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hidePivotFieldList="1"/>
  <mc:AlternateContent xmlns:mc="http://schemas.openxmlformats.org/markup-compatibility/2006">
    <mc:Choice Requires="x15">
      <x15ac:absPath xmlns:x15ac="http://schemas.microsoft.com/office/spreadsheetml/2010/11/ac" url="C:\Users\davide.dellagiustina\Downloads\casaflow\"/>
    </mc:Choice>
  </mc:AlternateContent>
  <xr:revisionPtr revIDLastSave="0" documentId="13_ncr:1_{A727A46B-658C-49F4-AE14-33BFD936FCFC}" xr6:coauthVersionLast="47" xr6:coauthVersionMax="47" xr10:uidLastSave="{00000000-0000-0000-0000-000000000000}"/>
  <bookViews>
    <workbookView xWindow="-90" yWindow="-90" windowWidth="19380" windowHeight="11460" tabRatio="852" xr2:uid="{00000000-000D-0000-FFFF-FFFF00000000}"/>
  </bookViews>
  <sheets>
    <sheet name="Moggio" sheetId="161" r:id="rId1"/>
    <sheet name="Strambio" sheetId="115" r:id="rId2"/>
    <sheet name="Liberazione" sheetId="112" r:id="rId3"/>
    <sheet name="DiazBox" sheetId="106" r:id="rId4"/>
    <sheet name="Flussi" sheetId="107" r:id="rId5"/>
    <sheet name="StrambioMutuo0" sheetId="117" r:id="rId6"/>
    <sheet name="StrambioMutuo1" sheetId="151" r:id="rId7"/>
    <sheet name="FOI" sheetId="103" r:id="rId8"/>
  </sheets>
  <definedNames>
    <definedName name="_xlnm._FilterDatabase" localSheetId="4" hidden="1">Flussi!$A$3:$M$770</definedName>
    <definedName name="_xlnm._FilterDatabase" localSheetId="7" hidden="1">FOI!$A$7:$E$7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15" l="1"/>
  <c r="F39" i="107"/>
  <c r="B36" i="107"/>
  <c r="B35" i="107"/>
  <c r="D48" i="115"/>
  <c r="B518" i="107"/>
  <c r="B142" i="107" l="1"/>
  <c r="B145" i="107"/>
  <c r="B140" i="107"/>
  <c r="B529" i="107"/>
  <c r="B520" i="107"/>
  <c r="B495" i="107" l="1"/>
  <c r="B454" i="107"/>
  <c r="B425" i="107"/>
  <c r="B393" i="107"/>
  <c r="F111" i="107"/>
  <c r="B111" i="107"/>
  <c r="F528" i="107" l="1"/>
  <c r="B517" i="107"/>
  <c r="K1" i="107"/>
  <c r="D13" i="106" l="1"/>
  <c r="B138" i="107"/>
  <c r="B7" i="107"/>
  <c r="B21" i="107"/>
  <c r="B17" i="107"/>
  <c r="B16" i="107"/>
  <c r="B18" i="107"/>
  <c r="B19" i="107"/>
  <c r="B37" i="107"/>
  <c r="F109" i="107"/>
  <c r="B84" i="107"/>
  <c r="B70" i="107"/>
  <c r="B69" i="107"/>
  <c r="B60" i="107"/>
  <c r="B59" i="107"/>
  <c r="B55" i="107"/>
  <c r="B109" i="107"/>
  <c r="B108" i="107"/>
  <c r="B105" i="107"/>
  <c r="B97" i="107"/>
  <c r="B92" i="107"/>
  <c r="B64" i="107"/>
  <c r="B47" i="107"/>
  <c r="B71" i="107"/>
  <c r="B90" i="107"/>
  <c r="B96" i="107"/>
  <c r="B49" i="107"/>
  <c r="B54" i="107"/>
  <c r="B83" i="107"/>
  <c r="B94" i="107"/>
  <c r="B87" i="107"/>
  <c r="B79" i="107"/>
  <c r="B78" i="107"/>
  <c r="B77" i="107"/>
  <c r="B76" i="107"/>
  <c r="B74" i="107"/>
  <c r="B58" i="107"/>
  <c r="B46" i="107"/>
  <c r="B50" i="107"/>
  <c r="B51" i="107"/>
  <c r="B57" i="107"/>
  <c r="B65" i="107"/>
  <c r="B72" i="107"/>
  <c r="B73" i="107"/>
  <c r="B75" i="107"/>
  <c r="B80" i="107"/>
  <c r="B81" i="107"/>
  <c r="B88" i="107"/>
  <c r="B89" i="107"/>
  <c r="B91" i="107"/>
  <c r="B93" i="107"/>
  <c r="B95" i="107"/>
  <c r="B43" i="107"/>
  <c r="B53" i="107"/>
  <c r="B52" i="107"/>
  <c r="B48" i="107"/>
  <c r="B42" i="107"/>
  <c r="B41" i="107"/>
  <c r="F100" i="107"/>
  <c r="F99" i="107"/>
  <c r="B45" i="107"/>
  <c r="B68" i="107"/>
  <c r="B86" i="107"/>
  <c r="B61" i="107"/>
  <c r="B62" i="107"/>
  <c r="B63" i="107"/>
  <c r="B67" i="107"/>
  <c r="B85" i="107"/>
  <c r="B56" i="107"/>
  <c r="B66" i="107"/>
  <c r="B82" i="107"/>
  <c r="B112" i="107"/>
  <c r="B114" i="107"/>
  <c r="B115" i="107"/>
  <c r="B101" i="107"/>
  <c r="B102" i="107"/>
  <c r="B103" i="107"/>
  <c r="B106" i="107"/>
  <c r="B107" i="107"/>
  <c r="B110" i="107"/>
  <c r="B113" i="107"/>
  <c r="B99" i="107"/>
  <c r="B100" i="107"/>
  <c r="B104" i="107"/>
  <c r="B117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B528" i="107"/>
  <c r="B527" i="107"/>
  <c r="B526" i="107"/>
  <c r="B525" i="107"/>
  <c r="B516" i="107"/>
  <c r="B522" i="107"/>
  <c r="B521" i="107"/>
  <c r="B524" i="107"/>
  <c r="B513" i="107"/>
  <c r="B519" i="107"/>
  <c r="B515" i="107"/>
  <c r="B512" i="107"/>
  <c r="B511" i="107"/>
  <c r="B514" i="107"/>
  <c r="B523" i="107"/>
  <c r="B510" i="107"/>
  <c r="B509" i="107"/>
  <c r="B508" i="107"/>
  <c r="B507" i="107"/>
  <c r="B506" i="107"/>
  <c r="B505" i="107"/>
  <c r="B504" i="107"/>
  <c r="B503" i="107"/>
  <c r="B502" i="107"/>
  <c r="B501" i="107"/>
  <c r="B500" i="107"/>
  <c r="B499" i="107"/>
  <c r="B498" i="107"/>
  <c r="B497" i="107"/>
  <c r="B496" i="107"/>
  <c r="B494" i="107"/>
  <c r="B493" i="107"/>
  <c r="B491" i="107"/>
  <c r="B490" i="107"/>
  <c r="B489" i="107"/>
  <c r="B488" i="107"/>
  <c r="B487" i="107"/>
  <c r="B486" i="107"/>
  <c r="B485" i="107"/>
  <c r="B484" i="107"/>
  <c r="B483" i="107"/>
  <c r="B482" i="107"/>
  <c r="B481" i="107"/>
  <c r="B480" i="107"/>
  <c r="B479" i="107"/>
  <c r="B478" i="107"/>
  <c r="B477" i="107"/>
  <c r="B476" i="107"/>
  <c r="B475" i="107"/>
  <c r="B474" i="107"/>
  <c r="B473" i="107"/>
  <c r="B472" i="107"/>
  <c r="B471" i="107"/>
  <c r="B470" i="107"/>
  <c r="B469" i="107"/>
  <c r="B468" i="107"/>
  <c r="B467" i="107"/>
  <c r="B466" i="107"/>
  <c r="B465" i="107"/>
  <c r="B464" i="107"/>
  <c r="B463" i="107"/>
  <c r="B462" i="107"/>
  <c r="B461" i="107"/>
  <c r="B460" i="107"/>
  <c r="B459" i="107"/>
  <c r="B458" i="107"/>
  <c r="B457" i="107"/>
  <c r="B456" i="107"/>
  <c r="B455" i="107"/>
  <c r="B453" i="107"/>
  <c r="B452" i="107"/>
  <c r="B451" i="107"/>
  <c r="B450" i="107"/>
  <c r="B449" i="107"/>
  <c r="B448" i="107"/>
  <c r="B447" i="107"/>
  <c r="B446" i="107"/>
  <c r="B445" i="107"/>
  <c r="B444" i="107"/>
  <c r="B443" i="107"/>
  <c r="B442" i="107"/>
  <c r="B492" i="107"/>
  <c r="B441" i="107"/>
  <c r="B440" i="107"/>
  <c r="B439" i="107"/>
  <c r="B438" i="107"/>
  <c r="B437" i="107"/>
  <c r="B436" i="107"/>
  <c r="B435" i="107"/>
  <c r="B434" i="107"/>
  <c r="B433" i="107"/>
  <c r="B432" i="107"/>
  <c r="B431" i="107"/>
  <c r="B430" i="107"/>
  <c r="B429" i="107"/>
  <c r="B428" i="107"/>
  <c r="B427" i="107"/>
  <c r="B426" i="107"/>
  <c r="B424" i="107"/>
  <c r="B423" i="107"/>
  <c r="B422" i="107"/>
  <c r="B421" i="107"/>
  <c r="B420" i="107"/>
  <c r="B419" i="107"/>
  <c r="B418" i="107"/>
  <c r="B417" i="107"/>
  <c r="B416" i="107"/>
  <c r="B415" i="107"/>
  <c r="B414" i="107"/>
  <c r="B413" i="107"/>
  <c r="B412" i="107"/>
  <c r="B411" i="107"/>
  <c r="B410" i="107"/>
  <c r="B409" i="107"/>
  <c r="B408" i="107"/>
  <c r="B407" i="107"/>
  <c r="B405" i="107"/>
  <c r="B404" i="107"/>
  <c r="B403" i="107"/>
  <c r="B402" i="107"/>
  <c r="B401" i="107"/>
  <c r="B400" i="107"/>
  <c r="B399" i="107"/>
  <c r="B398" i="107"/>
  <c r="B397" i="107"/>
  <c r="B396" i="107"/>
  <c r="B395" i="107"/>
  <c r="B394" i="107"/>
  <c r="B392" i="107"/>
  <c r="B391" i="107"/>
  <c r="B390" i="107"/>
  <c r="B389" i="107"/>
  <c r="B388" i="107"/>
  <c r="B387" i="107"/>
  <c r="B386" i="107"/>
  <c r="B385" i="107"/>
  <c r="B384" i="107"/>
  <c r="B383" i="107"/>
  <c r="B382" i="107"/>
  <c r="B381" i="107"/>
  <c r="B380" i="107"/>
  <c r="B379" i="107"/>
  <c r="B378" i="107"/>
  <c r="B377" i="107"/>
  <c r="B376" i="107"/>
  <c r="B375" i="107"/>
  <c r="B374" i="107"/>
  <c r="B373" i="107"/>
  <c r="B372" i="107"/>
  <c r="B371" i="107"/>
  <c r="F370" i="107"/>
  <c r="B370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B143" i="107"/>
  <c r="B141" i="107"/>
  <c r="B139" i="107"/>
  <c r="B146" i="107"/>
  <c r="B144" i="107"/>
  <c r="B151" i="107"/>
  <c r="B150" i="107"/>
  <c r="B149" i="107"/>
  <c r="B148" i="107"/>
  <c r="B147" i="107"/>
  <c r="B137" i="107"/>
  <c r="B136" i="107"/>
  <c r="B135" i="107"/>
  <c r="B134" i="107"/>
  <c r="B133" i="107"/>
  <c r="B132" i="107"/>
  <c r="B131" i="107"/>
  <c r="B130" i="107"/>
  <c r="B129" i="107"/>
  <c r="B128" i="107"/>
  <c r="B127" i="107"/>
  <c r="B126" i="107"/>
  <c r="B125" i="107"/>
  <c r="B124" i="107"/>
  <c r="B123" i="107"/>
  <c r="B122" i="107"/>
  <c r="B121" i="107"/>
  <c r="B120" i="107"/>
  <c r="B119" i="107"/>
  <c r="B118" i="107"/>
  <c r="B116" i="107"/>
  <c r="B98" i="107"/>
  <c r="F97" i="107"/>
  <c r="F94" i="107"/>
  <c r="F79" i="107"/>
  <c r="F56" i="107"/>
  <c r="F47" i="107"/>
  <c r="B34" i="107"/>
  <c r="B31" i="107"/>
  <c r="B22" i="107"/>
  <c r="B11" i="107"/>
  <c r="B38" i="107"/>
  <c r="B8" i="107"/>
  <c r="B33" i="107"/>
  <c r="F14" i="107"/>
  <c r="B14" i="107"/>
  <c r="B13" i="107"/>
  <c r="B15" i="107"/>
  <c r="B10" i="107"/>
  <c r="B30" i="107"/>
  <c r="B39" i="107"/>
  <c r="B20" i="107"/>
  <c r="B9" i="107"/>
  <c r="B29" i="107"/>
  <c r="B28" i="107"/>
  <c r="B27" i="107"/>
  <c r="B26" i="107"/>
  <c r="B12" i="107"/>
  <c r="B25" i="107"/>
  <c r="B24" i="107"/>
  <c r="B23" i="107"/>
  <c r="B6" i="107"/>
  <c r="B5" i="107"/>
  <c r="B4" i="107"/>
  <c r="P2" i="107"/>
  <c r="K2" i="107"/>
  <c r="L1" i="107" s="1"/>
  <c r="P1" i="107" l="1"/>
  <c r="Q1" i="107" s="1"/>
  <c r="F160" i="107"/>
  <c r="B32" i="107" l="1"/>
  <c r="B40" i="107"/>
  <c r="E15" i="106" l="1"/>
  <c r="D15" i="106"/>
  <c r="E38" i="106"/>
  <c r="F38" i="106" s="1"/>
  <c r="E37" i="106"/>
  <c r="D28" i="106"/>
  <c r="F25" i="106"/>
  <c r="E25" i="106"/>
  <c r="F24" i="106"/>
  <c r="E24" i="106"/>
  <c r="F23" i="106"/>
  <c r="E23" i="106"/>
  <c r="F22" i="106"/>
  <c r="E22" i="106"/>
  <c r="F21" i="106"/>
  <c r="E21" i="106"/>
  <c r="F20" i="106"/>
  <c r="E20" i="106"/>
  <c r="F19" i="106"/>
  <c r="E19" i="106"/>
  <c r="F18" i="106"/>
  <c r="E18" i="106"/>
  <c r="F7" i="107"/>
  <c r="D21" i="161" l="1"/>
  <c r="E47" i="106"/>
  <c r="F47" i="106" s="1"/>
  <c r="E46" i="106"/>
  <c r="F46" i="106" s="1"/>
  <c r="E45" i="106"/>
  <c r="F45" i="106" s="1"/>
  <c r="D47" i="106"/>
  <c r="D46" i="106"/>
  <c r="D45" i="106"/>
  <c r="E38" i="112"/>
  <c r="F38" i="112" s="1"/>
  <c r="E37" i="112"/>
  <c r="F37" i="112" s="1"/>
  <c r="E36" i="112"/>
  <c r="F36" i="112" s="1"/>
  <c r="D38" i="112"/>
  <c r="D37" i="112"/>
  <c r="D43" i="161"/>
  <c r="E47" i="115"/>
  <c r="F47" i="115" s="1"/>
  <c r="E46" i="115"/>
  <c r="F46" i="115" s="1"/>
  <c r="E45" i="115"/>
  <c r="F45" i="115" s="1"/>
  <c r="D8" i="112"/>
  <c r="D39" i="112" s="1"/>
  <c r="D48" i="106"/>
  <c r="D47" i="161"/>
  <c r="E24" i="161"/>
  <c r="E23" i="161"/>
  <c r="E22" i="161"/>
  <c r="D22" i="161"/>
  <c r="E21" i="161"/>
  <c r="E20" i="161"/>
  <c r="F20" i="161" s="1"/>
  <c r="E19" i="161"/>
  <c r="E18" i="161"/>
  <c r="D18" i="161"/>
  <c r="E39" i="161"/>
  <c r="E40" i="161"/>
  <c r="E38" i="161"/>
  <c r="F38" i="161" s="1"/>
  <c r="D37" i="161"/>
  <c r="E37" i="161"/>
  <c r="F37" i="161" s="1"/>
  <c r="E36" i="161"/>
  <c r="F36" i="161" s="1"/>
  <c r="E45" i="161"/>
  <c r="F45" i="161" s="1"/>
  <c r="E44" i="161"/>
  <c r="F44" i="161" s="1"/>
  <c r="E43" i="161"/>
  <c r="F43" i="161" s="1"/>
  <c r="E13" i="161"/>
  <c r="D15" i="161"/>
  <c r="D23" i="115"/>
  <c r="L309" i="161"/>
  <c r="M309" i="161" s="1"/>
  <c r="N309" i="161" s="1"/>
  <c r="O309" i="161" s="1"/>
  <c r="P309" i="161" s="1"/>
  <c r="Q309" i="161" s="1"/>
  <c r="R309" i="161" s="1"/>
  <c r="S309" i="161" s="1"/>
  <c r="T309" i="161" s="1"/>
  <c r="U309" i="161" s="1"/>
  <c r="V309" i="161" s="1"/>
  <c r="W309" i="161" s="1"/>
  <c r="X309" i="161" s="1"/>
  <c r="Y309" i="161" s="1"/>
  <c r="Z309" i="161" s="1"/>
  <c r="AA309" i="161" s="1"/>
  <c r="AB309" i="161" s="1"/>
  <c r="AC309" i="161" s="1"/>
  <c r="AD309" i="161" s="1"/>
  <c r="AE309" i="161" s="1"/>
  <c r="AF309" i="161" s="1"/>
  <c r="AG309" i="161" s="1"/>
  <c r="AH309" i="161" s="1"/>
  <c r="AI309" i="161" s="1"/>
  <c r="AJ309" i="161" s="1"/>
  <c r="AK309" i="161" s="1"/>
  <c r="AL309" i="161" s="1"/>
  <c r="AM309" i="161" s="1"/>
  <c r="AN309" i="161" s="1"/>
  <c r="AO309" i="161" s="1"/>
  <c r="L287" i="161"/>
  <c r="M287" i="161" s="1"/>
  <c r="N287" i="161" s="1"/>
  <c r="O287" i="161" s="1"/>
  <c r="P287" i="161" s="1"/>
  <c r="Q287" i="161" s="1"/>
  <c r="R287" i="161" s="1"/>
  <c r="S287" i="161" s="1"/>
  <c r="T287" i="161" s="1"/>
  <c r="U287" i="161" s="1"/>
  <c r="V287" i="161" s="1"/>
  <c r="W287" i="161" s="1"/>
  <c r="X287" i="161" s="1"/>
  <c r="Y287" i="161" s="1"/>
  <c r="Z287" i="161" s="1"/>
  <c r="AA287" i="161" s="1"/>
  <c r="AB287" i="161" s="1"/>
  <c r="AC287" i="161" s="1"/>
  <c r="AD287" i="161" s="1"/>
  <c r="AE287" i="161" s="1"/>
  <c r="AF287" i="161" s="1"/>
  <c r="AG287" i="161" s="1"/>
  <c r="AH287" i="161" s="1"/>
  <c r="AI287" i="161" s="1"/>
  <c r="AJ287" i="161" s="1"/>
  <c r="AK287" i="161" s="1"/>
  <c r="AL287" i="161" s="1"/>
  <c r="AM287" i="161" s="1"/>
  <c r="AN287" i="161" s="1"/>
  <c r="AO287" i="161" s="1"/>
  <c r="H243" i="161"/>
  <c r="H244" i="161" s="1"/>
  <c r="H211" i="161"/>
  <c r="H158" i="161"/>
  <c r="H159" i="161" s="1"/>
  <c r="H127" i="161"/>
  <c r="H96" i="161"/>
  <c r="L67" i="161"/>
  <c r="D52" i="161"/>
  <c r="E48" i="161"/>
  <c r="E47" i="161"/>
  <c r="D45" i="161"/>
  <c r="D44" i="161"/>
  <c r="D28" i="161"/>
  <c r="F15" i="161"/>
  <c r="E15" i="161"/>
  <c r="E9" i="161"/>
  <c r="E8" i="161"/>
  <c r="F8" i="161" s="1"/>
  <c r="F4" i="161"/>
  <c r="F3" i="161"/>
  <c r="G369" i="107" s="1"/>
  <c r="B369" i="107" s="1"/>
  <c r="F261" i="107"/>
  <c r="F297" i="107"/>
  <c r="F306" i="107"/>
  <c r="F225" i="107"/>
  <c r="F243" i="107"/>
  <c r="F279" i="107"/>
  <c r="F234" i="107"/>
  <c r="F359" i="107"/>
  <c r="F270" i="107"/>
  <c r="F162" i="107"/>
  <c r="F288" i="107"/>
  <c r="F171" i="107"/>
  <c r="F180" i="107"/>
  <c r="F315" i="107"/>
  <c r="F252" i="107"/>
  <c r="F152" i="107"/>
  <c r="F189" i="107"/>
  <c r="F333" i="107"/>
  <c r="F216" i="107"/>
  <c r="F324" i="107"/>
  <c r="F207" i="107"/>
  <c r="F351" i="107"/>
  <c r="F342" i="107"/>
  <c r="F198" i="107"/>
  <c r="F24" i="161" l="1"/>
  <c r="F18" i="161"/>
  <c r="F48" i="161"/>
  <c r="F21" i="161"/>
  <c r="F40" i="161"/>
  <c r="F13" i="161"/>
  <c r="F22" i="161"/>
  <c r="F47" i="161"/>
  <c r="F39" i="161"/>
  <c r="F23" i="161"/>
  <c r="D45" i="115"/>
  <c r="D36" i="112"/>
  <c r="F9" i="161"/>
  <c r="H128" i="161"/>
  <c r="L344" i="161"/>
  <c r="L314" i="161"/>
  <c r="L315" i="161" s="1"/>
  <c r="L318" i="161" s="1"/>
  <c r="L324" i="161"/>
  <c r="L298" i="161"/>
  <c r="L332" i="161"/>
  <c r="L333" i="161"/>
  <c r="L313" i="161"/>
  <c r="M67" i="161"/>
  <c r="M127" i="161" s="1"/>
  <c r="H97" i="161"/>
  <c r="H212" i="161"/>
  <c r="H245" i="161"/>
  <c r="L244" i="161"/>
  <c r="L159" i="161"/>
  <c r="H160" i="161"/>
  <c r="L325" i="161" l="1"/>
  <c r="L326" i="161" s="1"/>
  <c r="M96" i="161"/>
  <c r="H246" i="161"/>
  <c r="L245" i="161"/>
  <c r="M245" i="161"/>
  <c r="L97" i="161"/>
  <c r="H98" i="161"/>
  <c r="L128" i="161"/>
  <c r="H129" i="161"/>
  <c r="M160" i="161"/>
  <c r="H161" i="161"/>
  <c r="L160" i="161"/>
  <c r="H213" i="161"/>
  <c r="L212" i="161"/>
  <c r="M344" i="161"/>
  <c r="M332" i="161"/>
  <c r="M324" i="161"/>
  <c r="M313" i="161"/>
  <c r="M315" i="161" s="1"/>
  <c r="M318" i="161" s="1"/>
  <c r="M243" i="161"/>
  <c r="M158" i="161"/>
  <c r="M211" i="161"/>
  <c r="N67" i="161"/>
  <c r="N128" i="161" s="1"/>
  <c r="F268" i="107"/>
  <c r="F363" i="107"/>
  <c r="F157" i="107"/>
  <c r="F322" i="107"/>
  <c r="F192" i="107"/>
  <c r="F369" i="107"/>
  <c r="F316" i="107"/>
  <c r="F362" i="107"/>
  <c r="F317" i="107"/>
  <c r="F193" i="107"/>
  <c r="F344" i="107"/>
  <c r="F222" i="107"/>
  <c r="F332" i="107"/>
  <c r="F345" i="107"/>
  <c r="F219" i="107"/>
  <c r="F309" i="107"/>
  <c r="F281" i="107"/>
  <c r="F179" i="107"/>
  <c r="F172" i="107"/>
  <c r="F303" i="107"/>
  <c r="F276" i="107"/>
  <c r="F340" i="107"/>
  <c r="F320" i="107"/>
  <c r="F229" i="107"/>
  <c r="F231" i="107"/>
  <c r="F266" i="107"/>
  <c r="F367" i="107"/>
  <c r="F300" i="107"/>
  <c r="F235" i="107"/>
  <c r="F282" i="107"/>
  <c r="F166" i="107"/>
  <c r="F360" i="107"/>
  <c r="F327" i="107"/>
  <c r="F299" i="107"/>
  <c r="F295" i="107"/>
  <c r="F258" i="107"/>
  <c r="F314" i="107"/>
  <c r="F337" i="107"/>
  <c r="F348" i="107"/>
  <c r="F144" i="107"/>
  <c r="F318" i="107"/>
  <c r="F352" i="107"/>
  <c r="F251" i="107"/>
  <c r="F296" i="107"/>
  <c r="F336" i="107"/>
  <c r="F335" i="107"/>
  <c r="F248" i="107"/>
  <c r="F294" i="107"/>
  <c r="F293" i="107"/>
  <c r="F215" i="107"/>
  <c r="F184" i="107"/>
  <c r="F346" i="107"/>
  <c r="F329" i="107"/>
  <c r="F326" i="107"/>
  <c r="F224" i="107"/>
  <c r="F259" i="107"/>
  <c r="F221" i="107"/>
  <c r="F149" i="107"/>
  <c r="F236" i="107"/>
  <c r="F305" i="107"/>
  <c r="F209" i="107"/>
  <c r="F187" i="107"/>
  <c r="F220" i="107"/>
  <c r="F365" i="107"/>
  <c r="F312" i="107"/>
  <c r="F165" i="107"/>
  <c r="F244" i="107"/>
  <c r="F354" i="107"/>
  <c r="F159" i="107"/>
  <c r="F321" i="107"/>
  <c r="F250" i="107"/>
  <c r="F208" i="107"/>
  <c r="F183" i="107"/>
  <c r="F174" i="107"/>
  <c r="F364" i="107"/>
  <c r="F233" i="107"/>
  <c r="F245" i="107"/>
  <c r="F249" i="107"/>
  <c r="F182" i="107"/>
  <c r="F262" i="107"/>
  <c r="F204" i="107"/>
  <c r="F190" i="107"/>
  <c r="F353" i="107"/>
  <c r="F155" i="107"/>
  <c r="F181" i="107"/>
  <c r="F161" i="107"/>
  <c r="F283" i="107"/>
  <c r="F214" i="107"/>
  <c r="F254" i="107"/>
  <c r="F287" i="107"/>
  <c r="F269" i="107"/>
  <c r="F191" i="107"/>
  <c r="F232" i="107"/>
  <c r="F237" i="107"/>
  <c r="F358" i="107"/>
  <c r="F150" i="107"/>
  <c r="F147" i="107"/>
  <c r="F334" i="107"/>
  <c r="F238" i="107"/>
  <c r="F154" i="107"/>
  <c r="F247" i="107"/>
  <c r="F203" i="107"/>
  <c r="F323" i="107"/>
  <c r="F302" i="107"/>
  <c r="F285" i="107"/>
  <c r="F257" i="107"/>
  <c r="F325" i="107"/>
  <c r="F311" i="107"/>
  <c r="F170" i="107"/>
  <c r="F167" i="107"/>
  <c r="F357" i="107"/>
  <c r="F304" i="107"/>
  <c r="F148" i="107"/>
  <c r="F278" i="107"/>
  <c r="F349" i="107"/>
  <c r="F274" i="107"/>
  <c r="F210" i="107"/>
  <c r="F313" i="107"/>
  <c r="F290" i="107"/>
  <c r="F201" i="107"/>
  <c r="F343" i="107"/>
  <c r="F271" i="107"/>
  <c r="F194" i="107"/>
  <c r="F289" i="107"/>
  <c r="F185" i="107"/>
  <c r="F177" i="107"/>
  <c r="F280" i="107"/>
  <c r="F301" i="107"/>
  <c r="F330" i="107"/>
  <c r="F339" i="107"/>
  <c r="F239" i="107"/>
  <c r="F218" i="107"/>
  <c r="F347" i="107"/>
  <c r="F256" i="107"/>
  <c r="F338" i="107"/>
  <c r="F196" i="107"/>
  <c r="F197" i="107"/>
  <c r="F310" i="107"/>
  <c r="F200" i="107"/>
  <c r="F186" i="107"/>
  <c r="F169" i="107"/>
  <c r="F163" i="107"/>
  <c r="F205" i="107"/>
  <c r="F267" i="107"/>
  <c r="F226" i="107"/>
  <c r="F178" i="107"/>
  <c r="F319" i="107"/>
  <c r="F253" i="107"/>
  <c r="F260" i="107"/>
  <c r="F265" i="107"/>
  <c r="F292" i="107"/>
  <c r="F272" i="107"/>
  <c r="F308" i="107"/>
  <c r="F213" i="107"/>
  <c r="F153" i="107"/>
  <c r="F195" i="107"/>
  <c r="F341" i="107"/>
  <c r="F331" i="107"/>
  <c r="F228" i="107"/>
  <c r="F223" i="107"/>
  <c r="F211" i="107"/>
  <c r="F217" i="107"/>
  <c r="F298" i="107"/>
  <c r="F156" i="107"/>
  <c r="F173" i="107"/>
  <c r="F350" i="107"/>
  <c r="F206" i="107"/>
  <c r="F176" i="107"/>
  <c r="F230" i="107"/>
  <c r="F264" i="107"/>
  <c r="F158" i="107"/>
  <c r="F368" i="107"/>
  <c r="F328" i="107"/>
  <c r="F188" i="107"/>
  <c r="F151" i="107"/>
  <c r="M325" i="161" l="1"/>
  <c r="M326" i="161" s="1"/>
  <c r="H130" i="161"/>
  <c r="M129" i="161"/>
  <c r="L129" i="161"/>
  <c r="L213" i="161"/>
  <c r="H214" i="161"/>
  <c r="M213" i="161"/>
  <c r="M98" i="161"/>
  <c r="L98" i="161"/>
  <c r="H99" i="161"/>
  <c r="N212" i="161"/>
  <c r="H247" i="161"/>
  <c r="M246" i="161"/>
  <c r="N246" i="161"/>
  <c r="L246" i="161"/>
  <c r="N332" i="161"/>
  <c r="N344" i="161"/>
  <c r="N313" i="161"/>
  <c r="N315" i="161" s="1"/>
  <c r="N318" i="161" s="1"/>
  <c r="N324" i="161"/>
  <c r="N158" i="161"/>
  <c r="N159" i="161"/>
  <c r="O67" i="161"/>
  <c r="O213" i="161" s="1"/>
  <c r="N127" i="161"/>
  <c r="N243" i="161"/>
  <c r="N244" i="161"/>
  <c r="N211" i="161"/>
  <c r="N96" i="161"/>
  <c r="N161" i="161"/>
  <c r="L161" i="161"/>
  <c r="M161" i="161"/>
  <c r="H162" i="161"/>
  <c r="N97" i="161"/>
  <c r="D15" i="115"/>
  <c r="F277" i="107"/>
  <c r="F275" i="107"/>
  <c r="F202" i="107"/>
  <c r="F164" i="107"/>
  <c r="F355" i="107"/>
  <c r="F273" i="107"/>
  <c r="F361" i="107"/>
  <c r="F291" i="107"/>
  <c r="F241" i="107"/>
  <c r="F175" i="107"/>
  <c r="F307" i="107"/>
  <c r="F199" i="107"/>
  <c r="F246" i="107"/>
  <c r="F242" i="107"/>
  <c r="F356" i="107"/>
  <c r="F263" i="107"/>
  <c r="F366" i="107"/>
  <c r="F168" i="107"/>
  <c r="F227" i="107"/>
  <c r="F284" i="107"/>
  <c r="F286" i="107"/>
  <c r="F212" i="107"/>
  <c r="F255" i="107"/>
  <c r="F240" i="107"/>
  <c r="N325" i="161" l="1"/>
  <c r="N326" i="161" s="1"/>
  <c r="O129" i="161"/>
  <c r="O162" i="161"/>
  <c r="M162" i="161"/>
  <c r="H163" i="161"/>
  <c r="N162" i="161"/>
  <c r="L162" i="161"/>
  <c r="M214" i="161"/>
  <c r="L214" i="161"/>
  <c r="H215" i="161"/>
  <c r="N214" i="161"/>
  <c r="H100" i="161"/>
  <c r="N99" i="161"/>
  <c r="L99" i="161"/>
  <c r="M99" i="161"/>
  <c r="O324" i="161"/>
  <c r="O344" i="161"/>
  <c r="O313" i="161"/>
  <c r="O315" i="161" s="1"/>
  <c r="O318" i="161" s="1"/>
  <c r="O332" i="161"/>
  <c r="O158" i="161"/>
  <c r="O159" i="161"/>
  <c r="P67" i="161"/>
  <c r="P99" i="161" s="1"/>
  <c r="O96" i="161"/>
  <c r="O127" i="161"/>
  <c r="O243" i="161"/>
  <c r="O244" i="161"/>
  <c r="O211" i="161"/>
  <c r="O160" i="161"/>
  <c r="O212" i="161"/>
  <c r="O245" i="161"/>
  <c r="O128" i="161"/>
  <c r="O97" i="161"/>
  <c r="L247" i="161"/>
  <c r="O247" i="161"/>
  <c r="H248" i="161"/>
  <c r="N247" i="161"/>
  <c r="M247" i="161"/>
  <c r="H131" i="161"/>
  <c r="N130" i="161"/>
  <c r="M130" i="161"/>
  <c r="L130" i="161"/>
  <c r="O98" i="161"/>
  <c r="F37" i="115"/>
  <c r="F3" i="115"/>
  <c r="D14" i="115"/>
  <c r="D13" i="115" s="1"/>
  <c r="K9" i="151"/>
  <c r="E42" i="115"/>
  <c r="F42" i="115" s="1"/>
  <c r="D3" i="112"/>
  <c r="F3" i="112"/>
  <c r="F3" i="106"/>
  <c r="E3" i="106"/>
  <c r="F460" i="107"/>
  <c r="P130" i="161" l="1"/>
  <c r="O325" i="161"/>
  <c r="O326" i="161" s="1"/>
  <c r="H132" i="161"/>
  <c r="M131" i="161"/>
  <c r="L131" i="161"/>
  <c r="N131" i="161"/>
  <c r="O131" i="161"/>
  <c r="P214" i="161"/>
  <c r="O100" i="161"/>
  <c r="N100" i="161"/>
  <c r="M100" i="161"/>
  <c r="L100" i="161"/>
  <c r="H101" i="161"/>
  <c r="P163" i="161"/>
  <c r="N163" i="161"/>
  <c r="H164" i="161"/>
  <c r="O163" i="161"/>
  <c r="M163" i="161"/>
  <c r="L163" i="161"/>
  <c r="N215" i="161"/>
  <c r="M215" i="161"/>
  <c r="H216" i="161"/>
  <c r="L215" i="161"/>
  <c r="O215" i="161"/>
  <c r="M248" i="161"/>
  <c r="L248" i="161"/>
  <c r="H249" i="161"/>
  <c r="O248" i="161"/>
  <c r="N248" i="161"/>
  <c r="P248" i="161"/>
  <c r="P324" i="161"/>
  <c r="P313" i="161"/>
  <c r="P315" i="161" s="1"/>
  <c r="P318" i="161" s="1"/>
  <c r="P332" i="161"/>
  <c r="P344" i="161"/>
  <c r="P158" i="161"/>
  <c r="P159" i="161"/>
  <c r="P211" i="161"/>
  <c r="Q67" i="161"/>
  <c r="Q215" i="161" s="1"/>
  <c r="P127" i="161"/>
  <c r="P244" i="161"/>
  <c r="P96" i="161"/>
  <c r="P243" i="161"/>
  <c r="P160" i="161"/>
  <c r="P97" i="161"/>
  <c r="P212" i="161"/>
  <c r="P245" i="161"/>
  <c r="P128" i="161"/>
  <c r="P161" i="161"/>
  <c r="P129" i="161"/>
  <c r="P246" i="161"/>
  <c r="P213" i="161"/>
  <c r="P98" i="161"/>
  <c r="D12" i="106"/>
  <c r="E9" i="106"/>
  <c r="F9" i="106"/>
  <c r="F14" i="106"/>
  <c r="E14" i="106"/>
  <c r="F8" i="106"/>
  <c r="F12" i="106"/>
  <c r="E12" i="106"/>
  <c r="D15" i="112"/>
  <c r="M2" i="103"/>
  <c r="P325" i="161" l="1"/>
  <c r="P326" i="161" s="1"/>
  <c r="Q100" i="161"/>
  <c r="N249" i="161"/>
  <c r="M249" i="161"/>
  <c r="H250" i="161"/>
  <c r="Q249" i="161"/>
  <c r="O249" i="161"/>
  <c r="P249" i="161"/>
  <c r="L249" i="161"/>
  <c r="L132" i="161"/>
  <c r="N132" i="161"/>
  <c r="P132" i="161"/>
  <c r="O132" i="161"/>
  <c r="M132" i="161"/>
  <c r="H133" i="161"/>
  <c r="H102" i="161"/>
  <c r="P101" i="161"/>
  <c r="O101" i="161"/>
  <c r="M101" i="161"/>
  <c r="N101" i="161"/>
  <c r="L101" i="161"/>
  <c r="Q313" i="161"/>
  <c r="Q315" i="161" s="1"/>
  <c r="Q318" i="161" s="1"/>
  <c r="Q332" i="161"/>
  <c r="Q324" i="161"/>
  <c r="Q344" i="161"/>
  <c r="Q159" i="161"/>
  <c r="Q211" i="161"/>
  <c r="R67" i="161"/>
  <c r="R132" i="161" s="1"/>
  <c r="Q96" i="161"/>
  <c r="Q158" i="161"/>
  <c r="Q127" i="161"/>
  <c r="Q244" i="161"/>
  <c r="Q243" i="161"/>
  <c r="Q212" i="161"/>
  <c r="Q160" i="161"/>
  <c r="Q245" i="161"/>
  <c r="Q97" i="161"/>
  <c r="Q128" i="161"/>
  <c r="Q161" i="161"/>
  <c r="Q213" i="161"/>
  <c r="Q98" i="161"/>
  <c r="Q129" i="161"/>
  <c r="Q246" i="161"/>
  <c r="Q247" i="161"/>
  <c r="Q99" i="161"/>
  <c r="Q214" i="161"/>
  <c r="Q130" i="161"/>
  <c r="Q162" i="161"/>
  <c r="H165" i="161"/>
  <c r="Q164" i="161"/>
  <c r="O164" i="161"/>
  <c r="P164" i="161"/>
  <c r="N164" i="161"/>
  <c r="L164" i="161"/>
  <c r="M164" i="161"/>
  <c r="O216" i="161"/>
  <c r="N216" i="161"/>
  <c r="L216" i="161"/>
  <c r="P216" i="161"/>
  <c r="M216" i="161"/>
  <c r="H217" i="161"/>
  <c r="Q131" i="161"/>
  <c r="D21" i="112"/>
  <c r="D14" i="112"/>
  <c r="D13" i="112"/>
  <c r="R216" i="161" l="1"/>
  <c r="Q325" i="161"/>
  <c r="Q326" i="161" s="1"/>
  <c r="M102" i="161"/>
  <c r="P102" i="161"/>
  <c r="O102" i="161"/>
  <c r="N102" i="161"/>
  <c r="L102" i="161"/>
  <c r="H103" i="161"/>
  <c r="Q102" i="161"/>
  <c r="O250" i="161"/>
  <c r="N250" i="161"/>
  <c r="L250" i="161"/>
  <c r="H251" i="161"/>
  <c r="Q250" i="161"/>
  <c r="P250" i="161"/>
  <c r="R250" i="161"/>
  <c r="M250" i="161"/>
  <c r="R313" i="161"/>
  <c r="R315" i="161" s="1"/>
  <c r="R318" i="161" s="1"/>
  <c r="R332" i="161"/>
  <c r="R324" i="161"/>
  <c r="R344" i="161"/>
  <c r="R243" i="161"/>
  <c r="R158" i="161"/>
  <c r="R211" i="161"/>
  <c r="S67" i="161"/>
  <c r="S102" i="161" s="1"/>
  <c r="R96" i="161"/>
  <c r="R127" i="161"/>
  <c r="R244" i="161"/>
  <c r="R159" i="161"/>
  <c r="R212" i="161"/>
  <c r="R245" i="161"/>
  <c r="R128" i="161"/>
  <c r="R97" i="161"/>
  <c r="R160" i="161"/>
  <c r="R129" i="161"/>
  <c r="R246" i="161"/>
  <c r="R161" i="161"/>
  <c r="R213" i="161"/>
  <c r="R98" i="161"/>
  <c r="R247" i="161"/>
  <c r="R130" i="161"/>
  <c r="R99" i="161"/>
  <c r="R162" i="161"/>
  <c r="R214" i="161"/>
  <c r="R248" i="161"/>
  <c r="R131" i="161"/>
  <c r="R100" i="161"/>
  <c r="R163" i="161"/>
  <c r="R215" i="161"/>
  <c r="R101" i="161"/>
  <c r="P217" i="161"/>
  <c r="O217" i="161"/>
  <c r="M217" i="161"/>
  <c r="L217" i="161"/>
  <c r="H218" i="161"/>
  <c r="Q217" i="161"/>
  <c r="N217" i="161"/>
  <c r="M133" i="161"/>
  <c r="L133" i="161"/>
  <c r="H134" i="161"/>
  <c r="O133" i="161"/>
  <c r="Q133" i="161"/>
  <c r="P133" i="161"/>
  <c r="N133" i="161"/>
  <c r="H166" i="161"/>
  <c r="R165" i="161"/>
  <c r="P165" i="161"/>
  <c r="Q165" i="161"/>
  <c r="O165" i="161"/>
  <c r="N165" i="161"/>
  <c r="M165" i="161"/>
  <c r="L165" i="161"/>
  <c r="R325" i="161" l="1"/>
  <c r="R326" i="161" s="1"/>
  <c r="S133" i="161"/>
  <c r="L166" i="161"/>
  <c r="S166" i="161"/>
  <c r="Q166" i="161"/>
  <c r="M166" i="161"/>
  <c r="O166" i="161"/>
  <c r="H167" i="161"/>
  <c r="P166" i="161"/>
  <c r="N166" i="161"/>
  <c r="R166" i="161"/>
  <c r="S313" i="161"/>
  <c r="S315" i="161" s="1"/>
  <c r="S318" i="161" s="1"/>
  <c r="S332" i="161"/>
  <c r="S324" i="161"/>
  <c r="S344" i="161"/>
  <c r="S243" i="161"/>
  <c r="S159" i="161"/>
  <c r="S96" i="161"/>
  <c r="T67" i="161"/>
  <c r="T103" i="161" s="1"/>
  <c r="S127" i="161"/>
  <c r="S211" i="161"/>
  <c r="S244" i="161"/>
  <c r="S158" i="161"/>
  <c r="S245" i="161"/>
  <c r="S128" i="161"/>
  <c r="S97" i="161"/>
  <c r="S160" i="161"/>
  <c r="S212" i="161"/>
  <c r="S246" i="161"/>
  <c r="S213" i="161"/>
  <c r="S129" i="161"/>
  <c r="S98" i="161"/>
  <c r="S161" i="161"/>
  <c r="S130" i="161"/>
  <c r="S162" i="161"/>
  <c r="S247" i="161"/>
  <c r="S99" i="161"/>
  <c r="S214" i="161"/>
  <c r="S248" i="161"/>
  <c r="S215" i="161"/>
  <c r="S100" i="161"/>
  <c r="S163" i="161"/>
  <c r="S131" i="161"/>
  <c r="S216" i="161"/>
  <c r="S101" i="161"/>
  <c r="S132" i="161"/>
  <c r="S249" i="161"/>
  <c r="S164" i="161"/>
  <c r="P251" i="161"/>
  <c r="O251" i="161"/>
  <c r="M251" i="161"/>
  <c r="S251" i="161"/>
  <c r="N251" i="161"/>
  <c r="R251" i="161"/>
  <c r="Q251" i="161"/>
  <c r="L251" i="161"/>
  <c r="H252" i="161"/>
  <c r="L103" i="161"/>
  <c r="R103" i="161"/>
  <c r="P103" i="161"/>
  <c r="N103" i="161"/>
  <c r="O103" i="161"/>
  <c r="M103" i="161"/>
  <c r="H104" i="161"/>
  <c r="Q103" i="161"/>
  <c r="N134" i="161"/>
  <c r="M134" i="161"/>
  <c r="H135" i="161"/>
  <c r="R134" i="161"/>
  <c r="P134" i="161"/>
  <c r="L134" i="161"/>
  <c r="O134" i="161"/>
  <c r="Q134" i="161"/>
  <c r="S217" i="161"/>
  <c r="Q218" i="161"/>
  <c r="P218" i="161"/>
  <c r="N218" i="161"/>
  <c r="M218" i="161"/>
  <c r="H219" i="161"/>
  <c r="R218" i="161"/>
  <c r="O218" i="161"/>
  <c r="L218" i="161"/>
  <c r="S325" i="161" l="1"/>
  <c r="S326" i="161" s="1"/>
  <c r="M104" i="161"/>
  <c r="H105" i="161"/>
  <c r="O104" i="161"/>
  <c r="Q104" i="161"/>
  <c r="P104" i="161"/>
  <c r="N104" i="161"/>
  <c r="L104" i="161"/>
  <c r="R104" i="161"/>
  <c r="S104" i="161"/>
  <c r="T134" i="161"/>
  <c r="H220" i="161"/>
  <c r="R219" i="161"/>
  <c r="S219" i="161"/>
  <c r="Q219" i="161"/>
  <c r="O219" i="161"/>
  <c r="N219" i="161"/>
  <c r="L219" i="161"/>
  <c r="M219" i="161"/>
  <c r="P219" i="161"/>
  <c r="T218" i="161"/>
  <c r="O135" i="161"/>
  <c r="N135" i="161"/>
  <c r="L135" i="161"/>
  <c r="Q135" i="161"/>
  <c r="R135" i="161"/>
  <c r="S135" i="161"/>
  <c r="M135" i="161"/>
  <c r="P135" i="161"/>
  <c r="H136" i="161"/>
  <c r="Q252" i="161"/>
  <c r="P252" i="161"/>
  <c r="N252" i="161"/>
  <c r="S252" i="161"/>
  <c r="R252" i="161"/>
  <c r="M252" i="161"/>
  <c r="O252" i="161"/>
  <c r="L252" i="161"/>
  <c r="T252" i="161"/>
  <c r="H253" i="161"/>
  <c r="T344" i="161"/>
  <c r="T324" i="161"/>
  <c r="T313" i="161"/>
  <c r="T315" i="161" s="1"/>
  <c r="T318" i="161" s="1"/>
  <c r="T332" i="161"/>
  <c r="T243" i="161"/>
  <c r="T244" i="161"/>
  <c r="U67" i="161"/>
  <c r="U135" i="161" s="1"/>
  <c r="T159" i="161"/>
  <c r="T158" i="161"/>
  <c r="T127" i="161"/>
  <c r="T211" i="161"/>
  <c r="T96" i="161"/>
  <c r="T160" i="161"/>
  <c r="T245" i="161"/>
  <c r="T128" i="161"/>
  <c r="T212" i="161"/>
  <c r="T97" i="161"/>
  <c r="T213" i="161"/>
  <c r="T246" i="161"/>
  <c r="T161" i="161"/>
  <c r="T129" i="161"/>
  <c r="T98" i="161"/>
  <c r="T162" i="161"/>
  <c r="T214" i="161"/>
  <c r="T247" i="161"/>
  <c r="T130" i="161"/>
  <c r="T99" i="161"/>
  <c r="T248" i="161"/>
  <c r="T215" i="161"/>
  <c r="T131" i="161"/>
  <c r="T100" i="161"/>
  <c r="T163" i="161"/>
  <c r="T101" i="161"/>
  <c r="T132" i="161"/>
  <c r="T164" i="161"/>
  <c r="T216" i="161"/>
  <c r="T249" i="161"/>
  <c r="T217" i="161"/>
  <c r="T133" i="161"/>
  <c r="T102" i="161"/>
  <c r="T250" i="161"/>
  <c r="T165" i="161"/>
  <c r="M167" i="161"/>
  <c r="T167" i="161"/>
  <c r="L167" i="161"/>
  <c r="H168" i="161"/>
  <c r="R167" i="161"/>
  <c r="S167" i="161"/>
  <c r="Q167" i="161"/>
  <c r="O167" i="161"/>
  <c r="P167" i="161"/>
  <c r="N167" i="161"/>
  <c r="T325" i="161" l="1"/>
  <c r="T326" i="161" s="1"/>
  <c r="P136" i="161"/>
  <c r="O136" i="161"/>
  <c r="M136" i="161"/>
  <c r="L136" i="161"/>
  <c r="H137" i="161"/>
  <c r="N136" i="161"/>
  <c r="S136" i="161"/>
  <c r="T136" i="161"/>
  <c r="R136" i="161"/>
  <c r="Q136" i="161"/>
  <c r="H254" i="161"/>
  <c r="R253" i="161"/>
  <c r="Q253" i="161"/>
  <c r="O253" i="161"/>
  <c r="M253" i="161"/>
  <c r="L253" i="161"/>
  <c r="U253" i="161"/>
  <c r="N253" i="161"/>
  <c r="T253" i="161"/>
  <c r="S253" i="161"/>
  <c r="P253" i="161"/>
  <c r="U344" i="161"/>
  <c r="U332" i="161"/>
  <c r="U324" i="161"/>
  <c r="U313" i="161"/>
  <c r="U315" i="161" s="1"/>
  <c r="U318" i="161" s="1"/>
  <c r="U243" i="161"/>
  <c r="U158" i="161"/>
  <c r="V67" i="161"/>
  <c r="V105" i="161" s="1"/>
  <c r="U127" i="161"/>
  <c r="U211" i="161"/>
  <c r="U244" i="161"/>
  <c r="U96" i="161"/>
  <c r="U159" i="161"/>
  <c r="U245" i="161"/>
  <c r="U160" i="161"/>
  <c r="U128" i="161"/>
  <c r="U97" i="161"/>
  <c r="U212" i="161"/>
  <c r="U161" i="161"/>
  <c r="U129" i="161"/>
  <c r="U246" i="161"/>
  <c r="U213" i="161"/>
  <c r="U98" i="161"/>
  <c r="U130" i="161"/>
  <c r="U247" i="161"/>
  <c r="U214" i="161"/>
  <c r="U162" i="161"/>
  <c r="U99" i="161"/>
  <c r="U100" i="161"/>
  <c r="U215" i="161"/>
  <c r="U131" i="161"/>
  <c r="U248" i="161"/>
  <c r="U163" i="161"/>
  <c r="U249" i="161"/>
  <c r="U216" i="161"/>
  <c r="U132" i="161"/>
  <c r="U101" i="161"/>
  <c r="U164" i="161"/>
  <c r="U217" i="161"/>
  <c r="U165" i="161"/>
  <c r="U133" i="161"/>
  <c r="U250" i="161"/>
  <c r="U102" i="161"/>
  <c r="U218" i="161"/>
  <c r="U166" i="161"/>
  <c r="U134" i="161"/>
  <c r="U251" i="161"/>
  <c r="U103" i="161"/>
  <c r="S220" i="161"/>
  <c r="H221" i="161"/>
  <c r="O220" i="161"/>
  <c r="N220" i="161"/>
  <c r="T220" i="161"/>
  <c r="Q220" i="161"/>
  <c r="M220" i="161"/>
  <c r="L220" i="161"/>
  <c r="P220" i="161"/>
  <c r="R220" i="161"/>
  <c r="N105" i="161"/>
  <c r="T105" i="161"/>
  <c r="Q105" i="161"/>
  <c r="O105" i="161"/>
  <c r="P105" i="161"/>
  <c r="M105" i="161"/>
  <c r="L105" i="161"/>
  <c r="R105" i="161"/>
  <c r="H106" i="161"/>
  <c r="S105" i="161"/>
  <c r="U219" i="161"/>
  <c r="U104" i="161"/>
  <c r="N168" i="161"/>
  <c r="U168" i="161"/>
  <c r="M168" i="161"/>
  <c r="S168" i="161"/>
  <c r="O168" i="161"/>
  <c r="L168" i="161"/>
  <c r="H169" i="161"/>
  <c r="T168" i="161"/>
  <c r="R168" i="161"/>
  <c r="Q168" i="161"/>
  <c r="P168" i="161"/>
  <c r="V220" i="161" l="1"/>
  <c r="U325" i="161"/>
  <c r="U326" i="161" s="1"/>
  <c r="V136" i="161"/>
  <c r="V332" i="161"/>
  <c r="V324" i="161"/>
  <c r="V313" i="161"/>
  <c r="V315" i="161" s="1"/>
  <c r="V318" i="161" s="1"/>
  <c r="V344" i="161"/>
  <c r="V158" i="161"/>
  <c r="V159" i="161"/>
  <c r="W67" i="161"/>
  <c r="V211" i="161"/>
  <c r="V96" i="161"/>
  <c r="V127" i="161"/>
  <c r="V243" i="161"/>
  <c r="V244" i="161"/>
  <c r="V128" i="161"/>
  <c r="V160" i="161"/>
  <c r="V245" i="161"/>
  <c r="V97" i="161"/>
  <c r="V212" i="161"/>
  <c r="V213" i="161"/>
  <c r="V246" i="161"/>
  <c r="V129" i="161"/>
  <c r="V98" i="161"/>
  <c r="V161" i="161"/>
  <c r="V99" i="161"/>
  <c r="V162" i="161"/>
  <c r="V247" i="161"/>
  <c r="V130" i="161"/>
  <c r="V214" i="161"/>
  <c r="V100" i="161"/>
  <c r="V215" i="161"/>
  <c r="V163" i="161"/>
  <c r="V248" i="161"/>
  <c r="V131" i="161"/>
  <c r="V101" i="161"/>
  <c r="V132" i="161"/>
  <c r="V249" i="161"/>
  <c r="V164" i="161"/>
  <c r="V216" i="161"/>
  <c r="V165" i="161"/>
  <c r="V102" i="161"/>
  <c r="V133" i="161"/>
  <c r="V217" i="161"/>
  <c r="V250" i="161"/>
  <c r="V103" i="161"/>
  <c r="V134" i="161"/>
  <c r="V166" i="161"/>
  <c r="V251" i="161"/>
  <c r="V218" i="161"/>
  <c r="V167" i="161"/>
  <c r="V135" i="161"/>
  <c r="V104" i="161"/>
  <c r="V252" i="161"/>
  <c r="V219" i="161"/>
  <c r="S254" i="161"/>
  <c r="H255" i="161"/>
  <c r="R254" i="161"/>
  <c r="P254" i="161"/>
  <c r="U254" i="161"/>
  <c r="T254" i="161"/>
  <c r="O254" i="161"/>
  <c r="N254" i="161"/>
  <c r="M254" i="161"/>
  <c r="V254" i="161"/>
  <c r="L254" i="161"/>
  <c r="Q254" i="161"/>
  <c r="O106" i="161"/>
  <c r="Q106" i="161"/>
  <c r="R106" i="161"/>
  <c r="P106" i="161"/>
  <c r="N106" i="161"/>
  <c r="M106" i="161"/>
  <c r="L106" i="161"/>
  <c r="S106" i="161"/>
  <c r="U106" i="161"/>
  <c r="H107" i="161"/>
  <c r="T106" i="161"/>
  <c r="Q137" i="161"/>
  <c r="P137" i="161"/>
  <c r="N137" i="161"/>
  <c r="M137" i="161"/>
  <c r="H138" i="161"/>
  <c r="T137" i="161"/>
  <c r="L137" i="161"/>
  <c r="U137" i="161"/>
  <c r="O137" i="161"/>
  <c r="S137" i="161"/>
  <c r="R137" i="161"/>
  <c r="T221" i="161"/>
  <c r="L221" i="161"/>
  <c r="U221" i="161"/>
  <c r="S221" i="161"/>
  <c r="O221" i="161"/>
  <c r="N221" i="161"/>
  <c r="H222" i="161"/>
  <c r="R221" i="161"/>
  <c r="Q221" i="161"/>
  <c r="P221" i="161"/>
  <c r="M221" i="161"/>
  <c r="O169" i="161"/>
  <c r="V169" i="161"/>
  <c r="N169" i="161"/>
  <c r="T169" i="161"/>
  <c r="L169" i="161"/>
  <c r="U169" i="161"/>
  <c r="S169" i="161"/>
  <c r="P169" i="161"/>
  <c r="M169" i="161"/>
  <c r="Q169" i="161"/>
  <c r="H170" i="161"/>
  <c r="R169" i="161"/>
  <c r="W106" i="161" l="1"/>
  <c r="W137" i="161"/>
  <c r="V325" i="161"/>
  <c r="V326" i="161" s="1"/>
  <c r="W221" i="161"/>
  <c r="W324" i="161"/>
  <c r="W344" i="161"/>
  <c r="W313" i="161"/>
  <c r="W315" i="161" s="1"/>
  <c r="W318" i="161" s="1"/>
  <c r="W332" i="161"/>
  <c r="W158" i="161"/>
  <c r="X67" i="161"/>
  <c r="X107" i="161" s="1"/>
  <c r="W96" i="161"/>
  <c r="W243" i="161"/>
  <c r="W127" i="161"/>
  <c r="W244" i="161"/>
  <c r="W159" i="161"/>
  <c r="W211" i="161"/>
  <c r="W245" i="161"/>
  <c r="W212" i="161"/>
  <c r="W128" i="161"/>
  <c r="W160" i="161"/>
  <c r="W97" i="161"/>
  <c r="W129" i="161"/>
  <c r="W161" i="161"/>
  <c r="W213" i="161"/>
  <c r="W98" i="161"/>
  <c r="W246" i="161"/>
  <c r="W130" i="161"/>
  <c r="W162" i="161"/>
  <c r="W247" i="161"/>
  <c r="W214" i="161"/>
  <c r="W99" i="161"/>
  <c r="W248" i="161"/>
  <c r="W100" i="161"/>
  <c r="W163" i="161"/>
  <c r="W131" i="161"/>
  <c r="W215" i="161"/>
  <c r="W249" i="161"/>
  <c r="W216" i="161"/>
  <c r="W132" i="161"/>
  <c r="W101" i="161"/>
  <c r="W164" i="161"/>
  <c r="W217" i="161"/>
  <c r="W133" i="161"/>
  <c r="W165" i="161"/>
  <c r="W102" i="161"/>
  <c r="W250" i="161"/>
  <c r="W251" i="161"/>
  <c r="W218" i="161"/>
  <c r="W166" i="161"/>
  <c r="W134" i="161"/>
  <c r="W103" i="161"/>
  <c r="W104" i="161"/>
  <c r="W252" i="161"/>
  <c r="W167" i="161"/>
  <c r="W219" i="161"/>
  <c r="W135" i="161"/>
  <c r="W253" i="161"/>
  <c r="W136" i="161"/>
  <c r="W220" i="161"/>
  <c r="W168" i="161"/>
  <c r="W105" i="161"/>
  <c r="P170" i="161"/>
  <c r="W170" i="161"/>
  <c r="O170" i="161"/>
  <c r="U170" i="161"/>
  <c r="M170" i="161"/>
  <c r="H171" i="161"/>
  <c r="Q170" i="161"/>
  <c r="N170" i="161"/>
  <c r="S170" i="161"/>
  <c r="R170" i="161"/>
  <c r="V170" i="161"/>
  <c r="T170" i="161"/>
  <c r="L170" i="161"/>
  <c r="U222" i="161"/>
  <c r="M222" i="161"/>
  <c r="H223" i="161"/>
  <c r="Q222" i="161"/>
  <c r="P222" i="161"/>
  <c r="T222" i="161"/>
  <c r="S222" i="161"/>
  <c r="O222" i="161"/>
  <c r="L222" i="161"/>
  <c r="V222" i="161"/>
  <c r="N222" i="161"/>
  <c r="R222" i="161"/>
  <c r="H139" i="161"/>
  <c r="R138" i="161"/>
  <c r="Q138" i="161"/>
  <c r="O138" i="161"/>
  <c r="N138" i="161"/>
  <c r="V138" i="161"/>
  <c r="U138" i="161"/>
  <c r="T138" i="161"/>
  <c r="S138" i="161"/>
  <c r="P138" i="161"/>
  <c r="M138" i="161"/>
  <c r="L138" i="161"/>
  <c r="P107" i="161"/>
  <c r="V107" i="161"/>
  <c r="M107" i="161"/>
  <c r="R107" i="161"/>
  <c r="O107" i="161"/>
  <c r="Q107" i="161"/>
  <c r="N107" i="161"/>
  <c r="L107" i="161"/>
  <c r="S107" i="161"/>
  <c r="T107" i="161"/>
  <c r="U107" i="161"/>
  <c r="H108" i="161"/>
  <c r="T255" i="161"/>
  <c r="L255" i="161"/>
  <c r="S255" i="161"/>
  <c r="Q255" i="161"/>
  <c r="O255" i="161"/>
  <c r="N255" i="161"/>
  <c r="W255" i="161"/>
  <c r="V255" i="161"/>
  <c r="M255" i="161"/>
  <c r="U255" i="161"/>
  <c r="P255" i="161"/>
  <c r="R255" i="161"/>
  <c r="H256" i="161"/>
  <c r="X222" i="161" l="1"/>
  <c r="W325" i="161"/>
  <c r="W326" i="161" s="1"/>
  <c r="Q171" i="161"/>
  <c r="X171" i="161"/>
  <c r="P171" i="161"/>
  <c r="V171" i="161"/>
  <c r="N171" i="161"/>
  <c r="W171" i="161"/>
  <c r="U171" i="161"/>
  <c r="T171" i="161"/>
  <c r="S171" i="161"/>
  <c r="R171" i="161"/>
  <c r="O171" i="161"/>
  <c r="L171" i="161"/>
  <c r="H172" i="161"/>
  <c r="M171" i="161"/>
  <c r="X324" i="161"/>
  <c r="X344" i="161"/>
  <c r="X332" i="161"/>
  <c r="X313" i="161"/>
  <c r="X315" i="161" s="1"/>
  <c r="X318" i="161" s="1"/>
  <c r="X158" i="161"/>
  <c r="Y67" i="161"/>
  <c r="Y139" i="161" s="1"/>
  <c r="X211" i="161"/>
  <c r="X96" i="161"/>
  <c r="X159" i="161"/>
  <c r="X243" i="161"/>
  <c r="X127" i="161"/>
  <c r="X244" i="161"/>
  <c r="X128" i="161"/>
  <c r="X160" i="161"/>
  <c r="X97" i="161"/>
  <c r="X212" i="161"/>
  <c r="X245" i="161"/>
  <c r="X98" i="161"/>
  <c r="X161" i="161"/>
  <c r="X129" i="161"/>
  <c r="X246" i="161"/>
  <c r="X213" i="161"/>
  <c r="X247" i="161"/>
  <c r="X162" i="161"/>
  <c r="X214" i="161"/>
  <c r="X99" i="161"/>
  <c r="X130" i="161"/>
  <c r="X131" i="161"/>
  <c r="X100" i="161"/>
  <c r="X215" i="161"/>
  <c r="X163" i="161"/>
  <c r="X248" i="161"/>
  <c r="X216" i="161"/>
  <c r="X101" i="161"/>
  <c r="X249" i="161"/>
  <c r="X132" i="161"/>
  <c r="X164" i="161"/>
  <c r="X250" i="161"/>
  <c r="X217" i="161"/>
  <c r="X165" i="161"/>
  <c r="X102" i="161"/>
  <c r="X133" i="161"/>
  <c r="X134" i="161"/>
  <c r="X166" i="161"/>
  <c r="X103" i="161"/>
  <c r="X251" i="161"/>
  <c r="X218" i="161"/>
  <c r="X252" i="161"/>
  <c r="X219" i="161"/>
  <c r="X167" i="161"/>
  <c r="X135" i="161"/>
  <c r="X104" i="161"/>
  <c r="X136" i="161"/>
  <c r="X105" i="161"/>
  <c r="X253" i="161"/>
  <c r="X220" i="161"/>
  <c r="X168" i="161"/>
  <c r="X254" i="161"/>
  <c r="X137" i="161"/>
  <c r="X221" i="161"/>
  <c r="X169" i="161"/>
  <c r="X106" i="161"/>
  <c r="S139" i="161"/>
  <c r="H140" i="161"/>
  <c r="R139" i="161"/>
  <c r="P139" i="161"/>
  <c r="O139" i="161"/>
  <c r="T139" i="161"/>
  <c r="U139" i="161"/>
  <c r="M139" i="161"/>
  <c r="L139" i="161"/>
  <c r="V139" i="161"/>
  <c r="N139" i="161"/>
  <c r="Q139" i="161"/>
  <c r="W139" i="161"/>
  <c r="Q108" i="161"/>
  <c r="S108" i="161"/>
  <c r="R108" i="161"/>
  <c r="P108" i="161"/>
  <c r="O108" i="161"/>
  <c r="N108" i="161"/>
  <c r="W108" i="161"/>
  <c r="M108" i="161"/>
  <c r="T108" i="161"/>
  <c r="U108" i="161"/>
  <c r="H109" i="161"/>
  <c r="V108" i="161"/>
  <c r="L108" i="161"/>
  <c r="V223" i="161"/>
  <c r="N223" i="161"/>
  <c r="S223" i="161"/>
  <c r="O223" i="161"/>
  <c r="M223" i="161"/>
  <c r="H224" i="161"/>
  <c r="P223" i="161"/>
  <c r="L223" i="161"/>
  <c r="W223" i="161"/>
  <c r="T223" i="161"/>
  <c r="R223" i="161"/>
  <c r="U223" i="161"/>
  <c r="Q223" i="161"/>
  <c r="U256" i="161"/>
  <c r="M256" i="161"/>
  <c r="T256" i="161"/>
  <c r="L256" i="161"/>
  <c r="H257" i="161"/>
  <c r="R256" i="161"/>
  <c r="W256" i="161"/>
  <c r="V256" i="161"/>
  <c r="Q256" i="161"/>
  <c r="O256" i="161"/>
  <c r="N256" i="161"/>
  <c r="X256" i="161"/>
  <c r="P256" i="161"/>
  <c r="S256" i="161"/>
  <c r="X138" i="161"/>
  <c r="Y223" i="161" l="1"/>
  <c r="Y108" i="161"/>
  <c r="X325" i="161"/>
  <c r="X326" i="161" s="1"/>
  <c r="H110" i="161"/>
  <c r="R109" i="161"/>
  <c r="X109" i="161"/>
  <c r="O109" i="161"/>
  <c r="S109" i="161"/>
  <c r="P109" i="161"/>
  <c r="Q109" i="161"/>
  <c r="N109" i="161"/>
  <c r="W109" i="161"/>
  <c r="M109" i="161"/>
  <c r="T109" i="161"/>
  <c r="L109" i="161"/>
  <c r="V109" i="161"/>
  <c r="U109" i="161"/>
  <c r="T140" i="161"/>
  <c r="L140" i="161"/>
  <c r="S140" i="161"/>
  <c r="Q140" i="161"/>
  <c r="P140" i="161"/>
  <c r="O140" i="161"/>
  <c r="R140" i="161"/>
  <c r="V140" i="161"/>
  <c r="U140" i="161"/>
  <c r="N140" i="161"/>
  <c r="W140" i="161"/>
  <c r="H141" i="161"/>
  <c r="M140" i="161"/>
  <c r="X140" i="161"/>
  <c r="H173" i="161"/>
  <c r="R172" i="161"/>
  <c r="Y172" i="161"/>
  <c r="Q172" i="161"/>
  <c r="W172" i="161"/>
  <c r="O172" i="161"/>
  <c r="S172" i="161"/>
  <c r="P172" i="161"/>
  <c r="X172" i="161"/>
  <c r="V172" i="161"/>
  <c r="L172" i="161"/>
  <c r="M172" i="161"/>
  <c r="U172" i="161"/>
  <c r="T172" i="161"/>
  <c r="N172" i="161"/>
  <c r="Y344" i="161"/>
  <c r="Y313" i="161"/>
  <c r="Y315" i="161" s="1"/>
  <c r="Y318" i="161" s="1"/>
  <c r="Y324" i="161"/>
  <c r="Y243" i="161"/>
  <c r="Y211" i="161"/>
  <c r="Y332" i="161"/>
  <c r="Y159" i="161"/>
  <c r="Z67" i="161"/>
  <c r="Z109" i="161" s="1"/>
  <c r="Y127" i="161"/>
  <c r="Y244" i="161"/>
  <c r="Y158" i="161"/>
  <c r="Y96" i="161"/>
  <c r="Y212" i="161"/>
  <c r="Y97" i="161"/>
  <c r="Y128" i="161"/>
  <c r="Y160" i="161"/>
  <c r="Y245" i="161"/>
  <c r="Y129" i="161"/>
  <c r="Y161" i="161"/>
  <c r="Y246" i="161"/>
  <c r="Y98" i="161"/>
  <c r="Y213" i="161"/>
  <c r="Y130" i="161"/>
  <c r="Y247" i="161"/>
  <c r="Y214" i="161"/>
  <c r="Y162" i="161"/>
  <c r="Y99" i="161"/>
  <c r="Y100" i="161"/>
  <c r="Y163" i="161"/>
  <c r="Y131" i="161"/>
  <c r="Y215" i="161"/>
  <c r="Y248" i="161"/>
  <c r="Y164" i="161"/>
  <c r="Y249" i="161"/>
  <c r="Y101" i="161"/>
  <c r="Y132" i="161"/>
  <c r="Y216" i="161"/>
  <c r="Y165" i="161"/>
  <c r="Y102" i="161"/>
  <c r="Y217" i="161"/>
  <c r="Y133" i="161"/>
  <c r="Y250" i="161"/>
  <c r="Y103" i="161"/>
  <c r="Y251" i="161"/>
  <c r="Y166" i="161"/>
  <c r="Y218" i="161"/>
  <c r="Y134" i="161"/>
  <c r="Y219" i="161"/>
  <c r="Y135" i="161"/>
  <c r="Y167" i="161"/>
  <c r="Y104" i="161"/>
  <c r="Y252" i="161"/>
  <c r="Y105" i="161"/>
  <c r="Y136" i="161"/>
  <c r="Y253" i="161"/>
  <c r="Y220" i="161"/>
  <c r="Y168" i="161"/>
  <c r="Y221" i="161"/>
  <c r="Y106" i="161"/>
  <c r="Y137" i="161"/>
  <c r="Y169" i="161"/>
  <c r="Y254" i="161"/>
  <c r="Y170" i="161"/>
  <c r="Y222" i="161"/>
  <c r="Y138" i="161"/>
  <c r="Y255" i="161"/>
  <c r="Y107" i="161"/>
  <c r="V257" i="161"/>
  <c r="N257" i="161"/>
  <c r="U257" i="161"/>
  <c r="M257" i="161"/>
  <c r="S257" i="161"/>
  <c r="H258" i="161"/>
  <c r="Q257" i="161"/>
  <c r="P257" i="161"/>
  <c r="Y257" i="161"/>
  <c r="L257" i="161"/>
  <c r="X257" i="161"/>
  <c r="W257" i="161"/>
  <c r="R257" i="161"/>
  <c r="T257" i="161"/>
  <c r="O257" i="161"/>
  <c r="W224" i="161"/>
  <c r="O224" i="161"/>
  <c r="V224" i="161"/>
  <c r="T224" i="161"/>
  <c r="L224" i="161"/>
  <c r="P224" i="161"/>
  <c r="N224" i="161"/>
  <c r="U224" i="161"/>
  <c r="M224" i="161"/>
  <c r="H225" i="161"/>
  <c r="Q224" i="161"/>
  <c r="R224" i="161"/>
  <c r="S224" i="161"/>
  <c r="X224" i="161"/>
  <c r="Y325" i="161" l="1"/>
  <c r="Y326" i="161" s="1"/>
  <c r="Z224" i="161"/>
  <c r="Z140" i="161"/>
  <c r="X225" i="161"/>
  <c r="P225" i="161"/>
  <c r="W225" i="161"/>
  <c r="O225" i="161"/>
  <c r="U225" i="161"/>
  <c r="M225" i="161"/>
  <c r="V225" i="161"/>
  <c r="T225" i="161"/>
  <c r="N225" i="161"/>
  <c r="L225" i="161"/>
  <c r="H226" i="161"/>
  <c r="Q225" i="161"/>
  <c r="S225" i="161"/>
  <c r="Y225" i="161"/>
  <c r="R225" i="161"/>
  <c r="W258" i="161"/>
  <c r="O258" i="161"/>
  <c r="V258" i="161"/>
  <c r="N258" i="161"/>
  <c r="T258" i="161"/>
  <c r="L258" i="161"/>
  <c r="Y258" i="161"/>
  <c r="X258" i="161"/>
  <c r="S258" i="161"/>
  <c r="P258" i="161"/>
  <c r="M258" i="161"/>
  <c r="H259" i="161"/>
  <c r="U258" i="161"/>
  <c r="R258" i="161"/>
  <c r="Z258" i="161"/>
  <c r="Q258" i="161"/>
  <c r="Z313" i="161"/>
  <c r="Z315" i="161" s="1"/>
  <c r="Z318" i="161" s="1"/>
  <c r="Z332" i="161"/>
  <c r="Z344" i="161"/>
  <c r="Z324" i="161"/>
  <c r="Z158" i="161"/>
  <c r="AA67" i="161"/>
  <c r="AA110" i="161" s="1"/>
  <c r="Z127" i="161"/>
  <c r="Z96" i="161"/>
  <c r="Z244" i="161"/>
  <c r="Z243" i="161"/>
  <c r="Z159" i="161"/>
  <c r="Z211" i="161"/>
  <c r="Z245" i="161"/>
  <c r="Z128" i="161"/>
  <c r="Z97" i="161"/>
  <c r="Z160" i="161"/>
  <c r="Z212" i="161"/>
  <c r="Z129" i="161"/>
  <c r="Z213" i="161"/>
  <c r="Z98" i="161"/>
  <c r="Z161" i="161"/>
  <c r="Z246" i="161"/>
  <c r="Z247" i="161"/>
  <c r="Z130" i="161"/>
  <c r="Z99" i="161"/>
  <c r="Z162" i="161"/>
  <c r="Z214" i="161"/>
  <c r="Z163" i="161"/>
  <c r="Z215" i="161"/>
  <c r="Z131" i="161"/>
  <c r="Z100" i="161"/>
  <c r="Z248" i="161"/>
  <c r="Z216" i="161"/>
  <c r="Z132" i="161"/>
  <c r="Z101" i="161"/>
  <c r="Z249" i="161"/>
  <c r="Z164" i="161"/>
  <c r="Z165" i="161"/>
  <c r="Z102" i="161"/>
  <c r="Z217" i="161"/>
  <c r="Z133" i="161"/>
  <c r="Z250" i="161"/>
  <c r="Z218" i="161"/>
  <c r="Z166" i="161"/>
  <c r="Z103" i="161"/>
  <c r="Z134" i="161"/>
  <c r="Z251" i="161"/>
  <c r="Z135" i="161"/>
  <c r="Z252" i="161"/>
  <c r="Z167" i="161"/>
  <c r="Z104" i="161"/>
  <c r="Z219" i="161"/>
  <c r="Z253" i="161"/>
  <c r="Z136" i="161"/>
  <c r="Z105" i="161"/>
  <c r="Z220" i="161"/>
  <c r="Z168" i="161"/>
  <c r="Z169" i="161"/>
  <c r="Z254" i="161"/>
  <c r="Z106" i="161"/>
  <c r="Z221" i="161"/>
  <c r="Z137" i="161"/>
  <c r="Z255" i="161"/>
  <c r="Z170" i="161"/>
  <c r="Z222" i="161"/>
  <c r="Z138" i="161"/>
  <c r="Z107" i="161"/>
  <c r="Z139" i="161"/>
  <c r="Z171" i="161"/>
  <c r="Z108" i="161"/>
  <c r="Z223" i="161"/>
  <c r="Z256" i="161"/>
  <c r="S173" i="161"/>
  <c r="H174" i="161"/>
  <c r="Z173" i="161"/>
  <c r="R173" i="161"/>
  <c r="X173" i="161"/>
  <c r="P173" i="161"/>
  <c r="Y173" i="161"/>
  <c r="M173" i="161"/>
  <c r="W173" i="161"/>
  <c r="L173" i="161"/>
  <c r="V173" i="161"/>
  <c r="U173" i="161"/>
  <c r="T173" i="161"/>
  <c r="Q173" i="161"/>
  <c r="N173" i="161"/>
  <c r="O173" i="161"/>
  <c r="U141" i="161"/>
  <c r="M141" i="161"/>
  <c r="T141" i="161"/>
  <c r="L141" i="161"/>
  <c r="R141" i="161"/>
  <c r="Q141" i="161"/>
  <c r="H142" i="161"/>
  <c r="N141" i="161"/>
  <c r="O141" i="161"/>
  <c r="Y141" i="161"/>
  <c r="X141" i="161"/>
  <c r="W141" i="161"/>
  <c r="S141" i="161"/>
  <c r="P141" i="161"/>
  <c r="V141" i="161"/>
  <c r="S110" i="161"/>
  <c r="U110" i="161"/>
  <c r="L110" i="161"/>
  <c r="R110" i="161"/>
  <c r="Q110" i="161"/>
  <c r="P110" i="161"/>
  <c r="Y110" i="161"/>
  <c r="O110" i="161"/>
  <c r="X110" i="161"/>
  <c r="N110" i="161"/>
  <c r="T110" i="161"/>
  <c r="W110" i="161"/>
  <c r="H111" i="161"/>
  <c r="V110" i="161"/>
  <c r="M110" i="161"/>
  <c r="AA141" i="161" l="1"/>
  <c r="Z325" i="161"/>
  <c r="Z326" i="161" s="1"/>
  <c r="T174" i="161"/>
  <c r="L174" i="161"/>
  <c r="AA174" i="161"/>
  <c r="S174" i="161"/>
  <c r="Y174" i="161"/>
  <c r="Q174" i="161"/>
  <c r="U174" i="161"/>
  <c r="R174" i="161"/>
  <c r="N174" i="161"/>
  <c r="M174" i="161"/>
  <c r="P174" i="161"/>
  <c r="V174" i="161"/>
  <c r="X174" i="161"/>
  <c r="W174" i="161"/>
  <c r="O174" i="161"/>
  <c r="Z174" i="161"/>
  <c r="H175" i="161"/>
  <c r="X259" i="161"/>
  <c r="P259" i="161"/>
  <c r="W259" i="161"/>
  <c r="O259" i="161"/>
  <c r="U259" i="161"/>
  <c r="M259" i="161"/>
  <c r="S259" i="161"/>
  <c r="R259" i="161"/>
  <c r="AA259" i="161"/>
  <c r="N259" i="161"/>
  <c r="Y259" i="161"/>
  <c r="H260" i="161"/>
  <c r="V259" i="161"/>
  <c r="T259" i="161"/>
  <c r="L259" i="161"/>
  <c r="Z259" i="161"/>
  <c r="Q259" i="161"/>
  <c r="T111" i="161"/>
  <c r="L111" i="161"/>
  <c r="Z111" i="161"/>
  <c r="Q111" i="161"/>
  <c r="S111" i="161"/>
  <c r="P111" i="161"/>
  <c r="R111" i="161"/>
  <c r="Y111" i="161"/>
  <c r="O111" i="161"/>
  <c r="X111" i="161"/>
  <c r="N111" i="161"/>
  <c r="U111" i="161"/>
  <c r="W111" i="161"/>
  <c r="V111" i="161"/>
  <c r="M111" i="161"/>
  <c r="H112" i="161"/>
  <c r="V142" i="161"/>
  <c r="N142" i="161"/>
  <c r="U142" i="161"/>
  <c r="M142" i="161"/>
  <c r="S142" i="161"/>
  <c r="R142" i="161"/>
  <c r="Y142" i="161"/>
  <c r="H143" i="161"/>
  <c r="Z142" i="161"/>
  <c r="L142" i="161"/>
  <c r="P142" i="161"/>
  <c r="O142" i="161"/>
  <c r="T142" i="161"/>
  <c r="Q142" i="161"/>
  <c r="W142" i="161"/>
  <c r="X142" i="161"/>
  <c r="AA313" i="161"/>
  <c r="AA315" i="161" s="1"/>
  <c r="AA318" i="161" s="1"/>
  <c r="AA332" i="161"/>
  <c r="AA344" i="161"/>
  <c r="AA324" i="161"/>
  <c r="AA159" i="161"/>
  <c r="AA96" i="161"/>
  <c r="AB67" i="161"/>
  <c r="AB142" i="161" s="1"/>
  <c r="AA127" i="161"/>
  <c r="AA244" i="161"/>
  <c r="AA243" i="161"/>
  <c r="AA211" i="161"/>
  <c r="AA158" i="161"/>
  <c r="AA128" i="161"/>
  <c r="AA245" i="161"/>
  <c r="AA212" i="161"/>
  <c r="AA97" i="161"/>
  <c r="AA160" i="161"/>
  <c r="AA161" i="161"/>
  <c r="AA98" i="161"/>
  <c r="AA129" i="161"/>
  <c r="AA213" i="161"/>
  <c r="AA246" i="161"/>
  <c r="AA99" i="161"/>
  <c r="AA247" i="161"/>
  <c r="AA214" i="161"/>
  <c r="AA130" i="161"/>
  <c r="AA162" i="161"/>
  <c r="AA100" i="161"/>
  <c r="AA215" i="161"/>
  <c r="AA248" i="161"/>
  <c r="AA163" i="161"/>
  <c r="AA131" i="161"/>
  <c r="AA249" i="161"/>
  <c r="AA216" i="161"/>
  <c r="AA164" i="161"/>
  <c r="AA132" i="161"/>
  <c r="AA101" i="161"/>
  <c r="AA250" i="161"/>
  <c r="AA217" i="161"/>
  <c r="AA165" i="161"/>
  <c r="AA102" i="161"/>
  <c r="AA133" i="161"/>
  <c r="AA103" i="161"/>
  <c r="AA218" i="161"/>
  <c r="AA134" i="161"/>
  <c r="AA251" i="161"/>
  <c r="AA166" i="161"/>
  <c r="AA104" i="161"/>
  <c r="AA167" i="161"/>
  <c r="AA219" i="161"/>
  <c r="AA135" i="161"/>
  <c r="AA252" i="161"/>
  <c r="AA253" i="161"/>
  <c r="AA105" i="161"/>
  <c r="AA168" i="161"/>
  <c r="AA220" i="161"/>
  <c r="AA136" i="161"/>
  <c r="AA254" i="161"/>
  <c r="AA106" i="161"/>
  <c r="AA169" i="161"/>
  <c r="AA137" i="161"/>
  <c r="AA221" i="161"/>
  <c r="AA222" i="161"/>
  <c r="AA107" i="161"/>
  <c r="AA170" i="161"/>
  <c r="AA255" i="161"/>
  <c r="AA138" i="161"/>
  <c r="AA108" i="161"/>
  <c r="AA223" i="161"/>
  <c r="AA256" i="161"/>
  <c r="AA139" i="161"/>
  <c r="AA171" i="161"/>
  <c r="AA257" i="161"/>
  <c r="AA224" i="161"/>
  <c r="AA172" i="161"/>
  <c r="AA109" i="161"/>
  <c r="AA140" i="161"/>
  <c r="AA225" i="161"/>
  <c r="Y226" i="161"/>
  <c r="Q226" i="161"/>
  <c r="X226" i="161"/>
  <c r="P226" i="161"/>
  <c r="V226" i="161"/>
  <c r="N226" i="161"/>
  <c r="R226" i="161"/>
  <c r="H227" i="161"/>
  <c r="O226" i="161"/>
  <c r="S226" i="161"/>
  <c r="M226" i="161"/>
  <c r="Z226" i="161"/>
  <c r="T226" i="161"/>
  <c r="L226" i="161"/>
  <c r="U226" i="161"/>
  <c r="W226" i="161"/>
  <c r="AA325" i="161" l="1"/>
  <c r="AA326" i="161" s="1"/>
  <c r="AB344" i="161"/>
  <c r="AB332" i="161"/>
  <c r="AB313" i="161"/>
  <c r="AB315" i="161" s="1"/>
  <c r="AB318" i="161" s="1"/>
  <c r="AB324" i="161"/>
  <c r="AB243" i="161"/>
  <c r="AC67" i="161"/>
  <c r="AC143" i="161" s="1"/>
  <c r="AB96" i="161"/>
  <c r="AB159" i="161"/>
  <c r="AB244" i="161"/>
  <c r="AB127" i="161"/>
  <c r="AB211" i="161"/>
  <c r="AB158" i="161"/>
  <c r="AB128" i="161"/>
  <c r="AB245" i="161"/>
  <c r="AB160" i="161"/>
  <c r="AB97" i="161"/>
  <c r="AB212" i="161"/>
  <c r="AB129" i="161"/>
  <c r="AB246" i="161"/>
  <c r="AB161" i="161"/>
  <c r="AB98" i="161"/>
  <c r="AB213" i="161"/>
  <c r="AB247" i="161"/>
  <c r="AB130" i="161"/>
  <c r="AB99" i="161"/>
  <c r="AB162" i="161"/>
  <c r="AB214" i="161"/>
  <c r="AB163" i="161"/>
  <c r="AB248" i="161"/>
  <c r="AB131" i="161"/>
  <c r="AB215" i="161"/>
  <c r="AB100" i="161"/>
  <c r="AB132" i="161"/>
  <c r="AB249" i="161"/>
  <c r="AB216" i="161"/>
  <c r="AB101" i="161"/>
  <c r="AB164" i="161"/>
  <c r="AB217" i="161"/>
  <c r="AB102" i="161"/>
  <c r="AB250" i="161"/>
  <c r="AB165" i="161"/>
  <c r="AB133" i="161"/>
  <c r="AB134" i="161"/>
  <c r="AB103" i="161"/>
  <c r="AB166" i="161"/>
  <c r="AB251" i="161"/>
  <c r="AB218" i="161"/>
  <c r="AB219" i="161"/>
  <c r="AB167" i="161"/>
  <c r="AB104" i="161"/>
  <c r="AB135" i="161"/>
  <c r="AB252" i="161"/>
  <c r="AB105" i="161"/>
  <c r="AB220" i="161"/>
  <c r="AB136" i="161"/>
  <c r="AB168" i="161"/>
  <c r="AB253" i="161"/>
  <c r="AB106" i="161"/>
  <c r="AB169" i="161"/>
  <c r="AB254" i="161"/>
  <c r="AB221" i="161"/>
  <c r="AB137" i="161"/>
  <c r="AB107" i="161"/>
  <c r="AB222" i="161"/>
  <c r="AB138" i="161"/>
  <c r="AB170" i="161"/>
  <c r="AB255" i="161"/>
  <c r="AB256" i="161"/>
  <c r="AB108" i="161"/>
  <c r="AB139" i="161"/>
  <c r="AB223" i="161"/>
  <c r="AB171" i="161"/>
  <c r="AB172" i="161"/>
  <c r="AB140" i="161"/>
  <c r="AB257" i="161"/>
  <c r="AB224" i="161"/>
  <c r="AB109" i="161"/>
  <c r="AB225" i="161"/>
  <c r="AB173" i="161"/>
  <c r="AB110" i="161"/>
  <c r="AB258" i="161"/>
  <c r="AB141" i="161"/>
  <c r="U260" i="161"/>
  <c r="AB260" i="161"/>
  <c r="T260" i="161"/>
  <c r="AA260" i="161"/>
  <c r="Q260" i="161"/>
  <c r="Z260" i="161"/>
  <c r="P260" i="161"/>
  <c r="X260" i="161"/>
  <c r="N260" i="161"/>
  <c r="M260" i="161"/>
  <c r="L260" i="161"/>
  <c r="W260" i="161"/>
  <c r="O260" i="161"/>
  <c r="V260" i="161"/>
  <c r="H261" i="161"/>
  <c r="Y260" i="161"/>
  <c r="R260" i="161"/>
  <c r="S260" i="161"/>
  <c r="AB111" i="161"/>
  <c r="AB226" i="161"/>
  <c r="H228" i="161"/>
  <c r="Z227" i="161"/>
  <c r="R227" i="161"/>
  <c r="Y227" i="161"/>
  <c r="Q227" i="161"/>
  <c r="W227" i="161"/>
  <c r="O227" i="161"/>
  <c r="X227" i="161"/>
  <c r="L227" i="161"/>
  <c r="V227" i="161"/>
  <c r="T227" i="161"/>
  <c r="S227" i="161"/>
  <c r="N227" i="161"/>
  <c r="AA227" i="161"/>
  <c r="U227" i="161"/>
  <c r="P227" i="161"/>
  <c r="M227" i="161"/>
  <c r="W143" i="161"/>
  <c r="O143" i="161"/>
  <c r="V143" i="161"/>
  <c r="N143" i="161"/>
  <c r="H144" i="161"/>
  <c r="T143" i="161"/>
  <c r="S143" i="161"/>
  <c r="X143" i="161"/>
  <c r="Y143" i="161"/>
  <c r="U143" i="161"/>
  <c r="R143" i="161"/>
  <c r="Q143" i="161"/>
  <c r="P143" i="161"/>
  <c r="M143" i="161"/>
  <c r="L143" i="161"/>
  <c r="Z143" i="161"/>
  <c r="AA143" i="161"/>
  <c r="U175" i="161"/>
  <c r="M175" i="161"/>
  <c r="AB175" i="161"/>
  <c r="T175" i="161"/>
  <c r="L175" i="161"/>
  <c r="H176" i="161"/>
  <c r="Z175" i="161"/>
  <c r="R175" i="161"/>
  <c r="AA175" i="161"/>
  <c r="O175" i="161"/>
  <c r="Y175" i="161"/>
  <c r="N175" i="161"/>
  <c r="Q175" i="161"/>
  <c r="P175" i="161"/>
  <c r="W175" i="161"/>
  <c r="V175" i="161"/>
  <c r="S175" i="161"/>
  <c r="X175" i="161"/>
  <c r="U112" i="161"/>
  <c r="M112" i="161"/>
  <c r="W112" i="161"/>
  <c r="N112" i="161"/>
  <c r="S112" i="161"/>
  <c r="AA112" i="161"/>
  <c r="R112" i="161"/>
  <c r="Q112" i="161"/>
  <c r="Z112" i="161"/>
  <c r="P112" i="161"/>
  <c r="Y112" i="161"/>
  <c r="O112" i="161"/>
  <c r="H113" i="161"/>
  <c r="T112" i="161"/>
  <c r="X112" i="161"/>
  <c r="V112" i="161"/>
  <c r="L112" i="161"/>
  <c r="AB325" i="161" l="1"/>
  <c r="AB326" i="161" s="1"/>
  <c r="V176" i="161"/>
  <c r="N176" i="161"/>
  <c r="AC176" i="161"/>
  <c r="U176" i="161"/>
  <c r="M176" i="161"/>
  <c r="AA176" i="161"/>
  <c r="S176" i="161"/>
  <c r="W176" i="161"/>
  <c r="T176" i="161"/>
  <c r="R176" i="161"/>
  <c r="Q176" i="161"/>
  <c r="Y176" i="161"/>
  <c r="Z176" i="161"/>
  <c r="X176" i="161"/>
  <c r="P176" i="161"/>
  <c r="H177" i="161"/>
  <c r="O176" i="161"/>
  <c r="AB176" i="161"/>
  <c r="L176" i="161"/>
  <c r="AC112" i="161"/>
  <c r="AC227" i="161"/>
  <c r="V261" i="161"/>
  <c r="N261" i="161"/>
  <c r="AC261" i="161"/>
  <c r="U261" i="161"/>
  <c r="M261" i="161"/>
  <c r="AB261" i="161"/>
  <c r="R261" i="161"/>
  <c r="AA261" i="161"/>
  <c r="Q261" i="161"/>
  <c r="Y261" i="161"/>
  <c r="O261" i="161"/>
  <c r="P261" i="161"/>
  <c r="L261" i="161"/>
  <c r="Z261" i="161"/>
  <c r="T261" i="161"/>
  <c r="H262" i="161"/>
  <c r="W261" i="161"/>
  <c r="S261" i="161"/>
  <c r="X261" i="161"/>
  <c r="AA228" i="161"/>
  <c r="S228" i="161"/>
  <c r="H229" i="161"/>
  <c r="Z228" i="161"/>
  <c r="R228" i="161"/>
  <c r="X228" i="161"/>
  <c r="P228" i="161"/>
  <c r="T228" i="161"/>
  <c r="Q228" i="161"/>
  <c r="W228" i="161"/>
  <c r="V228" i="161"/>
  <c r="O228" i="161"/>
  <c r="Y228" i="161"/>
  <c r="U228" i="161"/>
  <c r="AB228" i="161"/>
  <c r="N228" i="161"/>
  <c r="L228" i="161"/>
  <c r="M228" i="161"/>
  <c r="AC344" i="161"/>
  <c r="AC332" i="161"/>
  <c r="AC313" i="161"/>
  <c r="AC315" i="161" s="1"/>
  <c r="AC318" i="161" s="1"/>
  <c r="AC324" i="161"/>
  <c r="AC158" i="161"/>
  <c r="AC244" i="161"/>
  <c r="AD67" i="161"/>
  <c r="AD228" i="161" s="1"/>
  <c r="AC127" i="161"/>
  <c r="AC96" i="161"/>
  <c r="AC159" i="161"/>
  <c r="AC243" i="161"/>
  <c r="AC211" i="161"/>
  <c r="AC128" i="161"/>
  <c r="AC160" i="161"/>
  <c r="AC97" i="161"/>
  <c r="AC212" i="161"/>
  <c r="AC245" i="161"/>
  <c r="AC213" i="161"/>
  <c r="AC98" i="161"/>
  <c r="AC129" i="161"/>
  <c r="AC246" i="161"/>
  <c r="AC161" i="161"/>
  <c r="AC130" i="161"/>
  <c r="AC99" i="161"/>
  <c r="AC162" i="161"/>
  <c r="AC214" i="161"/>
  <c r="AC247" i="161"/>
  <c r="AC163" i="161"/>
  <c r="AC215" i="161"/>
  <c r="AC248" i="161"/>
  <c r="AC131" i="161"/>
  <c r="AC100" i="161"/>
  <c r="AC101" i="161"/>
  <c r="AC249" i="161"/>
  <c r="AC132" i="161"/>
  <c r="AC164" i="161"/>
  <c r="AC216" i="161"/>
  <c r="AC102" i="161"/>
  <c r="AC133" i="161"/>
  <c r="AC165" i="161"/>
  <c r="AC250" i="161"/>
  <c r="AC217" i="161"/>
  <c r="AC251" i="161"/>
  <c r="AC218" i="161"/>
  <c r="AC103" i="161"/>
  <c r="AC134" i="161"/>
  <c r="AC166" i="161"/>
  <c r="AC104" i="161"/>
  <c r="AC135" i="161"/>
  <c r="AC252" i="161"/>
  <c r="AC167" i="161"/>
  <c r="AC219" i="161"/>
  <c r="AC105" i="161"/>
  <c r="AC136" i="161"/>
  <c r="AC253" i="161"/>
  <c r="AC220" i="161"/>
  <c r="AC168" i="161"/>
  <c r="AC137" i="161"/>
  <c r="AC221" i="161"/>
  <c r="AC169" i="161"/>
  <c r="AC254" i="161"/>
  <c r="AC106" i="161"/>
  <c r="AC138" i="161"/>
  <c r="AC170" i="161"/>
  <c r="AC222" i="161"/>
  <c r="AC107" i="161"/>
  <c r="AC255" i="161"/>
  <c r="AC139" i="161"/>
  <c r="AC223" i="161"/>
  <c r="AC171" i="161"/>
  <c r="AC108" i="161"/>
  <c r="AC256" i="161"/>
  <c r="AC109" i="161"/>
  <c r="AC140" i="161"/>
  <c r="AC224" i="161"/>
  <c r="AC172" i="161"/>
  <c r="AC257" i="161"/>
  <c r="AC173" i="161"/>
  <c r="AC141" i="161"/>
  <c r="AC110" i="161"/>
  <c r="AC225" i="161"/>
  <c r="AC258" i="161"/>
  <c r="AC174" i="161"/>
  <c r="AC259" i="161"/>
  <c r="AC142" i="161"/>
  <c r="AC111" i="161"/>
  <c r="AC226" i="161"/>
  <c r="V113" i="161"/>
  <c r="N113" i="161"/>
  <c r="AB113" i="161"/>
  <c r="S113" i="161"/>
  <c r="T113" i="161"/>
  <c r="Q113" i="161"/>
  <c r="R113" i="161"/>
  <c r="AA113" i="161"/>
  <c r="Z113" i="161"/>
  <c r="P113" i="161"/>
  <c r="Y113" i="161"/>
  <c r="O113" i="161"/>
  <c r="H114" i="161"/>
  <c r="U113" i="161"/>
  <c r="M113" i="161"/>
  <c r="L113" i="161"/>
  <c r="X113" i="161"/>
  <c r="W113" i="161"/>
  <c r="X144" i="161"/>
  <c r="P144" i="161"/>
  <c r="W144" i="161"/>
  <c r="O144" i="161"/>
  <c r="U144" i="161"/>
  <c r="H145" i="161"/>
  <c r="T144" i="161"/>
  <c r="S144" i="161"/>
  <c r="V144" i="161"/>
  <c r="AB144" i="161"/>
  <c r="L144" i="161"/>
  <c r="AA144" i="161"/>
  <c r="Z144" i="161"/>
  <c r="Q144" i="161"/>
  <c r="M144" i="161"/>
  <c r="N144" i="161"/>
  <c r="R144" i="161"/>
  <c r="Y144" i="161"/>
  <c r="AD144" i="161" l="1"/>
  <c r="AD113" i="161"/>
  <c r="AC325" i="161"/>
  <c r="AC326" i="161" s="1"/>
  <c r="AB229" i="161"/>
  <c r="T229" i="161"/>
  <c r="L229" i="161"/>
  <c r="AA229" i="161"/>
  <c r="S229" i="161"/>
  <c r="Y229" i="161"/>
  <c r="Q229" i="161"/>
  <c r="Z229" i="161"/>
  <c r="N229" i="161"/>
  <c r="X229" i="161"/>
  <c r="M229" i="161"/>
  <c r="AC229" i="161"/>
  <c r="H230" i="161"/>
  <c r="W229" i="161"/>
  <c r="U229" i="161"/>
  <c r="R229" i="161"/>
  <c r="P229" i="161"/>
  <c r="V229" i="161"/>
  <c r="O229" i="161"/>
  <c r="W177" i="161"/>
  <c r="O177" i="161"/>
  <c r="AD177" i="161"/>
  <c r="V177" i="161"/>
  <c r="N177" i="161"/>
  <c r="AB177" i="161"/>
  <c r="T177" i="161"/>
  <c r="L177" i="161"/>
  <c r="H178" i="161"/>
  <c r="AC177" i="161"/>
  <c r="Q177" i="161"/>
  <c r="AA177" i="161"/>
  <c r="P177" i="161"/>
  <c r="X177" i="161"/>
  <c r="U177" i="161"/>
  <c r="M177" i="161"/>
  <c r="R177" i="161"/>
  <c r="Y177" i="161"/>
  <c r="S177" i="161"/>
  <c r="Z177" i="161"/>
  <c r="Y145" i="161"/>
  <c r="Q145" i="161"/>
  <c r="X145" i="161"/>
  <c r="P145" i="161"/>
  <c r="V145" i="161"/>
  <c r="L145" i="161"/>
  <c r="U145" i="161"/>
  <c r="R145" i="161"/>
  <c r="S145" i="161"/>
  <c r="O145" i="161"/>
  <c r="N145" i="161"/>
  <c r="AC145" i="161"/>
  <c r="M145" i="161"/>
  <c r="T145" i="161"/>
  <c r="H146" i="161"/>
  <c r="AB145" i="161"/>
  <c r="W145" i="161"/>
  <c r="AA145" i="161"/>
  <c r="Z145" i="161"/>
  <c r="AD332" i="161"/>
  <c r="AD324" i="161"/>
  <c r="AD344" i="161"/>
  <c r="AD313" i="161"/>
  <c r="AD315" i="161" s="1"/>
  <c r="AD318" i="161" s="1"/>
  <c r="AD243" i="161"/>
  <c r="AD158" i="161"/>
  <c r="AD244" i="161"/>
  <c r="AD159" i="161"/>
  <c r="AD96" i="161"/>
  <c r="AE67" i="161"/>
  <c r="AE145" i="161" s="1"/>
  <c r="AD211" i="161"/>
  <c r="AD127" i="161"/>
  <c r="AD160" i="161"/>
  <c r="AD128" i="161"/>
  <c r="AD245" i="161"/>
  <c r="AD212" i="161"/>
  <c r="AD97" i="161"/>
  <c r="AD246" i="161"/>
  <c r="AD161" i="161"/>
  <c r="AD213" i="161"/>
  <c r="AD98" i="161"/>
  <c r="AD129" i="161"/>
  <c r="AD214" i="161"/>
  <c r="AD130" i="161"/>
  <c r="AD162" i="161"/>
  <c r="AD247" i="161"/>
  <c r="AD99" i="161"/>
  <c r="AD163" i="161"/>
  <c r="AD131" i="161"/>
  <c r="AD100" i="161"/>
  <c r="AD248" i="161"/>
  <c r="AD215" i="161"/>
  <c r="AD249" i="161"/>
  <c r="AD132" i="161"/>
  <c r="AD101" i="161"/>
  <c r="AD216" i="161"/>
  <c r="AD164" i="161"/>
  <c r="AD217" i="161"/>
  <c r="AD133" i="161"/>
  <c r="AD250" i="161"/>
  <c r="AD165" i="161"/>
  <c r="AD102" i="161"/>
  <c r="AD251" i="161"/>
  <c r="AD134" i="161"/>
  <c r="AD166" i="161"/>
  <c r="AD103" i="161"/>
  <c r="AD218" i="161"/>
  <c r="AD219" i="161"/>
  <c r="AD135" i="161"/>
  <c r="AD167" i="161"/>
  <c r="AD104" i="161"/>
  <c r="AD252" i="161"/>
  <c r="AD136" i="161"/>
  <c r="AD220" i="161"/>
  <c r="AD168" i="161"/>
  <c r="AD105" i="161"/>
  <c r="AD253" i="161"/>
  <c r="AD169" i="161"/>
  <c r="AD254" i="161"/>
  <c r="AD137" i="161"/>
  <c r="AD106" i="161"/>
  <c r="AD221" i="161"/>
  <c r="AD107" i="161"/>
  <c r="AD255" i="161"/>
  <c r="AD138" i="161"/>
  <c r="AD170" i="161"/>
  <c r="AD222" i="161"/>
  <c r="AD171" i="161"/>
  <c r="AD108" i="161"/>
  <c r="AD223" i="161"/>
  <c r="AD139" i="161"/>
  <c r="AD256" i="161"/>
  <c r="AD257" i="161"/>
  <c r="AD109" i="161"/>
  <c r="AD172" i="161"/>
  <c r="AD224" i="161"/>
  <c r="AD140" i="161"/>
  <c r="AD225" i="161"/>
  <c r="AD141" i="161"/>
  <c r="AD173" i="161"/>
  <c r="AD258" i="161"/>
  <c r="AD110" i="161"/>
  <c r="AD259" i="161"/>
  <c r="AD174" i="161"/>
  <c r="AD111" i="161"/>
  <c r="AD142" i="161"/>
  <c r="AD226" i="161"/>
  <c r="AD227" i="161"/>
  <c r="AD260" i="161"/>
  <c r="AD175" i="161"/>
  <c r="AD112" i="161"/>
  <c r="AD143" i="161"/>
  <c r="W262" i="161"/>
  <c r="O262" i="161"/>
  <c r="AD262" i="161"/>
  <c r="V262" i="161"/>
  <c r="N262" i="161"/>
  <c r="AC262" i="161"/>
  <c r="S262" i="161"/>
  <c r="AB262" i="161"/>
  <c r="R262" i="161"/>
  <c r="Z262" i="161"/>
  <c r="P262" i="161"/>
  <c r="T262" i="161"/>
  <c r="Q262" i="161"/>
  <c r="L262" i="161"/>
  <c r="AA262" i="161"/>
  <c r="M262" i="161"/>
  <c r="X262" i="161"/>
  <c r="U262" i="161"/>
  <c r="Y262" i="161"/>
  <c r="H263" i="161"/>
  <c r="W114" i="161"/>
  <c r="O114" i="161"/>
  <c r="Y114" i="161"/>
  <c r="P114" i="161"/>
  <c r="H115" i="161"/>
  <c r="T114" i="161"/>
  <c r="AB114" i="161"/>
  <c r="AC114" i="161"/>
  <c r="S114" i="161"/>
  <c r="R114" i="161"/>
  <c r="AA114" i="161"/>
  <c r="Q114" i="161"/>
  <c r="Z114" i="161"/>
  <c r="N114" i="161"/>
  <c r="U114" i="161"/>
  <c r="X114" i="161"/>
  <c r="M114" i="161"/>
  <c r="L114" i="161"/>
  <c r="V114" i="161"/>
  <c r="AE114" i="161" l="1"/>
  <c r="AD325" i="161"/>
  <c r="AD326" i="161" s="1"/>
  <c r="X263" i="161"/>
  <c r="P263" i="161"/>
  <c r="AE263" i="161"/>
  <c r="W263" i="161"/>
  <c r="O263" i="161"/>
  <c r="H264" i="161"/>
  <c r="AD263" i="161"/>
  <c r="T263" i="161"/>
  <c r="AC263" i="161"/>
  <c r="S263" i="161"/>
  <c r="AA263" i="161"/>
  <c r="Q263" i="161"/>
  <c r="V263" i="161"/>
  <c r="U263" i="161"/>
  <c r="N263" i="161"/>
  <c r="AB263" i="161"/>
  <c r="Z263" i="161"/>
  <c r="L263" i="161"/>
  <c r="R263" i="161"/>
  <c r="M263" i="161"/>
  <c r="Y263" i="161"/>
  <c r="X178" i="161"/>
  <c r="P178" i="161"/>
  <c r="AE178" i="161"/>
  <c r="W178" i="161"/>
  <c r="O178" i="161"/>
  <c r="AC178" i="161"/>
  <c r="U178" i="161"/>
  <c r="M178" i="161"/>
  <c r="Y178" i="161"/>
  <c r="V178" i="161"/>
  <c r="AA178" i="161"/>
  <c r="H179" i="161"/>
  <c r="Z178" i="161"/>
  <c r="AD178" i="161"/>
  <c r="L178" i="161"/>
  <c r="S178" i="161"/>
  <c r="R178" i="161"/>
  <c r="Q178" i="161"/>
  <c r="AB178" i="161"/>
  <c r="T178" i="161"/>
  <c r="N178" i="161"/>
  <c r="Z146" i="161"/>
  <c r="R146" i="161"/>
  <c r="H147" i="161"/>
  <c r="Y146" i="161"/>
  <c r="Q146" i="161"/>
  <c r="W146" i="161"/>
  <c r="M146" i="161"/>
  <c r="V146" i="161"/>
  <c r="L146" i="161"/>
  <c r="AC146" i="161"/>
  <c r="O146" i="161"/>
  <c r="AD146" i="161"/>
  <c r="P146" i="161"/>
  <c r="X146" i="161"/>
  <c r="U146" i="161"/>
  <c r="T146" i="161"/>
  <c r="N146" i="161"/>
  <c r="S146" i="161"/>
  <c r="AB146" i="161"/>
  <c r="AA146" i="161"/>
  <c r="AC230" i="161"/>
  <c r="U230" i="161"/>
  <c r="M230" i="161"/>
  <c r="AB230" i="161"/>
  <c r="T230" i="161"/>
  <c r="L230" i="161"/>
  <c r="H231" i="161"/>
  <c r="Z230" i="161"/>
  <c r="R230" i="161"/>
  <c r="V230" i="161"/>
  <c r="S230" i="161"/>
  <c r="AD230" i="161"/>
  <c r="N230" i="161"/>
  <c r="AA230" i="161"/>
  <c r="X230" i="161"/>
  <c r="P230" i="161"/>
  <c r="O230" i="161"/>
  <c r="Q230" i="161"/>
  <c r="Y230" i="161"/>
  <c r="W230" i="161"/>
  <c r="Y115" i="161"/>
  <c r="Q115" i="161"/>
  <c r="AA115" i="161"/>
  <c r="R115" i="161"/>
  <c r="W115" i="161"/>
  <c r="M115" i="161"/>
  <c r="V115" i="161"/>
  <c r="T115" i="161"/>
  <c r="U115" i="161"/>
  <c r="H116" i="161"/>
  <c r="AD115" i="161"/>
  <c r="S115" i="161"/>
  <c r="AC115" i="161"/>
  <c r="P115" i="161"/>
  <c r="X115" i="161"/>
  <c r="L115" i="161"/>
  <c r="O115" i="161"/>
  <c r="N115" i="161"/>
  <c r="AB115" i="161"/>
  <c r="Z115" i="161"/>
  <c r="AE324" i="161"/>
  <c r="AE332" i="161"/>
  <c r="AE344" i="161"/>
  <c r="AE313" i="161"/>
  <c r="AE315" i="161" s="1"/>
  <c r="AE318" i="161" s="1"/>
  <c r="AE159" i="161"/>
  <c r="AE158" i="161"/>
  <c r="AF67" i="161"/>
  <c r="AE243" i="161"/>
  <c r="AE127" i="161"/>
  <c r="AE244" i="161"/>
  <c r="AE211" i="161"/>
  <c r="AE96" i="161"/>
  <c r="AE212" i="161"/>
  <c r="AE128" i="161"/>
  <c r="AE160" i="161"/>
  <c r="AE97" i="161"/>
  <c r="AE245" i="161"/>
  <c r="AE213" i="161"/>
  <c r="AE98" i="161"/>
  <c r="AE129" i="161"/>
  <c r="AE246" i="161"/>
  <c r="AE161" i="161"/>
  <c r="AE162" i="161"/>
  <c r="AE99" i="161"/>
  <c r="AE130" i="161"/>
  <c r="AE247" i="161"/>
  <c r="AE214" i="161"/>
  <c r="AE100" i="161"/>
  <c r="AE248" i="161"/>
  <c r="AE131" i="161"/>
  <c r="AE163" i="161"/>
  <c r="AE215" i="161"/>
  <c r="AE249" i="161"/>
  <c r="AE132" i="161"/>
  <c r="AE216" i="161"/>
  <c r="AE101" i="161"/>
  <c r="AE164" i="161"/>
  <c r="AE250" i="161"/>
  <c r="AE165" i="161"/>
  <c r="AE133" i="161"/>
  <c r="AE102" i="161"/>
  <c r="AE217" i="161"/>
  <c r="AE251" i="161"/>
  <c r="AE103" i="161"/>
  <c r="AE166" i="161"/>
  <c r="AE134" i="161"/>
  <c r="AE218" i="161"/>
  <c r="AE167" i="161"/>
  <c r="AE252" i="161"/>
  <c r="AE219" i="161"/>
  <c r="AE104" i="161"/>
  <c r="AE135" i="161"/>
  <c r="AE136" i="161"/>
  <c r="AE168" i="161"/>
  <c r="AE105" i="161"/>
  <c r="AE253" i="161"/>
  <c r="AE220" i="161"/>
  <c r="AE169" i="161"/>
  <c r="AE254" i="161"/>
  <c r="AE106" i="161"/>
  <c r="AE221" i="161"/>
  <c r="AE137" i="161"/>
  <c r="AE107" i="161"/>
  <c r="AE138" i="161"/>
  <c r="AE222" i="161"/>
  <c r="AE170" i="161"/>
  <c r="AE255" i="161"/>
  <c r="AE171" i="161"/>
  <c r="AE108" i="161"/>
  <c r="AE256" i="161"/>
  <c r="AE139" i="161"/>
  <c r="AE223" i="161"/>
  <c r="AE224" i="161"/>
  <c r="AE109" i="161"/>
  <c r="AE257" i="161"/>
  <c r="AE172" i="161"/>
  <c r="AE140" i="161"/>
  <c r="AE173" i="161"/>
  <c r="AE110" i="161"/>
  <c r="AE141" i="161"/>
  <c r="AE225" i="161"/>
  <c r="AE258" i="161"/>
  <c r="AE174" i="161"/>
  <c r="AE259" i="161"/>
  <c r="AE111" i="161"/>
  <c r="AE226" i="161"/>
  <c r="AE142" i="161"/>
  <c r="AE260" i="161"/>
  <c r="AE143" i="161"/>
  <c r="AE112" i="161"/>
  <c r="AE227" i="161"/>
  <c r="AE175" i="161"/>
  <c r="AE113" i="161"/>
  <c r="AE228" i="161"/>
  <c r="AE261" i="161"/>
  <c r="AE176" i="161"/>
  <c r="AE144" i="161"/>
  <c r="AE229" i="161"/>
  <c r="AE325" i="161" l="1"/>
  <c r="AE326" i="161" s="1"/>
  <c r="AF230" i="161"/>
  <c r="H117" i="161"/>
  <c r="Z116" i="161"/>
  <c r="R116" i="161"/>
  <c r="W116" i="161"/>
  <c r="N116" i="161"/>
  <c r="AB116" i="161"/>
  <c r="X116" i="161"/>
  <c r="M116" i="161"/>
  <c r="AC116" i="161"/>
  <c r="P116" i="161"/>
  <c r="L116" i="161"/>
  <c r="AA116" i="161"/>
  <c r="O116" i="161"/>
  <c r="Y116" i="161"/>
  <c r="V116" i="161"/>
  <c r="U116" i="161"/>
  <c r="AD116" i="161"/>
  <c r="Q116" i="161"/>
  <c r="AE116" i="161"/>
  <c r="T116" i="161"/>
  <c r="S116" i="161"/>
  <c r="Y264" i="161"/>
  <c r="Q264" i="161"/>
  <c r="AF264" i="161"/>
  <c r="X264" i="161"/>
  <c r="P264" i="161"/>
  <c r="AE264" i="161"/>
  <c r="U264" i="161"/>
  <c r="H265" i="161"/>
  <c r="AD264" i="161"/>
  <c r="T264" i="161"/>
  <c r="AB264" i="161"/>
  <c r="R264" i="161"/>
  <c r="Z264" i="161"/>
  <c r="W264" i="161"/>
  <c r="S264" i="161"/>
  <c r="AA264" i="161"/>
  <c r="V264" i="161"/>
  <c r="L264" i="161"/>
  <c r="AC264" i="161"/>
  <c r="O264" i="161"/>
  <c r="N264" i="161"/>
  <c r="M264" i="161"/>
  <c r="AF324" i="161"/>
  <c r="AF332" i="161"/>
  <c r="AF313" i="161"/>
  <c r="AF315" i="161" s="1"/>
  <c r="AF318" i="161" s="1"/>
  <c r="AF344" i="161"/>
  <c r="AF159" i="161"/>
  <c r="AF158" i="161"/>
  <c r="AF211" i="161"/>
  <c r="AG67" i="161"/>
  <c r="AG147" i="161" s="1"/>
  <c r="AF127" i="161"/>
  <c r="AF243" i="161"/>
  <c r="AF96" i="161"/>
  <c r="AF244" i="161"/>
  <c r="AF97" i="161"/>
  <c r="AF160" i="161"/>
  <c r="AF128" i="161"/>
  <c r="AF212" i="161"/>
  <c r="AF245" i="161"/>
  <c r="AF129" i="161"/>
  <c r="AF98" i="161"/>
  <c r="AF161" i="161"/>
  <c r="AF213" i="161"/>
  <c r="AF246" i="161"/>
  <c r="AF162" i="161"/>
  <c r="AF99" i="161"/>
  <c r="AF247" i="161"/>
  <c r="AF130" i="161"/>
  <c r="AF214" i="161"/>
  <c r="AF131" i="161"/>
  <c r="AF215" i="161"/>
  <c r="AF100" i="161"/>
  <c r="AF163" i="161"/>
  <c r="AF248" i="161"/>
  <c r="AF164" i="161"/>
  <c r="AF249" i="161"/>
  <c r="AF216" i="161"/>
  <c r="AF132" i="161"/>
  <c r="AF101" i="161"/>
  <c r="AF133" i="161"/>
  <c r="AF165" i="161"/>
  <c r="AF102" i="161"/>
  <c r="AF250" i="161"/>
  <c r="AF217" i="161"/>
  <c r="AF166" i="161"/>
  <c r="AF251" i="161"/>
  <c r="AF134" i="161"/>
  <c r="AF103" i="161"/>
  <c r="AF218" i="161"/>
  <c r="AF219" i="161"/>
  <c r="AF167" i="161"/>
  <c r="AF135" i="161"/>
  <c r="AF104" i="161"/>
  <c r="AF252" i="161"/>
  <c r="AF105" i="161"/>
  <c r="AF168" i="161"/>
  <c r="AF253" i="161"/>
  <c r="AF136" i="161"/>
  <c r="AF220" i="161"/>
  <c r="AF169" i="161"/>
  <c r="AF106" i="161"/>
  <c r="AF221" i="161"/>
  <c r="AF254" i="161"/>
  <c r="AF137" i="161"/>
  <c r="AF222" i="161"/>
  <c r="AF170" i="161"/>
  <c r="AF107" i="161"/>
  <c r="AF255" i="161"/>
  <c r="AF138" i="161"/>
  <c r="AF139" i="161"/>
  <c r="AF171" i="161"/>
  <c r="AF223" i="161"/>
  <c r="AF108" i="161"/>
  <c r="AF256" i="161"/>
  <c r="AF109" i="161"/>
  <c r="AF224" i="161"/>
  <c r="AF257" i="161"/>
  <c r="AF172" i="161"/>
  <c r="AF140" i="161"/>
  <c r="AF141" i="161"/>
  <c r="AF225" i="161"/>
  <c r="AF258" i="161"/>
  <c r="AF173" i="161"/>
  <c r="AF110" i="161"/>
  <c r="AF142" i="161"/>
  <c r="AF259" i="161"/>
  <c r="AF174" i="161"/>
  <c r="AF111" i="161"/>
  <c r="AF226" i="161"/>
  <c r="AF143" i="161"/>
  <c r="AF112" i="161"/>
  <c r="AF227" i="161"/>
  <c r="AF175" i="161"/>
  <c r="AF260" i="161"/>
  <c r="AF176" i="161"/>
  <c r="AF228" i="161"/>
  <c r="AF144" i="161"/>
  <c r="AF261" i="161"/>
  <c r="AF113" i="161"/>
  <c r="AF229" i="161"/>
  <c r="AF177" i="161"/>
  <c r="AF145" i="161"/>
  <c r="AF262" i="161"/>
  <c r="AF114" i="161"/>
  <c r="X147" i="161"/>
  <c r="P147" i="161"/>
  <c r="AE147" i="161"/>
  <c r="W147" i="161"/>
  <c r="O147" i="161"/>
  <c r="AC147" i="161"/>
  <c r="U147" i="161"/>
  <c r="M147" i="161"/>
  <c r="Z147" i="161"/>
  <c r="L147" i="161"/>
  <c r="Y147" i="161"/>
  <c r="R147" i="161"/>
  <c r="Q147" i="161"/>
  <c r="N147" i="161"/>
  <c r="H148" i="161"/>
  <c r="S147" i="161"/>
  <c r="V147" i="161"/>
  <c r="T147" i="161"/>
  <c r="AA147" i="161"/>
  <c r="AD147" i="161"/>
  <c r="AB147" i="161"/>
  <c r="AF115" i="161"/>
  <c r="AF146" i="161"/>
  <c r="AD231" i="161"/>
  <c r="V231" i="161"/>
  <c r="N231" i="161"/>
  <c r="AC231" i="161"/>
  <c r="U231" i="161"/>
  <c r="M231" i="161"/>
  <c r="AA231" i="161"/>
  <c r="S231" i="161"/>
  <c r="AB231" i="161"/>
  <c r="P231" i="161"/>
  <c r="Z231" i="161"/>
  <c r="O231" i="161"/>
  <c r="Q231" i="161"/>
  <c r="L231" i="161"/>
  <c r="Y231" i="161"/>
  <c r="H232" i="161"/>
  <c r="R231" i="161"/>
  <c r="AE231" i="161"/>
  <c r="T231" i="161"/>
  <c r="W231" i="161"/>
  <c r="X231" i="161"/>
  <c r="Y179" i="161"/>
  <c r="Q179" i="161"/>
  <c r="AF179" i="161"/>
  <c r="X179" i="161"/>
  <c r="P179" i="161"/>
  <c r="AD179" i="161"/>
  <c r="V179" i="161"/>
  <c r="N179" i="161"/>
  <c r="AE179" i="161"/>
  <c r="S179" i="161"/>
  <c r="AC179" i="161"/>
  <c r="R179" i="161"/>
  <c r="AB179" i="161"/>
  <c r="L179" i="161"/>
  <c r="AA179" i="161"/>
  <c r="H180" i="161"/>
  <c r="U179" i="161"/>
  <c r="W179" i="161"/>
  <c r="T179" i="161"/>
  <c r="O179" i="161"/>
  <c r="M179" i="161"/>
  <c r="Z179" i="161"/>
  <c r="AG231" i="161" l="1"/>
  <c r="AF325" i="161"/>
  <c r="AF326" i="161" s="1"/>
  <c r="AG324" i="161"/>
  <c r="AG344" i="161"/>
  <c r="AG313" i="161"/>
  <c r="AG315" i="161" s="1"/>
  <c r="AG318" i="161" s="1"/>
  <c r="AG332" i="161"/>
  <c r="AG159" i="161"/>
  <c r="AG243" i="161"/>
  <c r="AH67" i="161"/>
  <c r="AH148" i="161" s="1"/>
  <c r="AG127" i="161"/>
  <c r="AG211" i="161"/>
  <c r="AG244" i="161"/>
  <c r="AG158" i="161"/>
  <c r="AG96" i="161"/>
  <c r="AG97" i="161"/>
  <c r="AG212" i="161"/>
  <c r="AG160" i="161"/>
  <c r="AG128" i="161"/>
  <c r="AG245" i="161"/>
  <c r="AG129" i="161"/>
  <c r="AG246" i="161"/>
  <c r="AG161" i="161"/>
  <c r="AG213" i="161"/>
  <c r="AG98" i="161"/>
  <c r="AG247" i="161"/>
  <c r="AG162" i="161"/>
  <c r="AG214" i="161"/>
  <c r="AG130" i="161"/>
  <c r="AG99" i="161"/>
  <c r="AG100" i="161"/>
  <c r="AG163" i="161"/>
  <c r="AG248" i="161"/>
  <c r="AG131" i="161"/>
  <c r="AG215" i="161"/>
  <c r="AG101" i="161"/>
  <c r="AG132" i="161"/>
  <c r="AG249" i="161"/>
  <c r="AG164" i="161"/>
  <c r="AG216" i="161"/>
  <c r="AG102" i="161"/>
  <c r="AG217" i="161"/>
  <c r="AG133" i="161"/>
  <c r="AG250" i="161"/>
  <c r="AG165" i="161"/>
  <c r="AG134" i="161"/>
  <c r="AG218" i="161"/>
  <c r="AG251" i="161"/>
  <c r="AG166" i="161"/>
  <c r="AG103" i="161"/>
  <c r="AG167" i="161"/>
  <c r="AG135" i="161"/>
  <c r="AG252" i="161"/>
  <c r="AG104" i="161"/>
  <c r="AG219" i="161"/>
  <c r="AG253" i="161"/>
  <c r="AG105" i="161"/>
  <c r="AG136" i="161"/>
  <c r="AG220" i="161"/>
  <c r="AG168" i="161"/>
  <c r="AG221" i="161"/>
  <c r="AG254" i="161"/>
  <c r="AG106" i="161"/>
  <c r="AG137" i="161"/>
  <c r="AG169" i="161"/>
  <c r="AG222" i="161"/>
  <c r="AG138" i="161"/>
  <c r="AG170" i="161"/>
  <c r="AG255" i="161"/>
  <c r="AG107" i="161"/>
  <c r="AG171" i="161"/>
  <c r="AG223" i="161"/>
  <c r="AG256" i="161"/>
  <c r="AG139" i="161"/>
  <c r="AG108" i="161"/>
  <c r="AG172" i="161"/>
  <c r="AG257" i="161"/>
  <c r="AG224" i="161"/>
  <c r="AG109" i="161"/>
  <c r="AG140" i="161"/>
  <c r="AG173" i="161"/>
  <c r="AG225" i="161"/>
  <c r="AG110" i="161"/>
  <c r="AG141" i="161"/>
  <c r="AG258" i="161"/>
  <c r="AG174" i="161"/>
  <c r="AG111" i="161"/>
  <c r="AG142" i="161"/>
  <c r="AG259" i="161"/>
  <c r="AG226" i="161"/>
  <c r="AG227" i="161"/>
  <c r="AG175" i="161"/>
  <c r="AG260" i="161"/>
  <c r="AG143" i="161"/>
  <c r="AG112" i="161"/>
  <c r="AG261" i="161"/>
  <c r="AG144" i="161"/>
  <c r="AG228" i="161"/>
  <c r="AG176" i="161"/>
  <c r="AG113" i="161"/>
  <c r="AG262" i="161"/>
  <c r="AG145" i="161"/>
  <c r="AG229" i="161"/>
  <c r="AG114" i="161"/>
  <c r="AG177" i="161"/>
  <c r="AG263" i="161"/>
  <c r="AG115" i="161"/>
  <c r="AG178" i="161"/>
  <c r="AG230" i="161"/>
  <c r="AG146" i="161"/>
  <c r="AG116" i="161"/>
  <c r="H266" i="161"/>
  <c r="Z265" i="161"/>
  <c r="R265" i="161"/>
  <c r="AG265" i="161"/>
  <c r="Y265" i="161"/>
  <c r="Q265" i="161"/>
  <c r="AF265" i="161"/>
  <c r="V265" i="161"/>
  <c r="L265" i="161"/>
  <c r="AE265" i="161"/>
  <c r="U265" i="161"/>
  <c r="AC265" i="161"/>
  <c r="S265" i="161"/>
  <c r="AB265" i="161"/>
  <c r="M265" i="161"/>
  <c r="AA265" i="161"/>
  <c r="W265" i="161"/>
  <c r="T265" i="161"/>
  <c r="P265" i="161"/>
  <c r="O265" i="161"/>
  <c r="N265" i="161"/>
  <c r="X265" i="161"/>
  <c r="AD265" i="161"/>
  <c r="H181" i="161"/>
  <c r="Z180" i="161"/>
  <c r="R180" i="161"/>
  <c r="AG180" i="161"/>
  <c r="Y180" i="161"/>
  <c r="Q180" i="161"/>
  <c r="AE180" i="161"/>
  <c r="W180" i="161"/>
  <c r="O180" i="161"/>
  <c r="AA180" i="161"/>
  <c r="M180" i="161"/>
  <c r="X180" i="161"/>
  <c r="L180" i="161"/>
  <c r="AF180" i="161"/>
  <c r="P180" i="161"/>
  <c r="AD180" i="161"/>
  <c r="N180" i="161"/>
  <c r="S180" i="161"/>
  <c r="U180" i="161"/>
  <c r="T180" i="161"/>
  <c r="AB180" i="161"/>
  <c r="AC180" i="161"/>
  <c r="V180" i="161"/>
  <c r="AE232" i="161"/>
  <c r="W232" i="161"/>
  <c r="O232" i="161"/>
  <c r="AD232" i="161"/>
  <c r="V232" i="161"/>
  <c r="N232" i="161"/>
  <c r="AB232" i="161"/>
  <c r="T232" i="161"/>
  <c r="L232" i="161"/>
  <c r="X232" i="161"/>
  <c r="U232" i="161"/>
  <c r="AA232" i="161"/>
  <c r="P232" i="161"/>
  <c r="Y232" i="161"/>
  <c r="H233" i="161"/>
  <c r="S232" i="161"/>
  <c r="Q232" i="161"/>
  <c r="M232" i="161"/>
  <c r="R232" i="161"/>
  <c r="Z232" i="161"/>
  <c r="AF232" i="161"/>
  <c r="AC232" i="161"/>
  <c r="Y148" i="161"/>
  <c r="Q148" i="161"/>
  <c r="AF148" i="161"/>
  <c r="X148" i="161"/>
  <c r="P148" i="161"/>
  <c r="AD148" i="161"/>
  <c r="V148" i="161"/>
  <c r="N148" i="161"/>
  <c r="T148" i="161"/>
  <c r="AE148" i="161"/>
  <c r="S148" i="161"/>
  <c r="U148" i="161"/>
  <c r="R148" i="161"/>
  <c r="AB148" i="161"/>
  <c r="AC148" i="161"/>
  <c r="M148" i="161"/>
  <c r="H149" i="161"/>
  <c r="L148" i="161"/>
  <c r="Z148" i="161"/>
  <c r="AA148" i="161"/>
  <c r="W148" i="161"/>
  <c r="O148" i="161"/>
  <c r="AA117" i="161"/>
  <c r="S117" i="161"/>
  <c r="AC117" i="161"/>
  <c r="T117" i="161"/>
  <c r="AB117" i="161"/>
  <c r="AD117" i="161"/>
  <c r="Q117" i="161"/>
  <c r="AE117" i="161"/>
  <c r="P117" i="161"/>
  <c r="X117" i="161"/>
  <c r="L117" i="161"/>
  <c r="W117" i="161"/>
  <c r="V117" i="161"/>
  <c r="U117" i="161"/>
  <c r="R117" i="161"/>
  <c r="H118" i="161"/>
  <c r="Y117" i="161"/>
  <c r="M117" i="161"/>
  <c r="AF117" i="161"/>
  <c r="O117" i="161"/>
  <c r="Z117" i="161"/>
  <c r="N117" i="161"/>
  <c r="AH117" i="161" l="1"/>
  <c r="AH232" i="161"/>
  <c r="AG325" i="161"/>
  <c r="AG326" i="161" s="1"/>
  <c r="AF233" i="161"/>
  <c r="X233" i="161"/>
  <c r="P233" i="161"/>
  <c r="AE233" i="161"/>
  <c r="W233" i="161"/>
  <c r="O233" i="161"/>
  <c r="AC233" i="161"/>
  <c r="U233" i="161"/>
  <c r="M233" i="161"/>
  <c r="AD233" i="161"/>
  <c r="R233" i="161"/>
  <c r="H234" i="161"/>
  <c r="AB233" i="161"/>
  <c r="Q233" i="161"/>
  <c r="V233" i="161"/>
  <c r="L233" i="161"/>
  <c r="AG233" i="161"/>
  <c r="Z233" i="161"/>
  <c r="N233" i="161"/>
  <c r="S233" i="161"/>
  <c r="AA233" i="161"/>
  <c r="Y233" i="161"/>
  <c r="T233" i="161"/>
  <c r="AA181" i="161"/>
  <c r="S181" i="161"/>
  <c r="H182" i="161"/>
  <c r="AH181" i="161"/>
  <c r="Z181" i="161"/>
  <c r="R181" i="161"/>
  <c r="AF181" i="161"/>
  <c r="X181" i="161"/>
  <c r="P181" i="161"/>
  <c r="AG181" i="161"/>
  <c r="U181" i="161"/>
  <c r="AE181" i="161"/>
  <c r="T181" i="161"/>
  <c r="Q181" i="161"/>
  <c r="O181" i="161"/>
  <c r="AB181" i="161"/>
  <c r="AC181" i="161"/>
  <c r="V181" i="161"/>
  <c r="N181" i="161"/>
  <c r="M181" i="161"/>
  <c r="Y181" i="161"/>
  <c r="L181" i="161"/>
  <c r="AD181" i="161"/>
  <c r="W181" i="161"/>
  <c r="AA266" i="161"/>
  <c r="S266" i="161"/>
  <c r="H267" i="161"/>
  <c r="AH266" i="161"/>
  <c r="Z266" i="161"/>
  <c r="R266" i="161"/>
  <c r="AG266" i="161"/>
  <c r="W266" i="161"/>
  <c r="M266" i="161"/>
  <c r="AF266" i="161"/>
  <c r="V266" i="161"/>
  <c r="L266" i="161"/>
  <c r="AD266" i="161"/>
  <c r="T266" i="161"/>
  <c r="AE266" i="161"/>
  <c r="O266" i="161"/>
  <c r="AC266" i="161"/>
  <c r="N266" i="161"/>
  <c r="Y266" i="161"/>
  <c r="Q266" i="161"/>
  <c r="P266" i="161"/>
  <c r="AB266" i="161"/>
  <c r="X266" i="161"/>
  <c r="U266" i="161"/>
  <c r="AB118" i="161"/>
  <c r="T118" i="161"/>
  <c r="L118" i="161"/>
  <c r="Y118" i="161"/>
  <c r="P118" i="161"/>
  <c r="H119" i="161"/>
  <c r="AG118" i="161"/>
  <c r="X118" i="161"/>
  <c r="O118" i="161"/>
  <c r="V118" i="161"/>
  <c r="AA118" i="161"/>
  <c r="M118" i="161"/>
  <c r="Z118" i="161"/>
  <c r="W118" i="161"/>
  <c r="U118" i="161"/>
  <c r="S118" i="161"/>
  <c r="AF118" i="161"/>
  <c r="R118" i="161"/>
  <c r="AC118" i="161"/>
  <c r="AE118" i="161"/>
  <c r="AD118" i="161"/>
  <c r="Q118" i="161"/>
  <c r="N118" i="161"/>
  <c r="H150" i="161"/>
  <c r="Z149" i="161"/>
  <c r="R149" i="161"/>
  <c r="AG149" i="161"/>
  <c r="Y149" i="161"/>
  <c r="Q149" i="161"/>
  <c r="AE149" i="161"/>
  <c r="W149" i="161"/>
  <c r="O149" i="161"/>
  <c r="AB149" i="161"/>
  <c r="N149" i="161"/>
  <c r="AA149" i="161"/>
  <c r="M149" i="161"/>
  <c r="V149" i="161"/>
  <c r="U149" i="161"/>
  <c r="T149" i="161"/>
  <c r="X149" i="161"/>
  <c r="L149" i="161"/>
  <c r="AF149" i="161"/>
  <c r="AD149" i="161"/>
  <c r="P149" i="161"/>
  <c r="AC149" i="161"/>
  <c r="S149" i="161"/>
  <c r="AH313" i="161"/>
  <c r="AH315" i="161" s="1"/>
  <c r="AH318" i="161" s="1"/>
  <c r="AH324" i="161"/>
  <c r="AH344" i="161"/>
  <c r="AH332" i="161"/>
  <c r="AH158" i="161"/>
  <c r="AI67" i="161"/>
  <c r="AI118" i="161" s="1"/>
  <c r="AH127" i="161"/>
  <c r="AH244" i="161"/>
  <c r="AH243" i="161"/>
  <c r="AH96" i="161"/>
  <c r="AH159" i="161"/>
  <c r="AH211" i="161"/>
  <c r="AH160" i="161"/>
  <c r="AH212" i="161"/>
  <c r="AH97" i="161"/>
  <c r="AH128" i="161"/>
  <c r="AH245" i="161"/>
  <c r="AH98" i="161"/>
  <c r="AH129" i="161"/>
  <c r="AH213" i="161"/>
  <c r="AH246" i="161"/>
  <c r="AH161" i="161"/>
  <c r="AH130" i="161"/>
  <c r="AH247" i="161"/>
  <c r="AH99" i="161"/>
  <c r="AH214" i="161"/>
  <c r="AH162" i="161"/>
  <c r="AH131" i="161"/>
  <c r="AH248" i="161"/>
  <c r="AH215" i="161"/>
  <c r="AH163" i="161"/>
  <c r="AH100" i="161"/>
  <c r="AH101" i="161"/>
  <c r="AH249" i="161"/>
  <c r="AH132" i="161"/>
  <c r="AH164" i="161"/>
  <c r="AH216" i="161"/>
  <c r="AH102" i="161"/>
  <c r="AH165" i="161"/>
  <c r="AH133" i="161"/>
  <c r="AH217" i="161"/>
  <c r="AH250" i="161"/>
  <c r="AH251" i="161"/>
  <c r="AH103" i="161"/>
  <c r="AH134" i="161"/>
  <c r="AH166" i="161"/>
  <c r="AH218" i="161"/>
  <c r="AH104" i="161"/>
  <c r="AH167" i="161"/>
  <c r="AH135" i="161"/>
  <c r="AH219" i="161"/>
  <c r="AH252" i="161"/>
  <c r="AH220" i="161"/>
  <c r="AH136" i="161"/>
  <c r="AH105" i="161"/>
  <c r="AH168" i="161"/>
  <c r="AH253" i="161"/>
  <c r="AH106" i="161"/>
  <c r="AH221" i="161"/>
  <c r="AH254" i="161"/>
  <c r="AH169" i="161"/>
  <c r="AH137" i="161"/>
  <c r="AH107" i="161"/>
  <c r="AH255" i="161"/>
  <c r="AH170" i="161"/>
  <c r="AH222" i="161"/>
  <c r="AH138" i="161"/>
  <c r="AH256" i="161"/>
  <c r="AH171" i="161"/>
  <c r="AH223" i="161"/>
  <c r="AH139" i="161"/>
  <c r="AH108" i="161"/>
  <c r="AH109" i="161"/>
  <c r="AH224" i="161"/>
  <c r="AH172" i="161"/>
  <c r="AH257" i="161"/>
  <c r="AH140" i="161"/>
  <c r="AH258" i="161"/>
  <c r="AH141" i="161"/>
  <c r="AH110" i="161"/>
  <c r="AH225" i="161"/>
  <c r="AH173" i="161"/>
  <c r="AH259" i="161"/>
  <c r="AH142" i="161"/>
  <c r="AH226" i="161"/>
  <c r="AH174" i="161"/>
  <c r="AH111" i="161"/>
  <c r="AH175" i="161"/>
  <c r="AH227" i="161"/>
  <c r="AH143" i="161"/>
  <c r="AH112" i="161"/>
  <c r="AH260" i="161"/>
  <c r="AH176" i="161"/>
  <c r="AH261" i="161"/>
  <c r="AH228" i="161"/>
  <c r="AH113" i="161"/>
  <c r="AH144" i="161"/>
  <c r="AH145" i="161"/>
  <c r="AH262" i="161"/>
  <c r="AH114" i="161"/>
  <c r="AH177" i="161"/>
  <c r="AH229" i="161"/>
  <c r="AH146" i="161"/>
  <c r="AH178" i="161"/>
  <c r="AH230" i="161"/>
  <c r="AH263" i="161"/>
  <c r="AH115" i="161"/>
  <c r="AH264" i="161"/>
  <c r="AH116" i="161"/>
  <c r="AH147" i="161"/>
  <c r="AH231" i="161"/>
  <c r="AH179" i="161"/>
  <c r="AH325" i="161" l="1"/>
  <c r="AH326" i="161" s="1"/>
  <c r="AI233" i="161"/>
  <c r="AI313" i="161"/>
  <c r="AI315" i="161" s="1"/>
  <c r="AI318" i="161" s="1"/>
  <c r="AI344" i="161"/>
  <c r="AI324" i="161"/>
  <c r="AI332" i="161"/>
  <c r="AI243" i="161"/>
  <c r="AJ67" i="161"/>
  <c r="AJ150" i="161" s="1"/>
  <c r="AI96" i="161"/>
  <c r="AI211" i="161"/>
  <c r="AI127" i="161"/>
  <c r="AI159" i="161"/>
  <c r="AI158" i="161"/>
  <c r="AI244" i="161"/>
  <c r="AI245" i="161"/>
  <c r="AI128" i="161"/>
  <c r="AI212" i="161"/>
  <c r="AI97" i="161"/>
  <c r="AI160" i="161"/>
  <c r="AI129" i="161"/>
  <c r="AI98" i="161"/>
  <c r="AI246" i="161"/>
  <c r="AI213" i="161"/>
  <c r="AI161" i="161"/>
  <c r="AI162" i="161"/>
  <c r="AI214" i="161"/>
  <c r="AI247" i="161"/>
  <c r="AI130" i="161"/>
  <c r="AI99" i="161"/>
  <c r="AI163" i="161"/>
  <c r="AI215" i="161"/>
  <c r="AI100" i="161"/>
  <c r="AI131" i="161"/>
  <c r="AI248" i="161"/>
  <c r="AI249" i="161"/>
  <c r="AI164" i="161"/>
  <c r="AI101" i="161"/>
  <c r="AI132" i="161"/>
  <c r="AI216" i="161"/>
  <c r="AI102" i="161"/>
  <c r="AI217" i="161"/>
  <c r="AI165" i="161"/>
  <c r="AI250" i="161"/>
  <c r="AI133" i="161"/>
  <c r="AI134" i="161"/>
  <c r="AI218" i="161"/>
  <c r="AI251" i="161"/>
  <c r="AI166" i="161"/>
  <c r="AI103" i="161"/>
  <c r="AI167" i="161"/>
  <c r="AI104" i="161"/>
  <c r="AI135" i="161"/>
  <c r="AI219" i="161"/>
  <c r="AI252" i="161"/>
  <c r="AI168" i="161"/>
  <c r="AI105" i="161"/>
  <c r="AI253" i="161"/>
  <c r="AI220" i="161"/>
  <c r="AI136" i="161"/>
  <c r="AI106" i="161"/>
  <c r="AI221" i="161"/>
  <c r="AI169" i="161"/>
  <c r="AI137" i="161"/>
  <c r="AI254" i="161"/>
  <c r="AI170" i="161"/>
  <c r="AI107" i="161"/>
  <c r="AI222" i="161"/>
  <c r="AI138" i="161"/>
  <c r="AI255" i="161"/>
  <c r="AI139" i="161"/>
  <c r="AI108" i="161"/>
  <c r="AI171" i="161"/>
  <c r="AI223" i="161"/>
  <c r="AI256" i="161"/>
  <c r="AI140" i="161"/>
  <c r="AI109" i="161"/>
  <c r="AI172" i="161"/>
  <c r="AI257" i="161"/>
  <c r="AI224" i="161"/>
  <c r="AI225" i="161"/>
  <c r="AI110" i="161"/>
  <c r="AI258" i="161"/>
  <c r="AI141" i="161"/>
  <c r="AI173" i="161"/>
  <c r="AI259" i="161"/>
  <c r="AI111" i="161"/>
  <c r="AI174" i="161"/>
  <c r="AI142" i="161"/>
  <c r="AI226" i="161"/>
  <c r="AI260" i="161"/>
  <c r="AI175" i="161"/>
  <c r="AI227" i="161"/>
  <c r="AI143" i="161"/>
  <c r="AI112" i="161"/>
  <c r="AI228" i="161"/>
  <c r="AI261" i="161"/>
  <c r="AI113" i="161"/>
  <c r="AI176" i="161"/>
  <c r="AI144" i="161"/>
  <c r="AI177" i="161"/>
  <c r="AI145" i="161"/>
  <c r="AI114" i="161"/>
  <c r="AI262" i="161"/>
  <c r="AI229" i="161"/>
  <c r="AI263" i="161"/>
  <c r="AI146" i="161"/>
  <c r="AI115" i="161"/>
  <c r="AI178" i="161"/>
  <c r="AI230" i="161"/>
  <c r="AI179" i="161"/>
  <c r="AI147" i="161"/>
  <c r="AI231" i="161"/>
  <c r="AI264" i="161"/>
  <c r="AI116" i="161"/>
  <c r="AI180" i="161"/>
  <c r="AI117" i="161"/>
  <c r="AI265" i="161"/>
  <c r="AI148" i="161"/>
  <c r="AI232" i="161"/>
  <c r="AB182" i="161"/>
  <c r="T182" i="161"/>
  <c r="L182" i="161"/>
  <c r="AI182" i="161"/>
  <c r="AA182" i="161"/>
  <c r="S182" i="161"/>
  <c r="AG182" i="161"/>
  <c r="Y182" i="161"/>
  <c r="Q182" i="161"/>
  <c r="AC182" i="161"/>
  <c r="O182" i="161"/>
  <c r="Z182" i="161"/>
  <c r="N182" i="161"/>
  <c r="V182" i="161"/>
  <c r="U182" i="161"/>
  <c r="R182" i="161"/>
  <c r="AF182" i="161"/>
  <c r="W182" i="161"/>
  <c r="X182" i="161"/>
  <c r="P182" i="161"/>
  <c r="M182" i="161"/>
  <c r="AE182" i="161"/>
  <c r="H183" i="161"/>
  <c r="AD182" i="161"/>
  <c r="AH182" i="161"/>
  <c r="AG234" i="161"/>
  <c r="Y234" i="161"/>
  <c r="Q234" i="161"/>
  <c r="AF234" i="161"/>
  <c r="X234" i="161"/>
  <c r="P234" i="161"/>
  <c r="AD234" i="161"/>
  <c r="V234" i="161"/>
  <c r="N234" i="161"/>
  <c r="Z234" i="161"/>
  <c r="L234" i="161"/>
  <c r="W234" i="161"/>
  <c r="AC234" i="161"/>
  <c r="R234" i="161"/>
  <c r="U234" i="161"/>
  <c r="H235" i="161"/>
  <c r="T234" i="161"/>
  <c r="O234" i="161"/>
  <c r="M234" i="161"/>
  <c r="S234" i="161"/>
  <c r="AE234" i="161"/>
  <c r="AH234" i="161"/>
  <c r="AB234" i="161"/>
  <c r="AA234" i="161"/>
  <c r="AB267" i="161"/>
  <c r="T267" i="161"/>
  <c r="L267" i="161"/>
  <c r="AI267" i="161"/>
  <c r="AA267" i="161"/>
  <c r="S267" i="161"/>
  <c r="AH267" i="161"/>
  <c r="X267" i="161"/>
  <c r="N267" i="161"/>
  <c r="AG267" i="161"/>
  <c r="W267" i="161"/>
  <c r="M267" i="161"/>
  <c r="AE267" i="161"/>
  <c r="U267" i="161"/>
  <c r="Q267" i="161"/>
  <c r="AF267" i="161"/>
  <c r="P267" i="161"/>
  <c r="AC267" i="161"/>
  <c r="O267" i="161"/>
  <c r="Y267" i="161"/>
  <c r="H268" i="161"/>
  <c r="Z267" i="161"/>
  <c r="R267" i="161"/>
  <c r="AD267" i="161"/>
  <c r="V267" i="161"/>
  <c r="AI149" i="161"/>
  <c r="AA150" i="161"/>
  <c r="S150" i="161"/>
  <c r="H151" i="161"/>
  <c r="AH150" i="161"/>
  <c r="Z150" i="161"/>
  <c r="R150" i="161"/>
  <c r="AF150" i="161"/>
  <c r="X150" i="161"/>
  <c r="P150" i="161"/>
  <c r="V150" i="161"/>
  <c r="AG150" i="161"/>
  <c r="U150" i="161"/>
  <c r="AB150" i="161"/>
  <c r="L150" i="161"/>
  <c r="Y150" i="161"/>
  <c r="N150" i="161"/>
  <c r="O150" i="161"/>
  <c r="M150" i="161"/>
  <c r="AE150" i="161"/>
  <c r="W150" i="161"/>
  <c r="T150" i="161"/>
  <c r="Q150" i="161"/>
  <c r="AC150" i="161"/>
  <c r="AD150" i="161"/>
  <c r="AC119" i="161"/>
  <c r="U119" i="161"/>
  <c r="M119" i="161"/>
  <c r="AE119" i="161"/>
  <c r="V119" i="161"/>
  <c r="L119" i="161"/>
  <c r="AD119" i="161"/>
  <c r="T119" i="161"/>
  <c r="AA119" i="161"/>
  <c r="P119" i="161"/>
  <c r="X119" i="161"/>
  <c r="Z119" i="161"/>
  <c r="H120" i="161"/>
  <c r="Y119" i="161"/>
  <c r="W119" i="161"/>
  <c r="S119" i="161"/>
  <c r="AH119" i="161"/>
  <c r="R119" i="161"/>
  <c r="AB119" i="161"/>
  <c r="N119" i="161"/>
  <c r="AG119" i="161"/>
  <c r="O119" i="161"/>
  <c r="AF119" i="161"/>
  <c r="Q119" i="161"/>
  <c r="AJ119" i="161" l="1"/>
  <c r="AJ234" i="161"/>
  <c r="AI325" i="161"/>
  <c r="AI326" i="161" s="1"/>
  <c r="AJ344" i="161"/>
  <c r="AJ332" i="161"/>
  <c r="AJ324" i="161"/>
  <c r="AJ313" i="161"/>
  <c r="AJ315" i="161" s="1"/>
  <c r="AJ318" i="161" s="1"/>
  <c r="AJ244" i="161"/>
  <c r="AK67" i="161"/>
  <c r="AK151" i="161" s="1"/>
  <c r="AJ127" i="161"/>
  <c r="AJ158" i="161"/>
  <c r="AJ211" i="161"/>
  <c r="AJ159" i="161"/>
  <c r="AJ96" i="161"/>
  <c r="AJ243" i="161"/>
  <c r="AJ245" i="161"/>
  <c r="AJ212" i="161"/>
  <c r="AJ160" i="161"/>
  <c r="AJ97" i="161"/>
  <c r="AJ128" i="161"/>
  <c r="AJ213" i="161"/>
  <c r="AJ129" i="161"/>
  <c r="AJ98" i="161"/>
  <c r="AJ246" i="161"/>
  <c r="AJ161" i="161"/>
  <c r="AJ247" i="161"/>
  <c r="AJ130" i="161"/>
  <c r="AJ99" i="161"/>
  <c r="AJ162" i="161"/>
  <c r="AJ214" i="161"/>
  <c r="AJ248" i="161"/>
  <c r="AJ131" i="161"/>
  <c r="AJ163" i="161"/>
  <c r="AJ215" i="161"/>
  <c r="AJ100" i="161"/>
  <c r="AJ132" i="161"/>
  <c r="AJ101" i="161"/>
  <c r="AJ249" i="161"/>
  <c r="AJ164" i="161"/>
  <c r="AJ216" i="161"/>
  <c r="AJ250" i="161"/>
  <c r="AJ102" i="161"/>
  <c r="AJ133" i="161"/>
  <c r="AJ217" i="161"/>
  <c r="AJ165" i="161"/>
  <c r="AJ251" i="161"/>
  <c r="AJ218" i="161"/>
  <c r="AJ166" i="161"/>
  <c r="AJ103" i="161"/>
  <c r="AJ134" i="161"/>
  <c r="AJ167" i="161"/>
  <c r="AJ252" i="161"/>
  <c r="AJ219" i="161"/>
  <c r="AJ104" i="161"/>
  <c r="AJ135" i="161"/>
  <c r="AJ253" i="161"/>
  <c r="AJ136" i="161"/>
  <c r="AJ105" i="161"/>
  <c r="AJ220" i="161"/>
  <c r="AJ168" i="161"/>
  <c r="AJ137" i="161"/>
  <c r="AJ221" i="161"/>
  <c r="AJ169" i="161"/>
  <c r="AJ254" i="161"/>
  <c r="AJ106" i="161"/>
  <c r="AJ138" i="161"/>
  <c r="AJ170" i="161"/>
  <c r="AJ255" i="161"/>
  <c r="AJ222" i="161"/>
  <c r="AJ107" i="161"/>
  <c r="AJ139" i="161"/>
  <c r="AJ223" i="161"/>
  <c r="AJ171" i="161"/>
  <c r="AJ108" i="161"/>
  <c r="AJ256" i="161"/>
  <c r="AJ109" i="161"/>
  <c r="AJ140" i="161"/>
  <c r="AJ172" i="161"/>
  <c r="AJ257" i="161"/>
  <c r="AJ224" i="161"/>
  <c r="AJ258" i="161"/>
  <c r="AJ141" i="161"/>
  <c r="AJ110" i="161"/>
  <c r="AJ225" i="161"/>
  <c r="AJ173" i="161"/>
  <c r="AJ226" i="161"/>
  <c r="AJ111" i="161"/>
  <c r="AJ174" i="161"/>
  <c r="AJ142" i="161"/>
  <c r="AJ259" i="161"/>
  <c r="AJ227" i="161"/>
  <c r="AJ143" i="161"/>
  <c r="AJ112" i="161"/>
  <c r="AJ175" i="161"/>
  <c r="AJ260" i="161"/>
  <c r="AJ113" i="161"/>
  <c r="AJ228" i="161"/>
  <c r="AJ261" i="161"/>
  <c r="AJ176" i="161"/>
  <c r="AJ144" i="161"/>
  <c r="AJ145" i="161"/>
  <c r="AJ114" i="161"/>
  <c r="AJ177" i="161"/>
  <c r="AJ229" i="161"/>
  <c r="AJ262" i="161"/>
  <c r="AJ263" i="161"/>
  <c r="AJ178" i="161"/>
  <c r="AJ146" i="161"/>
  <c r="AJ115" i="161"/>
  <c r="AJ230" i="161"/>
  <c r="AJ179" i="161"/>
  <c r="AJ147" i="161"/>
  <c r="AJ231" i="161"/>
  <c r="AJ116" i="161"/>
  <c r="AJ264" i="161"/>
  <c r="AJ265" i="161"/>
  <c r="AJ180" i="161"/>
  <c r="AJ117" i="161"/>
  <c r="AJ148" i="161"/>
  <c r="AJ232" i="161"/>
  <c r="AJ181" i="161"/>
  <c r="AJ233" i="161"/>
  <c r="AJ149" i="161"/>
  <c r="AJ118" i="161"/>
  <c r="AJ266" i="161"/>
  <c r="AB151" i="161"/>
  <c r="T151" i="161"/>
  <c r="L151" i="161"/>
  <c r="AI151" i="161"/>
  <c r="AA151" i="161"/>
  <c r="S151" i="161"/>
  <c r="AG151" i="161"/>
  <c r="Y151" i="161"/>
  <c r="Q151" i="161"/>
  <c r="H152" i="161"/>
  <c r="AD151" i="161"/>
  <c r="P151" i="161"/>
  <c r="AC151" i="161"/>
  <c r="O151" i="161"/>
  <c r="AE151" i="161"/>
  <c r="M151" i="161"/>
  <c r="Z151" i="161"/>
  <c r="X151" i="161"/>
  <c r="AF151" i="161"/>
  <c r="N151" i="161"/>
  <c r="W151" i="161"/>
  <c r="AH151" i="161"/>
  <c r="V151" i="161"/>
  <c r="U151" i="161"/>
  <c r="R151" i="161"/>
  <c r="H236" i="161"/>
  <c r="AH235" i="161"/>
  <c r="Z235" i="161"/>
  <c r="R235" i="161"/>
  <c r="AG235" i="161"/>
  <c r="Y235" i="161"/>
  <c r="Q235" i="161"/>
  <c r="AE235" i="161"/>
  <c r="W235" i="161"/>
  <c r="O235" i="161"/>
  <c r="AF235" i="161"/>
  <c r="T235" i="161"/>
  <c r="AD235" i="161"/>
  <c r="S235" i="161"/>
  <c r="X235" i="161"/>
  <c r="L235" i="161"/>
  <c r="AI235" i="161"/>
  <c r="M235" i="161"/>
  <c r="AC235" i="161"/>
  <c r="AA235" i="161"/>
  <c r="P235" i="161"/>
  <c r="N235" i="161"/>
  <c r="U235" i="161"/>
  <c r="V235" i="161"/>
  <c r="AB235" i="161"/>
  <c r="AC268" i="161"/>
  <c r="U268" i="161"/>
  <c r="M268" i="161"/>
  <c r="AJ268" i="161"/>
  <c r="AB268" i="161"/>
  <c r="T268" i="161"/>
  <c r="L268" i="161"/>
  <c r="AI268" i="161"/>
  <c r="Y268" i="161"/>
  <c r="O268" i="161"/>
  <c r="AH268" i="161"/>
  <c r="X268" i="161"/>
  <c r="N268" i="161"/>
  <c r="H269" i="161"/>
  <c r="AF268" i="161"/>
  <c r="V268" i="161"/>
  <c r="S268" i="161"/>
  <c r="R268" i="161"/>
  <c r="AE268" i="161"/>
  <c r="P268" i="161"/>
  <c r="AG268" i="161"/>
  <c r="W268" i="161"/>
  <c r="AD268" i="161"/>
  <c r="Z268" i="161"/>
  <c r="Q268" i="161"/>
  <c r="AA268" i="161"/>
  <c r="AD120" i="161"/>
  <c r="V120" i="161"/>
  <c r="N120" i="161"/>
  <c r="AA120" i="161"/>
  <c r="R120" i="161"/>
  <c r="AI120" i="161"/>
  <c r="Z120" i="161"/>
  <c r="Q120" i="161"/>
  <c r="AG120" i="161"/>
  <c r="U120" i="161"/>
  <c r="AH120" i="161"/>
  <c r="T120" i="161"/>
  <c r="H121" i="161"/>
  <c r="AB120" i="161"/>
  <c r="L120" i="161"/>
  <c r="Y120" i="161"/>
  <c r="X120" i="161"/>
  <c r="W120" i="161"/>
  <c r="S120" i="161"/>
  <c r="AC120" i="161"/>
  <c r="M120" i="161"/>
  <c r="AF120" i="161"/>
  <c r="AE120" i="161"/>
  <c r="P120" i="161"/>
  <c r="O120" i="161"/>
  <c r="AC183" i="161"/>
  <c r="U183" i="161"/>
  <c r="M183" i="161"/>
  <c r="AJ183" i="161"/>
  <c r="AB183" i="161"/>
  <c r="T183" i="161"/>
  <c r="L183" i="161"/>
  <c r="H184" i="161"/>
  <c r="AH183" i="161"/>
  <c r="Z183" i="161"/>
  <c r="R183" i="161"/>
  <c r="AI183" i="161"/>
  <c r="W183" i="161"/>
  <c r="AG183" i="161"/>
  <c r="V183" i="161"/>
  <c r="Y183" i="161"/>
  <c r="X183" i="161"/>
  <c r="AF183" i="161"/>
  <c r="N183" i="161"/>
  <c r="AA183" i="161"/>
  <c r="O183" i="161"/>
  <c r="AD183" i="161"/>
  <c r="S183" i="161"/>
  <c r="Q183" i="161"/>
  <c r="P183" i="161"/>
  <c r="AE183" i="161"/>
  <c r="AK120" i="161" l="1"/>
  <c r="AK235" i="161"/>
  <c r="AJ325" i="161"/>
  <c r="AJ326" i="161" s="1"/>
  <c r="AE121" i="161"/>
  <c r="W121" i="161"/>
  <c r="O121" i="161"/>
  <c r="H122" i="161"/>
  <c r="AG121" i="161"/>
  <c r="X121" i="161"/>
  <c r="N121" i="161"/>
  <c r="AF121" i="161"/>
  <c r="V121" i="161"/>
  <c r="M121" i="161"/>
  <c r="AA121" i="161"/>
  <c r="P121" i="161"/>
  <c r="AD121" i="161"/>
  <c r="R121" i="161"/>
  <c r="AB121" i="161"/>
  <c r="Z121" i="161"/>
  <c r="Y121" i="161"/>
  <c r="U121" i="161"/>
  <c r="AJ121" i="161"/>
  <c r="T121" i="161"/>
  <c r="AC121" i="161"/>
  <c r="L121" i="161"/>
  <c r="AI121" i="161"/>
  <c r="S121" i="161"/>
  <c r="AH121" i="161"/>
  <c r="Q121" i="161"/>
  <c r="AK344" i="161"/>
  <c r="AK332" i="161"/>
  <c r="AK313" i="161"/>
  <c r="AK315" i="161" s="1"/>
  <c r="AK318" i="161" s="1"/>
  <c r="AK324" i="161"/>
  <c r="AK158" i="161"/>
  <c r="AL67" i="161"/>
  <c r="AL269" i="161" s="1"/>
  <c r="AK211" i="161"/>
  <c r="AK96" i="161"/>
  <c r="AK244" i="161"/>
  <c r="AK159" i="161"/>
  <c r="AK243" i="161"/>
  <c r="AK127" i="161"/>
  <c r="AK97" i="161"/>
  <c r="AK245" i="161"/>
  <c r="AK160" i="161"/>
  <c r="AK212" i="161"/>
  <c r="AK128" i="161"/>
  <c r="AK213" i="161"/>
  <c r="AK161" i="161"/>
  <c r="AK129" i="161"/>
  <c r="AK98" i="161"/>
  <c r="AK246" i="161"/>
  <c r="AK247" i="161"/>
  <c r="AK214" i="161"/>
  <c r="AK130" i="161"/>
  <c r="AK162" i="161"/>
  <c r="AK99" i="161"/>
  <c r="AK163" i="161"/>
  <c r="AK131" i="161"/>
  <c r="AK215" i="161"/>
  <c r="AK100" i="161"/>
  <c r="AK248" i="161"/>
  <c r="AK249" i="161"/>
  <c r="AK132" i="161"/>
  <c r="AK101" i="161"/>
  <c r="AK216" i="161"/>
  <c r="AK164" i="161"/>
  <c r="AK133" i="161"/>
  <c r="AK102" i="161"/>
  <c r="AK165" i="161"/>
  <c r="AK250" i="161"/>
  <c r="AK217" i="161"/>
  <c r="AK166" i="161"/>
  <c r="L243" i="161"/>
  <c r="AK251" i="161"/>
  <c r="L211" i="161"/>
  <c r="AK218" i="161"/>
  <c r="AK134" i="161"/>
  <c r="AK103" i="161"/>
  <c r="AK167" i="161"/>
  <c r="AK135" i="161"/>
  <c r="AK104" i="161"/>
  <c r="AK219" i="161"/>
  <c r="AK252" i="161"/>
  <c r="AK220" i="161"/>
  <c r="AK105" i="161"/>
  <c r="AK168" i="161"/>
  <c r="AK253" i="161"/>
  <c r="AK136" i="161"/>
  <c r="AK254" i="161"/>
  <c r="AK106" i="161"/>
  <c r="AK137" i="161"/>
  <c r="AK169" i="161"/>
  <c r="AK221" i="161"/>
  <c r="AK107" i="161"/>
  <c r="AK138" i="161"/>
  <c r="AK170" i="161"/>
  <c r="AK255" i="161"/>
  <c r="AK222" i="161"/>
  <c r="AK108" i="161"/>
  <c r="AK171" i="161"/>
  <c r="AK256" i="161"/>
  <c r="AK139" i="161"/>
  <c r="AK223" i="161"/>
  <c r="AK140" i="161"/>
  <c r="AK109" i="161"/>
  <c r="AK224" i="161"/>
  <c r="AK257" i="161"/>
  <c r="AK172" i="161"/>
  <c r="AK173" i="161"/>
  <c r="AK225" i="161"/>
  <c r="AK258" i="161"/>
  <c r="AK141" i="161"/>
  <c r="AK110" i="161"/>
  <c r="AK174" i="161"/>
  <c r="AK226" i="161"/>
  <c r="AK142" i="161"/>
  <c r="AK111" i="161"/>
  <c r="AK259" i="161"/>
  <c r="AK143" i="161"/>
  <c r="AK175" i="161"/>
  <c r="AK260" i="161"/>
  <c r="AK112" i="161"/>
  <c r="AK227" i="161"/>
  <c r="AK113" i="161"/>
  <c r="AK176" i="161"/>
  <c r="AK228" i="161"/>
  <c r="AK144" i="161"/>
  <c r="AK261" i="161"/>
  <c r="AK114" i="161"/>
  <c r="AK145" i="161"/>
  <c r="AK177" i="161"/>
  <c r="AK262" i="161"/>
  <c r="AK229" i="161"/>
  <c r="AK146" i="161"/>
  <c r="AK230" i="161"/>
  <c r="AK263" i="161"/>
  <c r="AK115" i="161"/>
  <c r="AK178" i="161"/>
  <c r="AK147" i="161"/>
  <c r="AK231" i="161"/>
  <c r="AK179" i="161"/>
  <c r="AK264" i="161"/>
  <c r="AK116" i="161"/>
  <c r="AK117" i="161"/>
  <c r="AK265" i="161"/>
  <c r="AK232" i="161"/>
  <c r="AK148" i="161"/>
  <c r="AK180" i="161"/>
  <c r="AK266" i="161"/>
  <c r="AK118" i="161"/>
  <c r="AK233" i="161"/>
  <c r="AK181" i="161"/>
  <c r="AK149" i="161"/>
  <c r="AK234" i="161"/>
  <c r="AK150" i="161"/>
  <c r="AK267" i="161"/>
  <c r="AK182" i="161"/>
  <c r="AK119" i="161"/>
  <c r="AD184" i="161"/>
  <c r="V184" i="161"/>
  <c r="N184" i="161"/>
  <c r="AK184" i="161"/>
  <c r="AC184" i="161"/>
  <c r="U184" i="161"/>
  <c r="M184" i="161"/>
  <c r="AI184" i="161"/>
  <c r="AA184" i="161"/>
  <c r="S184" i="161"/>
  <c r="H185" i="161"/>
  <c r="AE184" i="161"/>
  <c r="Q184" i="161"/>
  <c r="AB184" i="161"/>
  <c r="P184" i="161"/>
  <c r="Z184" i="161"/>
  <c r="Y184" i="161"/>
  <c r="AF184" i="161"/>
  <c r="L184" i="161"/>
  <c r="AG184" i="161"/>
  <c r="T184" i="161"/>
  <c r="AH184" i="161"/>
  <c r="AJ184" i="161"/>
  <c r="X184" i="161"/>
  <c r="W184" i="161"/>
  <c r="R184" i="161"/>
  <c r="O184" i="161"/>
  <c r="AD269" i="161"/>
  <c r="V269" i="161"/>
  <c r="N269" i="161"/>
  <c r="AK269" i="161"/>
  <c r="AC269" i="161"/>
  <c r="U269" i="161"/>
  <c r="M269" i="161"/>
  <c r="AJ269" i="161"/>
  <c r="Z269" i="161"/>
  <c r="P269" i="161"/>
  <c r="AI269" i="161"/>
  <c r="Y269" i="161"/>
  <c r="O269" i="161"/>
  <c r="AG269" i="161"/>
  <c r="W269" i="161"/>
  <c r="X269" i="161"/>
  <c r="T269" i="161"/>
  <c r="AH269" i="161"/>
  <c r="R269" i="161"/>
  <c r="AF269" i="161"/>
  <c r="AE269" i="161"/>
  <c r="Q269" i="161"/>
  <c r="AA269" i="161"/>
  <c r="S269" i="161"/>
  <c r="L269" i="161"/>
  <c r="AB269" i="161"/>
  <c r="H270" i="161"/>
  <c r="AI236" i="161"/>
  <c r="AA236" i="161"/>
  <c r="S236" i="161"/>
  <c r="H237" i="161"/>
  <c r="AH236" i="161"/>
  <c r="Z236" i="161"/>
  <c r="R236" i="161"/>
  <c r="AF236" i="161"/>
  <c r="X236" i="161"/>
  <c r="P236" i="161"/>
  <c r="AB236" i="161"/>
  <c r="N236" i="161"/>
  <c r="Y236" i="161"/>
  <c r="M236" i="161"/>
  <c r="AE236" i="161"/>
  <c r="T236" i="161"/>
  <c r="V236" i="161"/>
  <c r="U236" i="161"/>
  <c r="AJ236" i="161"/>
  <c r="O236" i="161"/>
  <c r="Q236" i="161"/>
  <c r="L236" i="161"/>
  <c r="W236" i="161"/>
  <c r="AG236" i="161"/>
  <c r="AD236" i="161"/>
  <c r="AC236" i="161"/>
  <c r="AC152" i="161"/>
  <c r="U152" i="161"/>
  <c r="M152" i="161"/>
  <c r="AJ152" i="161"/>
  <c r="AB152" i="161"/>
  <c r="T152" i="161"/>
  <c r="L152" i="161"/>
  <c r="H153" i="161"/>
  <c r="AH152" i="161"/>
  <c r="Z152" i="161"/>
  <c r="R152" i="161"/>
  <c r="X152" i="161"/>
  <c r="AI152" i="161"/>
  <c r="W152" i="161"/>
  <c r="AF152" i="161"/>
  <c r="P152" i="161"/>
  <c r="AE152" i="161"/>
  <c r="O152" i="161"/>
  <c r="S152" i="161"/>
  <c r="V152" i="161"/>
  <c r="AG152" i="161"/>
  <c r="N152" i="161"/>
  <c r="AD152" i="161"/>
  <c r="Q152" i="161"/>
  <c r="AA152" i="161"/>
  <c r="Y152" i="161"/>
  <c r="AK325" i="161" l="1"/>
  <c r="AK326" i="161" s="1"/>
  <c r="AL152" i="161"/>
  <c r="AL236" i="161"/>
  <c r="AD153" i="161"/>
  <c r="V153" i="161"/>
  <c r="N153" i="161"/>
  <c r="AK153" i="161"/>
  <c r="AC153" i="161"/>
  <c r="U153" i="161"/>
  <c r="M153" i="161"/>
  <c r="AI153" i="161"/>
  <c r="AA153" i="161"/>
  <c r="S153" i="161"/>
  <c r="AF153" i="161"/>
  <c r="R153" i="161"/>
  <c r="H154" i="161"/>
  <c r="AE153" i="161"/>
  <c r="Q153" i="161"/>
  <c r="AJ153" i="161"/>
  <c r="T153" i="161"/>
  <c r="AH153" i="161"/>
  <c r="P153" i="161"/>
  <c r="AG153" i="161"/>
  <c r="L153" i="161"/>
  <c r="AB153" i="161"/>
  <c r="Y153" i="161"/>
  <c r="X153" i="161"/>
  <c r="W153" i="161"/>
  <c r="O153" i="161"/>
  <c r="Z153" i="161"/>
  <c r="AE185" i="161"/>
  <c r="W185" i="161"/>
  <c r="O185" i="161"/>
  <c r="AL185" i="161"/>
  <c r="AD185" i="161"/>
  <c r="V185" i="161"/>
  <c r="N185" i="161"/>
  <c r="AJ185" i="161"/>
  <c r="AB185" i="161"/>
  <c r="T185" i="161"/>
  <c r="L185" i="161"/>
  <c r="AK185" i="161"/>
  <c r="Y185" i="161"/>
  <c r="AI185" i="161"/>
  <c r="X185" i="161"/>
  <c r="AF185" i="161"/>
  <c r="P185" i="161"/>
  <c r="AC185" i="161"/>
  <c r="M185" i="161"/>
  <c r="AG185" i="161"/>
  <c r="Q185" i="161"/>
  <c r="Z185" i="161"/>
  <c r="H186" i="161"/>
  <c r="R185" i="161"/>
  <c r="AA185" i="161"/>
  <c r="S185" i="161"/>
  <c r="AH185" i="161"/>
  <c r="U185" i="161"/>
  <c r="AL332" i="161"/>
  <c r="AL313" i="161"/>
  <c r="AL315" i="161" s="1"/>
  <c r="AL318" i="161" s="1"/>
  <c r="AL344" i="161"/>
  <c r="AL324" i="161"/>
  <c r="AL243" i="161"/>
  <c r="AL158" i="161"/>
  <c r="AM67" i="161"/>
  <c r="AM270" i="161" s="1"/>
  <c r="AL96" i="161"/>
  <c r="AL244" i="161"/>
  <c r="AL159" i="161"/>
  <c r="AL127" i="161"/>
  <c r="AL211" i="161"/>
  <c r="AL212" i="161"/>
  <c r="AL245" i="161"/>
  <c r="AL97" i="161"/>
  <c r="AL160" i="161"/>
  <c r="AL128" i="161"/>
  <c r="AL246" i="161"/>
  <c r="AL161" i="161"/>
  <c r="AL98" i="161"/>
  <c r="AL213" i="161"/>
  <c r="AL129" i="161"/>
  <c r="AL130" i="161"/>
  <c r="AL247" i="161"/>
  <c r="AL162" i="161"/>
  <c r="AL214" i="161"/>
  <c r="AL99" i="161"/>
  <c r="AL131" i="161"/>
  <c r="AL100" i="161"/>
  <c r="AL248" i="161"/>
  <c r="AL163" i="161"/>
  <c r="AL215" i="161"/>
  <c r="AL249" i="161"/>
  <c r="AL216" i="161"/>
  <c r="AL132" i="161"/>
  <c r="AL101" i="161"/>
  <c r="AL164" i="161"/>
  <c r="AL102" i="161"/>
  <c r="AL133" i="161"/>
  <c r="AL250" i="161"/>
  <c r="AL217" i="161"/>
  <c r="AL165" i="161"/>
  <c r="AL134" i="161"/>
  <c r="AL218" i="161"/>
  <c r="AL103" i="161"/>
  <c r="AL251" i="161"/>
  <c r="AL166" i="161"/>
  <c r="AL167" i="161"/>
  <c r="AL252" i="161"/>
  <c r="AL219" i="161"/>
  <c r="AL104" i="161"/>
  <c r="AL135" i="161"/>
  <c r="AL168" i="161"/>
  <c r="AL220" i="161"/>
  <c r="AL105" i="161"/>
  <c r="AL136" i="161"/>
  <c r="AL253" i="161"/>
  <c r="AL254" i="161"/>
  <c r="AL221" i="161"/>
  <c r="AL137" i="161"/>
  <c r="AL169" i="161"/>
  <c r="AL106" i="161"/>
  <c r="AL222" i="161"/>
  <c r="AL107" i="161"/>
  <c r="AL255" i="161"/>
  <c r="AL170" i="161"/>
  <c r="AL138" i="161"/>
  <c r="AL139" i="161"/>
  <c r="AL223" i="161"/>
  <c r="AL256" i="161"/>
  <c r="AL171" i="161"/>
  <c r="AL108" i="161"/>
  <c r="AL109" i="161"/>
  <c r="AL140" i="161"/>
  <c r="AL224" i="161"/>
  <c r="AL257" i="161"/>
  <c r="AL172" i="161"/>
  <c r="AL141" i="161"/>
  <c r="AL225" i="161"/>
  <c r="AL110" i="161"/>
  <c r="AL173" i="161"/>
  <c r="AL258" i="161"/>
  <c r="AL142" i="161"/>
  <c r="AL226" i="161"/>
  <c r="AL111" i="161"/>
  <c r="AL174" i="161"/>
  <c r="AL259" i="161"/>
  <c r="AL112" i="161"/>
  <c r="AL260" i="161"/>
  <c r="AL227" i="161"/>
  <c r="AL143" i="161"/>
  <c r="AL175" i="161"/>
  <c r="AL113" i="161"/>
  <c r="AL176" i="161"/>
  <c r="AL144" i="161"/>
  <c r="AL228" i="161"/>
  <c r="AL261" i="161"/>
  <c r="AL229" i="161"/>
  <c r="AL145" i="161"/>
  <c r="AL262" i="161"/>
  <c r="AL177" i="161"/>
  <c r="AL114" i="161"/>
  <c r="AL115" i="161"/>
  <c r="AL178" i="161"/>
  <c r="AL263" i="161"/>
  <c r="AL146" i="161"/>
  <c r="AL230" i="161"/>
  <c r="AL116" i="161"/>
  <c r="AL147" i="161"/>
  <c r="AL179" i="161"/>
  <c r="AL264" i="161"/>
  <c r="AL231" i="161"/>
  <c r="AL180" i="161"/>
  <c r="AL148" i="161"/>
  <c r="AL117" i="161"/>
  <c r="AL265" i="161"/>
  <c r="AL232" i="161"/>
  <c r="AL149" i="161"/>
  <c r="AL118" i="161"/>
  <c r="AL233" i="161"/>
  <c r="AL181" i="161"/>
  <c r="AL266" i="161"/>
  <c r="AL119" i="161"/>
  <c r="AL234" i="161"/>
  <c r="AL182" i="161"/>
  <c r="AL150" i="161"/>
  <c r="AL267" i="161"/>
  <c r="AL235" i="161"/>
  <c r="AL151" i="161"/>
  <c r="AL183" i="161"/>
  <c r="AL120" i="161"/>
  <c r="AL268" i="161"/>
  <c r="AJ237" i="161"/>
  <c r="AB237" i="161"/>
  <c r="T237" i="161"/>
  <c r="L237" i="161"/>
  <c r="AI237" i="161"/>
  <c r="AA237" i="161"/>
  <c r="S237" i="161"/>
  <c r="AG237" i="161"/>
  <c r="Y237" i="161"/>
  <c r="Q237" i="161"/>
  <c r="AH237" i="161"/>
  <c r="V237" i="161"/>
  <c r="AF237" i="161"/>
  <c r="U237" i="161"/>
  <c r="Z237" i="161"/>
  <c r="N237" i="161"/>
  <c r="AE237" i="161"/>
  <c r="M237" i="161"/>
  <c r="AD237" i="161"/>
  <c r="X237" i="161"/>
  <c r="R237" i="161"/>
  <c r="P237" i="161"/>
  <c r="W237" i="161"/>
  <c r="O237" i="161"/>
  <c r="H238" i="161"/>
  <c r="AK237" i="161"/>
  <c r="AL237" i="161"/>
  <c r="AC237" i="161"/>
  <c r="AE270" i="161"/>
  <c r="W270" i="161"/>
  <c r="O270" i="161"/>
  <c r="AL270" i="161"/>
  <c r="AD270" i="161"/>
  <c r="V270" i="161"/>
  <c r="N270" i="161"/>
  <c r="AK270" i="161"/>
  <c r="AA270" i="161"/>
  <c r="Q270" i="161"/>
  <c r="AJ270" i="161"/>
  <c r="Z270" i="161"/>
  <c r="P270" i="161"/>
  <c r="AH270" i="161"/>
  <c r="X270" i="161"/>
  <c r="L270" i="161"/>
  <c r="AB270" i="161"/>
  <c r="Y270" i="161"/>
  <c r="T270" i="161"/>
  <c r="AF270" i="161"/>
  <c r="AC270" i="161"/>
  <c r="H271" i="161"/>
  <c r="M270" i="161"/>
  <c r="AI270" i="161"/>
  <c r="AG270" i="161"/>
  <c r="S270" i="161"/>
  <c r="U270" i="161"/>
  <c r="R270" i="161"/>
  <c r="AL121" i="161"/>
  <c r="AG122" i="161"/>
  <c r="Y122" i="161"/>
  <c r="AF122" i="161"/>
  <c r="X122" i="161"/>
  <c r="P122" i="161"/>
  <c r="H123" i="161"/>
  <c r="AD122" i="161"/>
  <c r="T122" i="161"/>
  <c r="AC122" i="161"/>
  <c r="S122" i="161"/>
  <c r="AI122" i="161"/>
  <c r="U122" i="161"/>
  <c r="AB122" i="161"/>
  <c r="N122" i="161"/>
  <c r="AE122" i="161"/>
  <c r="M122" i="161"/>
  <c r="AA122" i="161"/>
  <c r="L122" i="161"/>
  <c r="Z122" i="161"/>
  <c r="W122" i="161"/>
  <c r="V122" i="161"/>
  <c r="AH122" i="161"/>
  <c r="O122" i="161"/>
  <c r="AK122" i="161"/>
  <c r="AJ122" i="161"/>
  <c r="R122" i="161"/>
  <c r="Q122" i="161"/>
  <c r="AM122" i="161" l="1"/>
  <c r="AM237" i="161"/>
  <c r="AL325" i="161"/>
  <c r="AL326" i="161" s="1"/>
  <c r="AF238" i="161"/>
  <c r="AM238" i="161"/>
  <c r="AE238" i="161"/>
  <c r="AC238" i="161"/>
  <c r="U238" i="161"/>
  <c r="M238" i="161"/>
  <c r="AL238" i="161"/>
  <c r="AB238" i="161"/>
  <c r="T238" i="161"/>
  <c r="L238" i="161"/>
  <c r="AJ238" i="161"/>
  <c r="Z238" i="161"/>
  <c r="R238" i="161"/>
  <c r="AD238" i="161"/>
  <c r="P238" i="161"/>
  <c r="AA238" i="161"/>
  <c r="O238" i="161"/>
  <c r="AI238" i="161"/>
  <c r="V238" i="161"/>
  <c r="W238" i="161"/>
  <c r="S238" i="161"/>
  <c r="AK238" i="161"/>
  <c r="N238" i="161"/>
  <c r="X238" i="161"/>
  <c r="Q238" i="161"/>
  <c r="Y238" i="161"/>
  <c r="AH238" i="161"/>
  <c r="AG238" i="161"/>
  <c r="H239" i="161"/>
  <c r="H272" i="161"/>
  <c r="AH271" i="161"/>
  <c r="Z271" i="161"/>
  <c r="R271" i="161"/>
  <c r="AJ271" i="161"/>
  <c r="AA271" i="161"/>
  <c r="Q271" i="161"/>
  <c r="AI271" i="161"/>
  <c r="Y271" i="161"/>
  <c r="P271" i="161"/>
  <c r="AF271" i="161"/>
  <c r="AE271" i="161"/>
  <c r="T271" i="161"/>
  <c r="AD271" i="161"/>
  <c r="S271" i="161"/>
  <c r="AB271" i="161"/>
  <c r="N271" i="161"/>
  <c r="AK271" i="161"/>
  <c r="M271" i="161"/>
  <c r="AG271" i="161"/>
  <c r="L271" i="161"/>
  <c r="X271" i="161"/>
  <c r="AC271" i="161"/>
  <c r="W271" i="161"/>
  <c r="AM271" i="161"/>
  <c r="V271" i="161"/>
  <c r="U271" i="161"/>
  <c r="AL271" i="161"/>
  <c r="O271" i="161"/>
  <c r="AF186" i="161"/>
  <c r="X186" i="161"/>
  <c r="P186" i="161"/>
  <c r="AM186" i="161"/>
  <c r="AE186" i="161"/>
  <c r="W186" i="161"/>
  <c r="O186" i="161"/>
  <c r="AK186" i="161"/>
  <c r="AC186" i="161"/>
  <c r="U186" i="161"/>
  <c r="M186" i="161"/>
  <c r="AG186" i="161"/>
  <c r="S186" i="161"/>
  <c r="AD186" i="161"/>
  <c r="R186" i="161"/>
  <c r="AI186" i="161"/>
  <c r="Q186" i="161"/>
  <c r="AH186" i="161"/>
  <c r="N186" i="161"/>
  <c r="AJ186" i="161"/>
  <c r="T186" i="161"/>
  <c r="Y186" i="161"/>
  <c r="Z186" i="161"/>
  <c r="V186" i="161"/>
  <c r="L186" i="161"/>
  <c r="AB186" i="161"/>
  <c r="H187" i="161"/>
  <c r="AA186" i="161"/>
  <c r="AL186" i="161"/>
  <c r="H124" i="161"/>
  <c r="AH123" i="161"/>
  <c r="Z123" i="161"/>
  <c r="R123" i="161"/>
  <c r="AG123" i="161"/>
  <c r="Y123" i="161"/>
  <c r="Q123" i="161"/>
  <c r="AE123" i="161"/>
  <c r="U123" i="161"/>
  <c r="AD123" i="161"/>
  <c r="T123" i="161"/>
  <c r="AF123" i="161"/>
  <c r="P123" i="161"/>
  <c r="AC123" i="161"/>
  <c r="N123" i="161"/>
  <c r="AK123" i="161"/>
  <c r="S123" i="161"/>
  <c r="M123" i="161"/>
  <c r="AJ123" i="161"/>
  <c r="O123" i="161"/>
  <c r="AI123" i="161"/>
  <c r="AB123" i="161"/>
  <c r="L123" i="161"/>
  <c r="AA123" i="161"/>
  <c r="AL123" i="161"/>
  <c r="V123" i="161"/>
  <c r="W123" i="161"/>
  <c r="X123" i="161"/>
  <c r="AM324" i="161"/>
  <c r="AM313" i="161"/>
  <c r="AM315" i="161" s="1"/>
  <c r="AM318" i="161" s="1"/>
  <c r="AM332" i="161"/>
  <c r="AM344" i="161"/>
  <c r="AM244" i="161"/>
  <c r="AM158" i="161"/>
  <c r="AM159" i="161"/>
  <c r="AM96" i="161"/>
  <c r="AN67" i="161"/>
  <c r="AM127" i="161"/>
  <c r="AM211" i="161"/>
  <c r="AM243" i="161"/>
  <c r="AM97" i="161"/>
  <c r="AM128" i="161"/>
  <c r="AM212" i="161"/>
  <c r="AM160" i="161"/>
  <c r="AM245" i="161"/>
  <c r="AM246" i="161"/>
  <c r="AM213" i="161"/>
  <c r="AM161" i="161"/>
  <c r="AM98" i="161"/>
  <c r="AM129" i="161"/>
  <c r="AM214" i="161"/>
  <c r="AM162" i="161"/>
  <c r="AM247" i="161"/>
  <c r="AM130" i="161"/>
  <c r="AM99" i="161"/>
  <c r="AM100" i="161"/>
  <c r="AM131" i="161"/>
  <c r="AM248" i="161"/>
  <c r="AM215" i="161"/>
  <c r="AM163" i="161"/>
  <c r="AM249" i="161"/>
  <c r="AM101" i="161"/>
  <c r="AM164" i="161"/>
  <c r="AM132" i="161"/>
  <c r="AM216" i="161"/>
  <c r="AM250" i="161"/>
  <c r="AM133" i="161"/>
  <c r="AM102" i="161"/>
  <c r="AM165" i="161"/>
  <c r="AM217" i="161"/>
  <c r="AM251" i="161"/>
  <c r="AM218" i="161"/>
  <c r="AM103" i="161"/>
  <c r="AM166" i="161"/>
  <c r="AM134" i="161"/>
  <c r="AM219" i="161"/>
  <c r="AM167" i="161"/>
  <c r="AM252" i="161"/>
  <c r="AM135" i="161"/>
  <c r="AM104" i="161"/>
  <c r="AM105" i="161"/>
  <c r="AM168" i="161"/>
  <c r="AM253" i="161"/>
  <c r="AM136" i="161"/>
  <c r="AM220" i="161"/>
  <c r="AM106" i="161"/>
  <c r="AM137" i="161"/>
  <c r="AM221" i="161"/>
  <c r="AM254" i="161"/>
  <c r="AM169" i="161"/>
  <c r="AM255" i="161"/>
  <c r="AM222" i="161"/>
  <c r="AM138" i="161"/>
  <c r="AM170" i="161"/>
  <c r="AM107" i="161"/>
  <c r="AM108" i="161"/>
  <c r="AM139" i="161"/>
  <c r="AM223" i="161"/>
  <c r="AM256" i="161"/>
  <c r="AM171" i="161"/>
  <c r="AM257" i="161"/>
  <c r="AM172" i="161"/>
  <c r="AM109" i="161"/>
  <c r="AM140" i="161"/>
  <c r="AM224" i="161"/>
  <c r="AM225" i="161"/>
  <c r="AM173" i="161"/>
  <c r="AM258" i="161"/>
  <c r="AM110" i="161"/>
  <c r="AM141" i="161"/>
  <c r="AM174" i="161"/>
  <c r="AM111" i="161"/>
  <c r="AM259" i="161"/>
  <c r="AM142" i="161"/>
  <c r="AM226" i="161"/>
  <c r="AM143" i="161"/>
  <c r="AM175" i="161"/>
  <c r="AM227" i="161"/>
  <c r="AM112" i="161"/>
  <c r="AM260" i="161"/>
  <c r="AM228" i="161"/>
  <c r="AM144" i="161"/>
  <c r="AM261" i="161"/>
  <c r="AM113" i="161"/>
  <c r="AM176" i="161"/>
  <c r="AM145" i="161"/>
  <c r="AM262" i="161"/>
  <c r="AM114" i="161"/>
  <c r="AM177" i="161"/>
  <c r="AM229" i="161"/>
  <c r="AM263" i="161"/>
  <c r="AM178" i="161"/>
  <c r="AM115" i="161"/>
  <c r="AM146" i="161"/>
  <c r="AM230" i="161"/>
  <c r="AM264" i="161"/>
  <c r="AM147" i="161"/>
  <c r="AM179" i="161"/>
  <c r="AM231" i="161"/>
  <c r="AM116" i="161"/>
  <c r="AM265" i="161"/>
  <c r="AM232" i="161"/>
  <c r="AM148" i="161"/>
  <c r="AM117" i="161"/>
  <c r="AM180" i="161"/>
  <c r="AM233" i="161"/>
  <c r="AM149" i="161"/>
  <c r="AM266" i="161"/>
  <c r="AM118" i="161"/>
  <c r="AM181" i="161"/>
  <c r="AM234" i="161"/>
  <c r="AM150" i="161"/>
  <c r="AM182" i="161"/>
  <c r="AM267" i="161"/>
  <c r="AM119" i="161"/>
  <c r="AM235" i="161"/>
  <c r="AM183" i="161"/>
  <c r="AM268" i="161"/>
  <c r="AM151" i="161"/>
  <c r="AM120" i="161"/>
  <c r="AM236" i="161"/>
  <c r="AM269" i="161"/>
  <c r="AM184" i="161"/>
  <c r="AM121" i="161"/>
  <c r="AM152" i="161"/>
  <c r="AM153" i="161"/>
  <c r="AE154" i="161"/>
  <c r="W154" i="161"/>
  <c r="O154" i="161"/>
  <c r="AL154" i="161"/>
  <c r="AD154" i="161"/>
  <c r="V154" i="161"/>
  <c r="N154" i="161"/>
  <c r="AJ154" i="161"/>
  <c r="AB154" i="161"/>
  <c r="T154" i="161"/>
  <c r="L154" i="161"/>
  <c r="Z154" i="161"/>
  <c r="M154" i="161"/>
  <c r="AK154" i="161"/>
  <c r="Y154" i="161"/>
  <c r="U154" i="161"/>
  <c r="AI154" i="161"/>
  <c r="S154" i="161"/>
  <c r="AA154" i="161"/>
  <c r="AC154" i="161"/>
  <c r="H155" i="161"/>
  <c r="AH154" i="161"/>
  <c r="AG154" i="161"/>
  <c r="AF154" i="161"/>
  <c r="X154" i="161"/>
  <c r="R154" i="161"/>
  <c r="Q154" i="161"/>
  <c r="P154" i="161"/>
  <c r="AM325" i="161" l="1"/>
  <c r="AM326" i="161" s="1"/>
  <c r="AN324" i="161"/>
  <c r="AN332" i="161"/>
  <c r="AN313" i="161"/>
  <c r="AN315" i="161" s="1"/>
  <c r="AN318" i="161" s="1"/>
  <c r="AN344" i="161"/>
  <c r="AN158" i="161"/>
  <c r="AN211" i="161"/>
  <c r="AN159" i="161"/>
  <c r="AN96" i="161"/>
  <c r="AO67" i="161"/>
  <c r="AO239" i="161" s="1"/>
  <c r="AN127" i="161"/>
  <c r="AN243" i="161"/>
  <c r="AN244" i="161"/>
  <c r="AN245" i="161"/>
  <c r="AN97" i="161"/>
  <c r="AN212" i="161"/>
  <c r="AN128" i="161"/>
  <c r="AN160" i="161"/>
  <c r="AN213" i="161"/>
  <c r="AN161" i="161"/>
  <c r="AN246" i="161"/>
  <c r="AN129" i="161"/>
  <c r="AN98" i="161"/>
  <c r="AN99" i="161"/>
  <c r="AN130" i="161"/>
  <c r="AN214" i="161"/>
  <c r="AN247" i="161"/>
  <c r="AN162" i="161"/>
  <c r="AN100" i="161"/>
  <c r="AN131" i="161"/>
  <c r="AN163" i="161"/>
  <c r="AN215" i="161"/>
  <c r="AN248" i="161"/>
  <c r="AN101" i="161"/>
  <c r="AN164" i="161"/>
  <c r="AN249" i="161"/>
  <c r="AN132" i="161"/>
  <c r="AN216" i="161"/>
  <c r="AN217" i="161"/>
  <c r="AN102" i="161"/>
  <c r="AN133" i="161"/>
  <c r="AN250" i="161"/>
  <c r="AN165" i="161"/>
  <c r="AN218" i="161"/>
  <c r="AN103" i="161"/>
  <c r="AN251" i="161"/>
  <c r="AN166" i="161"/>
  <c r="AN134" i="161"/>
  <c r="AN252" i="161"/>
  <c r="AN167" i="161"/>
  <c r="AN104" i="161"/>
  <c r="AN135" i="161"/>
  <c r="AN219" i="161"/>
  <c r="AN168" i="161"/>
  <c r="AN253" i="161"/>
  <c r="AN220" i="161"/>
  <c r="AN136" i="161"/>
  <c r="AN105" i="161"/>
  <c r="AN221" i="161"/>
  <c r="AN137" i="161"/>
  <c r="AN169" i="161"/>
  <c r="AN254" i="161"/>
  <c r="AN106" i="161"/>
  <c r="AN222" i="161"/>
  <c r="AN255" i="161"/>
  <c r="AN170" i="161"/>
  <c r="AN138" i="161"/>
  <c r="AN107" i="161"/>
  <c r="AN256" i="161"/>
  <c r="AN223" i="161"/>
  <c r="AN108" i="161"/>
  <c r="AN171" i="161"/>
  <c r="AN139" i="161"/>
  <c r="AN109" i="161"/>
  <c r="AN140" i="161"/>
  <c r="AN257" i="161"/>
  <c r="AN172" i="161"/>
  <c r="AN224" i="161"/>
  <c r="AN110" i="161"/>
  <c r="AN225" i="161"/>
  <c r="AN173" i="161"/>
  <c r="AN141" i="161"/>
  <c r="AN258" i="161"/>
  <c r="AN174" i="161"/>
  <c r="AN111" i="161"/>
  <c r="AN142" i="161"/>
  <c r="AN259" i="161"/>
  <c r="AN226" i="161"/>
  <c r="AN260" i="161"/>
  <c r="AN112" i="161"/>
  <c r="AN143" i="161"/>
  <c r="AN175" i="161"/>
  <c r="AN227" i="161"/>
  <c r="AN228" i="161"/>
  <c r="AN144" i="161"/>
  <c r="AN113" i="161"/>
  <c r="AN176" i="161"/>
  <c r="AN261" i="161"/>
  <c r="AN114" i="161"/>
  <c r="AN177" i="161"/>
  <c r="AN145" i="161"/>
  <c r="AN262" i="161"/>
  <c r="AN229" i="161"/>
  <c r="AN115" i="161"/>
  <c r="AN230" i="161"/>
  <c r="AN146" i="161"/>
  <c r="AN263" i="161"/>
  <c r="AN178" i="161"/>
  <c r="AN179" i="161"/>
  <c r="AN147" i="161"/>
  <c r="AN116" i="161"/>
  <c r="AN264" i="161"/>
  <c r="AN231" i="161"/>
  <c r="AN180" i="161"/>
  <c r="AN232" i="161"/>
  <c r="AN265" i="161"/>
  <c r="AN148" i="161"/>
  <c r="AN117" i="161"/>
  <c r="AN266" i="161"/>
  <c r="AN149" i="161"/>
  <c r="AN181" i="161"/>
  <c r="AN118" i="161"/>
  <c r="AN233" i="161"/>
  <c r="AN119" i="161"/>
  <c r="AN234" i="161"/>
  <c r="AN267" i="161"/>
  <c r="AN182" i="161"/>
  <c r="AN150" i="161"/>
  <c r="AN183" i="161"/>
  <c r="AN120" i="161"/>
  <c r="AN235" i="161"/>
  <c r="AN151" i="161"/>
  <c r="AN268" i="161"/>
  <c r="AN152" i="161"/>
  <c r="AN121" i="161"/>
  <c r="AN184" i="161"/>
  <c r="AN269" i="161"/>
  <c r="AN236" i="161"/>
  <c r="AN270" i="161"/>
  <c r="AN185" i="161"/>
  <c r="AN153" i="161"/>
  <c r="AN122" i="161"/>
  <c r="AN237" i="161"/>
  <c r="AN271" i="161"/>
  <c r="AI272" i="161"/>
  <c r="AA272" i="161"/>
  <c r="S272" i="161"/>
  <c r="AF272" i="161"/>
  <c r="W272" i="161"/>
  <c r="N272" i="161"/>
  <c r="AN272" i="161"/>
  <c r="AE272" i="161"/>
  <c r="V272" i="161"/>
  <c r="M272" i="161"/>
  <c r="AL272" i="161"/>
  <c r="AC272" i="161"/>
  <c r="T272" i="161"/>
  <c r="AD272" i="161"/>
  <c r="P272" i="161"/>
  <c r="AB272" i="161"/>
  <c r="O272" i="161"/>
  <c r="AM272" i="161"/>
  <c r="Y272" i="161"/>
  <c r="Z272" i="161"/>
  <c r="X272" i="161"/>
  <c r="R272" i="161"/>
  <c r="AJ272" i="161"/>
  <c r="AH272" i="161"/>
  <c r="L272" i="161"/>
  <c r="AG272" i="161"/>
  <c r="U272" i="161"/>
  <c r="AK272" i="161"/>
  <c r="Q272" i="161"/>
  <c r="AI124" i="161"/>
  <c r="AA124" i="161"/>
  <c r="S124" i="161"/>
  <c r="H125" i="161"/>
  <c r="AH124" i="161"/>
  <c r="Z124" i="161"/>
  <c r="R124" i="161"/>
  <c r="AF124" i="161"/>
  <c r="V124" i="161"/>
  <c r="L124" i="161"/>
  <c r="AE124" i="161"/>
  <c r="U124" i="161"/>
  <c r="AC124" i="161"/>
  <c r="O124" i="161"/>
  <c r="AG124" i="161"/>
  <c r="P124" i="161"/>
  <c r="X124" i="161"/>
  <c r="T124" i="161"/>
  <c r="AM124" i="161"/>
  <c r="W124" i="161"/>
  <c r="AL124" i="161"/>
  <c r="AK124" i="161"/>
  <c r="Q124" i="161"/>
  <c r="AJ124" i="161"/>
  <c r="N124" i="161"/>
  <c r="Y124" i="161"/>
  <c r="M124" i="161"/>
  <c r="AD124" i="161"/>
  <c r="AB124" i="161"/>
  <c r="AG239" i="161"/>
  <c r="Y239" i="161"/>
  <c r="Q239" i="161"/>
  <c r="AN239" i="161"/>
  <c r="AF239" i="161"/>
  <c r="X239" i="161"/>
  <c r="P239" i="161"/>
  <c r="H240" i="161"/>
  <c r="AD239" i="161"/>
  <c r="T239" i="161"/>
  <c r="AM239" i="161"/>
  <c r="AC239" i="161"/>
  <c r="S239" i="161"/>
  <c r="AK239" i="161"/>
  <c r="AA239" i="161"/>
  <c r="O239" i="161"/>
  <c r="AH239" i="161"/>
  <c r="N239" i="161"/>
  <c r="AE239" i="161"/>
  <c r="M239" i="161"/>
  <c r="AL239" i="161"/>
  <c r="V239" i="161"/>
  <c r="R239" i="161"/>
  <c r="L239" i="161"/>
  <c r="AI239" i="161"/>
  <c r="AB239" i="161"/>
  <c r="Z239" i="161"/>
  <c r="AJ239" i="161"/>
  <c r="U239" i="161"/>
  <c r="W239" i="161"/>
  <c r="AN123" i="161"/>
  <c r="AN154" i="161"/>
  <c r="AN238" i="161"/>
  <c r="AF155" i="161"/>
  <c r="X155" i="161"/>
  <c r="P155" i="161"/>
  <c r="AM155" i="161"/>
  <c r="AE155" i="161"/>
  <c r="W155" i="161"/>
  <c r="O155" i="161"/>
  <c r="AK155" i="161"/>
  <c r="AC155" i="161"/>
  <c r="U155" i="161"/>
  <c r="M155" i="161"/>
  <c r="AH155" i="161"/>
  <c r="T155" i="161"/>
  <c r="AG155" i="161"/>
  <c r="S155" i="161"/>
  <c r="H156" i="161"/>
  <c r="Z155" i="161"/>
  <c r="Y155" i="161"/>
  <c r="AL155" i="161"/>
  <c r="Q155" i="161"/>
  <c r="R155" i="161"/>
  <c r="AJ155" i="161"/>
  <c r="AI155" i="161"/>
  <c r="AD155" i="161"/>
  <c r="N155" i="161"/>
  <c r="L155" i="161"/>
  <c r="V155" i="161"/>
  <c r="AB155" i="161"/>
  <c r="AA155" i="161"/>
  <c r="AG187" i="161"/>
  <c r="Y187" i="161"/>
  <c r="Q187" i="161"/>
  <c r="AN187" i="161"/>
  <c r="AF187" i="161"/>
  <c r="X187" i="161"/>
  <c r="P187" i="161"/>
  <c r="AL187" i="161"/>
  <c r="AD187" i="161"/>
  <c r="V187" i="161"/>
  <c r="N187" i="161"/>
  <c r="AM187" i="161"/>
  <c r="AA187" i="161"/>
  <c r="M187" i="161"/>
  <c r="AK187" i="161"/>
  <c r="Z187" i="161"/>
  <c r="L187" i="161"/>
  <c r="AJ187" i="161"/>
  <c r="T187" i="161"/>
  <c r="AI187" i="161"/>
  <c r="S187" i="161"/>
  <c r="U187" i="161"/>
  <c r="R187" i="161"/>
  <c r="AH187" i="161"/>
  <c r="W187" i="161"/>
  <c r="AE187" i="161"/>
  <c r="AC187" i="161"/>
  <c r="AB187" i="161"/>
  <c r="O187" i="161"/>
  <c r="AN325" i="161" l="1"/>
  <c r="AN326" i="161" s="1"/>
  <c r="AO187" i="161"/>
  <c r="AO124" i="161"/>
  <c r="AJ125" i="161"/>
  <c r="AB125" i="161"/>
  <c r="T125" i="161"/>
  <c r="L125" i="161"/>
  <c r="AI125" i="161"/>
  <c r="AA125" i="161"/>
  <c r="S125" i="161"/>
  <c r="AG125" i="161"/>
  <c r="W125" i="161"/>
  <c r="M125" i="161"/>
  <c r="AF125" i="161"/>
  <c r="V125" i="161"/>
  <c r="AN125" i="161"/>
  <c r="Z125" i="161"/>
  <c r="N125" i="161"/>
  <c r="AH125" i="161"/>
  <c r="Q125" i="161"/>
  <c r="AD125" i="161"/>
  <c r="Y125" i="161"/>
  <c r="AC125" i="161"/>
  <c r="AO125" i="161"/>
  <c r="X125" i="161"/>
  <c r="AM125" i="161"/>
  <c r="U125" i="161"/>
  <c r="AE125" i="161"/>
  <c r="O125" i="161"/>
  <c r="AL125" i="161"/>
  <c r="AK125" i="161"/>
  <c r="R125" i="161"/>
  <c r="P125" i="161"/>
  <c r="AO156" i="161"/>
  <c r="AG156" i="161"/>
  <c r="Y156" i="161"/>
  <c r="Q156" i="161"/>
  <c r="AN156" i="161"/>
  <c r="AF156" i="161"/>
  <c r="X156" i="161"/>
  <c r="P156" i="161"/>
  <c r="AL156" i="161"/>
  <c r="AD156" i="161"/>
  <c r="V156" i="161"/>
  <c r="N156" i="161"/>
  <c r="AB156" i="161"/>
  <c r="O156" i="161"/>
  <c r="AM156" i="161"/>
  <c r="AA156" i="161"/>
  <c r="M156" i="161"/>
  <c r="AC156" i="161"/>
  <c r="Z156" i="161"/>
  <c r="AH156" i="161"/>
  <c r="AI156" i="161"/>
  <c r="L156" i="161"/>
  <c r="AK156" i="161"/>
  <c r="AJ156" i="161"/>
  <c r="AE156" i="161"/>
  <c r="W156" i="161"/>
  <c r="U156" i="161"/>
  <c r="T156" i="161"/>
  <c r="S156" i="161"/>
  <c r="R156" i="161"/>
  <c r="AH240" i="161"/>
  <c r="Z240" i="161"/>
  <c r="R240" i="161"/>
  <c r="AO240" i="161"/>
  <c r="AG240" i="161"/>
  <c r="Y240" i="161"/>
  <c r="Q240" i="161"/>
  <c r="AE240" i="161"/>
  <c r="U240" i="161"/>
  <c r="AN240" i="161"/>
  <c r="AD240" i="161"/>
  <c r="T240" i="161"/>
  <c r="AL240" i="161"/>
  <c r="AB240" i="161"/>
  <c r="P240" i="161"/>
  <c r="AJ240" i="161"/>
  <c r="S240" i="161"/>
  <c r="AI240" i="161"/>
  <c r="O240" i="161"/>
  <c r="X240" i="161"/>
  <c r="AM240" i="161"/>
  <c r="M240" i="161"/>
  <c r="AK240" i="161"/>
  <c r="L240" i="161"/>
  <c r="L273" i="161" s="1"/>
  <c r="L293" i="161" s="1"/>
  <c r="AC240" i="161"/>
  <c r="AF240" i="161"/>
  <c r="AA240" i="161"/>
  <c r="W240" i="161"/>
  <c r="N240" i="161"/>
  <c r="V240" i="161"/>
  <c r="AO313" i="161"/>
  <c r="AO315" i="161" s="1"/>
  <c r="AO318" i="161" s="1"/>
  <c r="AO332" i="161"/>
  <c r="AO344" i="161"/>
  <c r="AO324" i="161"/>
  <c r="AO243" i="161"/>
  <c r="AO159" i="161"/>
  <c r="AO244" i="161"/>
  <c r="AO127" i="161"/>
  <c r="AO158" i="161"/>
  <c r="AO211" i="161"/>
  <c r="AO96" i="161"/>
  <c r="AO97" i="161"/>
  <c r="AO212" i="161"/>
  <c r="AO128" i="161"/>
  <c r="AO245" i="161"/>
  <c r="AO160" i="161"/>
  <c r="AO98" i="161"/>
  <c r="AO246" i="161"/>
  <c r="AO129" i="161"/>
  <c r="AO161" i="161"/>
  <c r="AO213" i="161"/>
  <c r="AO162" i="161"/>
  <c r="AO130" i="161"/>
  <c r="AO99" i="161"/>
  <c r="AO214" i="161"/>
  <c r="AO247" i="161"/>
  <c r="AO215" i="161"/>
  <c r="AO131" i="161"/>
  <c r="AO248" i="161"/>
  <c r="AO100" i="161"/>
  <c r="AO163" i="161"/>
  <c r="AO101" i="161"/>
  <c r="AO249" i="161"/>
  <c r="AO132" i="161"/>
  <c r="AO164" i="161"/>
  <c r="AO216" i="161"/>
  <c r="AO250" i="161"/>
  <c r="AO165" i="161"/>
  <c r="AO133" i="161"/>
  <c r="AO102" i="161"/>
  <c r="AO217" i="161"/>
  <c r="AO103" i="161"/>
  <c r="AO166" i="161"/>
  <c r="AO218" i="161"/>
  <c r="AO251" i="161"/>
  <c r="AO134" i="161"/>
  <c r="AO104" i="161"/>
  <c r="AO167" i="161"/>
  <c r="AO219" i="161"/>
  <c r="AO252" i="161"/>
  <c r="AO135" i="161"/>
  <c r="AO136" i="161"/>
  <c r="AO105" i="161"/>
  <c r="AO220" i="161"/>
  <c r="AO168" i="161"/>
  <c r="AO253" i="161"/>
  <c r="AO137" i="161"/>
  <c r="AO106" i="161"/>
  <c r="AO221" i="161"/>
  <c r="AO254" i="161"/>
  <c r="AO169" i="161"/>
  <c r="AO138" i="161"/>
  <c r="AO222" i="161"/>
  <c r="AO255" i="161"/>
  <c r="AO170" i="161"/>
  <c r="AO107" i="161"/>
  <c r="AO256" i="161"/>
  <c r="AO223" i="161"/>
  <c r="AO108" i="161"/>
  <c r="AO171" i="161"/>
  <c r="AO139" i="161"/>
  <c r="AO257" i="161"/>
  <c r="AO109" i="161"/>
  <c r="AO140" i="161"/>
  <c r="AO224" i="161"/>
  <c r="AO172" i="161"/>
  <c r="AO173" i="161"/>
  <c r="AO258" i="161"/>
  <c r="AO225" i="161"/>
  <c r="AO141" i="161"/>
  <c r="AO110" i="161"/>
  <c r="AO111" i="161"/>
  <c r="AO142" i="161"/>
  <c r="AO226" i="161"/>
  <c r="AO174" i="161"/>
  <c r="AO259" i="161"/>
  <c r="AO260" i="161"/>
  <c r="AO143" i="161"/>
  <c r="AO175" i="161"/>
  <c r="AO227" i="161"/>
  <c r="AO112" i="161"/>
  <c r="AO261" i="161"/>
  <c r="AO228" i="161"/>
  <c r="AO176" i="161"/>
  <c r="AO113" i="161"/>
  <c r="AO144" i="161"/>
  <c r="AO114" i="161"/>
  <c r="AO177" i="161"/>
  <c r="AO145" i="161"/>
  <c r="AO262" i="161"/>
  <c r="AO229" i="161"/>
  <c r="AO263" i="161"/>
  <c r="AO146" i="161"/>
  <c r="AO178" i="161"/>
  <c r="AO230" i="161"/>
  <c r="AO115" i="161"/>
  <c r="AO231" i="161"/>
  <c r="AO179" i="161"/>
  <c r="AO147" i="161"/>
  <c r="AO116" i="161"/>
  <c r="AO264" i="161"/>
  <c r="AO265" i="161"/>
  <c r="AO180" i="161"/>
  <c r="AO148" i="161"/>
  <c r="AO117" i="161"/>
  <c r="AO232" i="161"/>
  <c r="AO181" i="161"/>
  <c r="AO233" i="161"/>
  <c r="AO118" i="161"/>
  <c r="AO266" i="161"/>
  <c r="AO149" i="161"/>
  <c r="AO150" i="161"/>
  <c r="AO267" i="161"/>
  <c r="AO119" i="161"/>
  <c r="AO234" i="161"/>
  <c r="AO182" i="161"/>
  <c r="AO120" i="161"/>
  <c r="AO235" i="161"/>
  <c r="AO268" i="161"/>
  <c r="AO151" i="161"/>
  <c r="AO183" i="161"/>
  <c r="AO152" i="161"/>
  <c r="AO184" i="161"/>
  <c r="AO236" i="161"/>
  <c r="AO269" i="161"/>
  <c r="AO121" i="161"/>
  <c r="AO237" i="161"/>
  <c r="AO270" i="161"/>
  <c r="AO122" i="161"/>
  <c r="AO153" i="161"/>
  <c r="AO185" i="161"/>
  <c r="AO238" i="161"/>
  <c r="AO123" i="161"/>
  <c r="AO186" i="161"/>
  <c r="AO154" i="161"/>
  <c r="AO271" i="161"/>
  <c r="AO155" i="161"/>
  <c r="AO272" i="161"/>
  <c r="AO325" i="161" l="1"/>
  <c r="AO326" i="161" s="1"/>
  <c r="AO189" i="161"/>
  <c r="C10" i="151" l="1"/>
  <c r="O10" i="151" l="1"/>
  <c r="D10" i="151"/>
  <c r="C11" i="151"/>
  <c r="B10" i="151"/>
  <c r="O11" i="151" l="1"/>
  <c r="D11" i="151"/>
  <c r="C12" i="151"/>
  <c r="B11" i="151"/>
  <c r="O12" i="151" l="1"/>
  <c r="D12" i="151"/>
  <c r="C13" i="151"/>
  <c r="B12" i="151"/>
  <c r="D13" i="151" l="1"/>
  <c r="O13" i="151"/>
  <c r="C14" i="151"/>
  <c r="B13" i="151"/>
  <c r="O14" i="151" l="1"/>
  <c r="D14" i="151"/>
  <c r="B14" i="151"/>
  <c r="C15" i="151"/>
  <c r="L302" i="106"/>
  <c r="M302" i="106" s="1"/>
  <c r="N302" i="106" s="1"/>
  <c r="E9" i="112"/>
  <c r="L309" i="115"/>
  <c r="M309" i="115" s="1"/>
  <c r="N309" i="115" s="1"/>
  <c r="O309" i="115" s="1"/>
  <c r="E10" i="115"/>
  <c r="E9" i="115"/>
  <c r="O15" i="151" l="1"/>
  <c r="D15" i="151"/>
  <c r="B15" i="151"/>
  <c r="C16" i="151"/>
  <c r="O302" i="106"/>
  <c r="P309" i="115"/>
  <c r="E10" i="112"/>
  <c r="L302" i="112"/>
  <c r="M302" i="112" s="1"/>
  <c r="N302" i="112" s="1"/>
  <c r="O302" i="112" s="1"/>
  <c r="P302" i="112" s="1"/>
  <c r="Q302" i="112" s="1"/>
  <c r="R302" i="112" s="1"/>
  <c r="S302" i="112" s="1"/>
  <c r="T302" i="112" s="1"/>
  <c r="U302" i="112" s="1"/>
  <c r="V302" i="112" s="1"/>
  <c r="W302" i="112" s="1"/>
  <c r="X302" i="112" s="1"/>
  <c r="Y302" i="112" s="1"/>
  <c r="Z302" i="112" s="1"/>
  <c r="AA302" i="112" s="1"/>
  <c r="AB302" i="112" s="1"/>
  <c r="AC302" i="112" s="1"/>
  <c r="AD302" i="112" s="1"/>
  <c r="AE302" i="112" s="1"/>
  <c r="AF302" i="112" s="1"/>
  <c r="AG302" i="112" s="1"/>
  <c r="AH302" i="112" s="1"/>
  <c r="AI302" i="112" s="1"/>
  <c r="AJ302" i="112" s="1"/>
  <c r="AK302" i="112" s="1"/>
  <c r="AL302" i="112" s="1"/>
  <c r="AM302" i="112" s="1"/>
  <c r="AN302" i="112" s="1"/>
  <c r="AO302" i="112" s="1"/>
  <c r="E13" i="106"/>
  <c r="F4" i="115"/>
  <c r="F4" i="112"/>
  <c r="F10" i="112" s="1"/>
  <c r="F40" i="107"/>
  <c r="O16" i="151" l="1"/>
  <c r="D16" i="151"/>
  <c r="F10" i="115"/>
  <c r="F14" i="115"/>
  <c r="C17" i="151" l="1"/>
  <c r="B16" i="151"/>
  <c r="P302" i="106"/>
  <c r="Q309" i="115"/>
  <c r="O17" i="151" l="1"/>
  <c r="D17" i="151"/>
  <c r="C18" i="151"/>
  <c r="B17" i="151"/>
  <c r="Q302" i="106"/>
  <c r="R309" i="115"/>
  <c r="D18" i="151" l="1"/>
  <c r="O18" i="151"/>
  <c r="B18" i="151"/>
  <c r="C19" i="151"/>
  <c r="R302" i="106"/>
  <c r="S309" i="115"/>
  <c r="O19" i="151" l="1"/>
  <c r="D19" i="151"/>
  <c r="B19" i="151"/>
  <c r="C20" i="151"/>
  <c r="S302" i="106"/>
  <c r="T309" i="115"/>
  <c r="O20" i="151" l="1"/>
  <c r="D20" i="151"/>
  <c r="C21" i="151"/>
  <c r="B20" i="151"/>
  <c r="T302" i="106"/>
  <c r="U309" i="115"/>
  <c r="D21" i="151" l="1"/>
  <c r="O21" i="151"/>
  <c r="C22" i="151"/>
  <c r="B21" i="151"/>
  <c r="U302" i="106"/>
  <c r="V309" i="115"/>
  <c r="O22" i="151" l="1"/>
  <c r="D22" i="151"/>
  <c r="B22" i="151"/>
  <c r="C23" i="151"/>
  <c r="V302" i="106"/>
  <c r="W309" i="115"/>
  <c r="O23" i="151" l="1"/>
  <c r="D23" i="151"/>
  <c r="B23" i="151"/>
  <c r="C24" i="151"/>
  <c r="W302" i="106"/>
  <c r="X309" i="115"/>
  <c r="O24" i="151" l="1"/>
  <c r="D24" i="151"/>
  <c r="C25" i="151"/>
  <c r="B24" i="151"/>
  <c r="X302" i="106"/>
  <c r="Y309" i="115"/>
  <c r="O25" i="151" l="1"/>
  <c r="D25" i="151"/>
  <c r="C26" i="151"/>
  <c r="B25" i="151"/>
  <c r="Y302" i="106"/>
  <c r="Z309" i="115"/>
  <c r="O26" i="151" l="1"/>
  <c r="D26" i="151"/>
  <c r="B26" i="151"/>
  <c r="C27" i="151"/>
  <c r="Z302" i="106"/>
  <c r="AA309" i="115"/>
  <c r="O27" i="151" l="1"/>
  <c r="D27" i="151"/>
  <c r="B27" i="151"/>
  <c r="C28" i="151"/>
  <c r="AA302" i="106"/>
  <c r="AB309" i="115"/>
  <c r="O28" i="151" l="1"/>
  <c r="D28" i="151"/>
  <c r="C29" i="151"/>
  <c r="B28" i="151"/>
  <c r="AB302" i="106"/>
  <c r="AC309" i="115"/>
  <c r="D29" i="151" l="1"/>
  <c r="O29" i="151"/>
  <c r="C30" i="151"/>
  <c r="B29" i="151"/>
  <c r="AC302" i="106"/>
  <c r="AD309" i="115"/>
  <c r="O30" i="151" l="1"/>
  <c r="D30" i="151"/>
  <c r="B30" i="151"/>
  <c r="C31" i="151"/>
  <c r="AD302" i="106"/>
  <c r="AE309" i="115"/>
  <c r="O31" i="151" l="1"/>
  <c r="D31" i="151"/>
  <c r="B31" i="151"/>
  <c r="C32" i="151"/>
  <c r="AE302" i="106"/>
  <c r="AF309" i="115"/>
  <c r="O32" i="151" l="1"/>
  <c r="D32" i="151"/>
  <c r="B32" i="151"/>
  <c r="C33" i="151"/>
  <c r="AF302" i="106"/>
  <c r="AG309" i="115"/>
  <c r="O33" i="151" l="1"/>
  <c r="D33" i="151"/>
  <c r="C34" i="151"/>
  <c r="B33" i="151"/>
  <c r="AG302" i="106"/>
  <c r="AH309" i="115"/>
  <c r="O34" i="151" l="1"/>
  <c r="D34" i="151"/>
  <c r="B34" i="151"/>
  <c r="C35" i="151"/>
  <c r="AH302" i="106"/>
  <c r="AI309" i="115"/>
  <c r="O35" i="151" l="1"/>
  <c r="D35" i="151"/>
  <c r="C36" i="151"/>
  <c r="B35" i="151"/>
  <c r="AI302" i="106"/>
  <c r="AJ309" i="115"/>
  <c r="O36" i="151" l="1"/>
  <c r="D36" i="151"/>
  <c r="C37" i="151"/>
  <c r="B36" i="151"/>
  <c r="AJ302" i="106"/>
  <c r="AK309" i="115"/>
  <c r="D37" i="151" l="1"/>
  <c r="O37" i="151"/>
  <c r="C38" i="151"/>
  <c r="B37" i="151"/>
  <c r="AK302" i="106"/>
  <c r="AL309" i="115"/>
  <c r="O38" i="151" l="1"/>
  <c r="D38" i="151"/>
  <c r="C39" i="151"/>
  <c r="B38" i="151"/>
  <c r="AL302" i="106"/>
  <c r="AM309" i="115"/>
  <c r="O39" i="151" l="1"/>
  <c r="D39" i="151"/>
  <c r="B39" i="151"/>
  <c r="C40" i="151"/>
  <c r="AM302" i="106"/>
  <c r="AN309" i="115"/>
  <c r="O40" i="151" l="1"/>
  <c r="D40" i="151"/>
  <c r="C41" i="151"/>
  <c r="B40" i="151"/>
  <c r="AN302" i="106"/>
  <c r="AO309" i="115"/>
  <c r="O41" i="151" l="1"/>
  <c r="D41" i="151"/>
  <c r="C42" i="151"/>
  <c r="B41" i="151"/>
  <c r="AO302" i="106"/>
  <c r="O42" i="151" l="1"/>
  <c r="D42" i="151"/>
  <c r="B42" i="151"/>
  <c r="C43" i="151"/>
  <c r="O43" i="151" l="1"/>
  <c r="D43" i="151"/>
  <c r="C44" i="151"/>
  <c r="B43" i="151"/>
  <c r="O44" i="151" l="1"/>
  <c r="D44" i="151"/>
  <c r="C45" i="151"/>
  <c r="B44" i="151"/>
  <c r="D45" i="151" l="1"/>
  <c r="O45" i="151"/>
  <c r="C46" i="151"/>
  <c r="B45" i="151"/>
  <c r="O46" i="151" l="1"/>
  <c r="D46" i="151"/>
  <c r="C47" i="151"/>
  <c r="B46" i="151"/>
  <c r="O47" i="151" l="1"/>
  <c r="D47" i="151"/>
  <c r="C48" i="151"/>
  <c r="B47" i="151"/>
  <c r="O48" i="151" l="1"/>
  <c r="D48" i="151"/>
  <c r="C49" i="151"/>
  <c r="B48" i="151"/>
  <c r="O49" i="151" l="1"/>
  <c r="D49" i="151"/>
  <c r="C50" i="151"/>
  <c r="B49" i="151"/>
  <c r="D50" i="151" l="1"/>
  <c r="O50" i="151"/>
  <c r="C51" i="151"/>
  <c r="B50" i="151"/>
  <c r="O51" i="151" l="1"/>
  <c r="D51" i="151"/>
  <c r="C52" i="151"/>
  <c r="B51" i="151"/>
  <c r="O52" i="151" l="1"/>
  <c r="D52" i="151"/>
  <c r="C53" i="151"/>
  <c r="B52" i="151"/>
  <c r="D53" i="151" l="1"/>
  <c r="O53" i="151"/>
  <c r="C54" i="151"/>
  <c r="B53" i="151"/>
  <c r="O54" i="151" l="1"/>
  <c r="D54" i="151"/>
  <c r="C55" i="151"/>
  <c r="B54" i="151"/>
  <c r="O55" i="151" l="1"/>
  <c r="D55" i="151"/>
  <c r="C56" i="151"/>
  <c r="B55" i="151"/>
  <c r="O56" i="151" l="1"/>
  <c r="D56" i="151"/>
  <c r="B56" i="151"/>
  <c r="C57" i="151"/>
  <c r="O57" i="151" l="1"/>
  <c r="D57" i="151"/>
  <c r="C58" i="151"/>
  <c r="B57" i="151"/>
  <c r="O58" i="151" l="1"/>
  <c r="D58" i="151"/>
  <c r="C59" i="151"/>
  <c r="B58" i="151"/>
  <c r="O59" i="151" l="1"/>
  <c r="D59" i="151"/>
  <c r="C60" i="151"/>
  <c r="B59" i="151"/>
  <c r="O60" i="151" l="1"/>
  <c r="D60" i="151"/>
  <c r="C61" i="151"/>
  <c r="B60" i="151"/>
  <c r="D61" i="151" l="1"/>
  <c r="O61" i="151"/>
  <c r="C62" i="151"/>
  <c r="B61" i="151"/>
  <c r="O62" i="151" l="1"/>
  <c r="D62" i="151"/>
  <c r="C63" i="151"/>
  <c r="B62" i="151"/>
  <c r="O63" i="151" l="1"/>
  <c r="D63" i="151"/>
  <c r="B63" i="151"/>
  <c r="C64" i="151"/>
  <c r="O64" i="151" l="1"/>
  <c r="D64" i="151"/>
  <c r="B64" i="151"/>
  <c r="C65" i="151"/>
  <c r="O65" i="151" l="1"/>
  <c r="D65" i="151"/>
  <c r="C66" i="151"/>
  <c r="B65" i="151"/>
  <c r="O66" i="151" l="1"/>
  <c r="D66" i="151"/>
  <c r="B66" i="151"/>
  <c r="C67" i="151"/>
  <c r="O67" i="151" l="1"/>
  <c r="D67" i="151"/>
  <c r="C68" i="151"/>
  <c r="B67" i="151"/>
  <c r="O68" i="151" l="1"/>
  <c r="D68" i="151"/>
  <c r="C69" i="151"/>
  <c r="B68" i="151"/>
  <c r="D69" i="151" l="1"/>
  <c r="O69" i="151"/>
  <c r="C70" i="151"/>
  <c r="B69" i="151"/>
  <c r="O70" i="151" l="1"/>
  <c r="D70" i="151"/>
  <c r="C71" i="151"/>
  <c r="B70" i="151"/>
  <c r="O71" i="151" l="1"/>
  <c r="D71" i="151"/>
  <c r="B71" i="151"/>
  <c r="C72" i="151"/>
  <c r="O72" i="151" l="1"/>
  <c r="D72" i="151"/>
  <c r="C73" i="151"/>
  <c r="B72" i="151"/>
  <c r="O73" i="151" l="1"/>
  <c r="D73" i="151"/>
  <c r="B73" i="151"/>
  <c r="C74" i="151"/>
  <c r="O74" i="151" l="1"/>
  <c r="D74" i="151"/>
  <c r="C75" i="151"/>
  <c r="B74" i="151"/>
  <c r="O75" i="151" l="1"/>
  <c r="D75" i="151"/>
  <c r="C76" i="151"/>
  <c r="B75" i="151"/>
  <c r="O76" i="151" l="1"/>
  <c r="D76" i="151"/>
  <c r="C77" i="151"/>
  <c r="B76" i="151"/>
  <c r="D77" i="151" l="1"/>
  <c r="O77" i="151"/>
  <c r="C78" i="151"/>
  <c r="B77" i="151"/>
  <c r="O78" i="151" l="1"/>
  <c r="D78" i="151"/>
  <c r="B78" i="151"/>
  <c r="C79" i="151"/>
  <c r="O79" i="151" l="1"/>
  <c r="D79" i="151"/>
  <c r="C80" i="151"/>
  <c r="B79" i="151"/>
  <c r="O80" i="151" l="1"/>
  <c r="D80" i="151"/>
  <c r="C81" i="151"/>
  <c r="B80" i="151"/>
  <c r="O81" i="151" l="1"/>
  <c r="D81" i="151"/>
  <c r="B81" i="151"/>
  <c r="C82" i="151"/>
  <c r="D82" i="151" l="1"/>
  <c r="O82" i="151"/>
  <c r="C83" i="151"/>
  <c r="B82" i="151"/>
  <c r="O83" i="151" l="1"/>
  <c r="D83" i="151"/>
  <c r="C84" i="151"/>
  <c r="B83" i="151"/>
  <c r="O84" i="151" l="1"/>
  <c r="D84" i="151"/>
  <c r="C85" i="151"/>
  <c r="B84" i="151"/>
  <c r="D85" i="151" l="1"/>
  <c r="O85" i="151"/>
  <c r="C86" i="151"/>
  <c r="B85" i="151"/>
  <c r="O86" i="151" l="1"/>
  <c r="D86" i="151"/>
  <c r="C87" i="151"/>
  <c r="B86" i="151"/>
  <c r="O87" i="151" l="1"/>
  <c r="D87" i="151"/>
  <c r="B87" i="151"/>
  <c r="C88" i="151"/>
  <c r="O88" i="151" l="1"/>
  <c r="D88" i="151"/>
  <c r="C89" i="151"/>
  <c r="B88" i="151"/>
  <c r="O89" i="151" l="1"/>
  <c r="D89" i="151"/>
  <c r="C90" i="151"/>
  <c r="B89" i="151"/>
  <c r="O90" i="151" l="1"/>
  <c r="D90" i="151"/>
  <c r="C91" i="151"/>
  <c r="B90" i="151"/>
  <c r="O91" i="151" l="1"/>
  <c r="D91" i="151"/>
  <c r="C92" i="151"/>
  <c r="B91" i="151"/>
  <c r="O92" i="151" l="1"/>
  <c r="D92" i="151"/>
  <c r="C93" i="151"/>
  <c r="B92" i="151"/>
  <c r="D93" i="151" l="1"/>
  <c r="O93" i="151"/>
  <c r="C94" i="151"/>
  <c r="B93" i="151"/>
  <c r="O94" i="151" l="1"/>
  <c r="D94" i="151"/>
  <c r="B94" i="151"/>
  <c r="C95" i="151"/>
  <c r="O95" i="151" l="1"/>
  <c r="D95" i="151"/>
  <c r="B95" i="151"/>
  <c r="C96" i="151"/>
  <c r="O96" i="151" l="1"/>
  <c r="D96" i="151"/>
  <c r="C97" i="151"/>
  <c r="B96" i="151"/>
  <c r="O97" i="151" l="1"/>
  <c r="D97" i="151"/>
  <c r="B97" i="151"/>
  <c r="C98" i="151"/>
  <c r="O98" i="151" l="1"/>
  <c r="D98" i="151"/>
  <c r="C99" i="151"/>
  <c r="B98" i="151"/>
  <c r="O99" i="151" l="1"/>
  <c r="D99" i="151"/>
  <c r="C100" i="151"/>
  <c r="B99" i="151"/>
  <c r="O100" i="151" l="1"/>
  <c r="D100" i="151"/>
  <c r="C101" i="151"/>
  <c r="B100" i="151"/>
  <c r="D101" i="151" l="1"/>
  <c r="O101" i="151"/>
  <c r="C102" i="151"/>
  <c r="B101" i="151"/>
  <c r="O102" i="151" l="1"/>
  <c r="D102" i="151"/>
  <c r="B102" i="151"/>
  <c r="C103" i="151"/>
  <c r="O103" i="151" l="1"/>
  <c r="D103" i="151"/>
  <c r="C104" i="151"/>
  <c r="B103" i="151"/>
  <c r="O104" i="151" l="1"/>
  <c r="D104" i="151"/>
  <c r="C105" i="151"/>
  <c r="B104" i="151"/>
  <c r="O105" i="151" l="1"/>
  <c r="D105" i="151"/>
  <c r="B105" i="151"/>
  <c r="C106" i="151"/>
  <c r="O106" i="151" l="1"/>
  <c r="D106" i="151"/>
  <c r="C107" i="151"/>
  <c r="B106" i="151"/>
  <c r="O107" i="151" l="1"/>
  <c r="D107" i="151"/>
  <c r="C108" i="151"/>
  <c r="B107" i="151"/>
  <c r="O108" i="151" l="1"/>
  <c r="D108" i="151"/>
  <c r="C109" i="151"/>
  <c r="B108" i="151"/>
  <c r="D109" i="151" l="1"/>
  <c r="O109" i="151"/>
  <c r="C110" i="151"/>
  <c r="B109" i="151"/>
  <c r="O110" i="151" l="1"/>
  <c r="D110" i="151"/>
  <c r="C111" i="151"/>
  <c r="B110" i="151"/>
  <c r="O111" i="151" l="1"/>
  <c r="D111" i="151"/>
  <c r="B111" i="151"/>
  <c r="C112" i="151"/>
  <c r="O112" i="151" l="1"/>
  <c r="D112" i="151"/>
  <c r="C113" i="151"/>
  <c r="B112" i="151"/>
  <c r="O113" i="151" l="1"/>
  <c r="D113" i="151"/>
  <c r="C114" i="151"/>
  <c r="B113" i="151"/>
  <c r="D114" i="151" l="1"/>
  <c r="O114" i="151"/>
  <c r="C115" i="151"/>
  <c r="B114" i="151"/>
  <c r="O115" i="151" l="1"/>
  <c r="D115" i="151"/>
  <c r="C116" i="151"/>
  <c r="B115" i="151"/>
  <c r="O116" i="151" l="1"/>
  <c r="D116" i="151"/>
  <c r="C117" i="151"/>
  <c r="B116" i="151"/>
  <c r="D117" i="151" l="1"/>
  <c r="O117" i="151"/>
  <c r="C118" i="151"/>
  <c r="B117" i="151"/>
  <c r="O118" i="151" l="1"/>
  <c r="D118" i="151"/>
  <c r="B118" i="151"/>
  <c r="C119" i="151"/>
  <c r="O119" i="151" l="1"/>
  <c r="D119" i="151"/>
  <c r="C120" i="151"/>
  <c r="B119" i="151"/>
  <c r="O120" i="151" l="1"/>
  <c r="D120" i="151"/>
  <c r="C121" i="151"/>
  <c r="B120" i="151"/>
  <c r="O121" i="151" l="1"/>
  <c r="D121" i="151"/>
  <c r="B121" i="151"/>
  <c r="C122" i="151"/>
  <c r="O122" i="151" l="1"/>
  <c r="D122" i="151"/>
  <c r="C123" i="151"/>
  <c r="B122" i="151"/>
  <c r="O123" i="151" l="1"/>
  <c r="D123" i="151"/>
  <c r="C124" i="151"/>
  <c r="B123" i="151"/>
  <c r="O124" i="151" l="1"/>
  <c r="D124" i="151"/>
  <c r="C125" i="151"/>
  <c r="B124" i="151"/>
  <c r="D125" i="151" l="1"/>
  <c r="O125" i="151"/>
  <c r="C126" i="151"/>
  <c r="B125" i="151"/>
  <c r="O126" i="151" l="1"/>
  <c r="D126" i="151"/>
  <c r="C127" i="151"/>
  <c r="B126" i="151"/>
  <c r="O127" i="151" l="1"/>
  <c r="D127" i="151"/>
  <c r="C128" i="151"/>
  <c r="B127" i="151"/>
  <c r="O128" i="151" l="1"/>
  <c r="D128" i="151"/>
  <c r="C129" i="151"/>
  <c r="B128" i="151"/>
  <c r="O129" i="151" l="1"/>
  <c r="D129" i="151"/>
  <c r="C130" i="151"/>
  <c r="B129" i="151"/>
  <c r="O130" i="151" l="1"/>
  <c r="D130" i="151"/>
  <c r="C131" i="151"/>
  <c r="B130" i="151"/>
  <c r="O131" i="151" l="1"/>
  <c r="D131" i="151"/>
  <c r="C132" i="151"/>
  <c r="B131" i="151"/>
  <c r="O132" i="151" l="1"/>
  <c r="D132" i="151"/>
  <c r="C133" i="151"/>
  <c r="B132" i="151"/>
  <c r="D133" i="151" l="1"/>
  <c r="O133" i="151"/>
  <c r="C134" i="151"/>
  <c r="B133" i="151"/>
  <c r="O134" i="151" l="1"/>
  <c r="D134" i="151"/>
  <c r="C135" i="151"/>
  <c r="B134" i="151"/>
  <c r="O135" i="151" l="1"/>
  <c r="D135" i="151"/>
  <c r="B135" i="151"/>
  <c r="C136" i="151"/>
  <c r="O136" i="151" l="1"/>
  <c r="D136" i="151"/>
  <c r="C137" i="151"/>
  <c r="B136" i="151"/>
  <c r="O137" i="151" l="1"/>
  <c r="D137" i="151"/>
  <c r="C138" i="151"/>
  <c r="B137" i="151"/>
  <c r="O138" i="151" l="1"/>
  <c r="D138" i="151"/>
  <c r="B138" i="151"/>
  <c r="C139" i="151"/>
  <c r="O139" i="151" l="1"/>
  <c r="D139" i="151"/>
  <c r="B139" i="151"/>
  <c r="C140" i="151"/>
  <c r="O140" i="151" l="1"/>
  <c r="D140" i="151"/>
  <c r="C141" i="151"/>
  <c r="B140" i="151"/>
  <c r="D141" i="151" l="1"/>
  <c r="O141" i="151"/>
  <c r="C142" i="151"/>
  <c r="B141" i="151"/>
  <c r="O142" i="151" l="1"/>
  <c r="D142" i="151"/>
  <c r="C143" i="151"/>
  <c r="B142" i="151"/>
  <c r="O143" i="151" l="1"/>
  <c r="D143" i="151"/>
  <c r="C144" i="151"/>
  <c r="B143" i="151"/>
  <c r="O144" i="151" l="1"/>
  <c r="D144" i="151"/>
  <c r="C145" i="151"/>
  <c r="B144" i="151"/>
  <c r="O145" i="151" l="1"/>
  <c r="D145" i="151"/>
  <c r="C146" i="151"/>
  <c r="B145" i="151"/>
  <c r="D146" i="151" l="1"/>
  <c r="O146" i="151"/>
  <c r="B146" i="151"/>
  <c r="C147" i="151"/>
  <c r="O147" i="151" l="1"/>
  <c r="D147" i="151"/>
  <c r="B147" i="151"/>
  <c r="C148" i="151"/>
  <c r="O148" i="151" l="1"/>
  <c r="D148" i="151"/>
  <c r="B148" i="151"/>
  <c r="C149" i="151"/>
  <c r="D149" i="151" l="1"/>
  <c r="O149" i="151"/>
  <c r="C150" i="151"/>
  <c r="B149" i="151"/>
  <c r="O150" i="151" l="1"/>
  <c r="D150" i="151"/>
  <c r="C151" i="151"/>
  <c r="B150" i="151"/>
  <c r="C10" i="117"/>
  <c r="E8" i="115"/>
  <c r="F8" i="115" s="1"/>
  <c r="E14" i="115"/>
  <c r="E15" i="115"/>
  <c r="F15" i="115"/>
  <c r="G770" i="107" s="1"/>
  <c r="B770" i="107" s="1"/>
  <c r="E18" i="115"/>
  <c r="F18" i="115" s="1"/>
  <c r="D19" i="115"/>
  <c r="E19" i="115"/>
  <c r="D20" i="115"/>
  <c r="E20" i="115"/>
  <c r="D21" i="115"/>
  <c r="E21" i="115"/>
  <c r="D22" i="115"/>
  <c r="E22" i="115"/>
  <c r="E23" i="115"/>
  <c r="E24" i="115"/>
  <c r="E25" i="115"/>
  <c r="K9" i="117"/>
  <c r="D46" i="115"/>
  <c r="D47" i="115"/>
  <c r="E48" i="115"/>
  <c r="E49" i="115"/>
  <c r="L67" i="115"/>
  <c r="H96" i="115"/>
  <c r="H127" i="115"/>
  <c r="H158" i="115"/>
  <c r="H211" i="115"/>
  <c r="H212" i="115" s="1"/>
  <c r="H243" i="115"/>
  <c r="H244" i="115" s="1"/>
  <c r="L287" i="115"/>
  <c r="M287" i="115" s="1"/>
  <c r="N287" i="115" s="1"/>
  <c r="O287" i="115" s="1"/>
  <c r="P287" i="115" s="1"/>
  <c r="Q287" i="115" s="1"/>
  <c r="R287" i="115" s="1"/>
  <c r="S287" i="115" s="1"/>
  <c r="T287" i="115" s="1"/>
  <c r="U287" i="115" s="1"/>
  <c r="V287" i="115" s="1"/>
  <c r="W287" i="115" s="1"/>
  <c r="X287" i="115" s="1"/>
  <c r="Y287" i="115" s="1"/>
  <c r="Z287" i="115" s="1"/>
  <c r="AA287" i="115" s="1"/>
  <c r="AB287" i="115" s="1"/>
  <c r="AC287" i="115" s="1"/>
  <c r="AD287" i="115" s="1"/>
  <c r="AE287" i="115" s="1"/>
  <c r="AF287" i="115" s="1"/>
  <c r="AG287" i="115" s="1"/>
  <c r="AH287" i="115" s="1"/>
  <c r="AI287" i="115" s="1"/>
  <c r="AJ287" i="115" s="1"/>
  <c r="AK287" i="115" s="1"/>
  <c r="AL287" i="115" s="1"/>
  <c r="AM287" i="115" s="1"/>
  <c r="AN287" i="115" s="1"/>
  <c r="AO287" i="115" s="1"/>
  <c r="F748" i="107"/>
  <c r="F542" i="107"/>
  <c r="F556" i="107"/>
  <c r="F677" i="107"/>
  <c r="F702" i="107"/>
  <c r="F622" i="107"/>
  <c r="F712" i="107"/>
  <c r="F718" i="107"/>
  <c r="F617" i="107"/>
  <c r="F753" i="107"/>
  <c r="F637" i="107"/>
  <c r="F552" i="107"/>
  <c r="F642" i="107"/>
  <c r="F723" i="107"/>
  <c r="F532" i="107"/>
  <c r="F687" i="107"/>
  <c r="F567" i="107"/>
  <c r="F707" i="107"/>
  <c r="F662" i="107"/>
  <c r="F758" i="107"/>
  <c r="F597" i="107"/>
  <c r="F572" i="107"/>
  <c r="F738" i="107"/>
  <c r="F743" i="107"/>
  <c r="F768" i="107"/>
  <c r="F728" i="107"/>
  <c r="F612" i="107"/>
  <c r="F682" i="107"/>
  <c r="F546" i="107"/>
  <c r="F647" i="107"/>
  <c r="F632" i="107"/>
  <c r="F672" i="107"/>
  <c r="F607" i="107"/>
  <c r="F657" i="107"/>
  <c r="F582" i="107"/>
  <c r="F562" i="107"/>
  <c r="F577" i="107"/>
  <c r="F602" i="107"/>
  <c r="F627" i="107"/>
  <c r="F697" i="107"/>
  <c r="F587" i="107"/>
  <c r="F25" i="115" l="1"/>
  <c r="F24" i="115"/>
  <c r="F49" i="115"/>
  <c r="F19" i="115"/>
  <c r="F48" i="115"/>
  <c r="F22" i="115"/>
  <c r="O151" i="151"/>
  <c r="D151" i="151"/>
  <c r="A150" i="151"/>
  <c r="L298" i="115"/>
  <c r="L244" i="115"/>
  <c r="L324" i="115"/>
  <c r="L344" i="115"/>
  <c r="L333" i="115"/>
  <c r="L314" i="115"/>
  <c r="L315" i="115" s="1"/>
  <c r="L318" i="115" s="1"/>
  <c r="L332" i="115"/>
  <c r="L313" i="115"/>
  <c r="C152" i="151"/>
  <c r="B151" i="151"/>
  <c r="L212" i="115"/>
  <c r="H213" i="115"/>
  <c r="H159" i="115"/>
  <c r="H245" i="115"/>
  <c r="H128" i="115"/>
  <c r="M67" i="115"/>
  <c r="F21" i="115"/>
  <c r="F23" i="115"/>
  <c r="H97" i="115"/>
  <c r="D52" i="115"/>
  <c r="C11" i="117"/>
  <c r="B10" i="117"/>
  <c r="D10" i="117"/>
  <c r="O10" i="117"/>
  <c r="H10" i="117" s="1"/>
  <c r="M10" i="117"/>
  <c r="E8" i="112"/>
  <c r="F8" i="112" s="1"/>
  <c r="E20" i="112"/>
  <c r="F20" i="112" s="1"/>
  <c r="E21" i="112"/>
  <c r="D23" i="112"/>
  <c r="E23" i="112"/>
  <c r="E24" i="112"/>
  <c r="E25" i="112"/>
  <c r="E26" i="112"/>
  <c r="E27" i="112"/>
  <c r="E28" i="112"/>
  <c r="E39" i="112"/>
  <c r="E40" i="112"/>
  <c r="L66" i="112"/>
  <c r="H91" i="112"/>
  <c r="H92" i="112" s="1"/>
  <c r="H93" i="112" s="1"/>
  <c r="H122" i="112"/>
  <c r="H153" i="112"/>
  <c r="L192" i="112"/>
  <c r="L193" i="112"/>
  <c r="L194" i="112"/>
  <c r="H204" i="112"/>
  <c r="H205" i="112" s="1"/>
  <c r="H236" i="112"/>
  <c r="L280" i="112"/>
  <c r="M280" i="112" s="1"/>
  <c r="N280" i="112" s="1"/>
  <c r="O280" i="112" s="1"/>
  <c r="P280" i="112" s="1"/>
  <c r="Q280" i="112" s="1"/>
  <c r="R280" i="112" s="1"/>
  <c r="S280" i="112" s="1"/>
  <c r="T280" i="112" s="1"/>
  <c r="U280" i="112" s="1"/>
  <c r="V280" i="112" s="1"/>
  <c r="W280" i="112" s="1"/>
  <c r="X280" i="112" s="1"/>
  <c r="Y280" i="112" s="1"/>
  <c r="Z280" i="112" s="1"/>
  <c r="AA280" i="112" s="1"/>
  <c r="AB280" i="112" s="1"/>
  <c r="AC280" i="112" s="1"/>
  <c r="AD280" i="112" s="1"/>
  <c r="AE280" i="112" s="1"/>
  <c r="AF280" i="112" s="1"/>
  <c r="AG280" i="112" s="1"/>
  <c r="AH280" i="112" s="1"/>
  <c r="AI280" i="112" s="1"/>
  <c r="AJ280" i="112" s="1"/>
  <c r="AK280" i="112" s="1"/>
  <c r="AL280" i="112" s="1"/>
  <c r="AM280" i="112" s="1"/>
  <c r="AN280" i="112" s="1"/>
  <c r="AO280" i="112" s="1"/>
  <c r="F599" i="107"/>
  <c r="F749" i="107"/>
  <c r="F759" i="107"/>
  <c r="F725" i="107"/>
  <c r="F592" i="107"/>
  <c r="F564" i="107"/>
  <c r="F574" i="107"/>
  <c r="F537" i="107"/>
  <c r="F745" i="107"/>
  <c r="F593" i="107"/>
  <c r="F681" i="107"/>
  <c r="F578" i="107"/>
  <c r="F631" i="107"/>
  <c r="F735" i="107"/>
  <c r="F757" i="107"/>
  <c r="F714" i="107"/>
  <c r="F770" i="107"/>
  <c r="F769" i="107"/>
  <c r="F569" i="107"/>
  <c r="F494" i="107"/>
  <c r="F639" i="107"/>
  <c r="F740" i="107"/>
  <c r="F571" i="107"/>
  <c r="F703" i="107"/>
  <c r="F585" i="107"/>
  <c r="F726" i="107"/>
  <c r="F560" i="107"/>
  <c r="F706" i="107"/>
  <c r="F649" i="107"/>
  <c r="F603" i="107"/>
  <c r="F634" i="107"/>
  <c r="F711" i="107"/>
  <c r="F660" i="107"/>
  <c r="F619" i="107"/>
  <c r="F618" i="107"/>
  <c r="F717" i="107"/>
  <c r="F573" i="107"/>
  <c r="F694" i="107"/>
  <c r="F699" i="107"/>
  <c r="F628" i="107"/>
  <c r="F624" i="107"/>
  <c r="F680" i="107"/>
  <c r="F678" i="107"/>
  <c r="F684" i="107"/>
  <c r="F550" i="107"/>
  <c r="F534" i="107"/>
  <c r="F676" i="107"/>
  <c r="F755" i="107"/>
  <c r="F600" i="107"/>
  <c r="F679" i="107"/>
  <c r="F629" i="107"/>
  <c r="F608" i="107"/>
  <c r="F646" i="107"/>
  <c r="F566" i="107"/>
  <c r="F691" i="107"/>
  <c r="F558" i="107"/>
  <c r="F716" i="107"/>
  <c r="F696" i="107"/>
  <c r="F734" i="107"/>
  <c r="F591" i="107"/>
  <c r="F626" i="107"/>
  <c r="F683" i="107"/>
  <c r="F721" i="107"/>
  <c r="F561" i="107"/>
  <c r="F614" i="107"/>
  <c r="F663" i="107"/>
  <c r="F633" i="107"/>
  <c r="F553" i="107"/>
  <c r="F669" i="107"/>
  <c r="F686" i="107"/>
  <c r="F690" i="107"/>
  <c r="F565" i="107"/>
  <c r="F704" i="107"/>
  <c r="F531" i="107"/>
  <c r="F584" i="107"/>
  <c r="F654" i="107"/>
  <c r="F737" i="107"/>
  <c r="F700" i="107"/>
  <c r="F765" i="107"/>
  <c r="F625" i="107"/>
  <c r="F709" i="107"/>
  <c r="F698" i="107"/>
  <c r="F763" i="107"/>
  <c r="F733" i="107"/>
  <c r="F674" i="107"/>
  <c r="F729" i="107"/>
  <c r="F724" i="107"/>
  <c r="F764" i="107"/>
  <c r="F549" i="107"/>
  <c r="F551" i="107"/>
  <c r="F606" i="107"/>
  <c r="F701" i="107"/>
  <c r="F705" i="107"/>
  <c r="F557" i="107"/>
  <c r="F767" i="107"/>
  <c r="F635" i="107"/>
  <c r="F636" i="107"/>
  <c r="F638" i="107"/>
  <c r="F559" i="107"/>
  <c r="F762" i="107"/>
  <c r="F605" i="107"/>
  <c r="F588" i="107"/>
  <c r="F651" i="107"/>
  <c r="F493" i="107"/>
  <c r="O152" i="151" l="1"/>
  <c r="D152" i="151"/>
  <c r="E152" i="151" s="1"/>
  <c r="I122" i="151"/>
  <c r="E122" i="151"/>
  <c r="A122" i="151"/>
  <c r="I32" i="151"/>
  <c r="E32" i="151"/>
  <c r="A32" i="151"/>
  <c r="I37" i="151"/>
  <c r="E37" i="151"/>
  <c r="A37" i="151"/>
  <c r="E86" i="151"/>
  <c r="I86" i="151"/>
  <c r="A86" i="151"/>
  <c r="E44" i="151"/>
  <c r="I44" i="151"/>
  <c r="A44" i="151"/>
  <c r="I129" i="151"/>
  <c r="E129" i="151"/>
  <c r="A129" i="151"/>
  <c r="I71" i="151"/>
  <c r="E71" i="151"/>
  <c r="A71" i="151"/>
  <c r="I31" i="151"/>
  <c r="E31" i="151"/>
  <c r="A31" i="151"/>
  <c r="I67" i="151"/>
  <c r="E67" i="151"/>
  <c r="A67" i="151"/>
  <c r="E124" i="151"/>
  <c r="I124" i="151"/>
  <c r="A124" i="151"/>
  <c r="I59" i="151"/>
  <c r="E59" i="151"/>
  <c r="A59" i="151"/>
  <c r="E130" i="151"/>
  <c r="I130" i="151"/>
  <c r="A130" i="151"/>
  <c r="E13" i="151"/>
  <c r="I13" i="151"/>
  <c r="A13" i="151"/>
  <c r="E65" i="151"/>
  <c r="I65" i="151"/>
  <c r="A65" i="151"/>
  <c r="I27" i="151"/>
  <c r="E27" i="151"/>
  <c r="A27" i="151"/>
  <c r="I133" i="151"/>
  <c r="E133" i="151"/>
  <c r="A133" i="151"/>
  <c r="I131" i="151"/>
  <c r="E131" i="151"/>
  <c r="A131" i="151"/>
  <c r="I107" i="151"/>
  <c r="E107" i="151"/>
  <c r="A107" i="151"/>
  <c r="I128" i="151"/>
  <c r="E128" i="151"/>
  <c r="A128" i="151"/>
  <c r="I139" i="151"/>
  <c r="E139" i="151"/>
  <c r="A139" i="151"/>
  <c r="E41" i="151"/>
  <c r="I41" i="151"/>
  <c r="A41" i="151"/>
  <c r="E57" i="151"/>
  <c r="I57" i="151"/>
  <c r="A57" i="151"/>
  <c r="I47" i="151"/>
  <c r="E47" i="151"/>
  <c r="A47" i="151"/>
  <c r="E77" i="151"/>
  <c r="I77" i="151"/>
  <c r="A77" i="151"/>
  <c r="E113" i="151"/>
  <c r="I113" i="151"/>
  <c r="A113" i="151"/>
  <c r="I100" i="151"/>
  <c r="E100" i="151"/>
  <c r="A100" i="151"/>
  <c r="I33" i="151"/>
  <c r="E33" i="151"/>
  <c r="A33" i="151"/>
  <c r="I69" i="151"/>
  <c r="E69" i="151"/>
  <c r="A69" i="151"/>
  <c r="I61" i="151"/>
  <c r="E61" i="151"/>
  <c r="A61" i="151"/>
  <c r="I137" i="151"/>
  <c r="E137" i="151"/>
  <c r="A137" i="151"/>
  <c r="E22" i="151"/>
  <c r="I22" i="151"/>
  <c r="A22" i="151"/>
  <c r="E70" i="151"/>
  <c r="I70" i="151"/>
  <c r="A70" i="151"/>
  <c r="E46" i="151"/>
  <c r="I46" i="151"/>
  <c r="A46" i="151"/>
  <c r="E146" i="151"/>
  <c r="I146" i="151"/>
  <c r="A146" i="151"/>
  <c r="E138" i="151"/>
  <c r="I138" i="151"/>
  <c r="A138" i="151"/>
  <c r="I115" i="151"/>
  <c r="E115" i="151"/>
  <c r="A115" i="151"/>
  <c r="E132" i="151"/>
  <c r="I132" i="151"/>
  <c r="A132" i="151"/>
  <c r="I143" i="151"/>
  <c r="E143" i="151"/>
  <c r="A143" i="151"/>
  <c r="I52" i="151"/>
  <c r="E52" i="151"/>
  <c r="A52" i="151"/>
  <c r="I79" i="151"/>
  <c r="E79" i="151"/>
  <c r="A79" i="151"/>
  <c r="I63" i="151"/>
  <c r="E63" i="151"/>
  <c r="A63" i="151"/>
  <c r="E88" i="151"/>
  <c r="I88" i="151"/>
  <c r="A88" i="151"/>
  <c r="I111" i="151"/>
  <c r="E111" i="151"/>
  <c r="A111" i="151"/>
  <c r="I35" i="151"/>
  <c r="E35" i="151"/>
  <c r="A35" i="151"/>
  <c r="I75" i="151"/>
  <c r="E75" i="151"/>
  <c r="A75" i="151"/>
  <c r="I72" i="151"/>
  <c r="E72" i="151"/>
  <c r="A72" i="151"/>
  <c r="E144" i="151"/>
  <c r="I144" i="151"/>
  <c r="A144" i="151"/>
  <c r="I24" i="151"/>
  <c r="E24" i="151"/>
  <c r="A24" i="151"/>
  <c r="E76" i="151"/>
  <c r="I76" i="151"/>
  <c r="A76" i="151"/>
  <c r="E54" i="151"/>
  <c r="I54" i="151"/>
  <c r="A54" i="151"/>
  <c r="E148" i="151"/>
  <c r="I148" i="151"/>
  <c r="A148" i="151"/>
  <c r="I120" i="151"/>
  <c r="E120" i="151"/>
  <c r="A120" i="151"/>
  <c r="I149" i="151"/>
  <c r="E149" i="151"/>
  <c r="A149" i="151"/>
  <c r="I36" i="151"/>
  <c r="E36" i="151"/>
  <c r="A36" i="151"/>
  <c r="I106" i="151"/>
  <c r="E106" i="151"/>
  <c r="A106" i="151"/>
  <c r="I90" i="151"/>
  <c r="E90" i="151"/>
  <c r="A90" i="151"/>
  <c r="I74" i="151"/>
  <c r="E74" i="151"/>
  <c r="A74" i="151"/>
  <c r="E11" i="151"/>
  <c r="I11" i="151"/>
  <c r="A11" i="151"/>
  <c r="I121" i="151"/>
  <c r="E121" i="151"/>
  <c r="A121" i="151"/>
  <c r="I18" i="151"/>
  <c r="E18" i="151"/>
  <c r="A18" i="151"/>
  <c r="E134" i="151"/>
  <c r="I134" i="151"/>
  <c r="A134" i="151"/>
  <c r="E12" i="151"/>
  <c r="I12" i="151"/>
  <c r="A12" i="151"/>
  <c r="I42" i="151"/>
  <c r="E42" i="151"/>
  <c r="A42" i="151"/>
  <c r="I78" i="151"/>
  <c r="E78" i="151"/>
  <c r="A78" i="151"/>
  <c r="I81" i="151"/>
  <c r="E81" i="151"/>
  <c r="A81" i="151"/>
  <c r="E150" i="151"/>
  <c r="I150" i="151"/>
  <c r="E38" i="151"/>
  <c r="I38" i="151"/>
  <c r="A38" i="151"/>
  <c r="E84" i="151"/>
  <c r="I84" i="151"/>
  <c r="A84" i="151"/>
  <c r="E73" i="151"/>
  <c r="I73" i="151"/>
  <c r="A73" i="151"/>
  <c r="I151" i="151"/>
  <c r="E151" i="151"/>
  <c r="I135" i="151"/>
  <c r="E135" i="151"/>
  <c r="A135" i="151"/>
  <c r="E99" i="151"/>
  <c r="I99" i="151"/>
  <c r="A99" i="151"/>
  <c r="I21" i="151"/>
  <c r="E21" i="151"/>
  <c r="A21" i="151"/>
  <c r="I85" i="151"/>
  <c r="E85" i="151"/>
  <c r="A85" i="151"/>
  <c r="I116" i="151"/>
  <c r="E116" i="151"/>
  <c r="A116" i="151"/>
  <c r="I91" i="151"/>
  <c r="E91" i="151"/>
  <c r="A91" i="151"/>
  <c r="E16" i="151"/>
  <c r="I16" i="151"/>
  <c r="A16" i="151"/>
  <c r="E62" i="151"/>
  <c r="I62" i="151"/>
  <c r="A62" i="151"/>
  <c r="I30" i="151"/>
  <c r="E30" i="151"/>
  <c r="A30" i="151"/>
  <c r="I147" i="151"/>
  <c r="E147" i="151"/>
  <c r="A147" i="151"/>
  <c r="I15" i="151"/>
  <c r="E15" i="151"/>
  <c r="A15" i="151"/>
  <c r="I45" i="151"/>
  <c r="E45" i="151"/>
  <c r="A45" i="151"/>
  <c r="I89" i="151"/>
  <c r="E89" i="151"/>
  <c r="A89" i="151"/>
  <c r="E87" i="151"/>
  <c r="I87" i="151"/>
  <c r="A87" i="151"/>
  <c r="I40" i="151"/>
  <c r="E40" i="151"/>
  <c r="A40" i="151"/>
  <c r="E98" i="151"/>
  <c r="I98" i="151"/>
  <c r="A98" i="151"/>
  <c r="E82" i="151"/>
  <c r="I82" i="151"/>
  <c r="A82" i="151"/>
  <c r="E142" i="151"/>
  <c r="I142" i="151"/>
  <c r="A142" i="151"/>
  <c r="E110" i="151"/>
  <c r="I110" i="151"/>
  <c r="A110" i="151"/>
  <c r="I96" i="151"/>
  <c r="E96" i="151"/>
  <c r="A96" i="151"/>
  <c r="I39" i="151"/>
  <c r="E39" i="151"/>
  <c r="A39" i="151"/>
  <c r="E140" i="151"/>
  <c r="I140" i="151"/>
  <c r="A140" i="151"/>
  <c r="E127" i="151"/>
  <c r="I127" i="151"/>
  <c r="A127" i="151"/>
  <c r="I20" i="151"/>
  <c r="E20" i="151"/>
  <c r="A20" i="151"/>
  <c r="I58" i="151"/>
  <c r="E58" i="151"/>
  <c r="A58" i="151"/>
  <c r="E49" i="151"/>
  <c r="I49" i="151"/>
  <c r="A49" i="151"/>
  <c r="I17" i="151"/>
  <c r="E17" i="151"/>
  <c r="A17" i="151"/>
  <c r="I50" i="151"/>
  <c r="E50" i="151"/>
  <c r="A50" i="151"/>
  <c r="E92" i="151"/>
  <c r="I92" i="151"/>
  <c r="A92" i="151"/>
  <c r="E10" i="151"/>
  <c r="I10" i="151"/>
  <c r="A10" i="151"/>
  <c r="I109" i="151"/>
  <c r="E109" i="151"/>
  <c r="A109" i="151"/>
  <c r="I43" i="151"/>
  <c r="E43" i="151"/>
  <c r="A43" i="151"/>
  <c r="I125" i="151"/>
  <c r="E125" i="151"/>
  <c r="A125" i="151"/>
  <c r="I93" i="151"/>
  <c r="E93" i="151"/>
  <c r="A93" i="151"/>
  <c r="I101" i="151"/>
  <c r="E101" i="151"/>
  <c r="A101" i="151"/>
  <c r="I145" i="151"/>
  <c r="E145" i="151"/>
  <c r="A145" i="151"/>
  <c r="I112" i="151"/>
  <c r="E112" i="151"/>
  <c r="A112" i="151"/>
  <c r="I102" i="151"/>
  <c r="E102" i="151"/>
  <c r="A102" i="151"/>
  <c r="I55" i="151"/>
  <c r="E55" i="151"/>
  <c r="A55" i="151"/>
  <c r="I14" i="151"/>
  <c r="E14" i="151"/>
  <c r="A14" i="151"/>
  <c r="I141" i="151"/>
  <c r="E141" i="151"/>
  <c r="A141" i="151"/>
  <c r="I68" i="151"/>
  <c r="E68" i="151"/>
  <c r="A68" i="151"/>
  <c r="E25" i="151"/>
  <c r="I25" i="151"/>
  <c r="A25" i="151"/>
  <c r="I80" i="151"/>
  <c r="E80" i="151"/>
  <c r="A80" i="151"/>
  <c r="I60" i="151"/>
  <c r="E60" i="151"/>
  <c r="A60" i="151"/>
  <c r="I19" i="151"/>
  <c r="E19" i="151"/>
  <c r="A19" i="151"/>
  <c r="I56" i="151"/>
  <c r="E56" i="151"/>
  <c r="A56" i="151"/>
  <c r="I97" i="151"/>
  <c r="E97" i="151"/>
  <c r="A97" i="151"/>
  <c r="I29" i="151"/>
  <c r="E29" i="151"/>
  <c r="A29" i="151"/>
  <c r="E114" i="151"/>
  <c r="I114" i="151"/>
  <c r="A114" i="151"/>
  <c r="E48" i="151"/>
  <c r="I48" i="151"/>
  <c r="A48" i="151"/>
  <c r="I95" i="151"/>
  <c r="E95" i="151"/>
  <c r="A95" i="151"/>
  <c r="I104" i="151"/>
  <c r="E104" i="151"/>
  <c r="A104" i="151"/>
  <c r="E118" i="151"/>
  <c r="I118" i="151"/>
  <c r="A118" i="151"/>
  <c r="E126" i="151"/>
  <c r="I126" i="151"/>
  <c r="A126" i="151"/>
  <c r="I83" i="151"/>
  <c r="E83" i="151"/>
  <c r="A83" i="151"/>
  <c r="I94" i="151"/>
  <c r="E94" i="151"/>
  <c r="A94" i="151"/>
  <c r="I23" i="151"/>
  <c r="E23" i="151"/>
  <c r="A23" i="151"/>
  <c r="E28" i="151"/>
  <c r="I28" i="151"/>
  <c r="A28" i="151"/>
  <c r="E34" i="151"/>
  <c r="I34" i="151"/>
  <c r="A34" i="151"/>
  <c r="E108" i="151"/>
  <c r="I108" i="151"/>
  <c r="A108" i="151"/>
  <c r="I66" i="151"/>
  <c r="E66" i="151"/>
  <c r="A66" i="151"/>
  <c r="E26" i="151"/>
  <c r="I26" i="151"/>
  <c r="A26" i="151"/>
  <c r="I64" i="151"/>
  <c r="E64" i="151"/>
  <c r="A64" i="151"/>
  <c r="E103" i="151"/>
  <c r="I103" i="151"/>
  <c r="A103" i="151"/>
  <c r="I53" i="151"/>
  <c r="E53" i="151"/>
  <c r="A53" i="151"/>
  <c r="E119" i="151"/>
  <c r="I119" i="151"/>
  <c r="A119" i="151"/>
  <c r="I51" i="151"/>
  <c r="E51" i="151"/>
  <c r="A51" i="151"/>
  <c r="I105" i="151"/>
  <c r="E105" i="151"/>
  <c r="A105" i="151"/>
  <c r="I117" i="151"/>
  <c r="E117" i="151"/>
  <c r="A117" i="151"/>
  <c r="I123" i="151"/>
  <c r="E123" i="151"/>
  <c r="A123" i="151"/>
  <c r="E136" i="151"/>
  <c r="I136" i="151"/>
  <c r="A136" i="151"/>
  <c r="M66" i="112"/>
  <c r="M317" i="112" s="1"/>
  <c r="F27" i="112"/>
  <c r="L325" i="115"/>
  <c r="L326" i="115" s="1"/>
  <c r="L326" i="112"/>
  <c r="L307" i="112"/>
  <c r="L308" i="112" s="1"/>
  <c r="L311" i="112" s="1"/>
  <c r="L306" i="112"/>
  <c r="M332" i="115"/>
  <c r="M324" i="115"/>
  <c r="M344" i="115"/>
  <c r="M313" i="115"/>
  <c r="M315" i="115" s="1"/>
  <c r="M318" i="115" s="1"/>
  <c r="L291" i="112"/>
  <c r="A151" i="151"/>
  <c r="C153" i="151"/>
  <c r="B152" i="151"/>
  <c r="L337" i="112"/>
  <c r="L317" i="112"/>
  <c r="L325" i="112"/>
  <c r="F40" i="112"/>
  <c r="L97" i="115"/>
  <c r="L128" i="115"/>
  <c r="L159" i="115"/>
  <c r="P10" i="117"/>
  <c r="M213" i="115"/>
  <c r="L213" i="115"/>
  <c r="H214" i="115"/>
  <c r="D11" i="117"/>
  <c r="C12" i="117"/>
  <c r="B11" i="117"/>
  <c r="H98" i="115"/>
  <c r="H129" i="115"/>
  <c r="H160" i="115"/>
  <c r="H246" i="115"/>
  <c r="L245" i="115"/>
  <c r="M245" i="115"/>
  <c r="A10" i="117"/>
  <c r="N10" i="117"/>
  <c r="N67" i="115"/>
  <c r="H94" i="112"/>
  <c r="L93" i="112"/>
  <c r="H237" i="112"/>
  <c r="L205" i="112"/>
  <c r="H206" i="112"/>
  <c r="D43" i="112"/>
  <c r="H154" i="112"/>
  <c r="H123" i="112"/>
  <c r="F24" i="112"/>
  <c r="L92" i="112"/>
  <c r="F28" i="112"/>
  <c r="F25" i="112"/>
  <c r="F21" i="112"/>
  <c r="F26" i="112"/>
  <c r="F39" i="112"/>
  <c r="F659" i="107"/>
  <c r="F590" i="107"/>
  <c r="F752" i="107"/>
  <c r="F756" i="107"/>
  <c r="F668" i="107"/>
  <c r="F570" i="107"/>
  <c r="F766" i="107"/>
  <c r="F598" i="107"/>
  <c r="F666" i="107"/>
  <c r="F693" i="107"/>
  <c r="F710" i="107"/>
  <c r="F665" i="107"/>
  <c r="F675" i="107"/>
  <c r="F645" i="107"/>
  <c r="F695" i="107"/>
  <c r="F580" i="107"/>
  <c r="F554" i="107"/>
  <c r="F673" i="107"/>
  <c r="F760" i="107"/>
  <c r="F736" i="107"/>
  <c r="F547" i="107"/>
  <c r="F661" i="107"/>
  <c r="F641" i="107"/>
  <c r="F594" i="107"/>
  <c r="F595" i="107"/>
  <c r="F715" i="107"/>
  <c r="F540" i="107"/>
  <c r="F543" i="107"/>
  <c r="F610" i="107"/>
  <c r="F579" i="107"/>
  <c r="F689" i="107"/>
  <c r="F730" i="107"/>
  <c r="F589" i="107"/>
  <c r="F539" i="107"/>
  <c r="F583" i="107"/>
  <c r="F604" i="107"/>
  <c r="F611" i="107"/>
  <c r="F671" i="107"/>
  <c r="F731" i="107"/>
  <c r="F761" i="107"/>
  <c r="F754" i="107"/>
  <c r="F609" i="107"/>
  <c r="F747" i="107"/>
  <c r="F576" i="107"/>
  <c r="F616" i="107"/>
  <c r="F623" i="107"/>
  <c r="F751" i="107"/>
  <c r="F653" i="107"/>
  <c r="F538" i="107"/>
  <c r="F744" i="107"/>
  <c r="F620" i="107"/>
  <c r="F664" i="107"/>
  <c r="F615" i="107"/>
  <c r="F708" i="107"/>
  <c r="F555" i="107"/>
  <c r="F530" i="107"/>
  <c r="F544" i="107"/>
  <c r="F670" i="107"/>
  <c r="F575" i="107"/>
  <c r="F586" i="107"/>
  <c r="F650" i="107"/>
  <c r="F685" i="107"/>
  <c r="F692" i="107"/>
  <c r="F722" i="107"/>
  <c r="F596" i="107"/>
  <c r="F727" i="107"/>
  <c r="F742" i="107"/>
  <c r="F613" i="107"/>
  <c r="F568" i="107"/>
  <c r="F630" i="107"/>
  <c r="F739" i="107"/>
  <c r="F644" i="107"/>
  <c r="F536" i="107"/>
  <c r="F640" i="107"/>
  <c r="F719" i="107"/>
  <c r="F581" i="107"/>
  <c r="F750" i="107"/>
  <c r="F732" i="107"/>
  <c r="F643" i="107"/>
  <c r="F720" i="107"/>
  <c r="F535" i="107"/>
  <c r="F741" i="107"/>
  <c r="F601" i="107"/>
  <c r="F667" i="107"/>
  <c r="F652" i="107"/>
  <c r="F658" i="107"/>
  <c r="F688" i="107"/>
  <c r="F713" i="107"/>
  <c r="F621" i="107"/>
  <c r="F533" i="107"/>
  <c r="F655" i="107"/>
  <c r="F746" i="107"/>
  <c r="F541" i="107"/>
  <c r="F563" i="107"/>
  <c r="F648" i="107"/>
  <c r="F545" i="107"/>
  <c r="F548" i="107"/>
  <c r="F656" i="107"/>
  <c r="I152" i="151" l="1"/>
  <c r="O153" i="151"/>
  <c r="D153" i="151"/>
  <c r="M325" i="112"/>
  <c r="M337" i="112"/>
  <c r="N66" i="112"/>
  <c r="M306" i="112"/>
  <c r="M308" i="112" s="1"/>
  <c r="M311" i="112" s="1"/>
  <c r="M318" i="112" s="1"/>
  <c r="M93" i="112"/>
  <c r="G10" i="151"/>
  <c r="F10" i="151"/>
  <c r="M325" i="115"/>
  <c r="M326" i="115" s="1"/>
  <c r="L318" i="112"/>
  <c r="L319" i="112" s="1"/>
  <c r="N332" i="115"/>
  <c r="N344" i="115"/>
  <c r="N324" i="115"/>
  <c r="N313" i="115"/>
  <c r="N315" i="115" s="1"/>
  <c r="N318" i="115" s="1"/>
  <c r="B153" i="151"/>
  <c r="C154" i="151"/>
  <c r="A152" i="151"/>
  <c r="L98" i="115"/>
  <c r="M98" i="115"/>
  <c r="L129" i="115"/>
  <c r="M129" i="115"/>
  <c r="L160" i="115"/>
  <c r="M160" i="115"/>
  <c r="H161" i="115"/>
  <c r="L214" i="115"/>
  <c r="M214" i="115"/>
  <c r="N214" i="115"/>
  <c r="H215" i="115"/>
  <c r="H247" i="115"/>
  <c r="L246" i="115"/>
  <c r="M246" i="115"/>
  <c r="N246" i="115"/>
  <c r="H130" i="115"/>
  <c r="H99" i="115"/>
  <c r="A11" i="117"/>
  <c r="J10" i="117"/>
  <c r="K10" i="117"/>
  <c r="O67" i="115"/>
  <c r="C13" i="117"/>
  <c r="B12" i="117"/>
  <c r="D12" i="117"/>
  <c r="L206" i="112"/>
  <c r="M206" i="112"/>
  <c r="H207" i="112"/>
  <c r="H124" i="112"/>
  <c r="L123" i="112"/>
  <c r="L237" i="112"/>
  <c r="H238" i="112"/>
  <c r="L154" i="112"/>
  <c r="H155" i="112"/>
  <c r="M94" i="112"/>
  <c r="H95" i="112"/>
  <c r="L94" i="112"/>
  <c r="I153" i="151" l="1"/>
  <c r="E153" i="151"/>
  <c r="O154" i="151"/>
  <c r="D154" i="151"/>
  <c r="N325" i="112"/>
  <c r="N337" i="112"/>
  <c r="N306" i="112"/>
  <c r="N308" i="112" s="1"/>
  <c r="N311" i="112" s="1"/>
  <c r="N94" i="112"/>
  <c r="O66" i="112"/>
  <c r="N317" i="112"/>
  <c r="H10" i="151"/>
  <c r="P10" i="151"/>
  <c r="M10" i="151"/>
  <c r="N10" i="151"/>
  <c r="M319" i="112"/>
  <c r="N325" i="115"/>
  <c r="N326" i="115" s="1"/>
  <c r="O344" i="115"/>
  <c r="O332" i="115"/>
  <c r="O324" i="115"/>
  <c r="O313" i="115"/>
  <c r="O315" i="115" s="1"/>
  <c r="O318" i="115" s="1"/>
  <c r="A153" i="151"/>
  <c r="B154" i="151"/>
  <c r="C155" i="151"/>
  <c r="L99" i="115"/>
  <c r="M99" i="115"/>
  <c r="N99" i="115"/>
  <c r="L130" i="115"/>
  <c r="M130" i="115"/>
  <c r="N130" i="115"/>
  <c r="L161" i="115"/>
  <c r="M161" i="115"/>
  <c r="N161" i="115"/>
  <c r="H162" i="115"/>
  <c r="B13" i="117"/>
  <c r="D13" i="117"/>
  <c r="C14" i="117"/>
  <c r="P67" i="115"/>
  <c r="H248" i="115"/>
  <c r="L247" i="115"/>
  <c r="M247" i="115"/>
  <c r="N247" i="115"/>
  <c r="O247" i="115"/>
  <c r="O11" i="117"/>
  <c r="H100" i="115"/>
  <c r="H131" i="115"/>
  <c r="M215" i="115"/>
  <c r="L215" i="115"/>
  <c r="O215" i="115"/>
  <c r="H216" i="115"/>
  <c r="N215" i="115"/>
  <c r="A12" i="117"/>
  <c r="H96" i="112"/>
  <c r="N95" i="112"/>
  <c r="M95" i="112"/>
  <c r="L95" i="112"/>
  <c r="H125" i="112"/>
  <c r="L124" i="112"/>
  <c r="M124" i="112"/>
  <c r="H156" i="112"/>
  <c r="M155" i="112"/>
  <c r="L155" i="112"/>
  <c r="H239" i="112"/>
  <c r="L238" i="112"/>
  <c r="M238" i="112"/>
  <c r="L207" i="112"/>
  <c r="M207" i="112"/>
  <c r="N207" i="112"/>
  <c r="H208" i="112"/>
  <c r="N318" i="112" l="1"/>
  <c r="N319" i="112" s="1"/>
  <c r="I154" i="151"/>
  <c r="E154" i="151"/>
  <c r="O155" i="151"/>
  <c r="D155" i="151"/>
  <c r="P66" i="112"/>
  <c r="P306" i="112" s="1"/>
  <c r="O306" i="112"/>
  <c r="O308" i="112" s="1"/>
  <c r="O311" i="112" s="1"/>
  <c r="O337" i="112"/>
  <c r="O95" i="112"/>
  <c r="O317" i="112"/>
  <c r="O325" i="112"/>
  <c r="K10" i="151"/>
  <c r="G11" i="151" s="1"/>
  <c r="J10" i="151"/>
  <c r="H11" i="117"/>
  <c r="O325" i="115"/>
  <c r="O326" i="115" s="1"/>
  <c r="P324" i="115"/>
  <c r="P332" i="115"/>
  <c r="P344" i="115"/>
  <c r="P313" i="115"/>
  <c r="P315" i="115" s="1"/>
  <c r="P318" i="115" s="1"/>
  <c r="C156" i="151"/>
  <c r="B155" i="151"/>
  <c r="A154" i="151"/>
  <c r="L100" i="115"/>
  <c r="M100" i="115"/>
  <c r="O100" i="115"/>
  <c r="N100" i="115"/>
  <c r="L131" i="115"/>
  <c r="M131" i="115"/>
  <c r="N131" i="115"/>
  <c r="O131" i="115"/>
  <c r="N162" i="115"/>
  <c r="L162" i="115"/>
  <c r="O162" i="115"/>
  <c r="M162" i="115"/>
  <c r="N216" i="115"/>
  <c r="L216" i="115"/>
  <c r="M216" i="115"/>
  <c r="O216" i="115"/>
  <c r="P216" i="115"/>
  <c r="H217" i="115"/>
  <c r="H132" i="115"/>
  <c r="Q67" i="115"/>
  <c r="L248" i="115"/>
  <c r="M248" i="115"/>
  <c r="N248" i="115"/>
  <c r="H249" i="115"/>
  <c r="O248" i="115"/>
  <c r="P248" i="115"/>
  <c r="P11" i="117"/>
  <c r="A13" i="117"/>
  <c r="H163" i="115"/>
  <c r="M11" i="117"/>
  <c r="N11" i="117"/>
  <c r="H101" i="115"/>
  <c r="B14" i="117"/>
  <c r="D14" i="117"/>
  <c r="C15" i="117"/>
  <c r="M156" i="112"/>
  <c r="H157" i="112"/>
  <c r="L156" i="112"/>
  <c r="N156" i="112"/>
  <c r="M208" i="112"/>
  <c r="N208" i="112"/>
  <c r="O208" i="112"/>
  <c r="L208" i="112"/>
  <c r="H209" i="112"/>
  <c r="H126" i="112"/>
  <c r="M125" i="112"/>
  <c r="N125" i="112"/>
  <c r="L125" i="112"/>
  <c r="H240" i="112"/>
  <c r="L239" i="112"/>
  <c r="M239" i="112"/>
  <c r="N239" i="112"/>
  <c r="L96" i="112"/>
  <c r="O96" i="112"/>
  <c r="N96" i="112"/>
  <c r="M96" i="112"/>
  <c r="H97" i="112"/>
  <c r="P317" i="112" l="1"/>
  <c r="P325" i="112"/>
  <c r="P337" i="112"/>
  <c r="P96" i="112"/>
  <c r="Q66" i="112"/>
  <c r="Q325" i="112" s="1"/>
  <c r="I155" i="151"/>
  <c r="E155" i="151"/>
  <c r="O156" i="151"/>
  <c r="D156" i="151"/>
  <c r="O318" i="112"/>
  <c r="O319" i="112" s="1"/>
  <c r="F11" i="151"/>
  <c r="P11" i="151" s="1"/>
  <c r="P308" i="112"/>
  <c r="P311" i="112" s="1"/>
  <c r="P325" i="115"/>
  <c r="P326" i="115" s="1"/>
  <c r="Q324" i="115"/>
  <c r="Q332" i="115"/>
  <c r="Q344" i="115"/>
  <c r="Q313" i="115"/>
  <c r="Q315" i="115" s="1"/>
  <c r="Q318" i="115" s="1"/>
  <c r="A155" i="151"/>
  <c r="B156" i="151"/>
  <c r="C157" i="151"/>
  <c r="L101" i="115"/>
  <c r="M101" i="115"/>
  <c r="N101" i="115"/>
  <c r="O101" i="115"/>
  <c r="P101" i="115"/>
  <c r="P132" i="115"/>
  <c r="L132" i="115"/>
  <c r="M132" i="115"/>
  <c r="N132" i="115"/>
  <c r="O132" i="115"/>
  <c r="L163" i="115"/>
  <c r="P163" i="115"/>
  <c r="N163" i="115"/>
  <c r="M163" i="115"/>
  <c r="O163" i="115"/>
  <c r="R67" i="115"/>
  <c r="H164" i="115"/>
  <c r="J11" i="117"/>
  <c r="K11" i="117"/>
  <c r="O217" i="115"/>
  <c r="N217" i="115"/>
  <c r="H218" i="115"/>
  <c r="Q217" i="115"/>
  <c r="L217" i="115"/>
  <c r="P217" i="115"/>
  <c r="M217" i="115"/>
  <c r="H133" i="115"/>
  <c r="D15" i="117"/>
  <c r="C16" i="117"/>
  <c r="B15" i="117"/>
  <c r="H102" i="115"/>
  <c r="A14" i="117"/>
  <c r="L249" i="115"/>
  <c r="M249" i="115"/>
  <c r="N249" i="115"/>
  <c r="O249" i="115"/>
  <c r="P249" i="115"/>
  <c r="Q249" i="115"/>
  <c r="H250" i="115"/>
  <c r="L97" i="112"/>
  <c r="O97" i="112"/>
  <c r="P97" i="112"/>
  <c r="M97" i="112"/>
  <c r="H98" i="112"/>
  <c r="N97" i="112"/>
  <c r="H127" i="112"/>
  <c r="L126" i="112"/>
  <c r="M126" i="112"/>
  <c r="O126" i="112"/>
  <c r="N126" i="112"/>
  <c r="H241" i="112"/>
  <c r="L240" i="112"/>
  <c r="M240" i="112"/>
  <c r="N240" i="112"/>
  <c r="O240" i="112"/>
  <c r="N209" i="112"/>
  <c r="O209" i="112"/>
  <c r="P209" i="112"/>
  <c r="L209" i="112"/>
  <c r="H210" i="112"/>
  <c r="M209" i="112"/>
  <c r="L157" i="112"/>
  <c r="M157" i="112"/>
  <c r="O157" i="112"/>
  <c r="H158" i="112"/>
  <c r="N157" i="112"/>
  <c r="Q306" i="112" l="1"/>
  <c r="Q308" i="112" s="1"/>
  <c r="Q311" i="112" s="1"/>
  <c r="P318" i="112"/>
  <c r="P319" i="112" s="1"/>
  <c r="R66" i="112"/>
  <c r="R337" i="112" s="1"/>
  <c r="Q97" i="112"/>
  <c r="Q337" i="112"/>
  <c r="Q317" i="112"/>
  <c r="E156" i="151"/>
  <c r="I156" i="151"/>
  <c r="D157" i="151"/>
  <c r="O157" i="151"/>
  <c r="H11" i="151"/>
  <c r="M11" i="151"/>
  <c r="N11" i="151"/>
  <c r="Q325" i="115"/>
  <c r="Q326" i="115" s="1"/>
  <c r="R332" i="115"/>
  <c r="R344" i="115"/>
  <c r="R324" i="115"/>
  <c r="R313" i="115"/>
  <c r="R315" i="115" s="1"/>
  <c r="R318" i="115" s="1"/>
  <c r="A156" i="151"/>
  <c r="C158" i="151"/>
  <c r="B157" i="151"/>
  <c r="P102" i="115"/>
  <c r="Q102" i="115"/>
  <c r="L102" i="115"/>
  <c r="M102" i="115"/>
  <c r="N102" i="115"/>
  <c r="O102" i="115"/>
  <c r="L133" i="115"/>
  <c r="M133" i="115"/>
  <c r="N133" i="115"/>
  <c r="O133" i="115"/>
  <c r="P133" i="115"/>
  <c r="Q133" i="115"/>
  <c r="N164" i="115"/>
  <c r="P164" i="115"/>
  <c r="L164" i="115"/>
  <c r="Q164" i="115"/>
  <c r="M164" i="115"/>
  <c r="O164" i="115"/>
  <c r="A15" i="117"/>
  <c r="C17" i="117"/>
  <c r="B16" i="117"/>
  <c r="D16" i="117"/>
  <c r="P218" i="115"/>
  <c r="M218" i="115"/>
  <c r="L218" i="115"/>
  <c r="N218" i="115"/>
  <c r="O218" i="115"/>
  <c r="Q218" i="115"/>
  <c r="R218" i="115"/>
  <c r="H219" i="115"/>
  <c r="S67" i="115"/>
  <c r="H134" i="115"/>
  <c r="M250" i="115"/>
  <c r="N250" i="115"/>
  <c r="O250" i="115"/>
  <c r="P250" i="115"/>
  <c r="L250" i="115"/>
  <c r="Q250" i="115"/>
  <c r="R250" i="115"/>
  <c r="H251" i="115"/>
  <c r="O12" i="117"/>
  <c r="H103" i="115"/>
  <c r="H165" i="115"/>
  <c r="M98" i="112"/>
  <c r="N98" i="112"/>
  <c r="P98" i="112"/>
  <c r="Q98" i="112"/>
  <c r="O98" i="112"/>
  <c r="H99" i="112"/>
  <c r="L98" i="112"/>
  <c r="M158" i="112"/>
  <c r="O158" i="112"/>
  <c r="H159" i="112"/>
  <c r="L158" i="112"/>
  <c r="P158" i="112"/>
  <c r="N158" i="112"/>
  <c r="O210" i="112"/>
  <c r="P210" i="112"/>
  <c r="Q210" i="112"/>
  <c r="H211" i="112"/>
  <c r="M210" i="112"/>
  <c r="L210" i="112"/>
  <c r="N210" i="112"/>
  <c r="L241" i="112"/>
  <c r="H242" i="112"/>
  <c r="M241" i="112"/>
  <c r="N241" i="112"/>
  <c r="O241" i="112"/>
  <c r="P241" i="112"/>
  <c r="L127" i="112"/>
  <c r="M127" i="112"/>
  <c r="O127" i="112"/>
  <c r="N127" i="112"/>
  <c r="H128" i="112"/>
  <c r="P127" i="112"/>
  <c r="S66" i="112" l="1"/>
  <c r="R306" i="112"/>
  <c r="R308" i="112" s="1"/>
  <c r="R311" i="112" s="1"/>
  <c r="R98" i="112"/>
  <c r="R317" i="112"/>
  <c r="R325" i="112"/>
  <c r="Q318" i="112"/>
  <c r="Q319" i="112" s="1"/>
  <c r="E157" i="151"/>
  <c r="I157" i="151"/>
  <c r="O158" i="151"/>
  <c r="D158" i="151"/>
  <c r="J11" i="151"/>
  <c r="K11" i="151"/>
  <c r="H12" i="117"/>
  <c r="R325" i="115"/>
  <c r="R326" i="115" s="1"/>
  <c r="S332" i="115"/>
  <c r="S344" i="115"/>
  <c r="S324" i="115"/>
  <c r="S313" i="115"/>
  <c r="S315" i="115" s="1"/>
  <c r="S318" i="115" s="1"/>
  <c r="C159" i="151"/>
  <c r="B158" i="151"/>
  <c r="A157" i="151"/>
  <c r="L103" i="115"/>
  <c r="M103" i="115"/>
  <c r="N103" i="115"/>
  <c r="O103" i="115"/>
  <c r="P103" i="115"/>
  <c r="Q103" i="115"/>
  <c r="R103" i="115"/>
  <c r="P134" i="115"/>
  <c r="Q134" i="115"/>
  <c r="R134" i="115"/>
  <c r="L134" i="115"/>
  <c r="M134" i="115"/>
  <c r="N134" i="115"/>
  <c r="O134" i="115"/>
  <c r="P165" i="115"/>
  <c r="L165" i="115"/>
  <c r="R165" i="115"/>
  <c r="Q165" i="115"/>
  <c r="O165" i="115"/>
  <c r="M165" i="115"/>
  <c r="N165" i="115"/>
  <c r="T67" i="115"/>
  <c r="B17" i="117"/>
  <c r="D17" i="117"/>
  <c r="C18" i="117"/>
  <c r="H135" i="115"/>
  <c r="N251" i="115"/>
  <c r="O251" i="115"/>
  <c r="P251" i="115"/>
  <c r="Q251" i="115"/>
  <c r="M251" i="115"/>
  <c r="R251" i="115"/>
  <c r="S251" i="115"/>
  <c r="H252" i="115"/>
  <c r="L251" i="115"/>
  <c r="P12" i="117"/>
  <c r="M12" i="117"/>
  <c r="N12" i="117"/>
  <c r="M219" i="115"/>
  <c r="O219" i="115"/>
  <c r="L219" i="115"/>
  <c r="N219" i="115"/>
  <c r="P219" i="115"/>
  <c r="Q219" i="115"/>
  <c r="R219" i="115"/>
  <c r="S219" i="115"/>
  <c r="H220" i="115"/>
  <c r="H166" i="115"/>
  <c r="A16" i="117"/>
  <c r="H104" i="115"/>
  <c r="P211" i="112"/>
  <c r="R211" i="112"/>
  <c r="H212" i="112"/>
  <c r="N211" i="112"/>
  <c r="O211" i="112"/>
  <c r="Q211" i="112"/>
  <c r="L211" i="112"/>
  <c r="M211" i="112"/>
  <c r="L242" i="112"/>
  <c r="M242" i="112"/>
  <c r="H243" i="112"/>
  <c r="N242" i="112"/>
  <c r="O242" i="112"/>
  <c r="P242" i="112"/>
  <c r="Q242" i="112"/>
  <c r="N159" i="112"/>
  <c r="M159" i="112"/>
  <c r="L159" i="112"/>
  <c r="O159" i="112"/>
  <c r="Q159" i="112"/>
  <c r="H160" i="112"/>
  <c r="P159" i="112"/>
  <c r="L128" i="112"/>
  <c r="M128" i="112"/>
  <c r="N128" i="112"/>
  <c r="O128" i="112"/>
  <c r="P128" i="112"/>
  <c r="Q128" i="112"/>
  <c r="H129" i="112"/>
  <c r="N99" i="112"/>
  <c r="P99" i="112"/>
  <c r="Q99" i="112"/>
  <c r="R99" i="112"/>
  <c r="H100" i="112"/>
  <c r="L99" i="112"/>
  <c r="M99" i="112"/>
  <c r="O99" i="112"/>
  <c r="S325" i="112" l="1"/>
  <c r="S337" i="112"/>
  <c r="S99" i="112"/>
  <c r="R318" i="112"/>
  <c r="R319" i="112" s="1"/>
  <c r="S317" i="112"/>
  <c r="S306" i="112"/>
  <c r="S308" i="112" s="1"/>
  <c r="S311" i="112" s="1"/>
  <c r="T66" i="112"/>
  <c r="O159" i="151"/>
  <c r="D159" i="151"/>
  <c r="E158" i="151"/>
  <c r="I158" i="151"/>
  <c r="F12" i="151"/>
  <c r="P12" i="151" s="1"/>
  <c r="G12" i="151"/>
  <c r="S325" i="115"/>
  <c r="S326" i="115" s="1"/>
  <c r="T324" i="115"/>
  <c r="T344" i="115"/>
  <c r="T332" i="115"/>
  <c r="T313" i="115"/>
  <c r="T315" i="115" s="1"/>
  <c r="T318" i="115" s="1"/>
  <c r="A158" i="151"/>
  <c r="C160" i="151"/>
  <c r="B159" i="151"/>
  <c r="P104" i="115"/>
  <c r="Q104" i="115"/>
  <c r="R104" i="115"/>
  <c r="S104" i="115"/>
  <c r="L104" i="115"/>
  <c r="M104" i="115"/>
  <c r="N104" i="115"/>
  <c r="O104" i="115"/>
  <c r="L135" i="115"/>
  <c r="M135" i="115"/>
  <c r="N135" i="115"/>
  <c r="O135" i="115"/>
  <c r="P135" i="115"/>
  <c r="Q135" i="115"/>
  <c r="R135" i="115"/>
  <c r="S135" i="115"/>
  <c r="R166" i="115"/>
  <c r="N166" i="115"/>
  <c r="L166" i="115"/>
  <c r="P166" i="115"/>
  <c r="O166" i="115"/>
  <c r="Q166" i="115"/>
  <c r="S166" i="115"/>
  <c r="M166" i="115"/>
  <c r="H105" i="115"/>
  <c r="B18" i="117"/>
  <c r="D18" i="117"/>
  <c r="C19" i="117"/>
  <c r="A17" i="117"/>
  <c r="U67" i="115"/>
  <c r="H136" i="115"/>
  <c r="N220" i="115"/>
  <c r="P220" i="115"/>
  <c r="M220" i="115"/>
  <c r="O220" i="115"/>
  <c r="Q220" i="115"/>
  <c r="R220" i="115"/>
  <c r="S220" i="115"/>
  <c r="L220" i="115"/>
  <c r="H221" i="115"/>
  <c r="T220" i="115"/>
  <c r="H167" i="115"/>
  <c r="J12" i="117"/>
  <c r="K12" i="117"/>
  <c r="O252" i="115"/>
  <c r="P252" i="115"/>
  <c r="Q252" i="115"/>
  <c r="R252" i="115"/>
  <c r="H253" i="115"/>
  <c r="N252" i="115"/>
  <c r="S252" i="115"/>
  <c r="T252" i="115"/>
  <c r="L252" i="115"/>
  <c r="M252" i="115"/>
  <c r="O100" i="112"/>
  <c r="P100" i="112"/>
  <c r="Q100" i="112"/>
  <c r="R100" i="112"/>
  <c r="S100" i="112"/>
  <c r="M100" i="112"/>
  <c r="L100" i="112"/>
  <c r="H101" i="112"/>
  <c r="N100" i="112"/>
  <c r="Q212" i="112"/>
  <c r="S212" i="112"/>
  <c r="L212" i="112"/>
  <c r="O212" i="112"/>
  <c r="P212" i="112"/>
  <c r="R212" i="112"/>
  <c r="M212" i="112"/>
  <c r="N212" i="112"/>
  <c r="H213" i="112"/>
  <c r="M243" i="112"/>
  <c r="N243" i="112"/>
  <c r="H244" i="112"/>
  <c r="L243" i="112"/>
  <c r="O243" i="112"/>
  <c r="P243" i="112"/>
  <c r="Q243" i="112"/>
  <c r="R243" i="112"/>
  <c r="M129" i="112"/>
  <c r="O129" i="112"/>
  <c r="N129" i="112"/>
  <c r="P129" i="112"/>
  <c r="R129" i="112"/>
  <c r="H130" i="112"/>
  <c r="L129" i="112"/>
  <c r="Q129" i="112"/>
  <c r="O160" i="112"/>
  <c r="Q160" i="112"/>
  <c r="R160" i="112"/>
  <c r="H161" i="112"/>
  <c r="L160" i="112"/>
  <c r="M160" i="112"/>
  <c r="N160" i="112"/>
  <c r="P160" i="112"/>
  <c r="S318" i="112" l="1"/>
  <c r="S319" i="112" s="1"/>
  <c r="T337" i="112"/>
  <c r="T325" i="112"/>
  <c r="T317" i="112"/>
  <c r="T100" i="112"/>
  <c r="U66" i="112"/>
  <c r="T306" i="112"/>
  <c r="T308" i="112" s="1"/>
  <c r="T311" i="112" s="1"/>
  <c r="O160" i="151"/>
  <c r="D160" i="151"/>
  <c r="E159" i="151"/>
  <c r="I159" i="151"/>
  <c r="H12" i="151"/>
  <c r="M12" i="151"/>
  <c r="N12" i="151"/>
  <c r="T325" i="115"/>
  <c r="T326" i="115" s="1"/>
  <c r="U324" i="115"/>
  <c r="U344" i="115"/>
  <c r="U332" i="115"/>
  <c r="U313" i="115"/>
  <c r="U315" i="115" s="1"/>
  <c r="U318" i="115" s="1"/>
  <c r="C161" i="151"/>
  <c r="B160" i="151"/>
  <c r="A159" i="151"/>
  <c r="L105" i="115"/>
  <c r="T105" i="115"/>
  <c r="M105" i="115"/>
  <c r="N105" i="115"/>
  <c r="O105" i="115"/>
  <c r="P105" i="115"/>
  <c r="Q105" i="115"/>
  <c r="R105" i="115"/>
  <c r="S105" i="115"/>
  <c r="P136" i="115"/>
  <c r="Q136" i="115"/>
  <c r="R136" i="115"/>
  <c r="S136" i="115"/>
  <c r="L136" i="115"/>
  <c r="T136" i="115"/>
  <c r="M136" i="115"/>
  <c r="N136" i="115"/>
  <c r="O136" i="115"/>
  <c r="L167" i="115"/>
  <c r="T167" i="115"/>
  <c r="P167" i="115"/>
  <c r="N167" i="115"/>
  <c r="O167" i="115"/>
  <c r="Q167" i="115"/>
  <c r="R167" i="115"/>
  <c r="S167" i="115"/>
  <c r="M167" i="115"/>
  <c r="D19" i="117"/>
  <c r="C20" i="117"/>
  <c r="B19" i="117"/>
  <c r="A18" i="117"/>
  <c r="O221" i="115"/>
  <c r="Q221" i="115"/>
  <c r="N221" i="115"/>
  <c r="P221" i="115"/>
  <c r="R221" i="115"/>
  <c r="S221" i="115"/>
  <c r="T221" i="115"/>
  <c r="H222" i="115"/>
  <c r="L221" i="115"/>
  <c r="M221" i="115"/>
  <c r="U221" i="115"/>
  <c r="V67" i="115"/>
  <c r="H168" i="115"/>
  <c r="P253" i="115"/>
  <c r="Q253" i="115"/>
  <c r="R253" i="115"/>
  <c r="H254" i="115"/>
  <c r="S253" i="115"/>
  <c r="O253" i="115"/>
  <c r="T253" i="115"/>
  <c r="N253" i="115"/>
  <c r="U253" i="115"/>
  <c r="L253" i="115"/>
  <c r="M253" i="115"/>
  <c r="O13" i="117"/>
  <c r="H137" i="115"/>
  <c r="H106" i="115"/>
  <c r="P101" i="112"/>
  <c r="L101" i="112"/>
  <c r="Q101" i="112"/>
  <c r="R101" i="112"/>
  <c r="S101" i="112"/>
  <c r="M101" i="112"/>
  <c r="O101" i="112"/>
  <c r="H102" i="112"/>
  <c r="N101" i="112"/>
  <c r="T101" i="112"/>
  <c r="N244" i="112"/>
  <c r="O244" i="112"/>
  <c r="H245" i="112"/>
  <c r="L244" i="112"/>
  <c r="M244" i="112"/>
  <c r="P244" i="112"/>
  <c r="S244" i="112"/>
  <c r="Q244" i="112"/>
  <c r="R244" i="112"/>
  <c r="N130" i="112"/>
  <c r="P130" i="112"/>
  <c r="O130" i="112"/>
  <c r="M130" i="112"/>
  <c r="H131" i="112"/>
  <c r="L130" i="112"/>
  <c r="Q130" i="112"/>
  <c r="R130" i="112"/>
  <c r="S130" i="112"/>
  <c r="P161" i="112"/>
  <c r="M161" i="112"/>
  <c r="O161" i="112"/>
  <c r="L161" i="112"/>
  <c r="Q161" i="112"/>
  <c r="R161" i="112"/>
  <c r="H162" i="112"/>
  <c r="N161" i="112"/>
  <c r="S161" i="112"/>
  <c r="R213" i="112"/>
  <c r="H214" i="112"/>
  <c r="L213" i="112"/>
  <c r="T213" i="112"/>
  <c r="M213" i="112"/>
  <c r="P213" i="112"/>
  <c r="Q213" i="112"/>
  <c r="S213" i="112"/>
  <c r="O213" i="112"/>
  <c r="N213" i="112"/>
  <c r="T318" i="112" l="1"/>
  <c r="T319" i="112" s="1"/>
  <c r="U101" i="112"/>
  <c r="V66" i="112"/>
  <c r="U306" i="112"/>
  <c r="U308" i="112" s="1"/>
  <c r="U311" i="112" s="1"/>
  <c r="U325" i="112"/>
  <c r="U317" i="112"/>
  <c r="U337" i="112"/>
  <c r="E160" i="151"/>
  <c r="I160" i="151"/>
  <c r="O161" i="151"/>
  <c r="D161" i="151"/>
  <c r="K12" i="151"/>
  <c r="J12" i="151"/>
  <c r="H13" i="117"/>
  <c r="U325" i="115"/>
  <c r="U326" i="115" s="1"/>
  <c r="V332" i="115"/>
  <c r="V344" i="115"/>
  <c r="V324" i="115"/>
  <c r="V313" i="115"/>
  <c r="V315" i="115" s="1"/>
  <c r="V318" i="115" s="1"/>
  <c r="V127" i="115"/>
  <c r="V158" i="115"/>
  <c r="B161" i="151"/>
  <c r="C162" i="151"/>
  <c r="A160" i="151"/>
  <c r="P106" i="115"/>
  <c r="Q106" i="115"/>
  <c r="R106" i="115"/>
  <c r="S106" i="115"/>
  <c r="L106" i="115"/>
  <c r="T106" i="115"/>
  <c r="M106" i="115"/>
  <c r="U106" i="115"/>
  <c r="N106" i="115"/>
  <c r="O106" i="115"/>
  <c r="L137" i="115"/>
  <c r="T137" i="115"/>
  <c r="M137" i="115"/>
  <c r="U137" i="115"/>
  <c r="N137" i="115"/>
  <c r="O137" i="115"/>
  <c r="P137" i="115"/>
  <c r="Q137" i="115"/>
  <c r="R137" i="115"/>
  <c r="S137" i="115"/>
  <c r="N168" i="115"/>
  <c r="M168" i="115"/>
  <c r="P168" i="115"/>
  <c r="L168" i="115"/>
  <c r="O168" i="115"/>
  <c r="Q168" i="115"/>
  <c r="R168" i="115"/>
  <c r="S168" i="115"/>
  <c r="T168" i="115"/>
  <c r="U168" i="115"/>
  <c r="H169" i="115"/>
  <c r="W67" i="115"/>
  <c r="V243" i="115"/>
  <c r="V211" i="115"/>
  <c r="A19" i="117"/>
  <c r="Q254" i="115"/>
  <c r="R254" i="115"/>
  <c r="H255" i="115"/>
  <c r="S254" i="115"/>
  <c r="L254" i="115"/>
  <c r="T254" i="115"/>
  <c r="P254" i="115"/>
  <c r="U254" i="115"/>
  <c r="O254" i="115"/>
  <c r="V254" i="115"/>
  <c r="M254" i="115"/>
  <c r="N254" i="115"/>
  <c r="C21" i="117"/>
  <c r="B20" i="117"/>
  <c r="D20" i="117"/>
  <c r="P222" i="115"/>
  <c r="R222" i="115"/>
  <c r="H223" i="115"/>
  <c r="O222" i="115"/>
  <c r="Q222" i="115"/>
  <c r="S222" i="115"/>
  <c r="T222" i="115"/>
  <c r="U222" i="115"/>
  <c r="V222" i="115"/>
  <c r="L222" i="115"/>
  <c r="M222" i="115"/>
  <c r="N222" i="115"/>
  <c r="H138" i="115"/>
  <c r="M13" i="117"/>
  <c r="N13" i="117"/>
  <c r="H107" i="115"/>
  <c r="P13" i="117"/>
  <c r="Q162" i="112"/>
  <c r="S162" i="112"/>
  <c r="L162" i="112"/>
  <c r="P162" i="112"/>
  <c r="H163" i="112"/>
  <c r="R162" i="112"/>
  <c r="N162" i="112"/>
  <c r="O162" i="112"/>
  <c r="T162" i="112"/>
  <c r="M162" i="112"/>
  <c r="O245" i="112"/>
  <c r="P245" i="112"/>
  <c r="L245" i="112"/>
  <c r="M245" i="112"/>
  <c r="N245" i="112"/>
  <c r="Q245" i="112"/>
  <c r="T245" i="112"/>
  <c r="H246" i="112"/>
  <c r="R245" i="112"/>
  <c r="S245" i="112"/>
  <c r="Q131" i="112"/>
  <c r="N131" i="112"/>
  <c r="H132" i="112"/>
  <c r="L131" i="112"/>
  <c r="O131" i="112"/>
  <c r="R131" i="112"/>
  <c r="M131" i="112"/>
  <c r="P131" i="112"/>
  <c r="S131" i="112"/>
  <c r="T131" i="112"/>
  <c r="Q102" i="112"/>
  <c r="R102" i="112"/>
  <c r="P102" i="112"/>
  <c r="S102" i="112"/>
  <c r="T102" i="112"/>
  <c r="N102" i="112"/>
  <c r="M102" i="112"/>
  <c r="L102" i="112"/>
  <c r="H103" i="112"/>
  <c r="U102" i="112"/>
  <c r="O102" i="112"/>
  <c r="S214" i="112"/>
  <c r="M214" i="112"/>
  <c r="U214" i="112"/>
  <c r="N214" i="112"/>
  <c r="Q214" i="112"/>
  <c r="R214" i="112"/>
  <c r="T214" i="112"/>
  <c r="H215" i="112"/>
  <c r="L214" i="112"/>
  <c r="O214" i="112"/>
  <c r="P214" i="112"/>
  <c r="V102" i="112" l="1"/>
  <c r="W66" i="112"/>
  <c r="V204" i="112"/>
  <c r="V153" i="112"/>
  <c r="V122" i="112"/>
  <c r="V236" i="112"/>
  <c r="V91" i="112"/>
  <c r="V306" i="112"/>
  <c r="V308" i="112" s="1"/>
  <c r="V311" i="112" s="1"/>
  <c r="V337" i="112"/>
  <c r="V317" i="112"/>
  <c r="V325" i="112"/>
  <c r="U318" i="112"/>
  <c r="U319" i="112" s="1"/>
  <c r="O162" i="151"/>
  <c r="D162" i="151"/>
  <c r="I161" i="151"/>
  <c r="E161" i="151"/>
  <c r="F13" i="151"/>
  <c r="P13" i="151" s="1"/>
  <c r="G13" i="151"/>
  <c r="V325" i="115"/>
  <c r="V326" i="115" s="1"/>
  <c r="W344" i="115"/>
  <c r="W324" i="115"/>
  <c r="W332" i="115"/>
  <c r="W313" i="115"/>
  <c r="W315" i="115" s="1"/>
  <c r="W318" i="115" s="1"/>
  <c r="W158" i="115"/>
  <c r="W127" i="115"/>
  <c r="W159" i="115"/>
  <c r="W128" i="115"/>
  <c r="A161" i="151"/>
  <c r="C163" i="151"/>
  <c r="B162" i="151"/>
  <c r="L107" i="115"/>
  <c r="T107" i="115"/>
  <c r="M107" i="115"/>
  <c r="U107" i="115"/>
  <c r="N107" i="115"/>
  <c r="V107" i="115"/>
  <c r="O107" i="115"/>
  <c r="P107" i="115"/>
  <c r="Q107" i="115"/>
  <c r="R107" i="115"/>
  <c r="S107" i="115"/>
  <c r="P138" i="115"/>
  <c r="Q138" i="115"/>
  <c r="R138" i="115"/>
  <c r="S138" i="115"/>
  <c r="L138" i="115"/>
  <c r="T138" i="115"/>
  <c r="M138" i="115"/>
  <c r="U138" i="115"/>
  <c r="N138" i="115"/>
  <c r="V138" i="115"/>
  <c r="O138" i="115"/>
  <c r="P169" i="115"/>
  <c r="T169" i="115"/>
  <c r="M169" i="115"/>
  <c r="V169" i="115"/>
  <c r="S169" i="115"/>
  <c r="U169" i="115"/>
  <c r="L169" i="115"/>
  <c r="R169" i="115"/>
  <c r="N169" i="115"/>
  <c r="O169" i="115"/>
  <c r="Q169" i="115"/>
  <c r="H170" i="115"/>
  <c r="Q223" i="115"/>
  <c r="S223" i="115"/>
  <c r="P223" i="115"/>
  <c r="R223" i="115"/>
  <c r="T223" i="115"/>
  <c r="U223" i="115"/>
  <c r="H224" i="115"/>
  <c r="L223" i="115"/>
  <c r="V223" i="115"/>
  <c r="O223" i="115"/>
  <c r="W223" i="115"/>
  <c r="M223" i="115"/>
  <c r="N223" i="115"/>
  <c r="B21" i="117"/>
  <c r="D21" i="117"/>
  <c r="C22" i="117"/>
  <c r="X67" i="115"/>
  <c r="W243" i="115"/>
  <c r="W211" i="115"/>
  <c r="W212" i="115"/>
  <c r="W244" i="115"/>
  <c r="H139" i="115"/>
  <c r="H108" i="115"/>
  <c r="J13" i="117"/>
  <c r="K13" i="117"/>
  <c r="A20" i="117"/>
  <c r="R255" i="115"/>
  <c r="H256" i="115"/>
  <c r="S255" i="115"/>
  <c r="L255" i="115"/>
  <c r="T255" i="115"/>
  <c r="M255" i="115"/>
  <c r="U255" i="115"/>
  <c r="Q255" i="115"/>
  <c r="V255" i="115"/>
  <c r="N255" i="115"/>
  <c r="W255" i="115"/>
  <c r="P255" i="115"/>
  <c r="O255" i="115"/>
  <c r="R132" i="112"/>
  <c r="H133" i="112"/>
  <c r="T132" i="112"/>
  <c r="M132" i="112"/>
  <c r="O132" i="112"/>
  <c r="Q132" i="112"/>
  <c r="L132" i="112"/>
  <c r="N132" i="112"/>
  <c r="P132" i="112"/>
  <c r="S132" i="112"/>
  <c r="U132" i="112"/>
  <c r="R103" i="112"/>
  <c r="H104" i="112"/>
  <c r="N103" i="112"/>
  <c r="Q103" i="112"/>
  <c r="S103" i="112"/>
  <c r="T103" i="112"/>
  <c r="P103" i="112"/>
  <c r="L103" i="112"/>
  <c r="O103" i="112"/>
  <c r="V103" i="112"/>
  <c r="M103" i="112"/>
  <c r="U103" i="112"/>
  <c r="R163" i="112"/>
  <c r="H164" i="112"/>
  <c r="O163" i="112"/>
  <c r="Q163" i="112"/>
  <c r="L163" i="112"/>
  <c r="N163" i="112"/>
  <c r="P163" i="112"/>
  <c r="M163" i="112"/>
  <c r="S163" i="112"/>
  <c r="T163" i="112"/>
  <c r="U163" i="112"/>
  <c r="L215" i="112"/>
  <c r="T215" i="112"/>
  <c r="N215" i="112"/>
  <c r="V215" i="112"/>
  <c r="O215" i="112"/>
  <c r="R215" i="112"/>
  <c r="H216" i="112"/>
  <c r="S215" i="112"/>
  <c r="U215" i="112"/>
  <c r="M215" i="112"/>
  <c r="P215" i="112"/>
  <c r="Q215" i="112"/>
  <c r="P246" i="112"/>
  <c r="Q246" i="112"/>
  <c r="L246" i="112"/>
  <c r="M246" i="112"/>
  <c r="N246" i="112"/>
  <c r="O246" i="112"/>
  <c r="R246" i="112"/>
  <c r="T246" i="112"/>
  <c r="U246" i="112"/>
  <c r="S246" i="112"/>
  <c r="H247" i="112"/>
  <c r="W204" i="112" l="1"/>
  <c r="W153" i="112"/>
  <c r="W91" i="112"/>
  <c r="W154" i="112"/>
  <c r="W103" i="112"/>
  <c r="W205" i="112"/>
  <c r="W92" i="112"/>
  <c r="W237" i="112"/>
  <c r="X66" i="112"/>
  <c r="X306" i="112" s="1"/>
  <c r="W122" i="112"/>
  <c r="W236" i="112"/>
  <c r="W123" i="112"/>
  <c r="W306" i="112"/>
  <c r="W308" i="112" s="1"/>
  <c r="W311" i="112" s="1"/>
  <c r="W325" i="112"/>
  <c r="W317" i="112"/>
  <c r="W337" i="112"/>
  <c r="V318" i="112"/>
  <c r="V319" i="112" s="1"/>
  <c r="O163" i="151"/>
  <c r="D163" i="151"/>
  <c r="E162" i="151"/>
  <c r="I162" i="151"/>
  <c r="H13" i="151"/>
  <c r="M13" i="151"/>
  <c r="N13" i="151"/>
  <c r="W325" i="115"/>
  <c r="W326" i="115" s="1"/>
  <c r="X324" i="115"/>
  <c r="X344" i="115"/>
  <c r="X332" i="115"/>
  <c r="X313" i="115"/>
  <c r="X315" i="115" s="1"/>
  <c r="X318" i="115" s="1"/>
  <c r="X158" i="115"/>
  <c r="X127" i="115"/>
  <c r="X128" i="115"/>
  <c r="X159" i="115"/>
  <c r="X160" i="115"/>
  <c r="X129" i="115"/>
  <c r="C164" i="151"/>
  <c r="B163" i="151"/>
  <c r="A162" i="151"/>
  <c r="P108" i="115"/>
  <c r="Q108" i="115"/>
  <c r="R108" i="115"/>
  <c r="S108" i="115"/>
  <c r="L108" i="115"/>
  <c r="T108" i="115"/>
  <c r="M108" i="115"/>
  <c r="U108" i="115"/>
  <c r="O108" i="115"/>
  <c r="N108" i="115"/>
  <c r="V108" i="115"/>
  <c r="W108" i="115"/>
  <c r="L139" i="115"/>
  <c r="T139" i="115"/>
  <c r="M139" i="115"/>
  <c r="U139" i="115"/>
  <c r="N139" i="115"/>
  <c r="V139" i="115"/>
  <c r="O139" i="115"/>
  <c r="W139" i="115"/>
  <c r="P139" i="115"/>
  <c r="Q139" i="115"/>
  <c r="R139" i="115"/>
  <c r="S139" i="115"/>
  <c r="R170" i="115"/>
  <c r="Q170" i="115"/>
  <c r="T170" i="115"/>
  <c r="N170" i="115"/>
  <c r="M170" i="115"/>
  <c r="O170" i="115"/>
  <c r="P170" i="115"/>
  <c r="S170" i="115"/>
  <c r="U170" i="115"/>
  <c r="V170" i="115"/>
  <c r="L170" i="115"/>
  <c r="W170" i="115"/>
  <c r="H109" i="115"/>
  <c r="H171" i="115"/>
  <c r="Y67" i="115"/>
  <c r="X244" i="115"/>
  <c r="X211" i="115"/>
  <c r="X212" i="115"/>
  <c r="X243" i="115"/>
  <c r="X213" i="115"/>
  <c r="X245" i="115"/>
  <c r="B22" i="117"/>
  <c r="D22" i="117"/>
  <c r="C23" i="117"/>
  <c r="A21" i="117"/>
  <c r="S256" i="115"/>
  <c r="L256" i="115"/>
  <c r="T256" i="115"/>
  <c r="M256" i="115"/>
  <c r="U256" i="115"/>
  <c r="N256" i="115"/>
  <c r="V256" i="115"/>
  <c r="R256" i="115"/>
  <c r="W256" i="115"/>
  <c r="Q256" i="115"/>
  <c r="X256" i="115"/>
  <c r="O256" i="115"/>
  <c r="H257" i="115"/>
  <c r="P256" i="115"/>
  <c r="H140" i="115"/>
  <c r="R224" i="115"/>
  <c r="H225" i="115"/>
  <c r="L224" i="115"/>
  <c r="T224" i="115"/>
  <c r="Q224" i="115"/>
  <c r="S224" i="115"/>
  <c r="U224" i="115"/>
  <c r="V224" i="115"/>
  <c r="M224" i="115"/>
  <c r="W224" i="115"/>
  <c r="O224" i="115"/>
  <c r="P224" i="115"/>
  <c r="X224" i="115"/>
  <c r="N224" i="115"/>
  <c r="S164" i="112"/>
  <c r="L164" i="112"/>
  <c r="U164" i="112"/>
  <c r="N164" i="112"/>
  <c r="P164" i="112"/>
  <c r="Q164" i="112"/>
  <c r="T164" i="112"/>
  <c r="V164" i="112"/>
  <c r="R164" i="112"/>
  <c r="H165" i="112"/>
  <c r="M164" i="112"/>
  <c r="O164" i="112"/>
  <c r="S104" i="112"/>
  <c r="T104" i="112"/>
  <c r="Q104" i="112"/>
  <c r="R104" i="112"/>
  <c r="U104" i="112"/>
  <c r="V104" i="112"/>
  <c r="P104" i="112"/>
  <c r="L104" i="112"/>
  <c r="M104" i="112"/>
  <c r="H105" i="112"/>
  <c r="O104" i="112"/>
  <c r="N104" i="112"/>
  <c r="W104" i="112"/>
  <c r="S133" i="112"/>
  <c r="P133" i="112"/>
  <c r="M133" i="112"/>
  <c r="O133" i="112"/>
  <c r="R133" i="112"/>
  <c r="N133" i="112"/>
  <c r="Q133" i="112"/>
  <c r="T133" i="112"/>
  <c r="U133" i="112"/>
  <c r="V133" i="112"/>
  <c r="H134" i="112"/>
  <c r="L133" i="112"/>
  <c r="M216" i="112"/>
  <c r="U216" i="112"/>
  <c r="O216" i="112"/>
  <c r="W216" i="112"/>
  <c r="P216" i="112"/>
  <c r="S216" i="112"/>
  <c r="T216" i="112"/>
  <c r="V216" i="112"/>
  <c r="H217" i="112"/>
  <c r="L216" i="112"/>
  <c r="Q216" i="112"/>
  <c r="R216" i="112"/>
  <c r="N216" i="112"/>
  <c r="R247" i="112"/>
  <c r="H248" i="112"/>
  <c r="L247" i="112"/>
  <c r="U247" i="112"/>
  <c r="M247" i="112"/>
  <c r="V247" i="112"/>
  <c r="N247" i="112"/>
  <c r="O247" i="112"/>
  <c r="P247" i="112"/>
  <c r="Q247" i="112"/>
  <c r="S247" i="112"/>
  <c r="T247" i="112"/>
  <c r="X337" i="112" l="1"/>
  <c r="X325" i="112"/>
  <c r="X317" i="112"/>
  <c r="W318" i="112"/>
  <c r="W319" i="112" s="1"/>
  <c r="X91" i="112"/>
  <c r="Y66" i="112"/>
  <c r="Y317" i="112" s="1"/>
  <c r="X204" i="112"/>
  <c r="X122" i="112"/>
  <c r="X205" i="112"/>
  <c r="X92" i="112"/>
  <c r="X236" i="112"/>
  <c r="X93" i="112"/>
  <c r="X153" i="112"/>
  <c r="X237" i="112"/>
  <c r="X123" i="112"/>
  <c r="X206" i="112"/>
  <c r="X154" i="112"/>
  <c r="X155" i="112"/>
  <c r="X124" i="112"/>
  <c r="X238" i="112"/>
  <c r="X104" i="112"/>
  <c r="X308" i="112"/>
  <c r="X311" i="112" s="1"/>
  <c r="I163" i="151"/>
  <c r="E163" i="151"/>
  <c r="O164" i="151"/>
  <c r="D164" i="151"/>
  <c r="K13" i="151"/>
  <c r="J13" i="151"/>
  <c r="O14" i="117"/>
  <c r="H14" i="117" s="1"/>
  <c r="X325" i="115"/>
  <c r="X326" i="115" s="1"/>
  <c r="Y324" i="115"/>
  <c r="Y332" i="115"/>
  <c r="Y344" i="115"/>
  <c r="Y313" i="115"/>
  <c r="Y315" i="115" s="1"/>
  <c r="Y318" i="115" s="1"/>
  <c r="Y158" i="115"/>
  <c r="Y127" i="115"/>
  <c r="Y159" i="115"/>
  <c r="Y128" i="115"/>
  <c r="Y129" i="115"/>
  <c r="Y160" i="115"/>
  <c r="Y130" i="115"/>
  <c r="Y161" i="115"/>
  <c r="A163" i="151"/>
  <c r="C165" i="151"/>
  <c r="B164" i="151"/>
  <c r="L109" i="115"/>
  <c r="T109" i="115"/>
  <c r="M109" i="115"/>
  <c r="U109" i="115"/>
  <c r="N109" i="115"/>
  <c r="V109" i="115"/>
  <c r="O109" i="115"/>
  <c r="W109" i="115"/>
  <c r="P109" i="115"/>
  <c r="X109" i="115"/>
  <c r="Q109" i="115"/>
  <c r="R109" i="115"/>
  <c r="S109" i="115"/>
  <c r="P140" i="115"/>
  <c r="X140" i="115"/>
  <c r="Q140" i="115"/>
  <c r="R140" i="115"/>
  <c r="S140" i="115"/>
  <c r="L140" i="115"/>
  <c r="T140" i="115"/>
  <c r="M140" i="115"/>
  <c r="U140" i="115"/>
  <c r="N140" i="115"/>
  <c r="O140" i="115"/>
  <c r="V140" i="115"/>
  <c r="W140" i="115"/>
  <c r="L171" i="115"/>
  <c r="T171" i="115"/>
  <c r="O171" i="115"/>
  <c r="X171" i="115"/>
  <c r="Q171" i="115"/>
  <c r="U171" i="115"/>
  <c r="S171" i="115"/>
  <c r="V171" i="115"/>
  <c r="W171" i="115"/>
  <c r="M171" i="115"/>
  <c r="N171" i="115"/>
  <c r="P171" i="115"/>
  <c r="R171" i="115"/>
  <c r="P14" i="117"/>
  <c r="D23" i="117"/>
  <c r="C24" i="117"/>
  <c r="B23" i="117"/>
  <c r="A22" i="117"/>
  <c r="Y243" i="115"/>
  <c r="Z67" i="115"/>
  <c r="Y244" i="115"/>
  <c r="Y211" i="115"/>
  <c r="Y212" i="115"/>
  <c r="Y213" i="115"/>
  <c r="Y245" i="115"/>
  <c r="Y246" i="115"/>
  <c r="Y214" i="115"/>
  <c r="L257" i="115"/>
  <c r="T257" i="115"/>
  <c r="M257" i="115"/>
  <c r="U257" i="115"/>
  <c r="N257" i="115"/>
  <c r="V257" i="115"/>
  <c r="O257" i="115"/>
  <c r="W257" i="115"/>
  <c r="S257" i="115"/>
  <c r="X257" i="115"/>
  <c r="Y257" i="115"/>
  <c r="H258" i="115"/>
  <c r="P257" i="115"/>
  <c r="Q257" i="115"/>
  <c r="R257" i="115"/>
  <c r="S225" i="115"/>
  <c r="Q225" i="115"/>
  <c r="R225" i="115"/>
  <c r="T225" i="115"/>
  <c r="L225" i="115"/>
  <c r="U225" i="115"/>
  <c r="M225" i="115"/>
  <c r="V225" i="115"/>
  <c r="N225" i="115"/>
  <c r="O225" i="115"/>
  <c r="P225" i="115"/>
  <c r="H226" i="115"/>
  <c r="W225" i="115"/>
  <c r="Y225" i="115"/>
  <c r="X225" i="115"/>
  <c r="H141" i="115"/>
  <c r="H172" i="115"/>
  <c r="M14" i="117"/>
  <c r="N14" i="117"/>
  <c r="H110" i="115"/>
  <c r="L134" i="112"/>
  <c r="T134" i="112"/>
  <c r="M134" i="112"/>
  <c r="V134" i="112"/>
  <c r="N134" i="112"/>
  <c r="P134" i="112"/>
  <c r="R134" i="112"/>
  <c r="Q134" i="112"/>
  <c r="S134" i="112"/>
  <c r="U134" i="112"/>
  <c r="W134" i="112"/>
  <c r="H135" i="112"/>
  <c r="O134" i="112"/>
  <c r="N217" i="112"/>
  <c r="V217" i="112"/>
  <c r="P217" i="112"/>
  <c r="X217" i="112"/>
  <c r="Q217" i="112"/>
  <c r="L217" i="112"/>
  <c r="T217" i="112"/>
  <c r="U217" i="112"/>
  <c r="W217" i="112"/>
  <c r="H218" i="112"/>
  <c r="M217" i="112"/>
  <c r="R217" i="112"/>
  <c r="O217" i="112"/>
  <c r="S217" i="112"/>
  <c r="L105" i="112"/>
  <c r="T105" i="112"/>
  <c r="P105" i="112"/>
  <c r="R105" i="112"/>
  <c r="S105" i="112"/>
  <c r="U105" i="112"/>
  <c r="W105" i="112"/>
  <c r="M105" i="112"/>
  <c r="O105" i="112"/>
  <c r="X105" i="112"/>
  <c r="H106" i="112"/>
  <c r="N105" i="112"/>
  <c r="Q105" i="112"/>
  <c r="V105" i="112"/>
  <c r="S248" i="112"/>
  <c r="Q248" i="112"/>
  <c r="R248" i="112"/>
  <c r="T248" i="112"/>
  <c r="L248" i="112"/>
  <c r="U248" i="112"/>
  <c r="M248" i="112"/>
  <c r="V248" i="112"/>
  <c r="N248" i="112"/>
  <c r="O248" i="112"/>
  <c r="P248" i="112"/>
  <c r="H249" i="112"/>
  <c r="W248" i="112"/>
  <c r="O165" i="112"/>
  <c r="W165" i="112"/>
  <c r="Q165" i="112"/>
  <c r="S165" i="112"/>
  <c r="T165" i="112"/>
  <c r="H166" i="112"/>
  <c r="L165" i="112"/>
  <c r="V165" i="112"/>
  <c r="M165" i="112"/>
  <c r="P165" i="112"/>
  <c r="R165" i="112"/>
  <c r="U165" i="112"/>
  <c r="N165" i="112"/>
  <c r="X318" i="112" l="1"/>
  <c r="X319" i="112" s="1"/>
  <c r="Y306" i="112"/>
  <c r="Y308" i="112" s="1"/>
  <c r="Y311" i="112" s="1"/>
  <c r="Y318" i="112" s="1"/>
  <c r="Y325" i="112"/>
  <c r="Y337" i="112"/>
  <c r="Y105" i="112"/>
  <c r="Y91" i="112"/>
  <c r="Y122" i="112"/>
  <c r="Z66" i="112"/>
  <c r="Y204" i="112"/>
  <c r="Y205" i="112"/>
  <c r="Y153" i="112"/>
  <c r="Y92" i="112"/>
  <c r="Y236" i="112"/>
  <c r="Y93" i="112"/>
  <c r="Y154" i="112"/>
  <c r="Y237" i="112"/>
  <c r="Y123" i="112"/>
  <c r="Y94" i="112"/>
  <c r="Y206" i="112"/>
  <c r="Y238" i="112"/>
  <c r="Y155" i="112"/>
  <c r="Y207" i="112"/>
  <c r="Y124" i="112"/>
  <c r="Y125" i="112"/>
  <c r="Y239" i="112"/>
  <c r="Y156" i="112"/>
  <c r="D165" i="151"/>
  <c r="O165" i="151"/>
  <c r="E164" i="151"/>
  <c r="I164" i="151"/>
  <c r="F14" i="151"/>
  <c r="G14" i="151"/>
  <c r="Y325" i="115"/>
  <c r="Y326" i="115" s="1"/>
  <c r="Z332" i="115"/>
  <c r="Z344" i="115"/>
  <c r="Z324" i="115"/>
  <c r="Z313" i="115"/>
  <c r="Z315" i="115" s="1"/>
  <c r="Z318" i="115" s="1"/>
  <c r="Z158" i="115"/>
  <c r="Z127" i="115"/>
  <c r="Z159" i="115"/>
  <c r="Z128" i="115"/>
  <c r="Z129" i="115"/>
  <c r="Z160" i="115"/>
  <c r="Z130" i="115"/>
  <c r="Z161" i="115"/>
  <c r="Z131" i="115"/>
  <c r="Z162" i="115"/>
  <c r="B165" i="151"/>
  <c r="C166" i="151"/>
  <c r="A164" i="151"/>
  <c r="P110" i="115"/>
  <c r="X110" i="115"/>
  <c r="Q110" i="115"/>
  <c r="Y110" i="115"/>
  <c r="R110" i="115"/>
  <c r="S110" i="115"/>
  <c r="L110" i="115"/>
  <c r="T110" i="115"/>
  <c r="M110" i="115"/>
  <c r="U110" i="115"/>
  <c r="N110" i="115"/>
  <c r="O110" i="115"/>
  <c r="V110" i="115"/>
  <c r="W110" i="115"/>
  <c r="L141" i="115"/>
  <c r="T141" i="115"/>
  <c r="M141" i="115"/>
  <c r="U141" i="115"/>
  <c r="N141" i="115"/>
  <c r="V141" i="115"/>
  <c r="O141" i="115"/>
  <c r="W141" i="115"/>
  <c r="P141" i="115"/>
  <c r="X141" i="115"/>
  <c r="Q141" i="115"/>
  <c r="Y141" i="115"/>
  <c r="R141" i="115"/>
  <c r="S141" i="115"/>
  <c r="N172" i="115"/>
  <c r="V172" i="115"/>
  <c r="L172" i="115"/>
  <c r="U172" i="115"/>
  <c r="O172" i="115"/>
  <c r="X172" i="115"/>
  <c r="P172" i="115"/>
  <c r="Q172" i="115"/>
  <c r="R172" i="115"/>
  <c r="S172" i="115"/>
  <c r="T172" i="115"/>
  <c r="W172" i="115"/>
  <c r="Y172" i="115"/>
  <c r="M172" i="115"/>
  <c r="C25" i="117"/>
  <c r="B24" i="117"/>
  <c r="D24" i="117"/>
  <c r="H142" i="115"/>
  <c r="AA67" i="115"/>
  <c r="Z211" i="115"/>
  <c r="Z243" i="115"/>
  <c r="Z212" i="115"/>
  <c r="Z244" i="115"/>
  <c r="Z213" i="115"/>
  <c r="Z245" i="115"/>
  <c r="Z214" i="115"/>
  <c r="Z246" i="115"/>
  <c r="Z215" i="115"/>
  <c r="Z247" i="115"/>
  <c r="A23" i="117"/>
  <c r="H173" i="115"/>
  <c r="L226" i="115"/>
  <c r="T226" i="115"/>
  <c r="N226" i="115"/>
  <c r="W226" i="115"/>
  <c r="O226" i="115"/>
  <c r="X226" i="115"/>
  <c r="H227" i="115"/>
  <c r="P226" i="115"/>
  <c r="Y226" i="115"/>
  <c r="Q226" i="115"/>
  <c r="Z226" i="115"/>
  <c r="R226" i="115"/>
  <c r="U226" i="115"/>
  <c r="M226" i="115"/>
  <c r="S226" i="115"/>
  <c r="V226" i="115"/>
  <c r="J14" i="117"/>
  <c r="K14" i="117"/>
  <c r="H111" i="115"/>
  <c r="M258" i="115"/>
  <c r="U258" i="115"/>
  <c r="N258" i="115"/>
  <c r="V258" i="115"/>
  <c r="O258" i="115"/>
  <c r="W258" i="115"/>
  <c r="P258" i="115"/>
  <c r="X258" i="115"/>
  <c r="T258" i="115"/>
  <c r="Y258" i="115"/>
  <c r="Z258" i="115"/>
  <c r="H259" i="115"/>
  <c r="Q258" i="115"/>
  <c r="L258" i="115"/>
  <c r="R258" i="115"/>
  <c r="S258" i="115"/>
  <c r="M106" i="112"/>
  <c r="U106" i="112"/>
  <c r="L106" i="112"/>
  <c r="V106" i="112"/>
  <c r="R106" i="112"/>
  <c r="S106" i="112"/>
  <c r="T106" i="112"/>
  <c r="H107" i="112"/>
  <c r="Y106" i="112"/>
  <c r="O106" i="112"/>
  <c r="Q106" i="112"/>
  <c r="X106" i="112"/>
  <c r="N106" i="112"/>
  <c r="P106" i="112"/>
  <c r="W106" i="112"/>
  <c r="L249" i="112"/>
  <c r="T249" i="112"/>
  <c r="N249" i="112"/>
  <c r="W249" i="112"/>
  <c r="O249" i="112"/>
  <c r="X249" i="112"/>
  <c r="H250" i="112"/>
  <c r="P249" i="112"/>
  <c r="Q249" i="112"/>
  <c r="R249" i="112"/>
  <c r="M249" i="112"/>
  <c r="U249" i="112"/>
  <c r="S249" i="112"/>
  <c r="V249" i="112"/>
  <c r="M135" i="112"/>
  <c r="U135" i="112"/>
  <c r="R135" i="112"/>
  <c r="N135" i="112"/>
  <c r="X135" i="112"/>
  <c r="P135" i="112"/>
  <c r="S135" i="112"/>
  <c r="T135" i="112"/>
  <c r="V135" i="112"/>
  <c r="W135" i="112"/>
  <c r="H136" i="112"/>
  <c r="O135" i="112"/>
  <c r="L135" i="112"/>
  <c r="Q135" i="112"/>
  <c r="P166" i="112"/>
  <c r="X166" i="112"/>
  <c r="R166" i="112"/>
  <c r="H167" i="112"/>
  <c r="T166" i="112"/>
  <c r="U166" i="112"/>
  <c r="M166" i="112"/>
  <c r="W166" i="112"/>
  <c r="N166" i="112"/>
  <c r="L166" i="112"/>
  <c r="O166" i="112"/>
  <c r="V166" i="112"/>
  <c r="Q166" i="112"/>
  <c r="S166" i="112"/>
  <c r="Q218" i="112"/>
  <c r="Y218" i="112"/>
  <c r="R218" i="112"/>
  <c r="H219" i="112"/>
  <c r="M218" i="112"/>
  <c r="U218" i="112"/>
  <c r="S218" i="112"/>
  <c r="T218" i="112"/>
  <c r="V218" i="112"/>
  <c r="W218" i="112"/>
  <c r="L218" i="112"/>
  <c r="X218" i="112"/>
  <c r="N218" i="112"/>
  <c r="O218" i="112"/>
  <c r="P218" i="112"/>
  <c r="Y319" i="112" l="1"/>
  <c r="Z306" i="112"/>
  <c r="Z308" i="112" s="1"/>
  <c r="Z311" i="112" s="1"/>
  <c r="Z317" i="112"/>
  <c r="Z337" i="112"/>
  <c r="Z325" i="112"/>
  <c r="Z106" i="112"/>
  <c r="Z239" i="112"/>
  <c r="Z157" i="112"/>
  <c r="AA66" i="112"/>
  <c r="AA205" i="112" s="1"/>
  <c r="Z91" i="112"/>
  <c r="Z122" i="112"/>
  <c r="Z204" i="112"/>
  <c r="Z236" i="112"/>
  <c r="Z205" i="112"/>
  <c r="Z153" i="112"/>
  <c r="Z93" i="112"/>
  <c r="Z92" i="112"/>
  <c r="Z206" i="112"/>
  <c r="Z237" i="112"/>
  <c r="Z154" i="112"/>
  <c r="Z123" i="112"/>
  <c r="Z94" i="112"/>
  <c r="Z124" i="112"/>
  <c r="Z155" i="112"/>
  <c r="Z207" i="112"/>
  <c r="Z95" i="112"/>
  <c r="Z238" i="112"/>
  <c r="Z156" i="112"/>
  <c r="Z125" i="112"/>
  <c r="Z208" i="112"/>
  <c r="Z126" i="112"/>
  <c r="Z240" i="112"/>
  <c r="O166" i="151"/>
  <c r="D166" i="151"/>
  <c r="I165" i="151"/>
  <c r="E165" i="151"/>
  <c r="H14" i="151"/>
  <c r="P14" i="151"/>
  <c r="M14" i="151"/>
  <c r="N14" i="151"/>
  <c r="Z325" i="115"/>
  <c r="Z326" i="115" s="1"/>
  <c r="AA332" i="115"/>
  <c r="AA344" i="115"/>
  <c r="AA324" i="115"/>
  <c r="AA313" i="115"/>
  <c r="AA315" i="115" s="1"/>
  <c r="AA318" i="115" s="1"/>
  <c r="AA127" i="115"/>
  <c r="AA158" i="115"/>
  <c r="AA128" i="115"/>
  <c r="AA159" i="115"/>
  <c r="AA129" i="115"/>
  <c r="AA160" i="115"/>
  <c r="AA130" i="115"/>
  <c r="AA161" i="115"/>
  <c r="AA162" i="115"/>
  <c r="AA131" i="115"/>
  <c r="AA132" i="115"/>
  <c r="AA163" i="115"/>
  <c r="A165" i="151"/>
  <c r="B166" i="151"/>
  <c r="C167" i="151"/>
  <c r="L111" i="115"/>
  <c r="T111" i="115"/>
  <c r="M111" i="115"/>
  <c r="U111" i="115"/>
  <c r="N111" i="115"/>
  <c r="V111" i="115"/>
  <c r="O111" i="115"/>
  <c r="W111" i="115"/>
  <c r="P111" i="115"/>
  <c r="X111" i="115"/>
  <c r="Q111" i="115"/>
  <c r="Y111" i="115"/>
  <c r="S111" i="115"/>
  <c r="R111" i="115"/>
  <c r="Z111" i="115"/>
  <c r="P142" i="115"/>
  <c r="X142" i="115"/>
  <c r="Q142" i="115"/>
  <c r="Y142" i="115"/>
  <c r="R142" i="115"/>
  <c r="Z142" i="115"/>
  <c r="S142" i="115"/>
  <c r="L142" i="115"/>
  <c r="T142" i="115"/>
  <c r="M142" i="115"/>
  <c r="U142" i="115"/>
  <c r="N142" i="115"/>
  <c r="O142" i="115"/>
  <c r="V142" i="115"/>
  <c r="W142" i="115"/>
  <c r="P173" i="115"/>
  <c r="X173" i="115"/>
  <c r="S173" i="115"/>
  <c r="L173" i="115"/>
  <c r="U173" i="115"/>
  <c r="V173" i="115"/>
  <c r="W173" i="115"/>
  <c r="M173" i="115"/>
  <c r="Y173" i="115"/>
  <c r="N173" i="115"/>
  <c r="Z173" i="115"/>
  <c r="O173" i="115"/>
  <c r="Q173" i="115"/>
  <c r="R173" i="115"/>
  <c r="T173" i="115"/>
  <c r="M227" i="115"/>
  <c r="U227" i="115"/>
  <c r="S227" i="115"/>
  <c r="T227" i="115"/>
  <c r="L227" i="115"/>
  <c r="V227" i="115"/>
  <c r="N227" i="115"/>
  <c r="W227" i="115"/>
  <c r="O227" i="115"/>
  <c r="X227" i="115"/>
  <c r="H228" i="115"/>
  <c r="Y227" i="115"/>
  <c r="Z227" i="115"/>
  <c r="AA227" i="115"/>
  <c r="P227" i="115"/>
  <c r="Q227" i="115"/>
  <c r="R227" i="115"/>
  <c r="A24" i="117"/>
  <c r="AB67" i="115"/>
  <c r="AA244" i="115"/>
  <c r="AA243" i="115"/>
  <c r="AA212" i="115"/>
  <c r="AA211" i="115"/>
  <c r="AA245" i="115"/>
  <c r="AA213" i="115"/>
  <c r="AA246" i="115"/>
  <c r="AA214" i="115"/>
  <c r="AA215" i="115"/>
  <c r="AA247" i="115"/>
  <c r="AA216" i="115"/>
  <c r="AA248" i="115"/>
  <c r="H174" i="115"/>
  <c r="B25" i="117"/>
  <c r="D25" i="117"/>
  <c r="C26" i="117"/>
  <c r="H112" i="115"/>
  <c r="N259" i="115"/>
  <c r="V259" i="115"/>
  <c r="O259" i="115"/>
  <c r="W259" i="115"/>
  <c r="P259" i="115"/>
  <c r="X259" i="115"/>
  <c r="Q259" i="115"/>
  <c r="Y259" i="115"/>
  <c r="U259" i="115"/>
  <c r="Z259" i="115"/>
  <c r="H260" i="115"/>
  <c r="AA259" i="115"/>
  <c r="L259" i="115"/>
  <c r="R259" i="115"/>
  <c r="M259" i="115"/>
  <c r="S259" i="115"/>
  <c r="T259" i="115"/>
  <c r="O15" i="117"/>
  <c r="H15" i="117" s="1"/>
  <c r="H143" i="115"/>
  <c r="M250" i="112"/>
  <c r="U250" i="112"/>
  <c r="S250" i="112"/>
  <c r="T250" i="112"/>
  <c r="L250" i="112"/>
  <c r="V250" i="112"/>
  <c r="N250" i="112"/>
  <c r="W250" i="112"/>
  <c r="O250" i="112"/>
  <c r="X250" i="112"/>
  <c r="H251" i="112"/>
  <c r="R250" i="112"/>
  <c r="Y250" i="112"/>
  <c r="Q250" i="112"/>
  <c r="P250" i="112"/>
  <c r="Q167" i="112"/>
  <c r="Y167" i="112"/>
  <c r="S167" i="112"/>
  <c r="U167" i="112"/>
  <c r="H168" i="112"/>
  <c r="L167" i="112"/>
  <c r="V167" i="112"/>
  <c r="N167" i="112"/>
  <c r="X167" i="112"/>
  <c r="O167" i="112"/>
  <c r="R167" i="112"/>
  <c r="T167" i="112"/>
  <c r="W167" i="112"/>
  <c r="M167" i="112"/>
  <c r="P167" i="112"/>
  <c r="R219" i="112"/>
  <c r="Z219" i="112"/>
  <c r="H220" i="112"/>
  <c r="S219" i="112"/>
  <c r="N219" i="112"/>
  <c r="M219" i="112"/>
  <c r="X219" i="112"/>
  <c r="O219" i="112"/>
  <c r="Y219" i="112"/>
  <c r="P219" i="112"/>
  <c r="Q219" i="112"/>
  <c r="T219" i="112"/>
  <c r="L219" i="112"/>
  <c r="V219" i="112"/>
  <c r="U219" i="112"/>
  <c r="W219" i="112"/>
  <c r="N136" i="112"/>
  <c r="V136" i="112"/>
  <c r="O136" i="112"/>
  <c r="X136" i="112"/>
  <c r="H137" i="112"/>
  <c r="M136" i="112"/>
  <c r="Y136" i="112"/>
  <c r="Q136" i="112"/>
  <c r="S136" i="112"/>
  <c r="U136" i="112"/>
  <c r="W136" i="112"/>
  <c r="L136" i="112"/>
  <c r="P136" i="112"/>
  <c r="R136" i="112"/>
  <c r="T136" i="112"/>
  <c r="N107" i="112"/>
  <c r="V107" i="112"/>
  <c r="R107" i="112"/>
  <c r="S107" i="112"/>
  <c r="T107" i="112"/>
  <c r="U107" i="112"/>
  <c r="H108" i="112"/>
  <c r="L107" i="112"/>
  <c r="Z107" i="112"/>
  <c r="W107" i="112"/>
  <c r="Y107" i="112"/>
  <c r="M107" i="112"/>
  <c r="X107" i="112"/>
  <c r="Q107" i="112"/>
  <c r="O107" i="112"/>
  <c r="P107" i="112"/>
  <c r="Z318" i="112" l="1"/>
  <c r="Z319" i="112" s="1"/>
  <c r="AA124" i="112"/>
  <c r="AA237" i="112"/>
  <c r="AA127" i="112"/>
  <c r="AA241" i="112"/>
  <c r="AA236" i="112"/>
  <c r="AA126" i="112"/>
  <c r="AA93" i="112"/>
  <c r="AA123" i="112"/>
  <c r="AA156" i="112"/>
  <c r="AB66" i="112"/>
  <c r="AB92" i="112" s="1"/>
  <c r="AA96" i="112"/>
  <c r="AA155" i="112"/>
  <c r="AA158" i="112"/>
  <c r="AA125" i="112"/>
  <c r="AA206" i="112"/>
  <c r="AA153" i="112"/>
  <c r="AA94" i="112"/>
  <c r="AA209" i="112"/>
  <c r="AA208" i="112"/>
  <c r="AA122" i="112"/>
  <c r="AA240" i="112"/>
  <c r="AA238" i="112"/>
  <c r="AA154" i="112"/>
  <c r="AA204" i="112"/>
  <c r="AA157" i="112"/>
  <c r="AA207" i="112"/>
  <c r="AA92" i="112"/>
  <c r="AA91" i="112"/>
  <c r="AA107" i="112"/>
  <c r="AA239" i="112"/>
  <c r="AA95" i="112"/>
  <c r="AA306" i="112"/>
  <c r="AA308" i="112" s="1"/>
  <c r="AA311" i="112" s="1"/>
  <c r="AA337" i="112"/>
  <c r="AA317" i="112"/>
  <c r="AA325" i="112"/>
  <c r="O167" i="151"/>
  <c r="D167" i="151"/>
  <c r="E166" i="151"/>
  <c r="I166" i="151"/>
  <c r="K14" i="151"/>
  <c r="G15" i="151" s="1"/>
  <c r="J14" i="151"/>
  <c r="AA325" i="115"/>
  <c r="AA326" i="115" s="1"/>
  <c r="AB324" i="115"/>
  <c r="AB344" i="115"/>
  <c r="AB332" i="115"/>
  <c r="AB313" i="115"/>
  <c r="AB315" i="115" s="1"/>
  <c r="AB318" i="115" s="1"/>
  <c r="AB127" i="115"/>
  <c r="AB158" i="115"/>
  <c r="AB128" i="115"/>
  <c r="AB159" i="115"/>
  <c r="AB129" i="115"/>
  <c r="AB160" i="115"/>
  <c r="AB161" i="115"/>
  <c r="AB130" i="115"/>
  <c r="AB131" i="115"/>
  <c r="AB162" i="115"/>
  <c r="AB132" i="115"/>
  <c r="AB163" i="115"/>
  <c r="AB133" i="115"/>
  <c r="AB164" i="115"/>
  <c r="B167" i="151"/>
  <c r="C168" i="151"/>
  <c r="A166" i="151"/>
  <c r="P112" i="115"/>
  <c r="X112" i="115"/>
  <c r="Q112" i="115"/>
  <c r="Y112" i="115"/>
  <c r="R112" i="115"/>
  <c r="Z112" i="115"/>
  <c r="S112" i="115"/>
  <c r="AA112" i="115"/>
  <c r="L112" i="115"/>
  <c r="T112" i="115"/>
  <c r="M112" i="115"/>
  <c r="U112" i="115"/>
  <c r="N112" i="115"/>
  <c r="O112" i="115"/>
  <c r="V112" i="115"/>
  <c r="W112" i="115"/>
  <c r="L143" i="115"/>
  <c r="T143" i="115"/>
  <c r="M143" i="115"/>
  <c r="U143" i="115"/>
  <c r="N143" i="115"/>
  <c r="V143" i="115"/>
  <c r="O143" i="115"/>
  <c r="W143" i="115"/>
  <c r="P143" i="115"/>
  <c r="X143" i="115"/>
  <c r="Q143" i="115"/>
  <c r="Y143" i="115"/>
  <c r="R143" i="115"/>
  <c r="S143" i="115"/>
  <c r="Z143" i="115"/>
  <c r="AA143" i="115"/>
  <c r="R174" i="115"/>
  <c r="Z174" i="115"/>
  <c r="P174" i="115"/>
  <c r="Y174" i="115"/>
  <c r="S174" i="115"/>
  <c r="O174" i="115"/>
  <c r="Q174" i="115"/>
  <c r="T174" i="115"/>
  <c r="U174" i="115"/>
  <c r="V174" i="115"/>
  <c r="L174" i="115"/>
  <c r="W174" i="115"/>
  <c r="M174" i="115"/>
  <c r="X174" i="115"/>
  <c r="AA174" i="115"/>
  <c r="N174" i="115"/>
  <c r="M15" i="117"/>
  <c r="N15" i="117"/>
  <c r="AC67" i="115"/>
  <c r="AB211" i="115"/>
  <c r="AB244" i="115"/>
  <c r="AB212" i="115"/>
  <c r="AB243" i="115"/>
  <c r="AB213" i="115"/>
  <c r="AB245" i="115"/>
  <c r="AB214" i="115"/>
  <c r="AB246" i="115"/>
  <c r="AB215" i="115"/>
  <c r="AB247" i="115"/>
  <c r="AB216" i="115"/>
  <c r="AB248" i="115"/>
  <c r="AB249" i="115"/>
  <c r="AB217" i="115"/>
  <c r="A25" i="117"/>
  <c r="P15" i="117"/>
  <c r="B26" i="117"/>
  <c r="D26" i="117"/>
  <c r="C27" i="117"/>
  <c r="N228" i="115"/>
  <c r="V228" i="115"/>
  <c r="P228" i="115"/>
  <c r="Y228" i="115"/>
  <c r="Q228" i="115"/>
  <c r="Z228" i="115"/>
  <c r="R228" i="115"/>
  <c r="AA228" i="115"/>
  <c r="S228" i="115"/>
  <c r="AB228" i="115"/>
  <c r="T228" i="115"/>
  <c r="O228" i="115"/>
  <c r="U228" i="115"/>
  <c r="H229" i="115"/>
  <c r="W228" i="115"/>
  <c r="X228" i="115"/>
  <c r="L228" i="115"/>
  <c r="M228" i="115"/>
  <c r="H175" i="115"/>
  <c r="O260" i="115"/>
  <c r="W260" i="115"/>
  <c r="P260" i="115"/>
  <c r="X260" i="115"/>
  <c r="Q260" i="115"/>
  <c r="Y260" i="115"/>
  <c r="R260" i="115"/>
  <c r="Z260" i="115"/>
  <c r="H261" i="115"/>
  <c r="V260" i="115"/>
  <c r="AA260" i="115"/>
  <c r="L260" i="115"/>
  <c r="AB260" i="115"/>
  <c r="M260" i="115"/>
  <c r="S260" i="115"/>
  <c r="N260" i="115"/>
  <c r="T260" i="115"/>
  <c r="U260" i="115"/>
  <c r="H144" i="115"/>
  <c r="H113" i="115"/>
  <c r="S220" i="112"/>
  <c r="AA220" i="112"/>
  <c r="L220" i="112"/>
  <c r="T220" i="112"/>
  <c r="O220" i="112"/>
  <c r="Y220" i="112"/>
  <c r="P220" i="112"/>
  <c r="Z220" i="112"/>
  <c r="Q220" i="112"/>
  <c r="R220" i="112"/>
  <c r="U220" i="112"/>
  <c r="V220" i="112"/>
  <c r="W220" i="112"/>
  <c r="X220" i="112"/>
  <c r="M220" i="112"/>
  <c r="H221" i="112"/>
  <c r="N220" i="112"/>
  <c r="AB122" i="112"/>
  <c r="R168" i="112"/>
  <c r="Z168" i="112"/>
  <c r="H169" i="112"/>
  <c r="L168" i="112"/>
  <c r="T168" i="112"/>
  <c r="V168" i="112"/>
  <c r="M168" i="112"/>
  <c r="W168" i="112"/>
  <c r="O168" i="112"/>
  <c r="Y168" i="112"/>
  <c r="P168" i="112"/>
  <c r="N168" i="112"/>
  <c r="Q168" i="112"/>
  <c r="X168" i="112"/>
  <c r="S168" i="112"/>
  <c r="U168" i="112"/>
  <c r="O137" i="112"/>
  <c r="W137" i="112"/>
  <c r="T137" i="112"/>
  <c r="N137" i="112"/>
  <c r="Y137" i="112"/>
  <c r="Q137" i="112"/>
  <c r="S137" i="112"/>
  <c r="X137" i="112"/>
  <c r="H138" i="112"/>
  <c r="Z137" i="112"/>
  <c r="L137" i="112"/>
  <c r="M137" i="112"/>
  <c r="P137" i="112"/>
  <c r="R137" i="112"/>
  <c r="U137" i="112"/>
  <c r="V137" i="112"/>
  <c r="N251" i="112"/>
  <c r="V251" i="112"/>
  <c r="P251" i="112"/>
  <c r="Y251" i="112"/>
  <c r="Q251" i="112"/>
  <c r="Z251" i="112"/>
  <c r="R251" i="112"/>
  <c r="S251" i="112"/>
  <c r="T251" i="112"/>
  <c r="M251" i="112"/>
  <c r="O251" i="112"/>
  <c r="X251" i="112"/>
  <c r="L251" i="112"/>
  <c r="U251" i="112"/>
  <c r="H252" i="112"/>
  <c r="W251" i="112"/>
  <c r="O108" i="112"/>
  <c r="W108" i="112"/>
  <c r="N108" i="112"/>
  <c r="X108" i="112"/>
  <c r="H109" i="112"/>
  <c r="S108" i="112"/>
  <c r="T108" i="112"/>
  <c r="U108" i="112"/>
  <c r="M108" i="112"/>
  <c r="AB108" i="112"/>
  <c r="AA108" i="112"/>
  <c r="P108" i="112"/>
  <c r="R108" i="112"/>
  <c r="Y108" i="112"/>
  <c r="Z108" i="112"/>
  <c r="L108" i="112"/>
  <c r="Q108" i="112"/>
  <c r="V108" i="112"/>
  <c r="AB325" i="112" l="1"/>
  <c r="AB125" i="112"/>
  <c r="AB241" i="112"/>
  <c r="AB237" i="112"/>
  <c r="AB157" i="112"/>
  <c r="AB93" i="112"/>
  <c r="AB317" i="112"/>
  <c r="AB206" i="112"/>
  <c r="AB242" i="112"/>
  <c r="AB97" i="112"/>
  <c r="AB155" i="112"/>
  <c r="AB154" i="112"/>
  <c r="AB153" i="112"/>
  <c r="AB128" i="112"/>
  <c r="AB124" i="112"/>
  <c r="AB91" i="112"/>
  <c r="AB159" i="112"/>
  <c r="AB208" i="112"/>
  <c r="AB204" i="112"/>
  <c r="AB337" i="112"/>
  <c r="AA318" i="112"/>
  <c r="AA319" i="112" s="1"/>
  <c r="AB306" i="112"/>
  <c r="AB308" i="112" s="1"/>
  <c r="AB311" i="112" s="1"/>
  <c r="AB209" i="112"/>
  <c r="AB94" i="112"/>
  <c r="AB210" i="112"/>
  <c r="AB240" i="112"/>
  <c r="AB238" i="112"/>
  <c r="AB205" i="112"/>
  <c r="AC66" i="112"/>
  <c r="AC91" i="112" s="1"/>
  <c r="AB239" i="112"/>
  <c r="AB123" i="112"/>
  <c r="AB126" i="112"/>
  <c r="AB158" i="112"/>
  <c r="AB96" i="112"/>
  <c r="AB207" i="112"/>
  <c r="AB236" i="112"/>
  <c r="AB127" i="112"/>
  <c r="AB156" i="112"/>
  <c r="AB95" i="112"/>
  <c r="O168" i="151"/>
  <c r="D168" i="151"/>
  <c r="I167" i="151"/>
  <c r="E167" i="151"/>
  <c r="F15" i="151"/>
  <c r="P15" i="151" s="1"/>
  <c r="AB325" i="115"/>
  <c r="AB326" i="115" s="1"/>
  <c r="AC332" i="115"/>
  <c r="AC324" i="115"/>
  <c r="AC344" i="115"/>
  <c r="AC313" i="115"/>
  <c r="AC315" i="115" s="1"/>
  <c r="AC318" i="115" s="1"/>
  <c r="AC158" i="115"/>
  <c r="AC127" i="115"/>
  <c r="AC128" i="115"/>
  <c r="AC159" i="115"/>
  <c r="AC129" i="115"/>
  <c r="AC160" i="115"/>
  <c r="AC161" i="115"/>
  <c r="AC130" i="115"/>
  <c r="AC131" i="115"/>
  <c r="AC162" i="115"/>
  <c r="AC163" i="115"/>
  <c r="AC132" i="115"/>
  <c r="AC133" i="115"/>
  <c r="AC164" i="115"/>
  <c r="AC165" i="115"/>
  <c r="AC134" i="115"/>
  <c r="A167" i="151"/>
  <c r="C169" i="151"/>
  <c r="B168" i="151"/>
  <c r="AC306" i="112"/>
  <c r="L113" i="115"/>
  <c r="T113" i="115"/>
  <c r="AB113" i="115"/>
  <c r="M113" i="115"/>
  <c r="U113" i="115"/>
  <c r="N113" i="115"/>
  <c r="V113" i="115"/>
  <c r="O113" i="115"/>
  <c r="W113" i="115"/>
  <c r="P113" i="115"/>
  <c r="X113" i="115"/>
  <c r="Q113" i="115"/>
  <c r="Y113" i="115"/>
  <c r="R113" i="115"/>
  <c r="S113" i="115"/>
  <c r="Z113" i="115"/>
  <c r="AA113" i="115"/>
  <c r="P144" i="115"/>
  <c r="X144" i="115"/>
  <c r="Q144" i="115"/>
  <c r="Y144" i="115"/>
  <c r="R144" i="115"/>
  <c r="Z144" i="115"/>
  <c r="S144" i="115"/>
  <c r="AA144" i="115"/>
  <c r="L144" i="115"/>
  <c r="T144" i="115"/>
  <c r="AB144" i="115"/>
  <c r="M144" i="115"/>
  <c r="U144" i="115"/>
  <c r="V144" i="115"/>
  <c r="W144" i="115"/>
  <c r="N144" i="115"/>
  <c r="O144" i="115"/>
  <c r="L175" i="115"/>
  <c r="T175" i="115"/>
  <c r="AB175" i="115"/>
  <c r="N175" i="115"/>
  <c r="W175" i="115"/>
  <c r="P175" i="115"/>
  <c r="Y175" i="115"/>
  <c r="V175" i="115"/>
  <c r="X175" i="115"/>
  <c r="M175" i="115"/>
  <c r="Z175" i="115"/>
  <c r="O175" i="115"/>
  <c r="AA175" i="115"/>
  <c r="Q175" i="115"/>
  <c r="R175" i="115"/>
  <c r="S175" i="115"/>
  <c r="U175" i="115"/>
  <c r="H176" i="115"/>
  <c r="H114" i="115"/>
  <c r="J15" i="117"/>
  <c r="K15" i="117"/>
  <c r="H145" i="115"/>
  <c r="A26" i="117"/>
  <c r="O229" i="115"/>
  <c r="W229" i="115"/>
  <c r="L229" i="115"/>
  <c r="U229" i="115"/>
  <c r="M229" i="115"/>
  <c r="V229" i="115"/>
  <c r="N229" i="115"/>
  <c r="X229" i="115"/>
  <c r="H230" i="115"/>
  <c r="P229" i="115"/>
  <c r="Y229" i="115"/>
  <c r="Q229" i="115"/>
  <c r="Z229" i="115"/>
  <c r="AA229" i="115"/>
  <c r="R229" i="115"/>
  <c r="S229" i="115"/>
  <c r="T229" i="115"/>
  <c r="AB229" i="115"/>
  <c r="AC229" i="115"/>
  <c r="AD67" i="115"/>
  <c r="AC243" i="115"/>
  <c r="AC211" i="115"/>
  <c r="AC244" i="115"/>
  <c r="AC212" i="115"/>
  <c r="AC213" i="115"/>
  <c r="AC245" i="115"/>
  <c r="AC214" i="115"/>
  <c r="AC246" i="115"/>
  <c r="AC215" i="115"/>
  <c r="AC247" i="115"/>
  <c r="AC248" i="115"/>
  <c r="AC216" i="115"/>
  <c r="AC217" i="115"/>
  <c r="AC249" i="115"/>
  <c r="AC250" i="115"/>
  <c r="AC218" i="115"/>
  <c r="P261" i="115"/>
  <c r="X261" i="115"/>
  <c r="Q261" i="115"/>
  <c r="Y261" i="115"/>
  <c r="R261" i="115"/>
  <c r="Z261" i="115"/>
  <c r="H262" i="115"/>
  <c r="S261" i="115"/>
  <c r="AA261" i="115"/>
  <c r="W261" i="115"/>
  <c r="L261" i="115"/>
  <c r="AB261" i="115"/>
  <c r="V261" i="115"/>
  <c r="M261" i="115"/>
  <c r="AC261" i="115"/>
  <c r="N261" i="115"/>
  <c r="T261" i="115"/>
  <c r="O261" i="115"/>
  <c r="U261" i="115"/>
  <c r="D27" i="117"/>
  <c r="C28" i="117"/>
  <c r="B27" i="117"/>
  <c r="S169" i="112"/>
  <c r="AA169" i="112"/>
  <c r="M169" i="112"/>
  <c r="U169" i="112"/>
  <c r="L169" i="112"/>
  <c r="W169" i="112"/>
  <c r="N169" i="112"/>
  <c r="X169" i="112"/>
  <c r="P169" i="112"/>
  <c r="Z169" i="112"/>
  <c r="Q169" i="112"/>
  <c r="T169" i="112"/>
  <c r="V169" i="112"/>
  <c r="H170" i="112"/>
  <c r="Y169" i="112"/>
  <c r="O169" i="112"/>
  <c r="R169" i="112"/>
  <c r="O252" i="112"/>
  <c r="W252" i="112"/>
  <c r="L252" i="112"/>
  <c r="U252" i="112"/>
  <c r="M252" i="112"/>
  <c r="V252" i="112"/>
  <c r="N252" i="112"/>
  <c r="X252" i="112"/>
  <c r="H253" i="112"/>
  <c r="P252" i="112"/>
  <c r="Y252" i="112"/>
  <c r="Q252" i="112"/>
  <c r="Z252" i="112"/>
  <c r="R252" i="112"/>
  <c r="S252" i="112"/>
  <c r="T252" i="112"/>
  <c r="AA252" i="112"/>
  <c r="L221" i="112"/>
  <c r="T221" i="112"/>
  <c r="AB221" i="112"/>
  <c r="M221" i="112"/>
  <c r="U221" i="112"/>
  <c r="P221" i="112"/>
  <c r="Z221" i="112"/>
  <c r="Q221" i="112"/>
  <c r="AA221" i="112"/>
  <c r="R221" i="112"/>
  <c r="S221" i="112"/>
  <c r="V221" i="112"/>
  <c r="H222" i="112"/>
  <c r="Y221" i="112"/>
  <c r="W221" i="112"/>
  <c r="N221" i="112"/>
  <c r="O221" i="112"/>
  <c r="X221" i="112"/>
  <c r="P138" i="112"/>
  <c r="X138" i="112"/>
  <c r="Q138" i="112"/>
  <c r="Z138" i="112"/>
  <c r="N138" i="112"/>
  <c r="Y138" i="112"/>
  <c r="R138" i="112"/>
  <c r="T138" i="112"/>
  <c r="AA138" i="112"/>
  <c r="L138" i="112"/>
  <c r="M138" i="112"/>
  <c r="O138" i="112"/>
  <c r="S138" i="112"/>
  <c r="V138" i="112"/>
  <c r="W138" i="112"/>
  <c r="U138" i="112"/>
  <c r="H139" i="112"/>
  <c r="P109" i="112"/>
  <c r="X109" i="112"/>
  <c r="S109" i="112"/>
  <c r="AB109" i="112"/>
  <c r="T109" i="112"/>
  <c r="L109" i="112"/>
  <c r="U109" i="112"/>
  <c r="O109" i="112"/>
  <c r="Q109" i="112"/>
  <c r="V109" i="112"/>
  <c r="Y109" i="112"/>
  <c r="H110" i="112"/>
  <c r="W109" i="112"/>
  <c r="Z109" i="112"/>
  <c r="AA109" i="112"/>
  <c r="R109" i="112"/>
  <c r="N109" i="112"/>
  <c r="M109" i="112"/>
  <c r="AC97" i="112" l="1"/>
  <c r="AC209" i="112"/>
  <c r="AC325" i="112"/>
  <c r="AC109" i="112"/>
  <c r="AC153" i="112"/>
  <c r="AC159" i="112"/>
  <c r="AC125" i="112"/>
  <c r="AC156" i="112"/>
  <c r="AC154" i="112"/>
  <c r="AC206" i="112"/>
  <c r="AC128" i="112"/>
  <c r="AC204" i="112"/>
  <c r="AC129" i="112"/>
  <c r="AC127" i="112"/>
  <c r="AC157" i="112"/>
  <c r="AC95" i="112"/>
  <c r="AC122" i="112"/>
  <c r="AD66" i="112"/>
  <c r="AE66" i="112" s="1"/>
  <c r="AC160" i="112"/>
  <c r="AC241" i="112"/>
  <c r="AC239" i="112"/>
  <c r="AC124" i="112"/>
  <c r="AC93" i="112"/>
  <c r="AC243" i="112"/>
  <c r="AC210" i="112"/>
  <c r="AC96" i="112"/>
  <c r="AC207" i="112"/>
  <c r="AC236" i="112"/>
  <c r="AC337" i="112"/>
  <c r="AC211" i="112"/>
  <c r="AC158" i="112"/>
  <c r="AC208" i="112"/>
  <c r="AC94" i="112"/>
  <c r="AC205" i="112"/>
  <c r="AC317" i="112"/>
  <c r="AC242" i="112"/>
  <c r="AC240" i="112"/>
  <c r="AC238" i="112"/>
  <c r="AC123" i="112"/>
  <c r="AC92" i="112"/>
  <c r="AC98" i="112"/>
  <c r="AC126" i="112"/>
  <c r="AC155" i="112"/>
  <c r="AC237" i="112"/>
  <c r="AB318" i="112"/>
  <c r="AB319" i="112" s="1"/>
  <c r="AC308" i="112"/>
  <c r="AC311" i="112" s="1"/>
  <c r="O169" i="151"/>
  <c r="D169" i="151"/>
  <c r="E168" i="151"/>
  <c r="I168" i="151"/>
  <c r="H15" i="151"/>
  <c r="M15" i="151"/>
  <c r="N15" i="151"/>
  <c r="AC325" i="115"/>
  <c r="AC326" i="115" s="1"/>
  <c r="AD332" i="115"/>
  <c r="AD324" i="115"/>
  <c r="AD344" i="115"/>
  <c r="AD313" i="115"/>
  <c r="AD315" i="115" s="1"/>
  <c r="AD318" i="115" s="1"/>
  <c r="AD158" i="115"/>
  <c r="AD127" i="115"/>
  <c r="AD128" i="115"/>
  <c r="AD159" i="115"/>
  <c r="AD129" i="115"/>
  <c r="AD160" i="115"/>
  <c r="AD130" i="115"/>
  <c r="AD161" i="115"/>
  <c r="AD162" i="115"/>
  <c r="AD131" i="115"/>
  <c r="AD132" i="115"/>
  <c r="AD163" i="115"/>
  <c r="AD133" i="115"/>
  <c r="AD164" i="115"/>
  <c r="AD134" i="115"/>
  <c r="AD165" i="115"/>
  <c r="AD135" i="115"/>
  <c r="AD166" i="115"/>
  <c r="B169" i="151"/>
  <c r="C170" i="151"/>
  <c r="A168" i="151"/>
  <c r="P114" i="115"/>
  <c r="X114" i="115"/>
  <c r="Q114" i="115"/>
  <c r="Y114" i="115"/>
  <c r="R114" i="115"/>
  <c r="Z114" i="115"/>
  <c r="S114" i="115"/>
  <c r="AA114" i="115"/>
  <c r="L114" i="115"/>
  <c r="T114" i="115"/>
  <c r="AB114" i="115"/>
  <c r="M114" i="115"/>
  <c r="U114" i="115"/>
  <c r="AC114" i="115"/>
  <c r="W114" i="115"/>
  <c r="V114" i="115"/>
  <c r="O114" i="115"/>
  <c r="N114" i="115"/>
  <c r="L145" i="115"/>
  <c r="T145" i="115"/>
  <c r="AB145" i="115"/>
  <c r="M145" i="115"/>
  <c r="U145" i="115"/>
  <c r="AC145" i="115"/>
  <c r="N145" i="115"/>
  <c r="V145" i="115"/>
  <c r="O145" i="115"/>
  <c r="W145" i="115"/>
  <c r="P145" i="115"/>
  <c r="X145" i="115"/>
  <c r="Q145" i="115"/>
  <c r="Y145" i="115"/>
  <c r="R145" i="115"/>
  <c r="S145" i="115"/>
  <c r="Z145" i="115"/>
  <c r="AA145" i="115"/>
  <c r="N176" i="115"/>
  <c r="V176" i="115"/>
  <c r="T176" i="115"/>
  <c r="AC176" i="115"/>
  <c r="M176" i="115"/>
  <c r="W176" i="115"/>
  <c r="Q176" i="115"/>
  <c r="AB176" i="115"/>
  <c r="R176" i="115"/>
  <c r="S176" i="115"/>
  <c r="U176" i="115"/>
  <c r="X176" i="115"/>
  <c r="L176" i="115"/>
  <c r="Y176" i="115"/>
  <c r="O176" i="115"/>
  <c r="Z176" i="115"/>
  <c r="P176" i="115"/>
  <c r="AA176" i="115"/>
  <c r="H177" i="115"/>
  <c r="Q262" i="115"/>
  <c r="Y262" i="115"/>
  <c r="R262" i="115"/>
  <c r="Z262" i="115"/>
  <c r="H263" i="115"/>
  <c r="S262" i="115"/>
  <c r="AA262" i="115"/>
  <c r="L262" i="115"/>
  <c r="T262" i="115"/>
  <c r="AB262" i="115"/>
  <c r="X262" i="115"/>
  <c r="M262" i="115"/>
  <c r="AC262" i="115"/>
  <c r="N262" i="115"/>
  <c r="AD262" i="115"/>
  <c r="O262" i="115"/>
  <c r="U262" i="115"/>
  <c r="P262" i="115"/>
  <c r="V262" i="115"/>
  <c r="W262" i="115"/>
  <c r="A27" i="117"/>
  <c r="H146" i="115"/>
  <c r="O16" i="117"/>
  <c r="H16" i="117" s="1"/>
  <c r="P230" i="115"/>
  <c r="X230" i="115"/>
  <c r="R230" i="115"/>
  <c r="AA230" i="115"/>
  <c r="S230" i="115"/>
  <c r="AB230" i="115"/>
  <c r="T230" i="115"/>
  <c r="AC230" i="115"/>
  <c r="L230" i="115"/>
  <c r="U230" i="115"/>
  <c r="AD230" i="115"/>
  <c r="M230" i="115"/>
  <c r="V230" i="115"/>
  <c r="Z230" i="115"/>
  <c r="N230" i="115"/>
  <c r="Q230" i="115"/>
  <c r="O230" i="115"/>
  <c r="H231" i="115"/>
  <c r="W230" i="115"/>
  <c r="Y230" i="115"/>
  <c r="C29" i="117"/>
  <c r="B28" i="117"/>
  <c r="D28" i="117"/>
  <c r="AE67" i="115"/>
  <c r="AD244" i="115"/>
  <c r="AD211" i="115"/>
  <c r="AD212" i="115"/>
  <c r="AD243" i="115"/>
  <c r="AD245" i="115"/>
  <c r="AD213" i="115"/>
  <c r="AD246" i="115"/>
  <c r="AD214" i="115"/>
  <c r="AD247" i="115"/>
  <c r="AD215" i="115"/>
  <c r="AD216" i="115"/>
  <c r="AD248" i="115"/>
  <c r="AD217" i="115"/>
  <c r="AD249" i="115"/>
  <c r="AD218" i="115"/>
  <c r="AD250" i="115"/>
  <c r="AD251" i="115"/>
  <c r="AD219" i="115"/>
  <c r="H115" i="115"/>
  <c r="Q110" i="112"/>
  <c r="Y110" i="112"/>
  <c r="O110" i="112"/>
  <c r="X110" i="112"/>
  <c r="P110" i="112"/>
  <c r="Z110" i="112"/>
  <c r="H111" i="112"/>
  <c r="R110" i="112"/>
  <c r="AA110" i="112"/>
  <c r="M110" i="112"/>
  <c r="AC110" i="112"/>
  <c r="T110" i="112"/>
  <c r="V110" i="112"/>
  <c r="AB110" i="112"/>
  <c r="S110" i="112"/>
  <c r="U110" i="112"/>
  <c r="W110" i="112"/>
  <c r="L110" i="112"/>
  <c r="N110" i="112"/>
  <c r="L170" i="112"/>
  <c r="T170" i="112"/>
  <c r="AB170" i="112"/>
  <c r="N170" i="112"/>
  <c r="V170" i="112"/>
  <c r="M170" i="112"/>
  <c r="X170" i="112"/>
  <c r="O170" i="112"/>
  <c r="Y170" i="112"/>
  <c r="Q170" i="112"/>
  <c r="AA170" i="112"/>
  <c r="R170" i="112"/>
  <c r="P170" i="112"/>
  <c r="S170" i="112"/>
  <c r="Z170" i="112"/>
  <c r="U170" i="112"/>
  <c r="W170" i="112"/>
  <c r="H171" i="112"/>
  <c r="M222" i="112"/>
  <c r="U222" i="112"/>
  <c r="AC222" i="112"/>
  <c r="N222" i="112"/>
  <c r="V222" i="112"/>
  <c r="Q222" i="112"/>
  <c r="AA222" i="112"/>
  <c r="R222" i="112"/>
  <c r="AB222" i="112"/>
  <c r="S222" i="112"/>
  <c r="T222" i="112"/>
  <c r="H223" i="112"/>
  <c r="W222" i="112"/>
  <c r="Y222" i="112"/>
  <c r="Z222" i="112"/>
  <c r="L222" i="112"/>
  <c r="O222" i="112"/>
  <c r="P222" i="112"/>
  <c r="X222" i="112"/>
  <c r="Q139" i="112"/>
  <c r="Y139" i="112"/>
  <c r="M139" i="112"/>
  <c r="V139" i="112"/>
  <c r="O139" i="112"/>
  <c r="Z139" i="112"/>
  <c r="R139" i="112"/>
  <c r="AB139" i="112"/>
  <c r="T139" i="112"/>
  <c r="H140" i="112"/>
  <c r="L139" i="112"/>
  <c r="N139" i="112"/>
  <c r="P139" i="112"/>
  <c r="S139" i="112"/>
  <c r="U139" i="112"/>
  <c r="X139" i="112"/>
  <c r="W139" i="112"/>
  <c r="AA139" i="112"/>
  <c r="P253" i="112"/>
  <c r="X253" i="112"/>
  <c r="R253" i="112"/>
  <c r="AA253" i="112"/>
  <c r="S253" i="112"/>
  <c r="AB253" i="112"/>
  <c r="T253" i="112"/>
  <c r="L253" i="112"/>
  <c r="U253" i="112"/>
  <c r="M253" i="112"/>
  <c r="V253" i="112"/>
  <c r="Y253" i="112"/>
  <c r="Q253" i="112"/>
  <c r="Z253" i="112"/>
  <c r="N253" i="112"/>
  <c r="H254" i="112"/>
  <c r="W253" i="112"/>
  <c r="O253" i="112"/>
  <c r="AD99" i="112" l="1"/>
  <c r="AD95" i="112"/>
  <c r="AD130" i="112"/>
  <c r="AD123" i="112"/>
  <c r="AD153" i="112"/>
  <c r="AD325" i="112"/>
  <c r="AD128" i="112"/>
  <c r="AD127" i="112"/>
  <c r="AD210" i="112"/>
  <c r="AD236" i="112"/>
  <c r="AD125" i="112"/>
  <c r="AD208" i="112"/>
  <c r="AD160" i="112"/>
  <c r="AD158" i="112"/>
  <c r="AD96" i="112"/>
  <c r="AD238" i="112"/>
  <c r="AD122" i="112"/>
  <c r="AD337" i="112"/>
  <c r="AD110" i="112"/>
  <c r="AD317" i="112"/>
  <c r="AD306" i="112"/>
  <c r="AD308" i="112" s="1"/>
  <c r="AD311" i="112" s="1"/>
  <c r="AD156" i="112"/>
  <c r="AD161" i="112"/>
  <c r="AD242" i="112"/>
  <c r="AD239" i="112"/>
  <c r="AD154" i="112"/>
  <c r="AD205" i="112"/>
  <c r="AD159" i="112"/>
  <c r="AD157" i="112"/>
  <c r="AD243" i="112"/>
  <c r="AD211" i="112"/>
  <c r="AD126" i="112"/>
  <c r="AD124" i="112"/>
  <c r="AD94" i="112"/>
  <c r="AD204" i="112"/>
  <c r="AD240" i="112"/>
  <c r="AD93" i="112"/>
  <c r="AD212" i="112"/>
  <c r="AD209" i="112"/>
  <c r="AD92" i="112"/>
  <c r="AD244" i="112"/>
  <c r="AD206" i="112"/>
  <c r="AD241" i="112"/>
  <c r="AD207" i="112"/>
  <c r="AD237" i="112"/>
  <c r="AD129" i="112"/>
  <c r="AD98" i="112"/>
  <c r="AD97" i="112"/>
  <c r="AD155" i="112"/>
  <c r="AD91" i="112"/>
  <c r="AC318" i="112"/>
  <c r="AC319" i="112" s="1"/>
  <c r="O170" i="151"/>
  <c r="D170" i="151"/>
  <c r="E169" i="151"/>
  <c r="I169" i="151"/>
  <c r="K15" i="151"/>
  <c r="G16" i="151" s="1"/>
  <c r="J15" i="151"/>
  <c r="AD325" i="115"/>
  <c r="AD326" i="115" s="1"/>
  <c r="AE344" i="115"/>
  <c r="AE324" i="115"/>
  <c r="AE332" i="115"/>
  <c r="AE313" i="115"/>
  <c r="AE315" i="115" s="1"/>
  <c r="AE318" i="115" s="1"/>
  <c r="AE127" i="115"/>
  <c r="AE158" i="115"/>
  <c r="AE159" i="115"/>
  <c r="AE128" i="115"/>
  <c r="AE160" i="115"/>
  <c r="AE129" i="115"/>
  <c r="AE161" i="115"/>
  <c r="AE130" i="115"/>
  <c r="AE131" i="115"/>
  <c r="AE162" i="115"/>
  <c r="AE132" i="115"/>
  <c r="AE163" i="115"/>
  <c r="AE164" i="115"/>
  <c r="AE133" i="115"/>
  <c r="AE134" i="115"/>
  <c r="AE165" i="115"/>
  <c r="AE166" i="115"/>
  <c r="AE135" i="115"/>
  <c r="AE167" i="115"/>
  <c r="AE136" i="115"/>
  <c r="C171" i="151"/>
  <c r="B170" i="151"/>
  <c r="A169" i="151"/>
  <c r="AE306" i="112"/>
  <c r="AE317" i="112"/>
  <c r="AE325" i="112"/>
  <c r="AE337" i="112"/>
  <c r="L115" i="115"/>
  <c r="T115" i="115"/>
  <c r="AB115" i="115"/>
  <c r="M115" i="115"/>
  <c r="U115" i="115"/>
  <c r="AC115" i="115"/>
  <c r="N115" i="115"/>
  <c r="V115" i="115"/>
  <c r="AD115" i="115"/>
  <c r="O115" i="115"/>
  <c r="W115" i="115"/>
  <c r="P115" i="115"/>
  <c r="X115" i="115"/>
  <c r="Q115" i="115"/>
  <c r="Y115" i="115"/>
  <c r="R115" i="115"/>
  <c r="S115" i="115"/>
  <c r="Z115" i="115"/>
  <c r="AA115" i="115"/>
  <c r="P146" i="115"/>
  <c r="X146" i="115"/>
  <c r="Q146" i="115"/>
  <c r="Y146" i="115"/>
  <c r="R146" i="115"/>
  <c r="Z146" i="115"/>
  <c r="S146" i="115"/>
  <c r="AA146" i="115"/>
  <c r="L146" i="115"/>
  <c r="T146" i="115"/>
  <c r="AB146" i="115"/>
  <c r="M146" i="115"/>
  <c r="U146" i="115"/>
  <c r="AC146" i="115"/>
  <c r="N146" i="115"/>
  <c r="V146" i="115"/>
  <c r="W146" i="115"/>
  <c r="AD146" i="115"/>
  <c r="O146" i="115"/>
  <c r="P177" i="115"/>
  <c r="X177" i="115"/>
  <c r="R177" i="115"/>
  <c r="AA177" i="115"/>
  <c r="T177" i="115"/>
  <c r="AC177" i="115"/>
  <c r="L177" i="115"/>
  <c r="W177" i="115"/>
  <c r="M177" i="115"/>
  <c r="Y177" i="115"/>
  <c r="N177" i="115"/>
  <c r="Z177" i="115"/>
  <c r="O177" i="115"/>
  <c r="AB177" i="115"/>
  <c r="Q177" i="115"/>
  <c r="AD177" i="115"/>
  <c r="S177" i="115"/>
  <c r="U177" i="115"/>
  <c r="V177" i="115"/>
  <c r="AF67" i="115"/>
  <c r="AE243" i="115"/>
  <c r="AE211" i="115"/>
  <c r="AE244" i="115"/>
  <c r="AE212" i="115"/>
  <c r="AE245" i="115"/>
  <c r="AE213" i="115"/>
  <c r="AE246" i="115"/>
  <c r="AE214" i="115"/>
  <c r="AE215" i="115"/>
  <c r="AE247" i="115"/>
  <c r="AE216" i="115"/>
  <c r="AE248" i="115"/>
  <c r="AE217" i="115"/>
  <c r="AE249" i="115"/>
  <c r="AE250" i="115"/>
  <c r="AE218" i="115"/>
  <c r="AE219" i="115"/>
  <c r="AE251" i="115"/>
  <c r="AE220" i="115"/>
  <c r="AE252" i="115"/>
  <c r="H147" i="115"/>
  <c r="R263" i="115"/>
  <c r="Z263" i="115"/>
  <c r="H264" i="115"/>
  <c r="S263" i="115"/>
  <c r="AA263" i="115"/>
  <c r="L263" i="115"/>
  <c r="T263" i="115"/>
  <c r="AB263" i="115"/>
  <c r="W263" i="115"/>
  <c r="M263" i="115"/>
  <c r="X263" i="115"/>
  <c r="AE263" i="115"/>
  <c r="N263" i="115"/>
  <c r="Y263" i="115"/>
  <c r="O263" i="115"/>
  <c r="AC263" i="115"/>
  <c r="Q263" i="115"/>
  <c r="P263" i="115"/>
  <c r="AD263" i="115"/>
  <c r="U263" i="115"/>
  <c r="V263" i="115"/>
  <c r="H178" i="115"/>
  <c r="A28" i="117"/>
  <c r="H116" i="115"/>
  <c r="B29" i="117"/>
  <c r="C30" i="117"/>
  <c r="D29" i="117"/>
  <c r="Q231" i="115"/>
  <c r="Y231" i="115"/>
  <c r="N231" i="115"/>
  <c r="W231" i="115"/>
  <c r="H232" i="115"/>
  <c r="O231" i="115"/>
  <c r="X231" i="115"/>
  <c r="P231" i="115"/>
  <c r="Z231" i="115"/>
  <c r="R231" i="115"/>
  <c r="AA231" i="115"/>
  <c r="S231" i="115"/>
  <c r="AB231" i="115"/>
  <c r="U231" i="115"/>
  <c r="V231" i="115"/>
  <c r="L231" i="115"/>
  <c r="AC231" i="115"/>
  <c r="AD231" i="115"/>
  <c r="AE231" i="115"/>
  <c r="M231" i="115"/>
  <c r="T231" i="115"/>
  <c r="P16" i="117"/>
  <c r="M16" i="117"/>
  <c r="N16" i="117"/>
  <c r="Q254" i="112"/>
  <c r="Y254" i="112"/>
  <c r="N254" i="112"/>
  <c r="W254" i="112"/>
  <c r="H255" i="112"/>
  <c r="O254" i="112"/>
  <c r="X254" i="112"/>
  <c r="P254" i="112"/>
  <c r="Z254" i="112"/>
  <c r="R254" i="112"/>
  <c r="AA254" i="112"/>
  <c r="S254" i="112"/>
  <c r="AB254" i="112"/>
  <c r="T254" i="112"/>
  <c r="U254" i="112"/>
  <c r="L254" i="112"/>
  <c r="M254" i="112"/>
  <c r="V254" i="112"/>
  <c r="AC254" i="112"/>
  <c r="M171" i="112"/>
  <c r="U171" i="112"/>
  <c r="AC171" i="112"/>
  <c r="O171" i="112"/>
  <c r="W171" i="112"/>
  <c r="N171" i="112"/>
  <c r="Y171" i="112"/>
  <c r="P171" i="112"/>
  <c r="Z171" i="112"/>
  <c r="R171" i="112"/>
  <c r="AB171" i="112"/>
  <c r="S171" i="112"/>
  <c r="V171" i="112"/>
  <c r="X171" i="112"/>
  <c r="AA171" i="112"/>
  <c r="Q171" i="112"/>
  <c r="T171" i="112"/>
  <c r="H172" i="112"/>
  <c r="L171" i="112"/>
  <c r="AF66" i="112"/>
  <c r="AE91" i="112"/>
  <c r="AE204" i="112"/>
  <c r="AE93" i="112"/>
  <c r="AE153" i="112"/>
  <c r="AE122" i="112"/>
  <c r="AE92" i="112"/>
  <c r="AE236" i="112"/>
  <c r="AE205" i="112"/>
  <c r="AE154" i="112"/>
  <c r="AE206" i="112"/>
  <c r="AE237" i="112"/>
  <c r="AE94" i="112"/>
  <c r="AE123" i="112"/>
  <c r="AE238" i="112"/>
  <c r="AE207" i="112"/>
  <c r="AE95" i="112"/>
  <c r="AE155" i="112"/>
  <c r="AE124" i="112"/>
  <c r="AE208" i="112"/>
  <c r="AE125" i="112"/>
  <c r="AE239" i="112"/>
  <c r="AE156" i="112"/>
  <c r="AE96" i="112"/>
  <c r="AE240" i="112"/>
  <c r="AE97" i="112"/>
  <c r="AE157" i="112"/>
  <c r="AE126" i="112"/>
  <c r="AE209" i="112"/>
  <c r="AE127" i="112"/>
  <c r="AE98" i="112"/>
  <c r="AE241" i="112"/>
  <c r="AE158" i="112"/>
  <c r="AE210" i="112"/>
  <c r="AE128" i="112"/>
  <c r="AE159" i="112"/>
  <c r="AE99" i="112"/>
  <c r="AE242" i="112"/>
  <c r="AE211" i="112"/>
  <c r="AE160" i="112"/>
  <c r="AE129" i="112"/>
  <c r="AE212" i="112"/>
  <c r="AE243" i="112"/>
  <c r="AE100" i="112"/>
  <c r="AE130" i="112"/>
  <c r="AE213" i="112"/>
  <c r="AE161" i="112"/>
  <c r="AE244" i="112"/>
  <c r="AE245" i="112"/>
  <c r="AE131" i="112"/>
  <c r="AE162" i="112"/>
  <c r="R140" i="112"/>
  <c r="Z140" i="112"/>
  <c r="H141" i="112"/>
  <c r="S140" i="112"/>
  <c r="AB140" i="112"/>
  <c r="O140" i="112"/>
  <c r="Y140" i="112"/>
  <c r="Q140" i="112"/>
  <c r="AC140" i="112"/>
  <c r="U140" i="112"/>
  <c r="N140" i="112"/>
  <c r="P140" i="112"/>
  <c r="T140" i="112"/>
  <c r="V140" i="112"/>
  <c r="W140" i="112"/>
  <c r="L140" i="112"/>
  <c r="M140" i="112"/>
  <c r="X140" i="112"/>
  <c r="AA140" i="112"/>
  <c r="N223" i="112"/>
  <c r="V223" i="112"/>
  <c r="AD223" i="112"/>
  <c r="O223" i="112"/>
  <c r="W223" i="112"/>
  <c r="R223" i="112"/>
  <c r="AB223" i="112"/>
  <c r="S223" i="112"/>
  <c r="AC223" i="112"/>
  <c r="T223" i="112"/>
  <c r="H224" i="112"/>
  <c r="U223" i="112"/>
  <c r="L223" i="112"/>
  <c r="X223" i="112"/>
  <c r="Y223" i="112"/>
  <c r="Z223" i="112"/>
  <c r="M223" i="112"/>
  <c r="P223" i="112"/>
  <c r="Q223" i="112"/>
  <c r="AA223" i="112"/>
  <c r="R111" i="112"/>
  <c r="Z111" i="112"/>
  <c r="H112" i="112"/>
  <c r="S111" i="112"/>
  <c r="AA111" i="112"/>
  <c r="L111" i="112"/>
  <c r="T111" i="112"/>
  <c r="AB111" i="112"/>
  <c r="W111" i="112"/>
  <c r="Q111" i="112"/>
  <c r="V111" i="112"/>
  <c r="M111" i="112"/>
  <c r="Y111" i="112"/>
  <c r="N111" i="112"/>
  <c r="O111" i="112"/>
  <c r="P111" i="112"/>
  <c r="U111" i="112"/>
  <c r="X111" i="112"/>
  <c r="AD111" i="112"/>
  <c r="AC111" i="112"/>
  <c r="AE111" i="112"/>
  <c r="AD318" i="112" l="1"/>
  <c r="AD319" i="112" s="1"/>
  <c r="AE308" i="112"/>
  <c r="AE311" i="112" s="1"/>
  <c r="AE318" i="112" s="1"/>
  <c r="O171" i="151"/>
  <c r="D171" i="151"/>
  <c r="E170" i="151"/>
  <c r="I170" i="151"/>
  <c r="F16" i="151"/>
  <c r="P16" i="151" s="1"/>
  <c r="AE325" i="115"/>
  <c r="AE326" i="115" s="1"/>
  <c r="AF324" i="115"/>
  <c r="AF332" i="115"/>
  <c r="AF344" i="115"/>
  <c r="AF313" i="115"/>
  <c r="AF315" i="115" s="1"/>
  <c r="AF318" i="115" s="1"/>
  <c r="AF158" i="115"/>
  <c r="AF127" i="115"/>
  <c r="AF96" i="115"/>
  <c r="AF128" i="115"/>
  <c r="AF159" i="115"/>
  <c r="AF160" i="115"/>
  <c r="AF129" i="115"/>
  <c r="AF130" i="115"/>
  <c r="AF161" i="115"/>
  <c r="AF162" i="115"/>
  <c r="AF131" i="115"/>
  <c r="AF132" i="115"/>
  <c r="AF163" i="115"/>
  <c r="AF133" i="115"/>
  <c r="AF164" i="115"/>
  <c r="AF165" i="115"/>
  <c r="AF134" i="115"/>
  <c r="AF166" i="115"/>
  <c r="AF135" i="115"/>
  <c r="AF136" i="115"/>
  <c r="AF167" i="115"/>
  <c r="AF168" i="115"/>
  <c r="AF137" i="115"/>
  <c r="C172" i="151"/>
  <c r="B171" i="151"/>
  <c r="A170" i="151"/>
  <c r="AF306" i="112"/>
  <c r="AF337" i="112"/>
  <c r="AF325" i="112"/>
  <c r="AF317" i="112"/>
  <c r="P116" i="115"/>
  <c r="X116" i="115"/>
  <c r="Q116" i="115"/>
  <c r="Y116" i="115"/>
  <c r="R116" i="115"/>
  <c r="Z116" i="115"/>
  <c r="S116" i="115"/>
  <c r="AA116" i="115"/>
  <c r="L116" i="115"/>
  <c r="T116" i="115"/>
  <c r="AB116" i="115"/>
  <c r="M116" i="115"/>
  <c r="U116" i="115"/>
  <c r="AC116" i="115"/>
  <c r="O116" i="115"/>
  <c r="V116" i="115"/>
  <c r="W116" i="115"/>
  <c r="AD116" i="115"/>
  <c r="AE116" i="115"/>
  <c r="N116" i="115"/>
  <c r="L147" i="115"/>
  <c r="T147" i="115"/>
  <c r="AB147" i="115"/>
  <c r="M147" i="115"/>
  <c r="U147" i="115"/>
  <c r="AC147" i="115"/>
  <c r="N147" i="115"/>
  <c r="V147" i="115"/>
  <c r="AD147" i="115"/>
  <c r="O147" i="115"/>
  <c r="W147" i="115"/>
  <c r="AE147" i="115"/>
  <c r="P147" i="115"/>
  <c r="X147" i="115"/>
  <c r="Q147" i="115"/>
  <c r="Y147" i="115"/>
  <c r="Z147" i="115"/>
  <c r="AA147" i="115"/>
  <c r="R147" i="115"/>
  <c r="S147" i="115"/>
  <c r="R178" i="115"/>
  <c r="Z178" i="115"/>
  <c r="O178" i="115"/>
  <c r="X178" i="115"/>
  <c r="Q178" i="115"/>
  <c r="AA178" i="115"/>
  <c r="S178" i="115"/>
  <c r="AD178" i="115"/>
  <c r="T178" i="115"/>
  <c r="AE178" i="115"/>
  <c r="U178" i="115"/>
  <c r="V178" i="115"/>
  <c r="AB178" i="115"/>
  <c r="L178" i="115"/>
  <c r="W178" i="115"/>
  <c r="M178" i="115"/>
  <c r="Y178" i="115"/>
  <c r="N178" i="115"/>
  <c r="P178" i="115"/>
  <c r="AC178" i="115"/>
  <c r="AG67" i="115"/>
  <c r="AF244" i="115"/>
  <c r="AF212" i="115"/>
  <c r="AF211" i="115"/>
  <c r="AF243" i="115"/>
  <c r="AF245" i="115"/>
  <c r="AF213" i="115"/>
  <c r="AF214" i="115"/>
  <c r="AF246" i="115"/>
  <c r="AF215" i="115"/>
  <c r="AF247" i="115"/>
  <c r="AF216" i="115"/>
  <c r="AF248" i="115"/>
  <c r="AF217" i="115"/>
  <c r="AF249" i="115"/>
  <c r="AF250" i="115"/>
  <c r="AF218" i="115"/>
  <c r="AF251" i="115"/>
  <c r="AF219" i="115"/>
  <c r="AF252" i="115"/>
  <c r="AF220" i="115"/>
  <c r="AF253" i="115"/>
  <c r="AF221" i="115"/>
  <c r="A29" i="117"/>
  <c r="H179" i="115"/>
  <c r="J16" i="117"/>
  <c r="K16" i="117"/>
  <c r="R232" i="115"/>
  <c r="Z232" i="115"/>
  <c r="H233" i="115"/>
  <c r="T232" i="115"/>
  <c r="AC232" i="115"/>
  <c r="L232" i="115"/>
  <c r="U232" i="115"/>
  <c r="AD232" i="115"/>
  <c r="M232" i="115"/>
  <c r="V232" i="115"/>
  <c r="AE232" i="115"/>
  <c r="N232" i="115"/>
  <c r="W232" i="115"/>
  <c r="AF232" i="115"/>
  <c r="O232" i="115"/>
  <c r="X232" i="115"/>
  <c r="P232" i="115"/>
  <c r="Q232" i="115"/>
  <c r="AB232" i="115"/>
  <c r="S232" i="115"/>
  <c r="Y232" i="115"/>
  <c r="AA232" i="115"/>
  <c r="D30" i="117"/>
  <c r="B30" i="117"/>
  <c r="C31" i="117"/>
  <c r="S264" i="115"/>
  <c r="AA264" i="115"/>
  <c r="L264" i="115"/>
  <c r="T264" i="115"/>
  <c r="AB264" i="115"/>
  <c r="M264" i="115"/>
  <c r="U264" i="115"/>
  <c r="AC264" i="115"/>
  <c r="Q264" i="115"/>
  <c r="AE264" i="115"/>
  <c r="H265" i="115"/>
  <c r="R264" i="115"/>
  <c r="AF264" i="115"/>
  <c r="P264" i="115"/>
  <c r="V264" i="115"/>
  <c r="W264" i="115"/>
  <c r="N264" i="115"/>
  <c r="Y264" i="115"/>
  <c r="AD264" i="115"/>
  <c r="X264" i="115"/>
  <c r="O264" i="115"/>
  <c r="Z264" i="115"/>
  <c r="H148" i="115"/>
  <c r="H117" i="115"/>
  <c r="S141" i="112"/>
  <c r="AA141" i="112"/>
  <c r="O141" i="112"/>
  <c r="X141" i="112"/>
  <c r="H142" i="112"/>
  <c r="P141" i="112"/>
  <c r="Z141" i="112"/>
  <c r="R141" i="112"/>
  <c r="AC141" i="112"/>
  <c r="U141" i="112"/>
  <c r="Q141" i="112"/>
  <c r="T141" i="112"/>
  <c r="V141" i="112"/>
  <c r="W141" i="112"/>
  <c r="Y141" i="112"/>
  <c r="N141" i="112"/>
  <c r="AB141" i="112"/>
  <c r="AD141" i="112"/>
  <c r="L141" i="112"/>
  <c r="M141" i="112"/>
  <c r="N172" i="112"/>
  <c r="V172" i="112"/>
  <c r="AD172" i="112"/>
  <c r="P172" i="112"/>
  <c r="X172" i="112"/>
  <c r="O172" i="112"/>
  <c r="Z172" i="112"/>
  <c r="Q172" i="112"/>
  <c r="AA172" i="112"/>
  <c r="S172" i="112"/>
  <c r="AC172" i="112"/>
  <c r="T172" i="112"/>
  <c r="H173" i="112"/>
  <c r="L172" i="112"/>
  <c r="M172" i="112"/>
  <c r="R172" i="112"/>
  <c r="U172" i="112"/>
  <c r="AB172" i="112"/>
  <c r="W172" i="112"/>
  <c r="Y172" i="112"/>
  <c r="R255" i="112"/>
  <c r="Z255" i="112"/>
  <c r="H256" i="112"/>
  <c r="T255" i="112"/>
  <c r="AC255" i="112"/>
  <c r="L255" i="112"/>
  <c r="U255" i="112"/>
  <c r="AD255" i="112"/>
  <c r="M255" i="112"/>
  <c r="V255" i="112"/>
  <c r="N255" i="112"/>
  <c r="W255" i="112"/>
  <c r="O255" i="112"/>
  <c r="X255" i="112"/>
  <c r="P255" i="112"/>
  <c r="AB255" i="112"/>
  <c r="Q255" i="112"/>
  <c r="S255" i="112"/>
  <c r="Y255" i="112"/>
  <c r="AA255" i="112"/>
  <c r="O224" i="112"/>
  <c r="W224" i="112"/>
  <c r="AE224" i="112"/>
  <c r="P224" i="112"/>
  <c r="X224" i="112"/>
  <c r="S224" i="112"/>
  <c r="AC224" i="112"/>
  <c r="T224" i="112"/>
  <c r="AD224" i="112"/>
  <c r="H225" i="112"/>
  <c r="U224" i="112"/>
  <c r="L224" i="112"/>
  <c r="V224" i="112"/>
  <c r="M224" i="112"/>
  <c r="Y224" i="112"/>
  <c r="R224" i="112"/>
  <c r="Z224" i="112"/>
  <c r="AA224" i="112"/>
  <c r="Q224" i="112"/>
  <c r="AB224" i="112"/>
  <c r="N224" i="112"/>
  <c r="S112" i="112"/>
  <c r="AA112" i="112"/>
  <c r="L112" i="112"/>
  <c r="T112" i="112"/>
  <c r="AB112" i="112"/>
  <c r="M112" i="112"/>
  <c r="U112" i="112"/>
  <c r="AC112" i="112"/>
  <c r="Q112" i="112"/>
  <c r="AE112" i="112"/>
  <c r="H113" i="112"/>
  <c r="P112" i="112"/>
  <c r="AF112" i="112"/>
  <c r="V112" i="112"/>
  <c r="X112" i="112"/>
  <c r="Z112" i="112"/>
  <c r="AD112" i="112"/>
  <c r="N112" i="112"/>
  <c r="O112" i="112"/>
  <c r="R112" i="112"/>
  <c r="W112" i="112"/>
  <c r="Y112" i="112"/>
  <c r="AG66" i="112"/>
  <c r="AF91" i="112"/>
  <c r="AF92" i="112"/>
  <c r="AF204" i="112"/>
  <c r="AF205" i="112"/>
  <c r="AF236" i="112"/>
  <c r="AF93" i="112"/>
  <c r="AF122" i="112"/>
  <c r="AF153" i="112"/>
  <c r="AF237" i="112"/>
  <c r="AF94" i="112"/>
  <c r="AF123" i="112"/>
  <c r="AF206" i="112"/>
  <c r="AF154" i="112"/>
  <c r="AF155" i="112"/>
  <c r="AF95" i="112"/>
  <c r="AF124" i="112"/>
  <c r="AF207" i="112"/>
  <c r="AF238" i="112"/>
  <c r="AF156" i="112"/>
  <c r="AF96" i="112"/>
  <c r="AF208" i="112"/>
  <c r="AF239" i="112"/>
  <c r="AF125" i="112"/>
  <c r="AF209" i="112"/>
  <c r="AF97" i="112"/>
  <c r="AF126" i="112"/>
  <c r="AF240" i="112"/>
  <c r="AF157" i="112"/>
  <c r="AF127" i="112"/>
  <c r="AF98" i="112"/>
  <c r="AF158" i="112"/>
  <c r="AF241" i="112"/>
  <c r="AF210" i="112"/>
  <c r="AF99" i="112"/>
  <c r="AF242" i="112"/>
  <c r="AF128" i="112"/>
  <c r="AF159" i="112"/>
  <c r="AF211" i="112"/>
  <c r="AF129" i="112"/>
  <c r="AF212" i="112"/>
  <c r="AF100" i="112"/>
  <c r="AF160" i="112"/>
  <c r="AF243" i="112"/>
  <c r="AF161" i="112"/>
  <c r="AF244" i="112"/>
  <c r="AF213" i="112"/>
  <c r="AF101" i="112"/>
  <c r="AF130" i="112"/>
  <c r="AF245" i="112"/>
  <c r="AF162" i="112"/>
  <c r="AF214" i="112"/>
  <c r="AF131" i="112"/>
  <c r="AF163" i="112"/>
  <c r="AF246" i="112"/>
  <c r="AF132" i="112"/>
  <c r="AF308" i="112" l="1"/>
  <c r="AF311" i="112" s="1"/>
  <c r="AE319" i="112"/>
  <c r="O172" i="151"/>
  <c r="D172" i="151"/>
  <c r="I171" i="151"/>
  <c r="E171" i="151"/>
  <c r="H16" i="151"/>
  <c r="M16" i="151"/>
  <c r="N16" i="151"/>
  <c r="AF325" i="115"/>
  <c r="AF326" i="115" s="1"/>
  <c r="AG332" i="115"/>
  <c r="AG324" i="115"/>
  <c r="AG344" i="115"/>
  <c r="AG313" i="115"/>
  <c r="AG315" i="115" s="1"/>
  <c r="AG318" i="115" s="1"/>
  <c r="AG127" i="115"/>
  <c r="AG96" i="115"/>
  <c r="AG158" i="115"/>
  <c r="AG97" i="115"/>
  <c r="AG159" i="115"/>
  <c r="AG128" i="115"/>
  <c r="AG129" i="115"/>
  <c r="AG160" i="115"/>
  <c r="AG130" i="115"/>
  <c r="AG161" i="115"/>
  <c r="AG131" i="115"/>
  <c r="AG162" i="115"/>
  <c r="AG163" i="115"/>
  <c r="AG132" i="115"/>
  <c r="AG133" i="115"/>
  <c r="AG164" i="115"/>
  <c r="AG165" i="115"/>
  <c r="AG134" i="115"/>
  <c r="AG166" i="115"/>
  <c r="AG135" i="115"/>
  <c r="AG136" i="115"/>
  <c r="AG167" i="115"/>
  <c r="AG137" i="115"/>
  <c r="AG168" i="115"/>
  <c r="AG138" i="115"/>
  <c r="AG169" i="115"/>
  <c r="A171" i="151"/>
  <c r="C173" i="151"/>
  <c r="B172" i="151"/>
  <c r="AG306" i="112"/>
  <c r="AG308" i="112" s="1"/>
  <c r="AG311" i="112" s="1"/>
  <c r="AF318" i="112"/>
  <c r="AF319" i="112" s="1"/>
  <c r="AG317" i="112"/>
  <c r="AG337" i="112"/>
  <c r="AG325" i="112"/>
  <c r="L117" i="115"/>
  <c r="T117" i="115"/>
  <c r="AB117" i="115"/>
  <c r="M117" i="115"/>
  <c r="U117" i="115"/>
  <c r="AC117" i="115"/>
  <c r="N117" i="115"/>
  <c r="V117" i="115"/>
  <c r="AD117" i="115"/>
  <c r="O117" i="115"/>
  <c r="W117" i="115"/>
  <c r="AE117" i="115"/>
  <c r="P117" i="115"/>
  <c r="X117" i="115"/>
  <c r="AF117" i="115"/>
  <c r="Q117" i="115"/>
  <c r="Y117" i="115"/>
  <c r="AA117" i="115"/>
  <c r="Z117" i="115"/>
  <c r="R117" i="115"/>
  <c r="S117" i="115"/>
  <c r="P148" i="115"/>
  <c r="X148" i="115"/>
  <c r="AF148" i="115"/>
  <c r="Q148" i="115"/>
  <c r="Y148" i="115"/>
  <c r="R148" i="115"/>
  <c r="Z148" i="115"/>
  <c r="S148" i="115"/>
  <c r="AA148" i="115"/>
  <c r="L148" i="115"/>
  <c r="T148" i="115"/>
  <c r="AB148" i="115"/>
  <c r="M148" i="115"/>
  <c r="U148" i="115"/>
  <c r="AC148" i="115"/>
  <c r="N148" i="115"/>
  <c r="O148" i="115"/>
  <c r="V148" i="115"/>
  <c r="W148" i="115"/>
  <c r="AD148" i="115"/>
  <c r="AE148" i="115"/>
  <c r="L179" i="115"/>
  <c r="T179" i="115"/>
  <c r="AB179" i="115"/>
  <c r="M179" i="115"/>
  <c r="V179" i="115"/>
  <c r="AE179" i="115"/>
  <c r="O179" i="115"/>
  <c r="X179" i="115"/>
  <c r="Y179" i="115"/>
  <c r="N179" i="115"/>
  <c r="Z179" i="115"/>
  <c r="P179" i="115"/>
  <c r="AA179" i="115"/>
  <c r="Q179" i="115"/>
  <c r="AC179" i="115"/>
  <c r="R179" i="115"/>
  <c r="AD179" i="115"/>
  <c r="S179" i="115"/>
  <c r="AF179" i="115"/>
  <c r="U179" i="115"/>
  <c r="W179" i="115"/>
  <c r="O17" i="117"/>
  <c r="H17" i="117" s="1"/>
  <c r="B31" i="117"/>
  <c r="C32" i="117"/>
  <c r="D31" i="117"/>
  <c r="AH67" i="115"/>
  <c r="AG243" i="115"/>
  <c r="AG244" i="115"/>
  <c r="AG211" i="115"/>
  <c r="AG212" i="115"/>
  <c r="AG213" i="115"/>
  <c r="AG245" i="115"/>
  <c r="AG246" i="115"/>
  <c r="AG214" i="115"/>
  <c r="AG247" i="115"/>
  <c r="AG215" i="115"/>
  <c r="AG248" i="115"/>
  <c r="AG216" i="115"/>
  <c r="AG217" i="115"/>
  <c r="AG249" i="115"/>
  <c r="AG250" i="115"/>
  <c r="AG218" i="115"/>
  <c r="AG251" i="115"/>
  <c r="AG219" i="115"/>
  <c r="AG220" i="115"/>
  <c r="AG252" i="115"/>
  <c r="AG221" i="115"/>
  <c r="AG253" i="115"/>
  <c r="AG222" i="115"/>
  <c r="AG254" i="115"/>
  <c r="H118" i="115"/>
  <c r="H149" i="115"/>
  <c r="A30" i="117"/>
  <c r="H180" i="115"/>
  <c r="L265" i="115"/>
  <c r="T265" i="115"/>
  <c r="AB265" i="115"/>
  <c r="M265" i="115"/>
  <c r="U265" i="115"/>
  <c r="AC265" i="115"/>
  <c r="N265" i="115"/>
  <c r="V265" i="115"/>
  <c r="AD265" i="115"/>
  <c r="Y265" i="115"/>
  <c r="X265" i="115"/>
  <c r="O265" i="115"/>
  <c r="Z265" i="115"/>
  <c r="AG265" i="115"/>
  <c r="P265" i="115"/>
  <c r="AA265" i="115"/>
  <c r="Q265" i="115"/>
  <c r="AE265" i="115"/>
  <c r="H266" i="115"/>
  <c r="S265" i="115"/>
  <c r="R265" i="115"/>
  <c r="AF265" i="115"/>
  <c r="W265" i="115"/>
  <c r="S233" i="115"/>
  <c r="AA233" i="115"/>
  <c r="P233" i="115"/>
  <c r="Y233" i="115"/>
  <c r="Q233" i="115"/>
  <c r="Z233" i="115"/>
  <c r="R233" i="115"/>
  <c r="AB233" i="115"/>
  <c r="T233" i="115"/>
  <c r="AC233" i="115"/>
  <c r="L233" i="115"/>
  <c r="U233" i="115"/>
  <c r="AD233" i="115"/>
  <c r="AF233" i="115"/>
  <c r="M233" i="115"/>
  <c r="AG233" i="115"/>
  <c r="N233" i="115"/>
  <c r="O233" i="115"/>
  <c r="W233" i="115"/>
  <c r="V233" i="115"/>
  <c r="H234" i="115"/>
  <c r="X233" i="115"/>
  <c r="AE233" i="115"/>
  <c r="S256" i="112"/>
  <c r="AA256" i="112"/>
  <c r="P256" i="112"/>
  <c r="Y256" i="112"/>
  <c r="Q256" i="112"/>
  <c r="Z256" i="112"/>
  <c r="R256" i="112"/>
  <c r="AB256" i="112"/>
  <c r="T256" i="112"/>
  <c r="AC256" i="112"/>
  <c r="L256" i="112"/>
  <c r="U256" i="112"/>
  <c r="AD256" i="112"/>
  <c r="AE256" i="112"/>
  <c r="V256" i="112"/>
  <c r="M256" i="112"/>
  <c r="N256" i="112"/>
  <c r="O256" i="112"/>
  <c r="H257" i="112"/>
  <c r="W256" i="112"/>
  <c r="X256" i="112"/>
  <c r="L142" i="112"/>
  <c r="T142" i="112"/>
  <c r="AB142" i="112"/>
  <c r="U142" i="112"/>
  <c r="AD142" i="112"/>
  <c r="P142" i="112"/>
  <c r="Z142" i="112"/>
  <c r="R142" i="112"/>
  <c r="AC142" i="112"/>
  <c r="V142" i="112"/>
  <c r="H143" i="112"/>
  <c r="S142" i="112"/>
  <c r="W142" i="112"/>
  <c r="X142" i="112"/>
  <c r="Y142" i="112"/>
  <c r="M142" i="112"/>
  <c r="AA142" i="112"/>
  <c r="Q142" i="112"/>
  <c r="N142" i="112"/>
  <c r="O142" i="112"/>
  <c r="AE142" i="112"/>
  <c r="AH66" i="112"/>
  <c r="AG122" i="112"/>
  <c r="AG91" i="112"/>
  <c r="AG204" i="112"/>
  <c r="AG93" i="112"/>
  <c r="AG236" i="112"/>
  <c r="AG205" i="112"/>
  <c r="AG92" i="112"/>
  <c r="AG153" i="112"/>
  <c r="AG123" i="112"/>
  <c r="AG206" i="112"/>
  <c r="AG94" i="112"/>
  <c r="AG237" i="112"/>
  <c r="AG154" i="112"/>
  <c r="AG238" i="112"/>
  <c r="AG95" i="112"/>
  <c r="AG124" i="112"/>
  <c r="AG155" i="112"/>
  <c r="AG207" i="112"/>
  <c r="AG156" i="112"/>
  <c r="AG239" i="112"/>
  <c r="AG96" i="112"/>
  <c r="AG125" i="112"/>
  <c r="AG208" i="112"/>
  <c r="AG97" i="112"/>
  <c r="AG209" i="112"/>
  <c r="AG126" i="112"/>
  <c r="AG157" i="112"/>
  <c r="AG240" i="112"/>
  <c r="AG241" i="112"/>
  <c r="AG210" i="112"/>
  <c r="AG127" i="112"/>
  <c r="AG158" i="112"/>
  <c r="AG98" i="112"/>
  <c r="AG159" i="112"/>
  <c r="AG128" i="112"/>
  <c r="AG242" i="112"/>
  <c r="AG99" i="112"/>
  <c r="AG211" i="112"/>
  <c r="AG243" i="112"/>
  <c r="AG160" i="112"/>
  <c r="AG129" i="112"/>
  <c r="AG100" i="112"/>
  <c r="AG212" i="112"/>
  <c r="AG161" i="112"/>
  <c r="AG130" i="112"/>
  <c r="AG101" i="112"/>
  <c r="AG244" i="112"/>
  <c r="AG213" i="112"/>
  <c r="AG162" i="112"/>
  <c r="AG214" i="112"/>
  <c r="AG245" i="112"/>
  <c r="AG131" i="112"/>
  <c r="AG102" i="112"/>
  <c r="AG132" i="112"/>
  <c r="AG163" i="112"/>
  <c r="AG246" i="112"/>
  <c r="AG215" i="112"/>
  <c r="AG164" i="112"/>
  <c r="AG247" i="112"/>
  <c r="AG133" i="112"/>
  <c r="P225" i="112"/>
  <c r="X225" i="112"/>
  <c r="AF225" i="112"/>
  <c r="Q225" i="112"/>
  <c r="Y225" i="112"/>
  <c r="T225" i="112"/>
  <c r="AD225" i="112"/>
  <c r="H226" i="112"/>
  <c r="U225" i="112"/>
  <c r="AE225" i="112"/>
  <c r="L225" i="112"/>
  <c r="V225" i="112"/>
  <c r="M225" i="112"/>
  <c r="W225" i="112"/>
  <c r="N225" i="112"/>
  <c r="Z225" i="112"/>
  <c r="R225" i="112"/>
  <c r="S225" i="112"/>
  <c r="AC225" i="112"/>
  <c r="AA225" i="112"/>
  <c r="AB225" i="112"/>
  <c r="O225" i="112"/>
  <c r="L113" i="112"/>
  <c r="T113" i="112"/>
  <c r="AB113" i="112"/>
  <c r="M113" i="112"/>
  <c r="U113" i="112"/>
  <c r="AC113" i="112"/>
  <c r="N113" i="112"/>
  <c r="V113" i="112"/>
  <c r="AD113" i="112"/>
  <c r="Y113" i="112"/>
  <c r="P113" i="112"/>
  <c r="AE113" i="112"/>
  <c r="R113" i="112"/>
  <c r="AG113" i="112"/>
  <c r="W113" i="112"/>
  <c r="S113" i="112"/>
  <c r="H114" i="112"/>
  <c r="X113" i="112"/>
  <c r="Z113" i="112"/>
  <c r="AA113" i="112"/>
  <c r="AF113" i="112"/>
  <c r="O113" i="112"/>
  <c r="Q113" i="112"/>
  <c r="O173" i="112"/>
  <c r="W173" i="112"/>
  <c r="AE173" i="112"/>
  <c r="Q173" i="112"/>
  <c r="Y173" i="112"/>
  <c r="P173" i="112"/>
  <c r="AA173" i="112"/>
  <c r="R173" i="112"/>
  <c r="AB173" i="112"/>
  <c r="T173" i="112"/>
  <c r="AD173" i="112"/>
  <c r="H174" i="112"/>
  <c r="U173" i="112"/>
  <c r="X173" i="112"/>
  <c r="Z173" i="112"/>
  <c r="AC173" i="112"/>
  <c r="L173" i="112"/>
  <c r="S173" i="112"/>
  <c r="N173" i="112"/>
  <c r="V173" i="112"/>
  <c r="M173" i="112"/>
  <c r="D173" i="151" l="1"/>
  <c r="O173" i="151"/>
  <c r="I172" i="151"/>
  <c r="E172" i="151"/>
  <c r="K16" i="151"/>
  <c r="J16" i="151"/>
  <c r="AG325" i="115"/>
  <c r="AG326" i="115" s="1"/>
  <c r="AH332" i="115"/>
  <c r="AH344" i="115"/>
  <c r="AH324" i="115"/>
  <c r="AH313" i="115"/>
  <c r="AH315" i="115" s="1"/>
  <c r="AH318" i="115" s="1"/>
  <c r="AH158" i="115"/>
  <c r="AH127" i="115"/>
  <c r="AH96" i="115"/>
  <c r="AH97" i="115"/>
  <c r="AH128" i="115"/>
  <c r="AH159" i="115"/>
  <c r="AH98" i="115"/>
  <c r="AH129" i="115"/>
  <c r="AH160" i="115"/>
  <c r="AH130" i="115"/>
  <c r="AH161" i="115"/>
  <c r="AH162" i="115"/>
  <c r="AH131" i="115"/>
  <c r="AH132" i="115"/>
  <c r="AH163" i="115"/>
  <c r="AH164" i="115"/>
  <c r="AH133" i="115"/>
  <c r="AH134" i="115"/>
  <c r="AH165" i="115"/>
  <c r="AH166" i="115"/>
  <c r="AH135" i="115"/>
  <c r="AH136" i="115"/>
  <c r="AH167" i="115"/>
  <c r="AH168" i="115"/>
  <c r="AH137" i="115"/>
  <c r="AH138" i="115"/>
  <c r="AH169" i="115"/>
  <c r="AH139" i="115"/>
  <c r="AH170" i="115"/>
  <c r="A172" i="151"/>
  <c r="C174" i="151"/>
  <c r="B173" i="151"/>
  <c r="AH306" i="112"/>
  <c r="AH308" i="112" s="1"/>
  <c r="AH311" i="112" s="1"/>
  <c r="AG318" i="112"/>
  <c r="AG319" i="112" s="1"/>
  <c r="AH337" i="112"/>
  <c r="AH325" i="112"/>
  <c r="AH317" i="112"/>
  <c r="O118" i="115"/>
  <c r="W118" i="115"/>
  <c r="AE118" i="115"/>
  <c r="P118" i="115"/>
  <c r="X118" i="115"/>
  <c r="AF118" i="115"/>
  <c r="Q118" i="115"/>
  <c r="Y118" i="115"/>
  <c r="AG118" i="115"/>
  <c r="R118" i="115"/>
  <c r="Z118" i="115"/>
  <c r="S118" i="115"/>
  <c r="AA118" i="115"/>
  <c r="L118" i="115"/>
  <c r="T118" i="115"/>
  <c r="AB118" i="115"/>
  <c r="M118" i="115"/>
  <c r="N118" i="115"/>
  <c r="U118" i="115"/>
  <c r="V118" i="115"/>
  <c r="AC118" i="115"/>
  <c r="AD118" i="115"/>
  <c r="S149" i="115"/>
  <c r="AA149" i="115"/>
  <c r="L149" i="115"/>
  <c r="T149" i="115"/>
  <c r="AB149" i="115"/>
  <c r="M149" i="115"/>
  <c r="U149" i="115"/>
  <c r="AC149" i="115"/>
  <c r="N149" i="115"/>
  <c r="V149" i="115"/>
  <c r="AD149" i="115"/>
  <c r="O149" i="115"/>
  <c r="W149" i="115"/>
  <c r="AE149" i="115"/>
  <c r="P149" i="115"/>
  <c r="X149" i="115"/>
  <c r="AF149" i="115"/>
  <c r="Q149" i="115"/>
  <c r="Y149" i="115"/>
  <c r="Z149" i="115"/>
  <c r="AG149" i="115"/>
  <c r="R149" i="115"/>
  <c r="N180" i="115"/>
  <c r="V180" i="115"/>
  <c r="AD180" i="115"/>
  <c r="S180" i="115"/>
  <c r="AB180" i="115"/>
  <c r="L180" i="115"/>
  <c r="U180" i="115"/>
  <c r="AE180" i="115"/>
  <c r="R180" i="115"/>
  <c r="AF180" i="115"/>
  <c r="T180" i="115"/>
  <c r="AG180" i="115"/>
  <c r="W180" i="115"/>
  <c r="X180" i="115"/>
  <c r="M180" i="115"/>
  <c r="Y180" i="115"/>
  <c r="O180" i="115"/>
  <c r="Z180" i="115"/>
  <c r="P180" i="115"/>
  <c r="AA180" i="115"/>
  <c r="AC180" i="115"/>
  <c r="Q180" i="115"/>
  <c r="P17" i="117"/>
  <c r="A31" i="117"/>
  <c r="M17" i="117"/>
  <c r="N17" i="117"/>
  <c r="H119" i="115"/>
  <c r="D32" i="117"/>
  <c r="C33" i="117"/>
  <c r="B32" i="117"/>
  <c r="M266" i="115"/>
  <c r="U266" i="115"/>
  <c r="AC266" i="115"/>
  <c r="N266" i="115"/>
  <c r="V266" i="115"/>
  <c r="AD266" i="115"/>
  <c r="O266" i="115"/>
  <c r="W266" i="115"/>
  <c r="AE266" i="115"/>
  <c r="S266" i="115"/>
  <c r="AG266" i="115"/>
  <c r="T266" i="115"/>
  <c r="AH266" i="115"/>
  <c r="AA266" i="115"/>
  <c r="AF266" i="115"/>
  <c r="X266" i="115"/>
  <c r="Y266" i="115"/>
  <c r="P266" i="115"/>
  <c r="L266" i="115"/>
  <c r="Z266" i="115"/>
  <c r="Q266" i="115"/>
  <c r="AB266" i="115"/>
  <c r="H267" i="115"/>
  <c r="R266" i="115"/>
  <c r="AI67" i="115"/>
  <c r="AH243" i="115"/>
  <c r="AH244" i="115"/>
  <c r="AH211" i="115"/>
  <c r="AH212" i="115"/>
  <c r="AH213" i="115"/>
  <c r="AH245" i="115"/>
  <c r="AH246" i="115"/>
  <c r="AH214" i="115"/>
  <c r="AH247" i="115"/>
  <c r="AH215" i="115"/>
  <c r="AH216" i="115"/>
  <c r="AH248" i="115"/>
  <c r="AH249" i="115"/>
  <c r="AH217" i="115"/>
  <c r="AH218" i="115"/>
  <c r="AH250" i="115"/>
  <c r="AH251" i="115"/>
  <c r="AH219" i="115"/>
  <c r="AH252" i="115"/>
  <c r="AH220" i="115"/>
  <c r="AH221" i="115"/>
  <c r="AH253" i="115"/>
  <c r="AH222" i="115"/>
  <c r="AH254" i="115"/>
  <c r="AH223" i="115"/>
  <c r="AH255" i="115"/>
  <c r="H181" i="115"/>
  <c r="L234" i="115"/>
  <c r="T234" i="115"/>
  <c r="AB234" i="115"/>
  <c r="M234" i="115"/>
  <c r="V234" i="115"/>
  <c r="AE234" i="115"/>
  <c r="N234" i="115"/>
  <c r="W234" i="115"/>
  <c r="AF234" i="115"/>
  <c r="O234" i="115"/>
  <c r="X234" i="115"/>
  <c r="AG234" i="115"/>
  <c r="H235" i="115"/>
  <c r="P234" i="115"/>
  <c r="Y234" i="115"/>
  <c r="AH234" i="115"/>
  <c r="Q234" i="115"/>
  <c r="Z234" i="115"/>
  <c r="AA234" i="115"/>
  <c r="AC234" i="115"/>
  <c r="R234" i="115"/>
  <c r="U234" i="115"/>
  <c r="AD234" i="115"/>
  <c r="S234" i="115"/>
  <c r="H150" i="115"/>
  <c r="L257" i="112"/>
  <c r="T257" i="112"/>
  <c r="AB257" i="112"/>
  <c r="M257" i="112"/>
  <c r="V257" i="112"/>
  <c r="AE257" i="112"/>
  <c r="N257" i="112"/>
  <c r="W257" i="112"/>
  <c r="AF257" i="112"/>
  <c r="O257" i="112"/>
  <c r="X257" i="112"/>
  <c r="H258" i="112"/>
  <c r="P257" i="112"/>
  <c r="Y257" i="112"/>
  <c r="Q257" i="112"/>
  <c r="Z257" i="112"/>
  <c r="U257" i="112"/>
  <c r="R257" i="112"/>
  <c r="AA257" i="112"/>
  <c r="AC257" i="112"/>
  <c r="S257" i="112"/>
  <c r="AD257" i="112"/>
  <c r="M114" i="112"/>
  <c r="U114" i="112"/>
  <c r="AC114" i="112"/>
  <c r="N114" i="112"/>
  <c r="V114" i="112"/>
  <c r="AD114" i="112"/>
  <c r="O114" i="112"/>
  <c r="W114" i="112"/>
  <c r="AE114" i="112"/>
  <c r="S114" i="112"/>
  <c r="AG114" i="112"/>
  <c r="L114" i="112"/>
  <c r="AA114" i="112"/>
  <c r="H115" i="112"/>
  <c r="Q114" i="112"/>
  <c r="AF114" i="112"/>
  <c r="T114" i="112"/>
  <c r="P114" i="112"/>
  <c r="R114" i="112"/>
  <c r="X114" i="112"/>
  <c r="Y114" i="112"/>
  <c r="Z114" i="112"/>
  <c r="AB114" i="112"/>
  <c r="AH114" i="112"/>
  <c r="P174" i="112"/>
  <c r="X174" i="112"/>
  <c r="AF174" i="112"/>
  <c r="R174" i="112"/>
  <c r="Z174" i="112"/>
  <c r="H175" i="112"/>
  <c r="Q174" i="112"/>
  <c r="AB174" i="112"/>
  <c r="S174" i="112"/>
  <c r="AC174" i="112"/>
  <c r="U174" i="112"/>
  <c r="AE174" i="112"/>
  <c r="L174" i="112"/>
  <c r="V174" i="112"/>
  <c r="N174" i="112"/>
  <c r="O174" i="112"/>
  <c r="T174" i="112"/>
  <c r="W174" i="112"/>
  <c r="AD174" i="112"/>
  <c r="M174" i="112"/>
  <c r="Y174" i="112"/>
  <c r="AA174" i="112"/>
  <c r="Q226" i="112"/>
  <c r="Y226" i="112"/>
  <c r="AG226" i="112"/>
  <c r="R226" i="112"/>
  <c r="Z226" i="112"/>
  <c r="H227" i="112"/>
  <c r="U226" i="112"/>
  <c r="AE226" i="112"/>
  <c r="L226" i="112"/>
  <c r="V226" i="112"/>
  <c r="AF226" i="112"/>
  <c r="M226" i="112"/>
  <c r="W226" i="112"/>
  <c r="N226" i="112"/>
  <c r="X226" i="112"/>
  <c r="O226" i="112"/>
  <c r="AA226" i="112"/>
  <c r="P226" i="112"/>
  <c r="S226" i="112"/>
  <c r="AD226" i="112"/>
  <c r="T226" i="112"/>
  <c r="AB226" i="112"/>
  <c r="AC226" i="112"/>
  <c r="M143" i="112"/>
  <c r="U143" i="112"/>
  <c r="AC143" i="112"/>
  <c r="Q143" i="112"/>
  <c r="Z143" i="112"/>
  <c r="P143" i="112"/>
  <c r="AA143" i="112"/>
  <c r="S143" i="112"/>
  <c r="AD143" i="112"/>
  <c r="V143" i="112"/>
  <c r="AF143" i="112"/>
  <c r="H144" i="112"/>
  <c r="W143" i="112"/>
  <c r="X143" i="112"/>
  <c r="Y143" i="112"/>
  <c r="L143" i="112"/>
  <c r="AB143" i="112"/>
  <c r="N143" i="112"/>
  <c r="AE143" i="112"/>
  <c r="O143" i="112"/>
  <c r="R143" i="112"/>
  <c r="T143" i="112"/>
  <c r="AI66" i="112"/>
  <c r="AH91" i="112"/>
  <c r="AH204" i="112"/>
  <c r="AH93" i="112"/>
  <c r="AH92" i="112"/>
  <c r="AH236" i="112"/>
  <c r="AH205" i="112"/>
  <c r="AH122" i="112"/>
  <c r="AH153" i="112"/>
  <c r="AH237" i="112"/>
  <c r="AH94" i="112"/>
  <c r="AH123" i="112"/>
  <c r="AH206" i="112"/>
  <c r="AH154" i="112"/>
  <c r="AH95" i="112"/>
  <c r="AH238" i="112"/>
  <c r="AH124" i="112"/>
  <c r="AH155" i="112"/>
  <c r="AH207" i="112"/>
  <c r="AH96" i="112"/>
  <c r="AH156" i="112"/>
  <c r="AH239" i="112"/>
  <c r="AH208" i="112"/>
  <c r="AH125" i="112"/>
  <c r="AH126" i="112"/>
  <c r="AH240" i="112"/>
  <c r="AH157" i="112"/>
  <c r="AH97" i="112"/>
  <c r="AH209" i="112"/>
  <c r="AH158" i="112"/>
  <c r="AH241" i="112"/>
  <c r="AH98" i="112"/>
  <c r="AH127" i="112"/>
  <c r="AH210" i="112"/>
  <c r="AH242" i="112"/>
  <c r="AH128" i="112"/>
  <c r="AH211" i="112"/>
  <c r="AH159" i="112"/>
  <c r="AH99" i="112"/>
  <c r="AH100" i="112"/>
  <c r="AH243" i="112"/>
  <c r="AH160" i="112"/>
  <c r="AH212" i="112"/>
  <c r="AH129" i="112"/>
  <c r="AH244" i="112"/>
  <c r="AH161" i="112"/>
  <c r="AH213" i="112"/>
  <c r="AH101" i="112"/>
  <c r="AH130" i="112"/>
  <c r="AH162" i="112"/>
  <c r="AH102" i="112"/>
  <c r="AH131" i="112"/>
  <c r="AH214" i="112"/>
  <c r="AH245" i="112"/>
  <c r="AH215" i="112"/>
  <c r="AH132" i="112"/>
  <c r="AH103" i="112"/>
  <c r="AH163" i="112"/>
  <c r="AH246" i="112"/>
  <c r="AH247" i="112"/>
  <c r="AH216" i="112"/>
  <c r="AH164" i="112"/>
  <c r="AH133" i="112"/>
  <c r="AH134" i="112"/>
  <c r="AH165" i="112"/>
  <c r="AH248" i="112"/>
  <c r="E8" i="106"/>
  <c r="E48" i="106"/>
  <c r="E49" i="106"/>
  <c r="D52" i="106"/>
  <c r="L66" i="106"/>
  <c r="H91" i="106"/>
  <c r="H92" i="106" s="1"/>
  <c r="H122" i="106"/>
  <c r="H123" i="106" s="1"/>
  <c r="H153" i="106"/>
  <c r="L192" i="106"/>
  <c r="L193" i="106"/>
  <c r="L194" i="106"/>
  <c r="H204" i="106"/>
  <c r="H236" i="106"/>
  <c r="L280" i="106"/>
  <c r="M280" i="106" s="1"/>
  <c r="N280" i="106" s="1"/>
  <c r="O280" i="106" s="1"/>
  <c r="P280" i="106" s="1"/>
  <c r="Q280" i="106" s="1"/>
  <c r="R280" i="106" s="1"/>
  <c r="S280" i="106" s="1"/>
  <c r="T280" i="106" s="1"/>
  <c r="U280" i="106" s="1"/>
  <c r="V280" i="106" s="1"/>
  <c r="W280" i="106" s="1"/>
  <c r="X280" i="106" s="1"/>
  <c r="Y280" i="106" s="1"/>
  <c r="Z280" i="106" s="1"/>
  <c r="AA280" i="106" s="1"/>
  <c r="AB280" i="106" s="1"/>
  <c r="AC280" i="106" s="1"/>
  <c r="AD280" i="106" s="1"/>
  <c r="AE280" i="106" s="1"/>
  <c r="AF280" i="106" s="1"/>
  <c r="AG280" i="106" s="1"/>
  <c r="AH280" i="106" s="1"/>
  <c r="AI280" i="106" s="1"/>
  <c r="AJ280" i="106" s="1"/>
  <c r="AK280" i="106" s="1"/>
  <c r="AL280" i="106" s="1"/>
  <c r="AM280" i="106" s="1"/>
  <c r="AN280" i="106" s="1"/>
  <c r="AO280" i="106" s="1"/>
  <c r="F2" i="107" l="1"/>
  <c r="AF77" i="115"/>
  <c r="AF121" i="112"/>
  <c r="AF202" i="112" s="1"/>
  <c r="AG203" i="112" s="1"/>
  <c r="AF79" i="112"/>
  <c r="AE87" i="112"/>
  <c r="AE200" i="115"/>
  <c r="AE157" i="115"/>
  <c r="AE81" i="115"/>
  <c r="AE196" i="112"/>
  <c r="AE76" i="115"/>
  <c r="AE74" i="115"/>
  <c r="AD200" i="115"/>
  <c r="AD79" i="115"/>
  <c r="AD74" i="115"/>
  <c r="AD76" i="112"/>
  <c r="AD198" i="112" s="1"/>
  <c r="AE199" i="112" s="1"/>
  <c r="AD70" i="115"/>
  <c r="AC202" i="115"/>
  <c r="AC199" i="115"/>
  <c r="AC82" i="115"/>
  <c r="AC77" i="112"/>
  <c r="AC79" i="115"/>
  <c r="AC82" i="112"/>
  <c r="AD84" i="115"/>
  <c r="AD78" i="115"/>
  <c r="AD80" i="115"/>
  <c r="AD77" i="115"/>
  <c r="AD82" i="115"/>
  <c r="AD157" i="115"/>
  <c r="AD76" i="115"/>
  <c r="AD201" i="115"/>
  <c r="AD89" i="115"/>
  <c r="AD203" i="115"/>
  <c r="AD79" i="112"/>
  <c r="AB78" i="115"/>
  <c r="AB203" i="115"/>
  <c r="AB81" i="115"/>
  <c r="AC78" i="112"/>
  <c r="AC80" i="115"/>
  <c r="AC152" i="112"/>
  <c r="AC234" i="112" s="1"/>
  <c r="AD235" i="112" s="1"/>
  <c r="AC157" i="115"/>
  <c r="AC78" i="115"/>
  <c r="AC74" i="115"/>
  <c r="AC75" i="112"/>
  <c r="AC89" i="115"/>
  <c r="AC77" i="115"/>
  <c r="AC203" i="115"/>
  <c r="AC92" i="115"/>
  <c r="AC86" i="112"/>
  <c r="AC70" i="115"/>
  <c r="AC201" i="115"/>
  <c r="AC81" i="115"/>
  <c r="AC87" i="112"/>
  <c r="AC79" i="112"/>
  <c r="AC126" i="115"/>
  <c r="AC88" i="115"/>
  <c r="AC76" i="115"/>
  <c r="AC84" i="115"/>
  <c r="AA86" i="112"/>
  <c r="AA152" i="112"/>
  <c r="AA234" i="112" s="1"/>
  <c r="AB235" i="112" s="1"/>
  <c r="AA87" i="112"/>
  <c r="AA77" i="112"/>
  <c r="AB78" i="112"/>
  <c r="AB84" i="115"/>
  <c r="AB74" i="115"/>
  <c r="AB86" i="112"/>
  <c r="AB82" i="112"/>
  <c r="AB79" i="115"/>
  <c r="AB77" i="112"/>
  <c r="AB200" i="115"/>
  <c r="AB80" i="115"/>
  <c r="AB196" i="112"/>
  <c r="AB157" i="115"/>
  <c r="AB89" i="115"/>
  <c r="AB77" i="115"/>
  <c r="AB70" i="115"/>
  <c r="AB92" i="115"/>
  <c r="AB76" i="115"/>
  <c r="AB87" i="112"/>
  <c r="AB152" i="112"/>
  <c r="AB234" i="112" s="1"/>
  <c r="AC235" i="112" s="1"/>
  <c r="AB126" i="115"/>
  <c r="AB75" i="115"/>
  <c r="AB76" i="112"/>
  <c r="AB198" i="112" s="1"/>
  <c r="AC199" i="112" s="1"/>
  <c r="AB75" i="112"/>
  <c r="AB121" i="112"/>
  <c r="AB202" i="112" s="1"/>
  <c r="AC203" i="112" s="1"/>
  <c r="AB202" i="115"/>
  <c r="AB199" i="115"/>
  <c r="AB88" i="115"/>
  <c r="AB201" i="115"/>
  <c r="AB79" i="112"/>
  <c r="AB82" i="115"/>
  <c r="AB195" i="112"/>
  <c r="AA157" i="115"/>
  <c r="AA79" i="115"/>
  <c r="AA82" i="112"/>
  <c r="AA89" i="115"/>
  <c r="AA202" i="115"/>
  <c r="AA77" i="115"/>
  <c r="AA203" i="115"/>
  <c r="AA76" i="112"/>
  <c r="AA198" i="112" s="1"/>
  <c r="AB199" i="112" s="1"/>
  <c r="AA195" i="112"/>
  <c r="AA92" i="115"/>
  <c r="AA70" i="115"/>
  <c r="AA88" i="115"/>
  <c r="AA121" i="112"/>
  <c r="AA202" i="112" s="1"/>
  <c r="AB203" i="112" s="1"/>
  <c r="AA196" i="112"/>
  <c r="AA75" i="112"/>
  <c r="AA126" i="115"/>
  <c r="AA201" i="115"/>
  <c r="AA82" i="115"/>
  <c r="AA81" i="115"/>
  <c r="AA199" i="115"/>
  <c r="AA79" i="112"/>
  <c r="Z70" i="115"/>
  <c r="Z202" i="115"/>
  <c r="Z76" i="115"/>
  <c r="AA78" i="112"/>
  <c r="AA84" i="115"/>
  <c r="AA76" i="115"/>
  <c r="AA78" i="115"/>
  <c r="AA80" i="115"/>
  <c r="AA200" i="115"/>
  <c r="AA75" i="115"/>
  <c r="AA74" i="115"/>
  <c r="Y203" i="161"/>
  <c r="X202" i="161"/>
  <c r="AI76" i="161"/>
  <c r="R75" i="161"/>
  <c r="AB202" i="161"/>
  <c r="AL79" i="161"/>
  <c r="AG202" i="161"/>
  <c r="AJ203" i="161"/>
  <c r="AA75" i="161"/>
  <c r="T74" i="161"/>
  <c r="S74" i="161"/>
  <c r="Y202" i="161"/>
  <c r="AE203" i="161"/>
  <c r="U74" i="161"/>
  <c r="Z202" i="161"/>
  <c r="Q75" i="161"/>
  <c r="S202" i="161"/>
  <c r="T82" i="161"/>
  <c r="AA79" i="161"/>
  <c r="AJ76" i="161"/>
  <c r="AG79" i="161"/>
  <c r="AH76" i="161"/>
  <c r="AF76" i="161"/>
  <c r="AF203" i="161"/>
  <c r="R203" i="161"/>
  <c r="W75" i="161"/>
  <c r="X74" i="161"/>
  <c r="T75" i="161"/>
  <c r="U202" i="161"/>
  <c r="AJ75" i="161"/>
  <c r="W82" i="161"/>
  <c r="Q74" i="161"/>
  <c r="P82" i="161"/>
  <c r="AH79" i="161"/>
  <c r="AC76" i="161"/>
  <c r="AD203" i="161"/>
  <c r="T79" i="161"/>
  <c r="AE82" i="161"/>
  <c r="S203" i="161"/>
  <c r="U76" i="161"/>
  <c r="S79" i="161"/>
  <c r="X76" i="161"/>
  <c r="V76" i="161"/>
  <c r="X79" i="161"/>
  <c r="AC75" i="161"/>
  <c r="Q202" i="161"/>
  <c r="AD75" i="161"/>
  <c r="Y76" i="161"/>
  <c r="AN75" i="161"/>
  <c r="AH203" i="161"/>
  <c r="AL75" i="161"/>
  <c r="AM79" i="161"/>
  <c r="AK82" i="161"/>
  <c r="AM75" i="161"/>
  <c r="U82" i="161"/>
  <c r="AC203" i="161"/>
  <c r="Y75" i="161"/>
  <c r="Q203" i="161"/>
  <c r="Z82" i="161"/>
  <c r="AH82" i="161"/>
  <c r="AI203" i="161"/>
  <c r="AE75" i="161"/>
  <c r="AD76" i="161"/>
  <c r="Q76" i="161"/>
  <c r="X75" i="161"/>
  <c r="W202" i="161"/>
  <c r="AB82" i="161"/>
  <c r="R202" i="161"/>
  <c r="Z75" i="161"/>
  <c r="AF202" i="161"/>
  <c r="V202" i="161"/>
  <c r="U203" i="161"/>
  <c r="AJ79" i="161"/>
  <c r="AN74" i="161"/>
  <c r="S75" i="161"/>
  <c r="AB79" i="161"/>
  <c r="AG203" i="161"/>
  <c r="T202" i="161"/>
  <c r="AI75" i="161"/>
  <c r="AB75" i="161"/>
  <c r="AA74" i="161"/>
  <c r="U79" i="161"/>
  <c r="AK76" i="161"/>
  <c r="V74" i="161"/>
  <c r="R79" i="161"/>
  <c r="AM82" i="161"/>
  <c r="AA203" i="161"/>
  <c r="V79" i="161"/>
  <c r="AL76" i="161"/>
  <c r="AE74" i="161"/>
  <c r="AL82" i="161"/>
  <c r="AC82" i="161"/>
  <c r="AN203" i="161"/>
  <c r="Q79" i="161"/>
  <c r="Q82" i="161"/>
  <c r="AJ202" i="161"/>
  <c r="AB74" i="161"/>
  <c r="AA76" i="161"/>
  <c r="S76" i="161"/>
  <c r="AK79" i="161"/>
  <c r="AK203" i="161"/>
  <c r="AN202" i="161"/>
  <c r="AL202" i="161"/>
  <c r="AF79" i="161"/>
  <c r="AC79" i="161"/>
  <c r="AK202" i="161"/>
  <c r="AK75" i="161"/>
  <c r="AH74" i="161"/>
  <c r="AF74" i="161"/>
  <c r="Z74" i="161"/>
  <c r="R82" i="161"/>
  <c r="AD202" i="161"/>
  <c r="Y79" i="161"/>
  <c r="AM74" i="161"/>
  <c r="AC202" i="161"/>
  <c r="U75" i="161"/>
  <c r="O201" i="161"/>
  <c r="P89" i="161"/>
  <c r="V75" i="161"/>
  <c r="AN82" i="161"/>
  <c r="X82" i="161"/>
  <c r="AL74" i="161"/>
  <c r="AA82" i="161"/>
  <c r="AI202" i="161"/>
  <c r="AG74" i="161"/>
  <c r="AI74" i="161"/>
  <c r="AM76" i="161"/>
  <c r="AE202" i="161"/>
  <c r="AA202" i="161"/>
  <c r="AH202" i="161"/>
  <c r="R76" i="161"/>
  <c r="Y82" i="161"/>
  <c r="AI82" i="161"/>
  <c r="AI79" i="161"/>
  <c r="AD74" i="161"/>
  <c r="AG75" i="161"/>
  <c r="R74" i="161"/>
  <c r="AF82" i="161"/>
  <c r="AH75" i="161"/>
  <c r="W74" i="161"/>
  <c r="AF75" i="161"/>
  <c r="N157" i="161"/>
  <c r="N79" i="161"/>
  <c r="AG82" i="161"/>
  <c r="AB76" i="161"/>
  <c r="V82" i="161"/>
  <c r="W76" i="161"/>
  <c r="P70" i="161"/>
  <c r="O82" i="161"/>
  <c r="M126" i="161"/>
  <c r="L74" i="161"/>
  <c r="P126" i="161"/>
  <c r="W79" i="161"/>
  <c r="M157" i="161"/>
  <c r="T203" i="161"/>
  <c r="AN76" i="161"/>
  <c r="AM202" i="161"/>
  <c r="O76" i="161"/>
  <c r="AM203" i="161"/>
  <c r="M203" i="161"/>
  <c r="W203" i="161"/>
  <c r="Z203" i="161"/>
  <c r="P76" i="161"/>
  <c r="AB203" i="161"/>
  <c r="U157" i="161"/>
  <c r="M77" i="161"/>
  <c r="M205" i="161" s="1"/>
  <c r="N206" i="161" s="1"/>
  <c r="M82" i="161"/>
  <c r="P201" i="161"/>
  <c r="AE79" i="161"/>
  <c r="X203" i="161"/>
  <c r="Q157" i="161"/>
  <c r="O199" i="161"/>
  <c r="N75" i="161"/>
  <c r="O79" i="161"/>
  <c r="P75" i="161"/>
  <c r="P74" i="161"/>
  <c r="Q126" i="161"/>
  <c r="L75" i="161"/>
  <c r="N82" i="161"/>
  <c r="L201" i="161"/>
  <c r="AC74" i="161"/>
  <c r="AJ74" i="161"/>
  <c r="M80" i="161"/>
  <c r="M201" i="161"/>
  <c r="M84" i="161"/>
  <c r="P77" i="161"/>
  <c r="P205" i="161" s="1"/>
  <c r="Q206" i="161" s="1"/>
  <c r="N76" i="161"/>
  <c r="N203" i="161"/>
  <c r="AE76" i="161"/>
  <c r="V203" i="161"/>
  <c r="N202" i="161"/>
  <c r="L202" i="161"/>
  <c r="AH80" i="161"/>
  <c r="AE201" i="161"/>
  <c r="AF81" i="161"/>
  <c r="AA80" i="161"/>
  <c r="M78" i="161"/>
  <c r="O89" i="161"/>
  <c r="M199" i="161"/>
  <c r="AB199" i="161"/>
  <c r="P199" i="161"/>
  <c r="N201" i="161"/>
  <c r="Y84" i="161"/>
  <c r="L78" i="161"/>
  <c r="Z201" i="161"/>
  <c r="P81" i="161"/>
  <c r="P79" i="161"/>
  <c r="P202" i="161"/>
  <c r="P84" i="161"/>
  <c r="P80" i="161"/>
  <c r="W201" i="161"/>
  <c r="X84" i="161"/>
  <c r="M74" i="161"/>
  <c r="O78" i="161"/>
  <c r="O81" i="161"/>
  <c r="P157" i="161"/>
  <c r="V84" i="161"/>
  <c r="AM157" i="161"/>
  <c r="AO126" i="161"/>
  <c r="AO209" i="161" s="1"/>
  <c r="AL81" i="161"/>
  <c r="AL157" i="161"/>
  <c r="AM80" i="161"/>
  <c r="X81" i="161"/>
  <c r="AJ89" i="161"/>
  <c r="AO82" i="161"/>
  <c r="U81" i="161"/>
  <c r="AM70" i="161"/>
  <c r="AK70" i="161"/>
  <c r="AL200" i="161"/>
  <c r="AO78" i="161"/>
  <c r="AI77" i="161"/>
  <c r="AI205" i="161" s="1"/>
  <c r="AJ206" i="161" s="1"/>
  <c r="AM199" i="161"/>
  <c r="AF199" i="161"/>
  <c r="AL201" i="161"/>
  <c r="AM92" i="161"/>
  <c r="AN200" i="161"/>
  <c r="AO157" i="161"/>
  <c r="AO241" i="161" s="1"/>
  <c r="AK201" i="161"/>
  <c r="AK199" i="161"/>
  <c r="AL199" i="161"/>
  <c r="AO89" i="161"/>
  <c r="AJ199" i="161"/>
  <c r="AK200" i="161"/>
  <c r="AK77" i="161"/>
  <c r="AK205" i="161" s="1"/>
  <c r="AL206" i="161" s="1"/>
  <c r="AH157" i="161"/>
  <c r="AN70" i="161"/>
  <c r="AG89" i="161"/>
  <c r="AO70" i="161"/>
  <c r="AO202" i="161"/>
  <c r="AJ70" i="161"/>
  <c r="AG200" i="161"/>
  <c r="AO79" i="161"/>
  <c r="AG80" i="161"/>
  <c r="AO201" i="161"/>
  <c r="AO77" i="161"/>
  <c r="AO205" i="161" s="1"/>
  <c r="AJ88" i="161"/>
  <c r="AC200" i="161"/>
  <c r="AE78" i="161"/>
  <c r="AO75" i="161"/>
  <c r="AM77" i="161"/>
  <c r="AM205" i="161" s="1"/>
  <c r="AN206" i="161" s="1"/>
  <c r="AI201" i="161"/>
  <c r="AL92" i="161"/>
  <c r="AN157" i="161"/>
  <c r="AK92" i="161"/>
  <c r="AB200" i="161"/>
  <c r="AE199" i="161"/>
  <c r="AJ77" i="161"/>
  <c r="AJ205" i="161" s="1"/>
  <c r="AK206" i="161" s="1"/>
  <c r="AM89" i="161"/>
  <c r="AD80" i="161"/>
  <c r="AC77" i="161"/>
  <c r="AC205" i="161" s="1"/>
  <c r="AD206" i="161" s="1"/>
  <c r="AO200" i="161"/>
  <c r="AK157" i="161"/>
  <c r="AH199" i="161"/>
  <c r="AO92" i="161"/>
  <c r="AN92" i="161"/>
  <c r="AK80" i="161"/>
  <c r="AJ78" i="161"/>
  <c r="AG92" i="161"/>
  <c r="AH126" i="161"/>
  <c r="AI78" i="161"/>
  <c r="AD200" i="161"/>
  <c r="AH92" i="161"/>
  <c r="AD78" i="161"/>
  <c r="AI200" i="161"/>
  <c r="AF89" i="161"/>
  <c r="AM84" i="161"/>
  <c r="AM201" i="161"/>
  <c r="AN88" i="161"/>
  <c r="AJ92" i="161"/>
  <c r="AF157" i="161"/>
  <c r="AH201" i="161"/>
  <c r="AO199" i="161"/>
  <c r="AN80" i="161"/>
  <c r="S200" i="161"/>
  <c r="U88" i="161"/>
  <c r="Z70" i="161"/>
  <c r="V88" i="161"/>
  <c r="Y200" i="161"/>
  <c r="M75" i="161"/>
  <c r="Q70" i="161"/>
  <c r="X200" i="161"/>
  <c r="W88" i="161"/>
  <c r="X78" i="161"/>
  <c r="W80" i="161"/>
  <c r="V92" i="161"/>
  <c r="V200" i="161"/>
  <c r="R201" i="161"/>
  <c r="L79" i="161"/>
  <c r="N81" i="161"/>
  <c r="V80" i="161"/>
  <c r="U92" i="161"/>
  <c r="X88" i="161"/>
  <c r="W200" i="161"/>
  <c r="T201" i="161"/>
  <c r="V126" i="161"/>
  <c r="S157" i="161"/>
  <c r="AB70" i="161"/>
  <c r="AA89" i="161"/>
  <c r="V78" i="161"/>
  <c r="T77" i="161"/>
  <c r="T205" i="161" s="1"/>
  <c r="U206" i="161" s="1"/>
  <c r="U84" i="161"/>
  <c r="T78" i="161"/>
  <c r="Q84" i="161"/>
  <c r="S84" i="161"/>
  <c r="M76" i="161"/>
  <c r="S126" i="161"/>
  <c r="M70" i="161"/>
  <c r="O84" i="161"/>
  <c r="X199" i="161"/>
  <c r="U201" i="161"/>
  <c r="O77" i="161"/>
  <c r="O205" i="161" s="1"/>
  <c r="P206" i="161" s="1"/>
  <c r="W92" i="161"/>
  <c r="Z77" i="161"/>
  <c r="Z205" i="161" s="1"/>
  <c r="AA206" i="161" s="1"/>
  <c r="Q78" i="161"/>
  <c r="T88" i="161"/>
  <c r="W157" i="161"/>
  <c r="T84" i="161"/>
  <c r="W89" i="161"/>
  <c r="Q88" i="161"/>
  <c r="S199" i="161"/>
  <c r="T80" i="161"/>
  <c r="R92" i="161"/>
  <c r="N126" i="161"/>
  <c r="T89" i="161"/>
  <c r="S77" i="161"/>
  <c r="S205" i="161" s="1"/>
  <c r="T206" i="161" s="1"/>
  <c r="S78" i="161"/>
  <c r="Z78" i="161"/>
  <c r="U80" i="161"/>
  <c r="O202" i="161"/>
  <c r="O70" i="161"/>
  <c r="Q201" i="161"/>
  <c r="Q199" i="161"/>
  <c r="R126" i="161"/>
  <c r="R199" i="161"/>
  <c r="R78" i="161"/>
  <c r="O88" i="161"/>
  <c r="U126" i="161"/>
  <c r="Q80" i="161"/>
  <c r="P92" i="161"/>
  <c r="R80" i="161"/>
  <c r="N80" i="161"/>
  <c r="R157" i="161"/>
  <c r="L80" i="161"/>
  <c r="P200" i="161"/>
  <c r="S80" i="161"/>
  <c r="T92" i="161"/>
  <c r="Q77" i="161"/>
  <c r="Q205" i="161" s="1"/>
  <c r="R206" i="161" s="1"/>
  <c r="N78" i="161"/>
  <c r="T200" i="161"/>
  <c r="M89" i="161"/>
  <c r="O157" i="161"/>
  <c r="N77" i="161"/>
  <c r="N205" i="161" s="1"/>
  <c r="O206" i="161" s="1"/>
  <c r="O75" i="161"/>
  <c r="R77" i="161"/>
  <c r="R205" i="161" s="1"/>
  <c r="S206" i="161" s="1"/>
  <c r="S70" i="161"/>
  <c r="P78" i="161"/>
  <c r="AH81" i="161"/>
  <c r="L77" i="161"/>
  <c r="L205" i="161" s="1"/>
  <c r="M206" i="161" s="1"/>
  <c r="L157" i="161"/>
  <c r="T157" i="161"/>
  <c r="R84" i="161"/>
  <c r="M88" i="161"/>
  <c r="T199" i="161"/>
  <c r="L199" i="161"/>
  <c r="L84" i="161"/>
  <c r="O80" i="161"/>
  <c r="P88" i="161"/>
  <c r="Q200" i="161"/>
  <c r="O200" i="161"/>
  <c r="L203" i="161"/>
  <c r="R70" i="161"/>
  <c r="M202" i="161"/>
  <c r="U199" i="161"/>
  <c r="Q92" i="161"/>
  <c r="M79" i="161"/>
  <c r="L89" i="161"/>
  <c r="L200" i="161"/>
  <c r="O203" i="161"/>
  <c r="Q89" i="161"/>
  <c r="R88" i="161"/>
  <c r="R89" i="161"/>
  <c r="S201" i="161"/>
  <c r="L70" i="161"/>
  <c r="V201" i="161"/>
  <c r="S89" i="161"/>
  <c r="O74" i="161"/>
  <c r="R200" i="161"/>
  <c r="N199" i="161"/>
  <c r="L88" i="161"/>
  <c r="M81" i="161"/>
  <c r="L81" i="161"/>
  <c r="N200" i="161"/>
  <c r="M92" i="161"/>
  <c r="L126" i="161"/>
  <c r="N84" i="161"/>
  <c r="N89" i="161"/>
  <c r="L76" i="161"/>
  <c r="S92" i="161"/>
  <c r="L92" i="161"/>
  <c r="S81" i="161"/>
  <c r="N74" i="161"/>
  <c r="M200" i="161"/>
  <c r="O126" i="161"/>
  <c r="S88" i="161"/>
  <c r="AJ81" i="161"/>
  <c r="AK81" i="161"/>
  <c r="R81" i="161"/>
  <c r="AB81" i="161"/>
  <c r="AN81" i="161"/>
  <c r="N88" i="161"/>
  <c r="N92" i="161"/>
  <c r="Y81" i="161"/>
  <c r="N70" i="161"/>
  <c r="O92" i="161"/>
  <c r="AC81" i="161"/>
  <c r="Q81" i="161"/>
  <c r="L82" i="161"/>
  <c r="W81" i="161"/>
  <c r="V81" i="161"/>
  <c r="AG81" i="161"/>
  <c r="AE81" i="161"/>
  <c r="AM81" i="161"/>
  <c r="T81" i="161"/>
  <c r="AA81" i="161"/>
  <c r="Z81" i="161"/>
  <c r="AI81" i="161"/>
  <c r="AB71" i="161"/>
  <c r="U72" i="161"/>
  <c r="U71" i="161"/>
  <c r="V72" i="161"/>
  <c r="Z72" i="161"/>
  <c r="AI72" i="161"/>
  <c r="AM72" i="161"/>
  <c r="AO71" i="161"/>
  <c r="AF71" i="161"/>
  <c r="Y71" i="161"/>
  <c r="Y72" i="161"/>
  <c r="Z71" i="161"/>
  <c r="AD71" i="161"/>
  <c r="AM71" i="161"/>
  <c r="P71" i="161"/>
  <c r="V71" i="161"/>
  <c r="AJ72" i="161"/>
  <c r="AC72" i="161"/>
  <c r="AC71" i="161"/>
  <c r="AD72" i="161"/>
  <c r="AH71" i="161"/>
  <c r="O71" i="161"/>
  <c r="T71" i="161"/>
  <c r="AE72" i="161"/>
  <c r="AN72" i="161"/>
  <c r="AG72" i="161"/>
  <c r="AG71" i="161"/>
  <c r="AH72" i="161"/>
  <c r="O72" i="161"/>
  <c r="S72" i="161"/>
  <c r="X71" i="161"/>
  <c r="Q71" i="161"/>
  <c r="L71" i="161"/>
  <c r="AN71" i="161"/>
  <c r="AK72" i="161"/>
  <c r="AK71" i="161"/>
  <c r="AL71" i="161"/>
  <c r="S71" i="161"/>
  <c r="W72" i="161"/>
  <c r="AB72" i="161"/>
  <c r="Q72" i="161"/>
  <c r="P72" i="161"/>
  <c r="L72" i="161"/>
  <c r="AO72" i="161"/>
  <c r="AL72" i="161"/>
  <c r="N72" i="161"/>
  <c r="W71" i="161"/>
  <c r="AA71" i="161"/>
  <c r="AF72" i="161"/>
  <c r="X72" i="161"/>
  <c r="AI71" i="161"/>
  <c r="T72" i="161"/>
  <c r="M72" i="161"/>
  <c r="M71" i="161"/>
  <c r="N71" i="161"/>
  <c r="R72" i="161"/>
  <c r="AA72" i="161"/>
  <c r="AE71" i="161"/>
  <c r="AJ71" i="161"/>
  <c r="R71" i="161"/>
  <c r="Y201" i="115"/>
  <c r="Y157" i="115"/>
  <c r="Y87" i="112"/>
  <c r="Y75" i="115"/>
  <c r="Y152" i="112"/>
  <c r="Y234" i="112" s="1"/>
  <c r="Z235" i="112" s="1"/>
  <c r="Y77" i="115"/>
  <c r="Y75" i="112"/>
  <c r="Y196" i="112"/>
  <c r="Y79" i="112"/>
  <c r="Y195" i="112"/>
  <c r="Z78" i="112"/>
  <c r="Z88" i="115"/>
  <c r="Z203" i="115"/>
  <c r="Z80" i="115"/>
  <c r="Z126" i="115"/>
  <c r="Z78" i="115"/>
  <c r="Z84" i="115"/>
  <c r="Z81" i="115"/>
  <c r="Z152" i="112"/>
  <c r="Z234" i="112" s="1"/>
  <c r="AA235" i="112" s="1"/>
  <c r="Z157" i="115"/>
  <c r="Z92" i="115"/>
  <c r="Z200" i="115"/>
  <c r="Z77" i="112"/>
  <c r="Z201" i="115"/>
  <c r="Z82" i="115"/>
  <c r="Z86" i="112"/>
  <c r="Y84" i="115"/>
  <c r="Y76" i="115"/>
  <c r="Y203" i="115"/>
  <c r="Y199" i="115"/>
  <c r="Y70" i="115"/>
  <c r="Y76" i="112"/>
  <c r="Y198" i="112" s="1"/>
  <c r="Z199" i="112" s="1"/>
  <c r="Y74" i="115"/>
  <c r="Y121" i="112"/>
  <c r="Y202" i="112" s="1"/>
  <c r="Z203" i="112" s="1"/>
  <c r="Y82" i="112"/>
  <c r="Y202" i="115"/>
  <c r="Y92" i="115"/>
  <c r="Y77" i="112"/>
  <c r="X82" i="112"/>
  <c r="Y78" i="112"/>
  <c r="Y78" i="115"/>
  <c r="Y200" i="115"/>
  <c r="Y126" i="115"/>
  <c r="Y82" i="115"/>
  <c r="Y80" i="115"/>
  <c r="Y89" i="115"/>
  <c r="Y88" i="115"/>
  <c r="Y79" i="115"/>
  <c r="Y86" i="112"/>
  <c r="Y81" i="115"/>
  <c r="X92" i="115"/>
  <c r="X79" i="112"/>
  <c r="X79" i="115"/>
  <c r="X152" i="112"/>
  <c r="X234" i="112" s="1"/>
  <c r="Y235" i="112" s="1"/>
  <c r="X76" i="115"/>
  <c r="X88" i="115"/>
  <c r="X78" i="115"/>
  <c r="X87" i="112"/>
  <c r="X75" i="112"/>
  <c r="X196" i="112"/>
  <c r="X121" i="112"/>
  <c r="X202" i="112" s="1"/>
  <c r="Y203" i="112" s="1"/>
  <c r="X77" i="115"/>
  <c r="X75" i="115"/>
  <c r="X74" i="115"/>
  <c r="X77" i="112"/>
  <c r="X203" i="115"/>
  <c r="X84" i="115"/>
  <c r="X81" i="115"/>
  <c r="X82" i="115"/>
  <c r="X201" i="115"/>
  <c r="X76" i="112"/>
  <c r="X198" i="112" s="1"/>
  <c r="Y199" i="112" s="1"/>
  <c r="X195" i="112"/>
  <c r="X70" i="115"/>
  <c r="X80" i="115"/>
  <c r="X86" i="112"/>
  <c r="W196" i="112"/>
  <c r="W78" i="115"/>
  <c r="W195" i="112"/>
  <c r="X78" i="112"/>
  <c r="X200" i="115"/>
  <c r="X199" i="115"/>
  <c r="X157" i="115"/>
  <c r="X89" i="115"/>
  <c r="X202" i="115"/>
  <c r="X126" i="115"/>
  <c r="W77" i="115"/>
  <c r="W76" i="112"/>
  <c r="W198" i="112" s="1"/>
  <c r="X199" i="112" s="1"/>
  <c r="W79" i="112"/>
  <c r="W70" i="115"/>
  <c r="W201" i="115"/>
  <c r="W152" i="112"/>
  <c r="W234" i="112" s="1"/>
  <c r="X235" i="112" s="1"/>
  <c r="W82" i="115"/>
  <c r="W200" i="115"/>
  <c r="W75" i="115"/>
  <c r="W199" i="115"/>
  <c r="W77" i="112"/>
  <c r="V76" i="115"/>
  <c r="V74" i="115"/>
  <c r="V82" i="112"/>
  <c r="V75" i="112"/>
  <c r="W78" i="112"/>
  <c r="W76" i="115"/>
  <c r="W126" i="115"/>
  <c r="W79" i="115"/>
  <c r="W82" i="112"/>
  <c r="W80" i="115"/>
  <c r="W157" i="115"/>
  <c r="W203" i="115"/>
  <c r="W84" i="115"/>
  <c r="W87" i="112"/>
  <c r="W75" i="112"/>
  <c r="W92" i="115"/>
  <c r="W202" i="115"/>
  <c r="W81" i="115"/>
  <c r="W121" i="112"/>
  <c r="W202" i="112" s="1"/>
  <c r="X203" i="112" s="1"/>
  <c r="W88" i="115"/>
  <c r="W74" i="115"/>
  <c r="W89" i="115"/>
  <c r="W86" i="112"/>
  <c r="V89" i="115"/>
  <c r="V76" i="112"/>
  <c r="V198" i="112" s="1"/>
  <c r="W199" i="112" s="1"/>
  <c r="V88" i="115"/>
  <c r="V86" i="112"/>
  <c r="V87" i="112"/>
  <c r="V77" i="115"/>
  <c r="V79" i="112"/>
  <c r="V70" i="115"/>
  <c r="V152" i="112"/>
  <c r="V234" i="112" s="1"/>
  <c r="W235" i="112" s="1"/>
  <c r="V126" i="115"/>
  <c r="V196" i="112"/>
  <c r="V78" i="112"/>
  <c r="V201" i="115"/>
  <c r="V80" i="115"/>
  <c r="V121" i="112"/>
  <c r="V202" i="112" s="1"/>
  <c r="W203" i="112" s="1"/>
  <c r="V195" i="112"/>
  <c r="V200" i="115"/>
  <c r="V202" i="115"/>
  <c r="V75" i="115"/>
  <c r="V78" i="115"/>
  <c r="V79" i="115"/>
  <c r="V157" i="115"/>
  <c r="V81" i="115"/>
  <c r="V77" i="112"/>
  <c r="U74" i="115"/>
  <c r="U79" i="112"/>
  <c r="U75" i="112"/>
  <c r="U77" i="112"/>
  <c r="U76" i="112"/>
  <c r="U198" i="112" s="1"/>
  <c r="V199" i="112" s="1"/>
  <c r="U152" i="112"/>
  <c r="U234" i="112" s="1"/>
  <c r="V235" i="112" s="1"/>
  <c r="V92" i="115"/>
  <c r="V84" i="115"/>
  <c r="V199" i="115"/>
  <c r="V203" i="115"/>
  <c r="V82" i="115"/>
  <c r="U78" i="115"/>
  <c r="U82" i="115"/>
  <c r="U157" i="115"/>
  <c r="U76" i="115"/>
  <c r="U70" i="115"/>
  <c r="U79" i="115"/>
  <c r="U196" i="112"/>
  <c r="U89" i="115"/>
  <c r="U199" i="115"/>
  <c r="U88" i="115"/>
  <c r="U92" i="115"/>
  <c r="U86" i="112"/>
  <c r="U121" i="112"/>
  <c r="U202" i="112" s="1"/>
  <c r="V203" i="112" s="1"/>
  <c r="U201" i="115"/>
  <c r="U81" i="115"/>
  <c r="U87" i="112"/>
  <c r="U82" i="112"/>
  <c r="U195" i="112"/>
  <c r="U75" i="115"/>
  <c r="T87" i="112"/>
  <c r="T77" i="112"/>
  <c r="U78" i="112"/>
  <c r="U126" i="115"/>
  <c r="U77" i="115"/>
  <c r="U80" i="115"/>
  <c r="U84" i="115"/>
  <c r="U202" i="115"/>
  <c r="U200" i="115"/>
  <c r="U203" i="115"/>
  <c r="T200" i="115"/>
  <c r="T78" i="112"/>
  <c r="T75" i="112"/>
  <c r="T74" i="115"/>
  <c r="T152" i="112"/>
  <c r="T234" i="112" s="1"/>
  <c r="U235" i="112" s="1"/>
  <c r="T79" i="112"/>
  <c r="T76" i="115"/>
  <c r="T157" i="115"/>
  <c r="T195" i="112"/>
  <c r="T89" i="115"/>
  <c r="T75" i="115"/>
  <c r="T82" i="112"/>
  <c r="T199" i="115"/>
  <c r="S84" i="115"/>
  <c r="S82" i="115"/>
  <c r="S126" i="115"/>
  <c r="S80" i="115"/>
  <c r="S75" i="115"/>
  <c r="S199" i="115"/>
  <c r="S81" i="115"/>
  <c r="S92" i="115"/>
  <c r="T84" i="115"/>
  <c r="T88" i="115"/>
  <c r="T82" i="115"/>
  <c r="T86" i="112"/>
  <c r="T126" i="115"/>
  <c r="T77" i="115"/>
  <c r="T201" i="115"/>
  <c r="T196" i="112"/>
  <c r="T80" i="115"/>
  <c r="T202" i="115"/>
  <c r="T78" i="115"/>
  <c r="T92" i="115"/>
  <c r="T203" i="115"/>
  <c r="T121" i="112"/>
  <c r="T202" i="112" s="1"/>
  <c r="U203" i="112" s="1"/>
  <c r="T70" i="115"/>
  <c r="T81" i="115"/>
  <c r="T79" i="115"/>
  <c r="T76" i="112"/>
  <c r="T198" i="112" s="1"/>
  <c r="U199" i="112" s="1"/>
  <c r="R76" i="115"/>
  <c r="R70" i="115"/>
  <c r="R89" i="115"/>
  <c r="R75" i="115"/>
  <c r="R84" i="115"/>
  <c r="R202" i="115"/>
  <c r="R126" i="115"/>
  <c r="R92" i="115"/>
  <c r="R203" i="115"/>
  <c r="R200" i="115"/>
  <c r="R199" i="115"/>
  <c r="R81" i="115"/>
  <c r="R79" i="115"/>
  <c r="S201" i="115"/>
  <c r="S79" i="115"/>
  <c r="S89" i="115"/>
  <c r="S78" i="115"/>
  <c r="S203" i="115"/>
  <c r="S88" i="115"/>
  <c r="S157" i="115"/>
  <c r="S202" i="115"/>
  <c r="S77" i="115"/>
  <c r="S70" i="115"/>
  <c r="S76" i="115"/>
  <c r="S200" i="115"/>
  <c r="S74" i="115"/>
  <c r="Q77" i="115"/>
  <c r="Q76" i="115"/>
  <c r="Q92" i="115"/>
  <c r="Q78" i="115"/>
  <c r="Q157" i="115"/>
  <c r="Q75" i="115"/>
  <c r="Q202" i="115"/>
  <c r="Q81" i="115"/>
  <c r="Q201" i="115"/>
  <c r="R80" i="115"/>
  <c r="R74" i="115"/>
  <c r="R78" i="115"/>
  <c r="R157" i="115"/>
  <c r="R201" i="115"/>
  <c r="R82" i="115"/>
  <c r="R88" i="115"/>
  <c r="R77" i="115"/>
  <c r="P84" i="115"/>
  <c r="P88" i="115"/>
  <c r="P81" i="115"/>
  <c r="P78" i="115"/>
  <c r="P126" i="115"/>
  <c r="P199" i="115"/>
  <c r="P80" i="115"/>
  <c r="P79" i="115"/>
  <c r="P74" i="115"/>
  <c r="P75" i="115"/>
  <c r="P76" i="115"/>
  <c r="Q89" i="115"/>
  <c r="Q199" i="115"/>
  <c r="Q79" i="115"/>
  <c r="Q84" i="115"/>
  <c r="Q200" i="115"/>
  <c r="Q203" i="115"/>
  <c r="Q82" i="115"/>
  <c r="Q74" i="115"/>
  <c r="Q70" i="115"/>
  <c r="Q126" i="115"/>
  <c r="Q88" i="115"/>
  <c r="Q80" i="115"/>
  <c r="O75" i="115"/>
  <c r="O81" i="115"/>
  <c r="P202" i="115"/>
  <c r="P201" i="115"/>
  <c r="P203" i="115"/>
  <c r="P92" i="115"/>
  <c r="P89" i="115"/>
  <c r="P82" i="115"/>
  <c r="P200" i="115"/>
  <c r="P77" i="115"/>
  <c r="P70" i="115"/>
  <c r="P157" i="115"/>
  <c r="Q162" i="115" l="1"/>
  <c r="R162" i="115"/>
  <c r="S162" i="115"/>
  <c r="T162" i="115"/>
  <c r="U162" i="115"/>
  <c r="V162" i="115"/>
  <c r="W162" i="115"/>
  <c r="X162" i="115"/>
  <c r="Y162" i="115"/>
  <c r="X169" i="115"/>
  <c r="Y169" i="115"/>
  <c r="Z169" i="115"/>
  <c r="AA169" i="115"/>
  <c r="AB169" i="115"/>
  <c r="AC169" i="115"/>
  <c r="AD169" i="115"/>
  <c r="AE169" i="115"/>
  <c r="AF169" i="115"/>
  <c r="Z140" i="115"/>
  <c r="AA140" i="115"/>
  <c r="AB140" i="115"/>
  <c r="AC140" i="115"/>
  <c r="AD140" i="115"/>
  <c r="AE140" i="115"/>
  <c r="AF140" i="115"/>
  <c r="AG140" i="115"/>
  <c r="AH140" i="115"/>
  <c r="AC143" i="115"/>
  <c r="AD143" i="115"/>
  <c r="AE143" i="115"/>
  <c r="AF143" i="115"/>
  <c r="AG143" i="115"/>
  <c r="AH143" i="115"/>
  <c r="AC174" i="115"/>
  <c r="AD174" i="115"/>
  <c r="AE174" i="115"/>
  <c r="AF174" i="115"/>
  <c r="AG174" i="115"/>
  <c r="AH174" i="115"/>
  <c r="AD175" i="115"/>
  <c r="AE175" i="115"/>
  <c r="AF175" i="115"/>
  <c r="AG175" i="115"/>
  <c r="AH175" i="115"/>
  <c r="AF177" i="115"/>
  <c r="AG177" i="115"/>
  <c r="AH177" i="115"/>
  <c r="U135" i="115"/>
  <c r="V135" i="115"/>
  <c r="W135" i="115"/>
  <c r="X135" i="115"/>
  <c r="Y135" i="115"/>
  <c r="Z135" i="115"/>
  <c r="AA135" i="115"/>
  <c r="AB135" i="115"/>
  <c r="AC135" i="115"/>
  <c r="V136" i="115"/>
  <c r="W136" i="115"/>
  <c r="X136" i="115"/>
  <c r="Y136" i="115"/>
  <c r="Z136" i="115"/>
  <c r="AA136" i="115"/>
  <c r="AB136" i="115"/>
  <c r="AC136" i="115"/>
  <c r="AD136" i="115"/>
  <c r="W137" i="115"/>
  <c r="X137" i="115"/>
  <c r="Y137" i="115"/>
  <c r="Z137" i="115"/>
  <c r="AA137" i="115"/>
  <c r="AB137" i="115"/>
  <c r="AC137" i="115"/>
  <c r="AD137" i="115"/>
  <c r="AE137" i="115"/>
  <c r="AD144" i="115"/>
  <c r="AE144" i="115"/>
  <c r="AF144" i="115"/>
  <c r="AG144" i="115"/>
  <c r="AH144" i="115"/>
  <c r="Y170" i="115"/>
  <c r="Z170" i="115"/>
  <c r="AA170" i="115"/>
  <c r="AB170" i="115"/>
  <c r="AC170" i="115"/>
  <c r="AD170" i="115"/>
  <c r="AE170" i="115"/>
  <c r="AF170" i="115"/>
  <c r="AG170" i="115"/>
  <c r="T134" i="115"/>
  <c r="U134" i="115"/>
  <c r="V134" i="115"/>
  <c r="W134" i="115"/>
  <c r="X134" i="115"/>
  <c r="Y134" i="115"/>
  <c r="Z134" i="115"/>
  <c r="AA134" i="115"/>
  <c r="AB134" i="115"/>
  <c r="U166" i="115"/>
  <c r="V166" i="115"/>
  <c r="W166" i="115"/>
  <c r="X166" i="115"/>
  <c r="Y166" i="115"/>
  <c r="Z166" i="115"/>
  <c r="AA166" i="115"/>
  <c r="AB166" i="115"/>
  <c r="AC166" i="115"/>
  <c r="X138" i="115"/>
  <c r="Y138" i="115"/>
  <c r="Z138" i="115"/>
  <c r="AA138" i="115"/>
  <c r="AB138" i="115"/>
  <c r="AC138" i="115"/>
  <c r="AD138" i="115"/>
  <c r="AE138" i="115"/>
  <c r="AF138" i="115"/>
  <c r="AA141" i="115"/>
  <c r="AB141" i="115"/>
  <c r="AC141" i="115"/>
  <c r="AD141" i="115"/>
  <c r="AE141" i="115"/>
  <c r="AF141" i="115"/>
  <c r="AG141" i="115"/>
  <c r="AH141" i="115"/>
  <c r="AB173" i="115"/>
  <c r="AC173" i="115"/>
  <c r="AD173" i="115"/>
  <c r="AE173" i="115"/>
  <c r="AF173" i="115"/>
  <c r="AG173" i="115"/>
  <c r="AH173" i="115"/>
  <c r="AE176" i="115"/>
  <c r="AF176" i="115"/>
  <c r="AG176" i="115"/>
  <c r="AH176" i="115"/>
  <c r="R132" i="115"/>
  <c r="S132" i="115"/>
  <c r="T132" i="115"/>
  <c r="U132" i="115"/>
  <c r="V132" i="115"/>
  <c r="W132" i="115"/>
  <c r="X132" i="115"/>
  <c r="Y132" i="115"/>
  <c r="Z132" i="115"/>
  <c r="Q131" i="115"/>
  <c r="R131" i="115"/>
  <c r="S131" i="115"/>
  <c r="T131" i="115"/>
  <c r="U131" i="115"/>
  <c r="V131" i="115"/>
  <c r="W131" i="115"/>
  <c r="X131" i="115"/>
  <c r="Y131" i="115"/>
  <c r="AB142" i="115"/>
  <c r="AC142" i="115"/>
  <c r="AD142" i="115"/>
  <c r="AE142" i="115"/>
  <c r="AF142" i="115"/>
  <c r="AG142" i="115"/>
  <c r="AH142" i="115"/>
  <c r="Z171" i="115"/>
  <c r="AA171" i="115"/>
  <c r="AB171" i="115"/>
  <c r="AC171" i="115"/>
  <c r="AD171" i="115"/>
  <c r="AE171" i="115"/>
  <c r="AF171" i="115"/>
  <c r="AG171" i="115"/>
  <c r="AH171" i="115"/>
  <c r="R163" i="115"/>
  <c r="S163" i="115"/>
  <c r="T163" i="115"/>
  <c r="U163" i="115"/>
  <c r="V163" i="115"/>
  <c r="W163" i="115"/>
  <c r="X163" i="115"/>
  <c r="Y163" i="115"/>
  <c r="Z163" i="115"/>
  <c r="S133" i="115"/>
  <c r="T133" i="115"/>
  <c r="U133" i="115"/>
  <c r="V133" i="115"/>
  <c r="W133" i="115"/>
  <c r="X133" i="115"/>
  <c r="Y133" i="115"/>
  <c r="Z133" i="115"/>
  <c r="AA133" i="115"/>
  <c r="V167" i="115"/>
  <c r="W167" i="115"/>
  <c r="X167" i="115"/>
  <c r="Y167" i="115"/>
  <c r="Z167" i="115"/>
  <c r="AA167" i="115"/>
  <c r="AB167" i="115"/>
  <c r="AC167" i="115"/>
  <c r="AD167" i="115"/>
  <c r="W168" i="115"/>
  <c r="X168" i="115"/>
  <c r="Y168" i="115"/>
  <c r="Z168" i="115"/>
  <c r="AA168" i="115"/>
  <c r="AB168" i="115"/>
  <c r="AC168" i="115"/>
  <c r="AD168" i="115"/>
  <c r="AE168" i="115"/>
  <c r="Y139" i="115"/>
  <c r="Z139" i="115"/>
  <c r="AA139" i="115"/>
  <c r="AB139" i="115"/>
  <c r="AC139" i="115"/>
  <c r="AD139" i="115"/>
  <c r="AE139" i="115"/>
  <c r="AF139" i="115"/>
  <c r="AG139" i="115"/>
  <c r="T165" i="115"/>
  <c r="U165" i="115"/>
  <c r="V165" i="115"/>
  <c r="W165" i="115"/>
  <c r="X165" i="115"/>
  <c r="Y165" i="115"/>
  <c r="Z165" i="115"/>
  <c r="AA165" i="115"/>
  <c r="AB165" i="115"/>
  <c r="S164" i="115"/>
  <c r="T164" i="115"/>
  <c r="U164" i="115"/>
  <c r="V164" i="115"/>
  <c r="W164" i="115"/>
  <c r="X164" i="115"/>
  <c r="Y164" i="115"/>
  <c r="Z164" i="115"/>
  <c r="AA164" i="115"/>
  <c r="AA172" i="115"/>
  <c r="AB172" i="115"/>
  <c r="AC172" i="115"/>
  <c r="AD172" i="115"/>
  <c r="AE172" i="115"/>
  <c r="AF172" i="115"/>
  <c r="AG172" i="115"/>
  <c r="AH172" i="115"/>
  <c r="M241" i="161"/>
  <c r="N242" i="161" s="1"/>
  <c r="N245" i="161" s="1"/>
  <c r="M159" i="161"/>
  <c r="P209" i="161"/>
  <c r="Q210" i="161" s="1"/>
  <c r="Q216" i="161" s="1"/>
  <c r="P131" i="161"/>
  <c r="M128" i="161"/>
  <c r="M209" i="161"/>
  <c r="N210" i="161" s="1"/>
  <c r="N213" i="161" s="1"/>
  <c r="N160" i="161"/>
  <c r="N241" i="161"/>
  <c r="O242" i="161" s="1"/>
  <c r="O246" i="161" s="1"/>
  <c r="Q241" i="161"/>
  <c r="R242" i="161" s="1"/>
  <c r="R249" i="161" s="1"/>
  <c r="Q163" i="161"/>
  <c r="Q209" i="161"/>
  <c r="R210" i="161" s="1"/>
  <c r="R217" i="161" s="1"/>
  <c r="Q132" i="161"/>
  <c r="U241" i="161"/>
  <c r="V242" i="161" s="1"/>
  <c r="V253" i="161" s="1"/>
  <c r="U167" i="161"/>
  <c r="P241" i="161"/>
  <c r="Q242" i="161" s="1"/>
  <c r="Q248" i="161" s="1"/>
  <c r="P162" i="161"/>
  <c r="AL241" i="161"/>
  <c r="AM242" i="161" s="1"/>
  <c r="AL184" i="161"/>
  <c r="AM241" i="161"/>
  <c r="AN242" i="161" s="1"/>
  <c r="AM185" i="161"/>
  <c r="AK204" i="161"/>
  <c r="AK292" i="161" s="1"/>
  <c r="AH241" i="161"/>
  <c r="AI242" i="161" s="1"/>
  <c r="AI266" i="161" s="1"/>
  <c r="AH180" i="161"/>
  <c r="AK241" i="161"/>
  <c r="AL242" i="161" s="1"/>
  <c r="AK183" i="161"/>
  <c r="AH209" i="161"/>
  <c r="AI210" i="161" s="1"/>
  <c r="AI234" i="161" s="1"/>
  <c r="AH149" i="161"/>
  <c r="AN241" i="161"/>
  <c r="AO242" i="161" s="1"/>
  <c r="AN186" i="161"/>
  <c r="AF241" i="161"/>
  <c r="AG242" i="161" s="1"/>
  <c r="AG264" i="161" s="1"/>
  <c r="AF178" i="161"/>
  <c r="R204" i="161"/>
  <c r="R292" i="161" s="1"/>
  <c r="S204" i="161"/>
  <c r="S292" i="161" s="1"/>
  <c r="S241" i="161"/>
  <c r="T242" i="161" s="1"/>
  <c r="T251" i="161" s="1"/>
  <c r="S165" i="161"/>
  <c r="V209" i="161"/>
  <c r="W210" i="161" s="1"/>
  <c r="W222" i="161" s="1"/>
  <c r="V137" i="161"/>
  <c r="Q204" i="161"/>
  <c r="Q292" i="161" s="1"/>
  <c r="W241" i="161"/>
  <c r="X242" i="161" s="1"/>
  <c r="X255" i="161" s="1"/>
  <c r="W169" i="161"/>
  <c r="N209" i="161"/>
  <c r="O210" i="161" s="1"/>
  <c r="O214" i="161" s="1"/>
  <c r="N129" i="161"/>
  <c r="S209" i="161"/>
  <c r="T210" i="161" s="1"/>
  <c r="T219" i="161" s="1"/>
  <c r="S134" i="161"/>
  <c r="T204" i="161"/>
  <c r="T292" i="161" s="1"/>
  <c r="M204" i="161"/>
  <c r="M292" i="161" s="1"/>
  <c r="R241" i="161"/>
  <c r="S242" i="161" s="1"/>
  <c r="S250" i="161" s="1"/>
  <c r="R164" i="161"/>
  <c r="R209" i="161"/>
  <c r="S210" i="161" s="1"/>
  <c r="S218" i="161" s="1"/>
  <c r="R133" i="161"/>
  <c r="O241" i="161"/>
  <c r="P242" i="161" s="1"/>
  <c r="P247" i="161" s="1"/>
  <c r="O161" i="161"/>
  <c r="U209" i="161"/>
  <c r="V210" i="161" s="1"/>
  <c r="V221" i="161" s="1"/>
  <c r="U136" i="161"/>
  <c r="L204" i="161"/>
  <c r="L292" i="161" s="1"/>
  <c r="O204" i="161"/>
  <c r="O292" i="161" s="1"/>
  <c r="T241" i="161"/>
  <c r="U242" i="161" s="1"/>
  <c r="U252" i="161" s="1"/>
  <c r="T166" i="161"/>
  <c r="L158" i="161"/>
  <c r="L241" i="161"/>
  <c r="M242" i="161" s="1"/>
  <c r="M244" i="161" s="1"/>
  <c r="L127" i="161"/>
  <c r="L209" i="161"/>
  <c r="M210" i="161" s="1"/>
  <c r="M212" i="161" s="1"/>
  <c r="N204" i="161"/>
  <c r="N292" i="161" s="1"/>
  <c r="O209" i="161"/>
  <c r="P210" i="161" s="1"/>
  <c r="P215" i="161" s="1"/>
  <c r="O130" i="161"/>
  <c r="N75" i="115"/>
  <c r="N157" i="115"/>
  <c r="N77" i="115"/>
  <c r="N80" i="115"/>
  <c r="N200" i="115"/>
  <c r="N79" i="115"/>
  <c r="N199" i="115"/>
  <c r="N70" i="115"/>
  <c r="O70" i="115"/>
  <c r="O157" i="115"/>
  <c r="O202" i="115"/>
  <c r="O126" i="115"/>
  <c r="O74" i="115"/>
  <c r="O88" i="115"/>
  <c r="O201" i="115"/>
  <c r="O79" i="115"/>
  <c r="O82" i="115"/>
  <c r="O84" i="115"/>
  <c r="O199" i="115"/>
  <c r="O89" i="115"/>
  <c r="O92" i="115"/>
  <c r="O78" i="115"/>
  <c r="O77" i="115"/>
  <c r="O200" i="115"/>
  <c r="O203" i="115"/>
  <c r="O76" i="115"/>
  <c r="O80" i="115"/>
  <c r="M201" i="115"/>
  <c r="M88" i="115"/>
  <c r="M77" i="115"/>
  <c r="M84" i="115"/>
  <c r="M200" i="115"/>
  <c r="M92" i="115"/>
  <c r="M79" i="115"/>
  <c r="N74" i="115"/>
  <c r="N92" i="115"/>
  <c r="N203" i="115"/>
  <c r="N84" i="115"/>
  <c r="N82" i="115"/>
  <c r="N81" i="115"/>
  <c r="N76" i="115"/>
  <c r="N78" i="115"/>
  <c r="N126" i="115"/>
  <c r="N88" i="115"/>
  <c r="N201" i="115"/>
  <c r="N89" i="115"/>
  <c r="N202" i="115"/>
  <c r="L74" i="115"/>
  <c r="L80" i="115"/>
  <c r="L88" i="115"/>
  <c r="L79" i="115"/>
  <c r="M75" i="115"/>
  <c r="M203" i="115"/>
  <c r="M89" i="115"/>
  <c r="M82" i="115"/>
  <c r="M74" i="115"/>
  <c r="M78" i="115"/>
  <c r="M70" i="115"/>
  <c r="M81" i="115"/>
  <c r="M202" i="115"/>
  <c r="M199" i="115"/>
  <c r="M126" i="115"/>
  <c r="M76" i="115"/>
  <c r="M157" i="115"/>
  <c r="M80" i="115"/>
  <c r="L200" i="115"/>
  <c r="L157" i="115"/>
  <c r="L75" i="115"/>
  <c r="L77" i="115"/>
  <c r="L199" i="115"/>
  <c r="L92" i="115"/>
  <c r="L202" i="115"/>
  <c r="L203" i="115"/>
  <c r="L89" i="115"/>
  <c r="L78" i="115"/>
  <c r="L76" i="115"/>
  <c r="L201" i="115"/>
  <c r="L82" i="115"/>
  <c r="L84" i="115"/>
  <c r="L72" i="115"/>
  <c r="L81" i="115"/>
  <c r="L71" i="115"/>
  <c r="L70" i="115"/>
  <c r="L126" i="115"/>
  <c r="M71" i="115"/>
  <c r="M72" i="115"/>
  <c r="N72" i="115"/>
  <c r="N71" i="115"/>
  <c r="O72" i="115"/>
  <c r="O71" i="115"/>
  <c r="P71" i="115"/>
  <c r="P72" i="115"/>
  <c r="Q71" i="115"/>
  <c r="Q72" i="115"/>
  <c r="R72" i="115"/>
  <c r="R71" i="115"/>
  <c r="S72" i="115"/>
  <c r="S71" i="115"/>
  <c r="T71" i="115"/>
  <c r="T72" i="115"/>
  <c r="U72" i="115"/>
  <c r="U71" i="115"/>
  <c r="V72" i="115"/>
  <c r="V71" i="115"/>
  <c r="W72" i="115"/>
  <c r="W71" i="115"/>
  <c r="X72" i="115"/>
  <c r="X71" i="115"/>
  <c r="Y72" i="115"/>
  <c r="Y71" i="115"/>
  <c r="Z71" i="115"/>
  <c r="Z72" i="115"/>
  <c r="AA72" i="115"/>
  <c r="AA71" i="115"/>
  <c r="AB72" i="115"/>
  <c r="AB71" i="115"/>
  <c r="AC72" i="115"/>
  <c r="AC71" i="115"/>
  <c r="AD71" i="115"/>
  <c r="AD72" i="115"/>
  <c r="AE71" i="115"/>
  <c r="AE72" i="115"/>
  <c r="AF72" i="115"/>
  <c r="AF71" i="115"/>
  <c r="AG72" i="115"/>
  <c r="AG71" i="115"/>
  <c r="AI80" i="115"/>
  <c r="AI78" i="115"/>
  <c r="AI200" i="115"/>
  <c r="AI157" i="115"/>
  <c r="AI89" i="115"/>
  <c r="AI70" i="115"/>
  <c r="AI77" i="115"/>
  <c r="AI126" i="115"/>
  <c r="AI84" i="115"/>
  <c r="AI81" i="115"/>
  <c r="AI76" i="115"/>
  <c r="AI79" i="115"/>
  <c r="AI202" i="115"/>
  <c r="AI72" i="115"/>
  <c r="AI201" i="115"/>
  <c r="AI75" i="115"/>
  <c r="AI82" i="115"/>
  <c r="AI88" i="115"/>
  <c r="AI71" i="115"/>
  <c r="AI203" i="115"/>
  <c r="AI199" i="115"/>
  <c r="AI92" i="115"/>
  <c r="AI74" i="115"/>
  <c r="AH72" i="115"/>
  <c r="AH71" i="115"/>
  <c r="S195" i="112"/>
  <c r="S82" i="112"/>
  <c r="S79" i="112"/>
  <c r="S196" i="112"/>
  <c r="S86" i="112"/>
  <c r="S75" i="112"/>
  <c r="S152" i="112"/>
  <c r="S234" i="112" s="1"/>
  <c r="T235" i="112" s="1"/>
  <c r="S121" i="112"/>
  <c r="S202" i="112" s="1"/>
  <c r="T203" i="112" s="1"/>
  <c r="R195" i="112"/>
  <c r="R196" i="112"/>
  <c r="R75" i="112"/>
  <c r="R121" i="112"/>
  <c r="R202" i="112" s="1"/>
  <c r="S203" i="112" s="1"/>
  <c r="S78" i="112"/>
  <c r="S87" i="112"/>
  <c r="S76" i="112"/>
  <c r="S198" i="112" s="1"/>
  <c r="T199" i="112" s="1"/>
  <c r="S77" i="112"/>
  <c r="Q196" i="112"/>
  <c r="R86" i="112"/>
  <c r="R79" i="112"/>
  <c r="R77" i="112"/>
  <c r="R87" i="112"/>
  <c r="R76" i="112"/>
  <c r="R198" i="112" s="1"/>
  <c r="S199" i="112" s="1"/>
  <c r="R82" i="112"/>
  <c r="R78" i="112"/>
  <c r="R152" i="112"/>
  <c r="R234" i="112" s="1"/>
  <c r="S235" i="112" s="1"/>
  <c r="O174" i="151"/>
  <c r="D174" i="151"/>
  <c r="L78" i="112"/>
  <c r="M78" i="112"/>
  <c r="N78" i="112"/>
  <c r="O78" i="112"/>
  <c r="P78" i="112"/>
  <c r="Q121" i="112"/>
  <c r="Q202" i="112" s="1"/>
  <c r="R203" i="112" s="1"/>
  <c r="Q152" i="112"/>
  <c r="Q234" i="112" s="1"/>
  <c r="R235" i="112" s="1"/>
  <c r="Q87" i="112"/>
  <c r="Q78" i="112"/>
  <c r="Q82" i="112"/>
  <c r="Q86" i="112"/>
  <c r="I173" i="151"/>
  <c r="E173" i="151"/>
  <c r="P121" i="112"/>
  <c r="P202" i="112" s="1"/>
  <c r="Q203" i="112" s="1"/>
  <c r="O196" i="112"/>
  <c r="O87" i="112"/>
  <c r="Q76" i="112"/>
  <c r="Q198" i="112" s="1"/>
  <c r="R199" i="112" s="1"/>
  <c r="Q195" i="112"/>
  <c r="Q79" i="112"/>
  <c r="Q77" i="112"/>
  <c r="Q75" i="112"/>
  <c r="AH71" i="112"/>
  <c r="O76" i="112"/>
  <c r="O198" i="112" s="1"/>
  <c r="P199" i="112" s="1"/>
  <c r="P75" i="112"/>
  <c r="P195" i="112"/>
  <c r="O152" i="112"/>
  <c r="O234" i="112" s="1"/>
  <c r="P235" i="112" s="1"/>
  <c r="O82" i="112"/>
  <c r="O195" i="112"/>
  <c r="N87" i="112"/>
  <c r="N79" i="112"/>
  <c r="N86" i="112"/>
  <c r="P86" i="112"/>
  <c r="P196" i="112"/>
  <c r="O75" i="112"/>
  <c r="O79" i="112"/>
  <c r="P152" i="112"/>
  <c r="P234" i="112" s="1"/>
  <c r="Q235" i="112" s="1"/>
  <c r="P87" i="112"/>
  <c r="P82" i="112"/>
  <c r="O77" i="112"/>
  <c r="O121" i="112"/>
  <c r="O202" i="112" s="1"/>
  <c r="P203" i="112" s="1"/>
  <c r="O86" i="112"/>
  <c r="P77" i="112"/>
  <c r="P76" i="112"/>
  <c r="P198" i="112" s="1"/>
  <c r="Q199" i="112" s="1"/>
  <c r="P79" i="112"/>
  <c r="AH70" i="112"/>
  <c r="M121" i="112"/>
  <c r="M202" i="112" s="1"/>
  <c r="N203" i="112" s="1"/>
  <c r="M86" i="112"/>
  <c r="N77" i="112"/>
  <c r="N75" i="112"/>
  <c r="N121" i="112"/>
  <c r="N202" i="112" s="1"/>
  <c r="O203" i="112" s="1"/>
  <c r="N196" i="112"/>
  <c r="N82" i="112"/>
  <c r="N152" i="112"/>
  <c r="N234" i="112" s="1"/>
  <c r="O235" i="112" s="1"/>
  <c r="N76" i="112"/>
  <c r="N198" i="112" s="1"/>
  <c r="O199" i="112" s="1"/>
  <c r="N195" i="112"/>
  <c r="L195" i="112"/>
  <c r="L75" i="112"/>
  <c r="L87" i="112"/>
  <c r="L86" i="112"/>
  <c r="L77" i="112"/>
  <c r="M79" i="112"/>
  <c r="M75" i="112"/>
  <c r="M77" i="112"/>
  <c r="M87" i="112"/>
  <c r="M195" i="112"/>
  <c r="M196" i="112"/>
  <c r="M82" i="112"/>
  <c r="M76" i="112"/>
  <c r="M198" i="112" s="1"/>
  <c r="N199" i="112" s="1"/>
  <c r="M152" i="112"/>
  <c r="M234" i="112" s="1"/>
  <c r="N235" i="112" s="1"/>
  <c r="L79" i="112"/>
  <c r="L82" i="112"/>
  <c r="L71" i="112"/>
  <c r="L121" i="112"/>
  <c r="L202" i="112" s="1"/>
  <c r="M203" i="112" s="1"/>
  <c r="L70" i="112"/>
  <c r="L76" i="112"/>
  <c r="L198" i="112" s="1"/>
  <c r="M199" i="112" s="1"/>
  <c r="L196" i="112"/>
  <c r="L152" i="112"/>
  <c r="L234" i="112" s="1"/>
  <c r="M235" i="112" s="1"/>
  <c r="M71" i="112"/>
  <c r="M70" i="112"/>
  <c r="N71" i="112"/>
  <c r="N70" i="112"/>
  <c r="P71" i="112"/>
  <c r="O70" i="112"/>
  <c r="P70" i="112"/>
  <c r="O71" i="112"/>
  <c r="Q70" i="112"/>
  <c r="Q71" i="112"/>
  <c r="R71" i="112"/>
  <c r="R70" i="112"/>
  <c r="S70" i="112"/>
  <c r="S71" i="112"/>
  <c r="T70" i="112"/>
  <c r="T71" i="112"/>
  <c r="U70" i="112"/>
  <c r="U71" i="112"/>
  <c r="V71" i="112"/>
  <c r="V70" i="112"/>
  <c r="W71" i="112"/>
  <c r="W70" i="112"/>
  <c r="X71" i="112"/>
  <c r="X70" i="112"/>
  <c r="Y70" i="112"/>
  <c r="Y71" i="112"/>
  <c r="Z70" i="112"/>
  <c r="Z71" i="112"/>
  <c r="AA70" i="112"/>
  <c r="AA71" i="112"/>
  <c r="AB71" i="112"/>
  <c r="AB70" i="112"/>
  <c r="AC71" i="112"/>
  <c r="AC70" i="112"/>
  <c r="AD71" i="112"/>
  <c r="AD70" i="112"/>
  <c r="AE70" i="112"/>
  <c r="AE71" i="112"/>
  <c r="AF70" i="112"/>
  <c r="AF71" i="112"/>
  <c r="AG70" i="112"/>
  <c r="AG71" i="112"/>
  <c r="AI87" i="112"/>
  <c r="AI152" i="112"/>
  <c r="AI234" i="112" s="1"/>
  <c r="AI76" i="112"/>
  <c r="AI198" i="112" s="1"/>
  <c r="AI121" i="112"/>
  <c r="AI202" i="112" s="1"/>
  <c r="AI71" i="112"/>
  <c r="AI70" i="112"/>
  <c r="AI77" i="112"/>
  <c r="AI86" i="112"/>
  <c r="AI79" i="112"/>
  <c r="AI82" i="112"/>
  <c r="AI75" i="112"/>
  <c r="AI195" i="112"/>
  <c r="AI196" i="112"/>
  <c r="F17" i="151"/>
  <c r="P17" i="151" s="1"/>
  <c r="G17" i="151"/>
  <c r="L196" i="106"/>
  <c r="L81" i="106"/>
  <c r="L195" i="106"/>
  <c r="L82" i="106"/>
  <c r="L74" i="106"/>
  <c r="L152" i="106"/>
  <c r="L76" i="106"/>
  <c r="L79" i="106"/>
  <c r="L80" i="106"/>
  <c r="L87" i="106"/>
  <c r="L70" i="106"/>
  <c r="L86" i="106"/>
  <c r="L68" i="106"/>
  <c r="L78" i="106"/>
  <c r="L121" i="106"/>
  <c r="L75" i="106"/>
  <c r="L72" i="106"/>
  <c r="L71" i="106"/>
  <c r="L77" i="106"/>
  <c r="F48" i="106"/>
  <c r="L291" i="106"/>
  <c r="AH325" i="115"/>
  <c r="AH326" i="115" s="1"/>
  <c r="M66" i="106"/>
  <c r="L337" i="106"/>
  <c r="L306" i="106"/>
  <c r="L317" i="106"/>
  <c r="L325" i="106"/>
  <c r="L326" i="106"/>
  <c r="L307" i="106"/>
  <c r="L308" i="106" s="1"/>
  <c r="L311" i="106" s="1"/>
  <c r="AI332" i="115"/>
  <c r="AI344" i="115"/>
  <c r="AI324" i="115"/>
  <c r="AI313" i="115"/>
  <c r="AI315" i="115" s="1"/>
  <c r="AI318" i="115" s="1"/>
  <c r="AI158" i="115"/>
  <c r="AI127" i="115"/>
  <c r="AI96" i="115"/>
  <c r="AI159" i="115"/>
  <c r="AI97" i="115"/>
  <c r="AI128" i="115"/>
  <c r="AI160" i="115"/>
  <c r="AI98" i="115"/>
  <c r="AI129" i="115"/>
  <c r="AI99" i="115"/>
  <c r="AI130" i="115"/>
  <c r="AI161" i="115"/>
  <c r="AI131" i="115"/>
  <c r="AI162" i="115"/>
  <c r="AI132" i="115"/>
  <c r="AI163" i="115"/>
  <c r="AI133" i="115"/>
  <c r="AI164" i="115"/>
  <c r="AI165" i="115"/>
  <c r="AI134" i="115"/>
  <c r="AI135" i="115"/>
  <c r="AI166" i="115"/>
  <c r="AI136" i="115"/>
  <c r="AI167" i="115"/>
  <c r="AI168" i="115"/>
  <c r="AI137" i="115"/>
  <c r="AI138" i="115"/>
  <c r="AI169" i="115"/>
  <c r="AI139" i="115"/>
  <c r="AI170" i="115"/>
  <c r="AI140" i="115"/>
  <c r="AI171" i="115"/>
  <c r="AI141" i="115"/>
  <c r="AI172" i="115"/>
  <c r="AI142" i="115"/>
  <c r="AI173" i="115"/>
  <c r="AI143" i="115"/>
  <c r="AI174" i="115"/>
  <c r="AI144" i="115"/>
  <c r="AI175" i="115"/>
  <c r="AI176" i="115"/>
  <c r="AI177" i="115"/>
  <c r="A173" i="151"/>
  <c r="C175" i="151"/>
  <c r="B174" i="151"/>
  <c r="AI306" i="112"/>
  <c r="AI308" i="112" s="1"/>
  <c r="AI311" i="112" s="1"/>
  <c r="AH318" i="112"/>
  <c r="AH319" i="112" s="1"/>
  <c r="AI337" i="112"/>
  <c r="AI325" i="112"/>
  <c r="AI317" i="112"/>
  <c r="L92" i="106"/>
  <c r="L123" i="106"/>
  <c r="Q119" i="115"/>
  <c r="Y119" i="115"/>
  <c r="AG119" i="115"/>
  <c r="R119" i="115"/>
  <c r="Z119" i="115"/>
  <c r="AH119" i="115"/>
  <c r="S119" i="115"/>
  <c r="AA119" i="115"/>
  <c r="L119" i="115"/>
  <c r="T119" i="115"/>
  <c r="AB119" i="115"/>
  <c r="M119" i="115"/>
  <c r="U119" i="115"/>
  <c r="AC119" i="115"/>
  <c r="N119" i="115"/>
  <c r="V119" i="115"/>
  <c r="AD119" i="115"/>
  <c r="P119" i="115"/>
  <c r="W119" i="115"/>
  <c r="X119" i="115"/>
  <c r="AE119" i="115"/>
  <c r="AF119" i="115"/>
  <c r="O119" i="115"/>
  <c r="M150" i="115"/>
  <c r="U150" i="115"/>
  <c r="AC150" i="115"/>
  <c r="N150" i="115"/>
  <c r="V150" i="115"/>
  <c r="AD150" i="115"/>
  <c r="O150" i="115"/>
  <c r="W150" i="115"/>
  <c r="AE150" i="115"/>
  <c r="P150" i="115"/>
  <c r="X150" i="115"/>
  <c r="AF150" i="115"/>
  <c r="Q150" i="115"/>
  <c r="Y150" i="115"/>
  <c r="AG150" i="115"/>
  <c r="R150" i="115"/>
  <c r="Z150" i="115"/>
  <c r="AH150" i="115"/>
  <c r="AA150" i="115"/>
  <c r="AB150" i="115"/>
  <c r="L150" i="115"/>
  <c r="S150" i="115"/>
  <c r="T150" i="115"/>
  <c r="P181" i="115"/>
  <c r="X181" i="115"/>
  <c r="Q181" i="115"/>
  <c r="Z181" i="115"/>
  <c r="AH181" i="115"/>
  <c r="S181" i="115"/>
  <c r="AB181" i="115"/>
  <c r="M181" i="115"/>
  <c r="Y181" i="115"/>
  <c r="N181" i="115"/>
  <c r="AA181" i="115"/>
  <c r="AG181" i="115"/>
  <c r="O181" i="115"/>
  <c r="AC181" i="115"/>
  <c r="R181" i="115"/>
  <c r="AD181" i="115"/>
  <c r="T181" i="115"/>
  <c r="AE181" i="115"/>
  <c r="U181" i="115"/>
  <c r="AF181" i="115"/>
  <c r="V181" i="115"/>
  <c r="L181" i="115"/>
  <c r="W181" i="115"/>
  <c r="M235" i="115"/>
  <c r="U235" i="115"/>
  <c r="AC235" i="115"/>
  <c r="R235" i="115"/>
  <c r="AA235" i="115"/>
  <c r="S235" i="115"/>
  <c r="AB235" i="115"/>
  <c r="T235" i="115"/>
  <c r="AD235" i="115"/>
  <c r="L235" i="115"/>
  <c r="V235" i="115"/>
  <c r="AE235" i="115"/>
  <c r="N235" i="115"/>
  <c r="W235" i="115"/>
  <c r="AF235" i="115"/>
  <c r="Q235" i="115"/>
  <c r="X235" i="115"/>
  <c r="AH235" i="115"/>
  <c r="Y235" i="115"/>
  <c r="Z235" i="115"/>
  <c r="AG235" i="115"/>
  <c r="O235" i="115"/>
  <c r="AI235" i="115"/>
  <c r="P235" i="115"/>
  <c r="H236" i="115"/>
  <c r="A32" i="117"/>
  <c r="H151" i="115"/>
  <c r="H182" i="115"/>
  <c r="AJ67" i="115"/>
  <c r="AI243" i="115"/>
  <c r="AI244" i="115"/>
  <c r="AI212" i="115"/>
  <c r="AI211" i="115"/>
  <c r="AI245" i="115"/>
  <c r="AI213" i="115"/>
  <c r="AI246" i="115"/>
  <c r="AI214" i="115"/>
  <c r="AI247" i="115"/>
  <c r="AI215" i="115"/>
  <c r="AI216" i="115"/>
  <c r="AI248" i="115"/>
  <c r="AI217" i="115"/>
  <c r="AI249" i="115"/>
  <c r="AI250" i="115"/>
  <c r="AI218" i="115"/>
  <c r="AI219" i="115"/>
  <c r="AI251" i="115"/>
  <c r="AI220" i="115"/>
  <c r="AI252" i="115"/>
  <c r="AI221" i="115"/>
  <c r="AI253" i="115"/>
  <c r="AI222" i="115"/>
  <c r="AI254" i="115"/>
  <c r="AI255" i="115"/>
  <c r="AI223" i="115"/>
  <c r="AI224" i="115"/>
  <c r="AI256" i="115"/>
  <c r="H120" i="115"/>
  <c r="J17" i="117"/>
  <c r="K17" i="117"/>
  <c r="D33" i="117"/>
  <c r="B33" i="117"/>
  <c r="N267" i="115"/>
  <c r="V267" i="115"/>
  <c r="AD267" i="115"/>
  <c r="O267" i="115"/>
  <c r="W267" i="115"/>
  <c r="AE267" i="115"/>
  <c r="P267" i="115"/>
  <c r="X267" i="115"/>
  <c r="AF267" i="115"/>
  <c r="M267" i="115"/>
  <c r="AA267" i="115"/>
  <c r="Q267" i="115"/>
  <c r="AB267" i="115"/>
  <c r="H268" i="115"/>
  <c r="AI267" i="115"/>
  <c r="R267" i="115"/>
  <c r="AC267" i="115"/>
  <c r="S267" i="115"/>
  <c r="AG267" i="115"/>
  <c r="U267" i="115"/>
  <c r="Z267" i="115"/>
  <c r="T267" i="115"/>
  <c r="AH267" i="115"/>
  <c r="Y267" i="115"/>
  <c r="L267" i="115"/>
  <c r="AJ66" i="112"/>
  <c r="AJ78" i="112" s="1"/>
  <c r="AI91" i="112"/>
  <c r="AI204" i="112"/>
  <c r="AI122" i="112"/>
  <c r="AI205" i="112"/>
  <c r="AI153" i="112"/>
  <c r="AI93" i="112"/>
  <c r="AI236" i="112"/>
  <c r="AI92" i="112"/>
  <c r="AI206" i="112"/>
  <c r="AI154" i="112"/>
  <c r="AI123" i="112"/>
  <c r="AI237" i="112"/>
  <c r="AI94" i="112"/>
  <c r="AI207" i="112"/>
  <c r="AI238" i="112"/>
  <c r="AI95" i="112"/>
  <c r="AI155" i="112"/>
  <c r="AI124" i="112"/>
  <c r="AI208" i="112"/>
  <c r="AI125" i="112"/>
  <c r="AI239" i="112"/>
  <c r="AI96" i="112"/>
  <c r="AI156" i="112"/>
  <c r="AI209" i="112"/>
  <c r="AI97" i="112"/>
  <c r="AI126" i="112"/>
  <c r="AI240" i="112"/>
  <c r="AI157" i="112"/>
  <c r="AI210" i="112"/>
  <c r="AI98" i="112"/>
  <c r="AI158" i="112"/>
  <c r="AI241" i="112"/>
  <c r="AI127" i="112"/>
  <c r="AI242" i="112"/>
  <c r="AI159" i="112"/>
  <c r="AI128" i="112"/>
  <c r="AI99" i="112"/>
  <c r="AI211" i="112"/>
  <c r="AI129" i="112"/>
  <c r="AI212" i="112"/>
  <c r="AI160" i="112"/>
  <c r="AI100" i="112"/>
  <c r="AI243" i="112"/>
  <c r="AI101" i="112"/>
  <c r="AI244" i="112"/>
  <c r="AI161" i="112"/>
  <c r="AI213" i="112"/>
  <c r="AI130" i="112"/>
  <c r="AI245" i="112"/>
  <c r="AI131" i="112"/>
  <c r="AI162" i="112"/>
  <c r="AI102" i="112"/>
  <c r="AI214" i="112"/>
  <c r="AI103" i="112"/>
  <c r="AI163" i="112"/>
  <c r="AI215" i="112"/>
  <c r="AI132" i="112"/>
  <c r="AI246" i="112"/>
  <c r="AI133" i="112"/>
  <c r="AI104" i="112"/>
  <c r="AI247" i="112"/>
  <c r="AI164" i="112"/>
  <c r="AI216" i="112"/>
  <c r="AI248" i="112"/>
  <c r="AI165" i="112"/>
  <c r="AI134" i="112"/>
  <c r="AI217" i="112"/>
  <c r="AI166" i="112"/>
  <c r="AI249" i="112"/>
  <c r="AI135" i="112"/>
  <c r="M258" i="112"/>
  <c r="U258" i="112"/>
  <c r="AC258" i="112"/>
  <c r="R258" i="112"/>
  <c r="AA258" i="112"/>
  <c r="S258" i="112"/>
  <c r="AB258" i="112"/>
  <c r="T258" i="112"/>
  <c r="AD258" i="112"/>
  <c r="L258" i="112"/>
  <c r="V258" i="112"/>
  <c r="AE258" i="112"/>
  <c r="N258" i="112"/>
  <c r="W258" i="112"/>
  <c r="AF258" i="112"/>
  <c r="P258" i="112"/>
  <c r="H259" i="112"/>
  <c r="AG258" i="112"/>
  <c r="Q258" i="112"/>
  <c r="O258" i="112"/>
  <c r="X258" i="112"/>
  <c r="Y258" i="112"/>
  <c r="Z258" i="112"/>
  <c r="N144" i="112"/>
  <c r="V144" i="112"/>
  <c r="AD144" i="112"/>
  <c r="M144" i="112"/>
  <c r="W144" i="112"/>
  <c r="AF144" i="112"/>
  <c r="Q144" i="112"/>
  <c r="AA144" i="112"/>
  <c r="S144" i="112"/>
  <c r="AC144" i="112"/>
  <c r="U144" i="112"/>
  <c r="AG144" i="112"/>
  <c r="Y144" i="112"/>
  <c r="H145" i="112"/>
  <c r="Z144" i="112"/>
  <c r="L144" i="112"/>
  <c r="AB144" i="112"/>
  <c r="O144" i="112"/>
  <c r="AE144" i="112"/>
  <c r="P144" i="112"/>
  <c r="R144" i="112"/>
  <c r="T144" i="112"/>
  <c r="X144" i="112"/>
  <c r="Q175" i="112"/>
  <c r="Y175" i="112"/>
  <c r="AG175" i="112"/>
  <c r="S175" i="112"/>
  <c r="AA175" i="112"/>
  <c r="R175" i="112"/>
  <c r="AC175" i="112"/>
  <c r="T175" i="112"/>
  <c r="AD175" i="112"/>
  <c r="L175" i="112"/>
  <c r="V175" i="112"/>
  <c r="AF175" i="112"/>
  <c r="M175" i="112"/>
  <c r="W175" i="112"/>
  <c r="Z175" i="112"/>
  <c r="AB175" i="112"/>
  <c r="AE175" i="112"/>
  <c r="N175" i="112"/>
  <c r="U175" i="112"/>
  <c r="H176" i="112"/>
  <c r="O175" i="112"/>
  <c r="P175" i="112"/>
  <c r="X175" i="112"/>
  <c r="R227" i="112"/>
  <c r="Z227" i="112"/>
  <c r="AH227" i="112"/>
  <c r="H228" i="112"/>
  <c r="S227" i="112"/>
  <c r="AA227" i="112"/>
  <c r="L227" i="112"/>
  <c r="V227" i="112"/>
  <c r="AF227" i="112"/>
  <c r="M227" i="112"/>
  <c r="W227" i="112"/>
  <c r="AG227" i="112"/>
  <c r="N227" i="112"/>
  <c r="X227" i="112"/>
  <c r="O227" i="112"/>
  <c r="Y227" i="112"/>
  <c r="P227" i="112"/>
  <c r="AB227" i="112"/>
  <c r="Q227" i="112"/>
  <c r="T227" i="112"/>
  <c r="U227" i="112"/>
  <c r="AC227" i="112"/>
  <c r="AD227" i="112"/>
  <c r="AE227" i="112"/>
  <c r="N115" i="112"/>
  <c r="V115" i="112"/>
  <c r="AD115" i="112"/>
  <c r="O115" i="112"/>
  <c r="W115" i="112"/>
  <c r="AE115" i="112"/>
  <c r="P115" i="112"/>
  <c r="X115" i="112"/>
  <c r="AF115" i="112"/>
  <c r="M115" i="112"/>
  <c r="AA115" i="112"/>
  <c r="Z115" i="112"/>
  <c r="H116" i="112"/>
  <c r="Q115" i="112"/>
  <c r="AC115" i="112"/>
  <c r="S115" i="112"/>
  <c r="AH115" i="112"/>
  <c r="AB115" i="112"/>
  <c r="AG115" i="112"/>
  <c r="AI115" i="112"/>
  <c r="L115" i="112"/>
  <c r="R115" i="112"/>
  <c r="Y115" i="112"/>
  <c r="T115" i="112"/>
  <c r="U115" i="112"/>
  <c r="H237" i="106"/>
  <c r="H93" i="106"/>
  <c r="H205" i="106"/>
  <c r="H124" i="106"/>
  <c r="H154" i="106"/>
  <c r="F49" i="106"/>
  <c r="N159" i="115" l="1"/>
  <c r="O159" i="115"/>
  <c r="P159" i="115"/>
  <c r="Q159" i="115"/>
  <c r="R159" i="115"/>
  <c r="S159" i="115"/>
  <c r="T159" i="115"/>
  <c r="U159" i="115"/>
  <c r="V159" i="115"/>
  <c r="N128" i="115"/>
  <c r="O128" i="115"/>
  <c r="P128" i="115"/>
  <c r="Q128" i="115"/>
  <c r="R128" i="115"/>
  <c r="S128" i="115"/>
  <c r="T128" i="115"/>
  <c r="U128" i="115"/>
  <c r="V128" i="115"/>
  <c r="N127" i="115"/>
  <c r="M127" i="115"/>
  <c r="O127" i="115"/>
  <c r="P127" i="115"/>
  <c r="Q127" i="115"/>
  <c r="R127" i="115"/>
  <c r="S127" i="115"/>
  <c r="T127" i="115"/>
  <c r="U127" i="115"/>
  <c r="P130" i="115"/>
  <c r="Q130" i="115"/>
  <c r="R130" i="115"/>
  <c r="S130" i="115"/>
  <c r="T130" i="115"/>
  <c r="U130" i="115"/>
  <c r="V130" i="115"/>
  <c r="W130" i="115"/>
  <c r="X130" i="115"/>
  <c r="M158" i="115"/>
  <c r="N158" i="115"/>
  <c r="O158" i="115"/>
  <c r="P158" i="115"/>
  <c r="Q158" i="115"/>
  <c r="R158" i="115"/>
  <c r="S158" i="115"/>
  <c r="T158" i="115"/>
  <c r="U158" i="115"/>
  <c r="O129" i="115"/>
  <c r="P129" i="115"/>
  <c r="Q129" i="115"/>
  <c r="R129" i="115"/>
  <c r="S129" i="115"/>
  <c r="T129" i="115"/>
  <c r="U129" i="115"/>
  <c r="V129" i="115"/>
  <c r="W129" i="115"/>
  <c r="P161" i="115"/>
  <c r="Q161" i="115"/>
  <c r="R161" i="115"/>
  <c r="S161" i="115"/>
  <c r="T161" i="115"/>
  <c r="U161" i="115"/>
  <c r="V161" i="115"/>
  <c r="W161" i="115"/>
  <c r="X161" i="115"/>
  <c r="O160" i="115"/>
  <c r="P160" i="115"/>
  <c r="Q160" i="115"/>
  <c r="R160" i="115"/>
  <c r="S160" i="115"/>
  <c r="T160" i="115"/>
  <c r="U160" i="115"/>
  <c r="V160" i="115"/>
  <c r="W160" i="115"/>
  <c r="AJ80" i="115"/>
  <c r="AJ78" i="115"/>
  <c r="AJ200" i="115"/>
  <c r="AJ157" i="115"/>
  <c r="AJ89" i="115"/>
  <c r="AJ70" i="115"/>
  <c r="AJ77" i="115"/>
  <c r="AJ126" i="115"/>
  <c r="AJ84" i="115"/>
  <c r="AJ88" i="115"/>
  <c r="AJ71" i="115"/>
  <c r="AJ202" i="115"/>
  <c r="AJ72" i="115"/>
  <c r="AJ201" i="115"/>
  <c r="AJ92" i="115"/>
  <c r="AJ75" i="115"/>
  <c r="AJ79" i="115"/>
  <c r="AJ199" i="115"/>
  <c r="AJ203" i="115"/>
  <c r="AJ76" i="115"/>
  <c r="AJ81" i="115"/>
  <c r="AJ82" i="115"/>
  <c r="AJ74" i="115"/>
  <c r="O175" i="151"/>
  <c r="D175" i="151"/>
  <c r="E174" i="151"/>
  <c r="I174" i="151"/>
  <c r="AJ87" i="112"/>
  <c r="AJ76" i="112"/>
  <c r="AJ198" i="112" s="1"/>
  <c r="AJ121" i="112"/>
  <c r="AJ202" i="112" s="1"/>
  <c r="AJ70" i="112"/>
  <c r="AJ86" i="112"/>
  <c r="AJ152" i="112"/>
  <c r="AJ234" i="112" s="1"/>
  <c r="AJ77" i="112"/>
  <c r="AJ71" i="112"/>
  <c r="AJ196" i="112"/>
  <c r="AJ79" i="112"/>
  <c r="AJ195" i="112"/>
  <c r="AJ82" i="112"/>
  <c r="AJ75" i="112"/>
  <c r="H17" i="151"/>
  <c r="M17" i="151"/>
  <c r="N17" i="151"/>
  <c r="M74" i="106"/>
  <c r="M68" i="106"/>
  <c r="M80" i="106"/>
  <c r="M77" i="106"/>
  <c r="M86" i="106"/>
  <c r="M76" i="106"/>
  <c r="M79" i="106"/>
  <c r="M82" i="106"/>
  <c r="M78" i="106"/>
  <c r="M81" i="106"/>
  <c r="M75" i="106"/>
  <c r="M196" i="106"/>
  <c r="M152" i="106"/>
  <c r="M87" i="106"/>
  <c r="M71" i="106"/>
  <c r="M121" i="106"/>
  <c r="M70" i="106"/>
  <c r="M195" i="106"/>
  <c r="M72" i="106"/>
  <c r="N197" i="112"/>
  <c r="N285" i="112" s="1"/>
  <c r="M197" i="112"/>
  <c r="M285" i="112" s="1"/>
  <c r="L197" i="112"/>
  <c r="L285" i="112" s="1"/>
  <c r="M325" i="106"/>
  <c r="M306" i="106"/>
  <c r="M308" i="106" s="1"/>
  <c r="M311" i="106" s="1"/>
  <c r="M337" i="106"/>
  <c r="M317" i="106"/>
  <c r="N66" i="106"/>
  <c r="AI325" i="115"/>
  <c r="AI326" i="115" s="1"/>
  <c r="L318" i="106"/>
  <c r="L319" i="106" s="1"/>
  <c r="AJ324" i="115"/>
  <c r="AJ344" i="115"/>
  <c r="AJ332" i="115"/>
  <c r="AJ313" i="115"/>
  <c r="AJ315" i="115" s="1"/>
  <c r="AJ318" i="115" s="1"/>
  <c r="AJ127" i="115"/>
  <c r="AJ158" i="115"/>
  <c r="AJ96" i="115"/>
  <c r="AJ159" i="115"/>
  <c r="AJ97" i="115"/>
  <c r="AJ128" i="115"/>
  <c r="AJ98" i="115"/>
  <c r="AJ129" i="115"/>
  <c r="AJ160" i="115"/>
  <c r="AJ161" i="115"/>
  <c r="AJ99" i="115"/>
  <c r="AJ130" i="115"/>
  <c r="AJ162" i="115"/>
  <c r="AJ131" i="115"/>
  <c r="AJ100" i="115"/>
  <c r="AJ132" i="115"/>
  <c r="AJ163" i="115"/>
  <c r="AJ164" i="115"/>
  <c r="AJ133" i="115"/>
  <c r="AJ165" i="115"/>
  <c r="AJ134" i="115"/>
  <c r="AJ166" i="115"/>
  <c r="AJ135" i="115"/>
  <c r="AJ167" i="115"/>
  <c r="AJ136" i="115"/>
  <c r="AJ137" i="115"/>
  <c r="AJ168" i="115"/>
  <c r="AJ138" i="115"/>
  <c r="AJ169" i="115"/>
  <c r="AJ170" i="115"/>
  <c r="AJ139" i="115"/>
  <c r="AJ171" i="115"/>
  <c r="AJ140" i="115"/>
  <c r="AJ141" i="115"/>
  <c r="AJ172" i="115"/>
  <c r="AJ173" i="115"/>
  <c r="AJ142" i="115"/>
  <c r="AJ174" i="115"/>
  <c r="AJ143" i="115"/>
  <c r="AJ144" i="115"/>
  <c r="AJ175" i="115"/>
  <c r="AJ176" i="115"/>
  <c r="AJ177" i="115"/>
  <c r="A174" i="151"/>
  <c r="B175" i="151"/>
  <c r="C176" i="151"/>
  <c r="AJ306" i="112"/>
  <c r="AJ308" i="112" s="1"/>
  <c r="AJ311" i="112" s="1"/>
  <c r="AI318" i="112"/>
  <c r="AI319" i="112" s="1"/>
  <c r="AJ337" i="112"/>
  <c r="AJ325" i="112"/>
  <c r="AJ317" i="112"/>
  <c r="L93" i="106"/>
  <c r="M93" i="106"/>
  <c r="L124" i="106"/>
  <c r="M124" i="106"/>
  <c r="L154" i="106"/>
  <c r="R120" i="115"/>
  <c r="Z120" i="115"/>
  <c r="AH120" i="115"/>
  <c r="S120" i="115"/>
  <c r="AA120" i="115"/>
  <c r="AI120" i="115"/>
  <c r="L120" i="115"/>
  <c r="T120" i="115"/>
  <c r="AB120" i="115"/>
  <c r="M120" i="115"/>
  <c r="U120" i="115"/>
  <c r="AC120" i="115"/>
  <c r="N120" i="115"/>
  <c r="V120" i="115"/>
  <c r="AD120" i="115"/>
  <c r="O120" i="115"/>
  <c r="W120" i="115"/>
  <c r="AE120" i="115"/>
  <c r="Y120" i="115"/>
  <c r="X120" i="115"/>
  <c r="AF120" i="115"/>
  <c r="AG120" i="115"/>
  <c r="P120" i="115"/>
  <c r="Q120" i="115"/>
  <c r="N151" i="115"/>
  <c r="V151" i="115"/>
  <c r="AD151" i="115"/>
  <c r="O151" i="115"/>
  <c r="W151" i="115"/>
  <c r="AE151" i="115"/>
  <c r="P151" i="115"/>
  <c r="X151" i="115"/>
  <c r="AF151" i="115"/>
  <c r="Q151" i="115"/>
  <c r="Y151" i="115"/>
  <c r="AG151" i="115"/>
  <c r="R151" i="115"/>
  <c r="Z151" i="115"/>
  <c r="AH151" i="115"/>
  <c r="S151" i="115"/>
  <c r="AA151" i="115"/>
  <c r="AI151" i="115"/>
  <c r="L151" i="115"/>
  <c r="M151" i="115"/>
  <c r="T151" i="115"/>
  <c r="U151" i="115"/>
  <c r="AB151" i="115"/>
  <c r="AC151" i="115"/>
  <c r="AJ181" i="115"/>
  <c r="L182" i="115"/>
  <c r="T182" i="115"/>
  <c r="AB182" i="115"/>
  <c r="N182" i="115"/>
  <c r="V182" i="115"/>
  <c r="AD182" i="115"/>
  <c r="Q182" i="115"/>
  <c r="AA182" i="115"/>
  <c r="R182" i="115"/>
  <c r="AC182" i="115"/>
  <c r="S182" i="115"/>
  <c r="AE182" i="115"/>
  <c r="U182" i="115"/>
  <c r="AF182" i="115"/>
  <c r="W182" i="115"/>
  <c r="AG182" i="115"/>
  <c r="M182" i="115"/>
  <c r="X182" i="115"/>
  <c r="AH182" i="115"/>
  <c r="O182" i="115"/>
  <c r="Y182" i="115"/>
  <c r="AI182" i="115"/>
  <c r="P182" i="115"/>
  <c r="Z182" i="115"/>
  <c r="AJ150" i="115"/>
  <c r="AK67" i="115"/>
  <c r="AJ243" i="115"/>
  <c r="AJ244" i="115"/>
  <c r="AJ211" i="115"/>
  <c r="AJ212" i="115"/>
  <c r="AJ213" i="115"/>
  <c r="AJ245" i="115"/>
  <c r="AJ214" i="115"/>
  <c r="AJ246" i="115"/>
  <c r="AJ215" i="115"/>
  <c r="AJ247" i="115"/>
  <c r="AJ216" i="115"/>
  <c r="AJ248" i="115"/>
  <c r="AJ217" i="115"/>
  <c r="AJ249" i="115"/>
  <c r="AJ218" i="115"/>
  <c r="AJ250" i="115"/>
  <c r="AJ219" i="115"/>
  <c r="AJ251" i="115"/>
  <c r="AJ252" i="115"/>
  <c r="AJ220" i="115"/>
  <c r="AJ253" i="115"/>
  <c r="AJ221" i="115"/>
  <c r="AJ254" i="115"/>
  <c r="AJ222" i="115"/>
  <c r="AJ223" i="115"/>
  <c r="AJ255" i="115"/>
  <c r="AJ256" i="115"/>
  <c r="AJ224" i="115"/>
  <c r="AJ257" i="115"/>
  <c r="AJ225" i="115"/>
  <c r="A33" i="117"/>
  <c r="H183" i="115"/>
  <c r="N236" i="115"/>
  <c r="V236" i="115"/>
  <c r="AD236" i="115"/>
  <c r="O236" i="115"/>
  <c r="X236" i="115"/>
  <c r="AG236" i="115"/>
  <c r="H237" i="115"/>
  <c r="P236" i="115"/>
  <c r="Y236" i="115"/>
  <c r="AH236" i="115"/>
  <c r="Q236" i="115"/>
  <c r="Z236" i="115"/>
  <c r="AI236" i="115"/>
  <c r="R236" i="115"/>
  <c r="AA236" i="115"/>
  <c r="AJ236" i="115"/>
  <c r="S236" i="115"/>
  <c r="AB236" i="115"/>
  <c r="L236" i="115"/>
  <c r="M236" i="115"/>
  <c r="AC236" i="115"/>
  <c r="T236" i="115"/>
  <c r="U236" i="115"/>
  <c r="W236" i="115"/>
  <c r="AE236" i="115"/>
  <c r="AF236" i="115"/>
  <c r="O18" i="117"/>
  <c r="H18" i="117" s="1"/>
  <c r="H152" i="115"/>
  <c r="H121" i="115"/>
  <c r="O268" i="115"/>
  <c r="W268" i="115"/>
  <c r="AE268" i="115"/>
  <c r="P268" i="115"/>
  <c r="X268" i="115"/>
  <c r="AF268" i="115"/>
  <c r="Q268" i="115"/>
  <c r="Y268" i="115"/>
  <c r="AG268" i="115"/>
  <c r="U268" i="115"/>
  <c r="AI268" i="115"/>
  <c r="V268" i="115"/>
  <c r="AJ268" i="115"/>
  <c r="AC268" i="115"/>
  <c r="T268" i="115"/>
  <c r="L268" i="115"/>
  <c r="Z268" i="115"/>
  <c r="M268" i="115"/>
  <c r="AA268" i="115"/>
  <c r="R268" i="115"/>
  <c r="AH268" i="115"/>
  <c r="N268" i="115"/>
  <c r="AB268" i="115"/>
  <c r="H269" i="115"/>
  <c r="S268" i="115"/>
  <c r="AD268" i="115"/>
  <c r="N259" i="112"/>
  <c r="V259" i="112"/>
  <c r="AD259" i="112"/>
  <c r="O259" i="112"/>
  <c r="X259" i="112"/>
  <c r="AG259" i="112"/>
  <c r="H260" i="112"/>
  <c r="P259" i="112"/>
  <c r="Y259" i="112"/>
  <c r="AH259" i="112"/>
  <c r="Q259" i="112"/>
  <c r="Z259" i="112"/>
  <c r="R259" i="112"/>
  <c r="AA259" i="112"/>
  <c r="S259" i="112"/>
  <c r="AB259" i="112"/>
  <c r="AF259" i="112"/>
  <c r="L259" i="112"/>
  <c r="U259" i="112"/>
  <c r="W259" i="112"/>
  <c r="AE259" i="112"/>
  <c r="M259" i="112"/>
  <c r="T259" i="112"/>
  <c r="AC259" i="112"/>
  <c r="AK66" i="112"/>
  <c r="AK78" i="112" s="1"/>
  <c r="AJ91" i="112"/>
  <c r="AJ153" i="112"/>
  <c r="AJ203" i="112"/>
  <c r="AJ199" i="112"/>
  <c r="AJ235" i="112"/>
  <c r="AJ204" i="112"/>
  <c r="AJ122" i="112"/>
  <c r="AJ236" i="112"/>
  <c r="AJ92" i="112"/>
  <c r="AJ93" i="112"/>
  <c r="AJ205" i="112"/>
  <c r="AJ237" i="112"/>
  <c r="AJ94" i="112"/>
  <c r="AJ123" i="112"/>
  <c r="AJ154" i="112"/>
  <c r="AJ206" i="112"/>
  <c r="AJ207" i="112"/>
  <c r="AJ95" i="112"/>
  <c r="AJ124" i="112"/>
  <c r="AJ155" i="112"/>
  <c r="AJ238" i="112"/>
  <c r="AJ125" i="112"/>
  <c r="AJ208" i="112"/>
  <c r="AJ96" i="112"/>
  <c r="AJ239" i="112"/>
  <c r="AJ156" i="112"/>
  <c r="AJ209" i="112"/>
  <c r="AJ97" i="112"/>
  <c r="AJ126" i="112"/>
  <c r="AJ157" i="112"/>
  <c r="AJ240" i="112"/>
  <c r="AJ210" i="112"/>
  <c r="AJ241" i="112"/>
  <c r="AJ127" i="112"/>
  <c r="AJ98" i="112"/>
  <c r="AJ158" i="112"/>
  <c r="AJ128" i="112"/>
  <c r="AJ211" i="112"/>
  <c r="AJ159" i="112"/>
  <c r="AJ99" i="112"/>
  <c r="AJ242" i="112"/>
  <c r="AJ100" i="112"/>
  <c r="AJ129" i="112"/>
  <c r="AJ160" i="112"/>
  <c r="AJ243" i="112"/>
  <c r="AJ212" i="112"/>
  <c r="AJ130" i="112"/>
  <c r="AJ161" i="112"/>
  <c r="AJ213" i="112"/>
  <c r="AJ244" i="112"/>
  <c r="AJ101" i="112"/>
  <c r="AJ102" i="112"/>
  <c r="AJ245" i="112"/>
  <c r="AJ162" i="112"/>
  <c r="AJ131" i="112"/>
  <c r="AJ214" i="112"/>
  <c r="AJ246" i="112"/>
  <c r="AJ163" i="112"/>
  <c r="AJ132" i="112"/>
  <c r="AJ103" i="112"/>
  <c r="AJ215" i="112"/>
  <c r="AJ133" i="112"/>
  <c r="AJ216" i="112"/>
  <c r="AJ247" i="112"/>
  <c r="AJ104" i="112"/>
  <c r="AJ164" i="112"/>
  <c r="AJ217" i="112"/>
  <c r="AJ165" i="112"/>
  <c r="AJ134" i="112"/>
  <c r="AJ105" i="112"/>
  <c r="AJ248" i="112"/>
  <c r="AJ135" i="112"/>
  <c r="AJ218" i="112"/>
  <c r="AJ166" i="112"/>
  <c r="AJ249" i="112"/>
  <c r="AJ167" i="112"/>
  <c r="AJ136" i="112"/>
  <c r="AJ250" i="112"/>
  <c r="AJ138" i="112"/>
  <c r="AF249" i="112"/>
  <c r="AF216" i="112"/>
  <c r="AH251" i="112"/>
  <c r="AF165" i="112"/>
  <c r="AH249" i="112"/>
  <c r="AF218" i="112"/>
  <c r="AF221" i="112"/>
  <c r="O116" i="112"/>
  <c r="W116" i="112"/>
  <c r="AE116" i="112"/>
  <c r="P116" i="112"/>
  <c r="X116" i="112"/>
  <c r="AF116" i="112"/>
  <c r="Q116" i="112"/>
  <c r="Y116" i="112"/>
  <c r="AG116" i="112"/>
  <c r="U116" i="112"/>
  <c r="AI116" i="112"/>
  <c r="Z116" i="112"/>
  <c r="M116" i="112"/>
  <c r="AB116" i="112"/>
  <c r="R116" i="112"/>
  <c r="AD116" i="112"/>
  <c r="T116" i="112"/>
  <c r="V116" i="112"/>
  <c r="AA116" i="112"/>
  <c r="AC116" i="112"/>
  <c r="AH116" i="112"/>
  <c r="N116" i="112"/>
  <c r="S116" i="112"/>
  <c r="AJ116" i="112"/>
  <c r="L116" i="112"/>
  <c r="H117" i="112"/>
  <c r="R176" i="112"/>
  <c r="Z176" i="112"/>
  <c r="AH176" i="112"/>
  <c r="H177" i="112"/>
  <c r="L176" i="112"/>
  <c r="T176" i="112"/>
  <c r="AB176" i="112"/>
  <c r="S176" i="112"/>
  <c r="AD176" i="112"/>
  <c r="U176" i="112"/>
  <c r="AE176" i="112"/>
  <c r="M176" i="112"/>
  <c r="W176" i="112"/>
  <c r="AG176" i="112"/>
  <c r="N176" i="112"/>
  <c r="X176" i="112"/>
  <c r="P176" i="112"/>
  <c r="Q176" i="112"/>
  <c r="V176" i="112"/>
  <c r="Y176" i="112"/>
  <c r="AF176" i="112"/>
  <c r="AC176" i="112"/>
  <c r="O176" i="112"/>
  <c r="AA176" i="112"/>
  <c r="O145" i="112"/>
  <c r="W145" i="112"/>
  <c r="AE145" i="112"/>
  <c r="S145" i="112"/>
  <c r="AB145" i="112"/>
  <c r="Q145" i="112"/>
  <c r="AA145" i="112"/>
  <c r="T145" i="112"/>
  <c r="AD145" i="112"/>
  <c r="L145" i="112"/>
  <c r="V145" i="112"/>
  <c r="AG145" i="112"/>
  <c r="Z145" i="112"/>
  <c r="M145" i="112"/>
  <c r="AC145" i="112"/>
  <c r="N145" i="112"/>
  <c r="AF145" i="112"/>
  <c r="P145" i="112"/>
  <c r="AH145" i="112"/>
  <c r="R145" i="112"/>
  <c r="Y145" i="112"/>
  <c r="H146" i="112"/>
  <c r="U145" i="112"/>
  <c r="X145" i="112"/>
  <c r="S228" i="112"/>
  <c r="AA228" i="112"/>
  <c r="AI228" i="112"/>
  <c r="L228" i="112"/>
  <c r="T228" i="112"/>
  <c r="AB228" i="112"/>
  <c r="M228" i="112"/>
  <c r="W228" i="112"/>
  <c r="AG228" i="112"/>
  <c r="N228" i="112"/>
  <c r="X228" i="112"/>
  <c r="AH228" i="112"/>
  <c r="O228" i="112"/>
  <c r="Y228" i="112"/>
  <c r="P228" i="112"/>
  <c r="Z228" i="112"/>
  <c r="Q228" i="112"/>
  <c r="AC228" i="112"/>
  <c r="AE228" i="112"/>
  <c r="AF228" i="112"/>
  <c r="R228" i="112"/>
  <c r="H229" i="112"/>
  <c r="U228" i="112"/>
  <c r="V228" i="112"/>
  <c r="AD228" i="112"/>
  <c r="H125" i="106"/>
  <c r="L205" i="106"/>
  <c r="H206" i="106"/>
  <c r="H155" i="106"/>
  <c r="H94" i="106"/>
  <c r="H238" i="106"/>
  <c r="L237" i="106"/>
  <c r="AF192" i="115" l="1"/>
  <c r="L90" i="161"/>
  <c r="AE192" i="161"/>
  <c r="AG192" i="161"/>
  <c r="Y193" i="161"/>
  <c r="AO193" i="161"/>
  <c r="AE91" i="161"/>
  <c r="W90" i="161"/>
  <c r="R192" i="161"/>
  <c r="T90" i="161"/>
  <c r="L192" i="161"/>
  <c r="AK91" i="161"/>
  <c r="AG193" i="161"/>
  <c r="R91" i="161"/>
  <c r="AN193" i="161"/>
  <c r="P90" i="161"/>
  <c r="AA193" i="161"/>
  <c r="AN192" i="161"/>
  <c r="P192" i="161"/>
  <c r="W193" i="161"/>
  <c r="AH192" i="161"/>
  <c r="AK90" i="161"/>
  <c r="AO192" i="161"/>
  <c r="M91" i="161"/>
  <c r="AE90" i="161"/>
  <c r="V90" i="161"/>
  <c r="T91" i="161"/>
  <c r="S193" i="161"/>
  <c r="AL193" i="161"/>
  <c r="Z90" i="161"/>
  <c r="AI193" i="161"/>
  <c r="Y90" i="161"/>
  <c r="N91" i="161"/>
  <c r="AD90" i="161"/>
  <c r="AM91" i="161"/>
  <c r="Z192" i="161"/>
  <c r="V192" i="161"/>
  <c r="AB192" i="161"/>
  <c r="U193" i="161"/>
  <c r="Z91" i="161"/>
  <c r="Z193" i="161"/>
  <c r="T193" i="161"/>
  <c r="R90" i="161"/>
  <c r="AH91" i="161"/>
  <c r="AC90" i="161"/>
  <c r="S91" i="161"/>
  <c r="L193" i="161"/>
  <c r="AB91" i="161"/>
  <c r="AJ193" i="161"/>
  <c r="AI90" i="161"/>
  <c r="Q193" i="161"/>
  <c r="AO90" i="161"/>
  <c r="AD192" i="161"/>
  <c r="S192" i="161"/>
  <c r="AA192" i="161"/>
  <c r="X91" i="161"/>
  <c r="AJ90" i="161"/>
  <c r="AM192" i="161"/>
  <c r="AL90" i="161"/>
  <c r="R193" i="161"/>
  <c r="Q90" i="161"/>
  <c r="AL91" i="161"/>
  <c r="V193" i="161"/>
  <c r="AF193" i="161"/>
  <c r="AN90" i="161"/>
  <c r="AB193" i="161"/>
  <c r="AI91" i="161"/>
  <c r="AJ91" i="161"/>
  <c r="W91" i="161"/>
  <c r="AO91" i="161"/>
  <c r="AC192" i="161"/>
  <c r="Y192" i="161"/>
  <c r="U91" i="161"/>
  <c r="S90" i="161"/>
  <c r="AC193" i="161"/>
  <c r="Y91" i="161"/>
  <c r="AD91" i="161"/>
  <c r="AC91" i="161"/>
  <c r="X193" i="161"/>
  <c r="AH193" i="161"/>
  <c r="AJ192" i="161"/>
  <c r="AI192" i="161"/>
  <c r="AH90" i="161"/>
  <c r="V91" i="161"/>
  <c r="O91" i="161"/>
  <c r="U90" i="161"/>
  <c r="L91" i="161"/>
  <c r="AF91" i="161"/>
  <c r="W192" i="161"/>
  <c r="AL192" i="161"/>
  <c r="Q192" i="161"/>
  <c r="AE193" i="161"/>
  <c r="AM193" i="161"/>
  <c r="X90" i="161"/>
  <c r="AA91" i="161"/>
  <c r="AB90" i="161"/>
  <c r="Q91" i="161"/>
  <c r="X192" i="161"/>
  <c r="P193" i="161"/>
  <c r="AM90" i="161"/>
  <c r="AG91" i="161"/>
  <c r="P91" i="161"/>
  <c r="AG90" i="161"/>
  <c r="AK192" i="161"/>
  <c r="AF90" i="161"/>
  <c r="AN91" i="161"/>
  <c r="AD193" i="161"/>
  <c r="AF192" i="161"/>
  <c r="T192" i="161"/>
  <c r="AA90" i="161"/>
  <c r="AK193" i="161"/>
  <c r="U192" i="161"/>
  <c r="L192" i="115"/>
  <c r="Q192" i="115"/>
  <c r="P192" i="115"/>
  <c r="R192" i="115"/>
  <c r="S192" i="115"/>
  <c r="T192" i="115"/>
  <c r="V192" i="115"/>
  <c r="U192" i="115"/>
  <c r="X192" i="115"/>
  <c r="W192" i="115"/>
  <c r="Y192" i="115"/>
  <c r="AB192" i="115"/>
  <c r="Z192" i="115"/>
  <c r="AA192" i="115"/>
  <c r="AD192" i="115"/>
  <c r="AE192" i="115"/>
  <c r="AC192" i="115"/>
  <c r="AI192" i="115"/>
  <c r="AJ192" i="115"/>
  <c r="AK80" i="115"/>
  <c r="AK78" i="115"/>
  <c r="AK200" i="115"/>
  <c r="AK157" i="115"/>
  <c r="AK89" i="115"/>
  <c r="AK70" i="115"/>
  <c r="AK77" i="115"/>
  <c r="AK192" i="115"/>
  <c r="AK126" i="115"/>
  <c r="AK84" i="115"/>
  <c r="AK88" i="115"/>
  <c r="AK76" i="115"/>
  <c r="AK71" i="115"/>
  <c r="AK75" i="115"/>
  <c r="AK199" i="115"/>
  <c r="AK81" i="115"/>
  <c r="AK203" i="115"/>
  <c r="AK74" i="115"/>
  <c r="AK72" i="115"/>
  <c r="AK202" i="115"/>
  <c r="AK92" i="115"/>
  <c r="AK79" i="115"/>
  <c r="AK201" i="115"/>
  <c r="AK82" i="115"/>
  <c r="AH192" i="115"/>
  <c r="AG192" i="115"/>
  <c r="O176" i="151"/>
  <c r="D176" i="151"/>
  <c r="I175" i="151"/>
  <c r="E175" i="151"/>
  <c r="AK87" i="112"/>
  <c r="AK86" i="112"/>
  <c r="AK76" i="112"/>
  <c r="AK198" i="112" s="1"/>
  <c r="AK121" i="112"/>
  <c r="AK202" i="112" s="1"/>
  <c r="AK77" i="112"/>
  <c r="AK152" i="112"/>
  <c r="AK234" i="112" s="1"/>
  <c r="AK70" i="112"/>
  <c r="AK71" i="112"/>
  <c r="AK82" i="112"/>
  <c r="AK195" i="112"/>
  <c r="AK79" i="112"/>
  <c r="AK196" i="112"/>
  <c r="AK75" i="112"/>
  <c r="K17" i="151"/>
  <c r="J17" i="151"/>
  <c r="AH90" i="115"/>
  <c r="S197" i="112"/>
  <c r="S285" i="112" s="1"/>
  <c r="AG90" i="115"/>
  <c r="AH91" i="115"/>
  <c r="AE90" i="115"/>
  <c r="AG91" i="115"/>
  <c r="AJ91" i="115"/>
  <c r="AI91" i="115"/>
  <c r="AK90" i="115"/>
  <c r="AK91" i="115"/>
  <c r="AJ90" i="115"/>
  <c r="L90" i="115"/>
  <c r="M91" i="115"/>
  <c r="L91" i="115"/>
  <c r="N91" i="115"/>
  <c r="O91" i="115"/>
  <c r="P91" i="115"/>
  <c r="R90" i="115"/>
  <c r="S91" i="115"/>
  <c r="S90" i="115"/>
  <c r="Q91" i="115"/>
  <c r="U90" i="115"/>
  <c r="R91" i="115"/>
  <c r="T91" i="115"/>
  <c r="U91" i="115"/>
  <c r="T90" i="115"/>
  <c r="V90" i="115"/>
  <c r="W91" i="115"/>
  <c r="V91" i="115"/>
  <c r="W90" i="115"/>
  <c r="X91" i="115"/>
  <c r="X90" i="115"/>
  <c r="Z90" i="115"/>
  <c r="Y91" i="115"/>
  <c r="Z91" i="115"/>
  <c r="AA90" i="115"/>
  <c r="Y90" i="115"/>
  <c r="AA91" i="115"/>
  <c r="AB91" i="115"/>
  <c r="AB90" i="115"/>
  <c r="AC91" i="115"/>
  <c r="AC90" i="115"/>
  <c r="AD91" i="115"/>
  <c r="AD90" i="115"/>
  <c r="AE91" i="115"/>
  <c r="AF90" i="115"/>
  <c r="AF91" i="115"/>
  <c r="AI90" i="115"/>
  <c r="N75" i="106"/>
  <c r="N81" i="106"/>
  <c r="N195" i="106"/>
  <c r="N82" i="106"/>
  <c r="N80" i="106"/>
  <c r="N121" i="106"/>
  <c r="N77" i="106"/>
  <c r="N86" i="106"/>
  <c r="N79" i="106"/>
  <c r="N78" i="106"/>
  <c r="N68" i="106"/>
  <c r="N74" i="106"/>
  <c r="N196" i="106"/>
  <c r="N152" i="106"/>
  <c r="N87" i="106"/>
  <c r="N70" i="106"/>
  <c r="N71" i="106"/>
  <c r="N76" i="106"/>
  <c r="N72" i="106"/>
  <c r="V197" i="112"/>
  <c r="V285" i="112" s="1"/>
  <c r="AA197" i="112"/>
  <c r="AA285" i="112" s="1"/>
  <c r="P197" i="112"/>
  <c r="P285" i="112" s="1"/>
  <c r="Q197" i="112"/>
  <c r="Q285" i="112" s="1"/>
  <c r="X197" i="112"/>
  <c r="X285" i="112" s="1"/>
  <c r="R197" i="112"/>
  <c r="R285" i="112" s="1"/>
  <c r="O197" i="112"/>
  <c r="O285" i="112" s="1"/>
  <c r="W197" i="112"/>
  <c r="W285" i="112" s="1"/>
  <c r="AI197" i="112"/>
  <c r="AI285" i="112" s="1"/>
  <c r="T197" i="112"/>
  <c r="T285" i="112" s="1"/>
  <c r="Y197" i="112"/>
  <c r="Y285" i="112" s="1"/>
  <c r="AB197" i="112"/>
  <c r="AB285" i="112" s="1"/>
  <c r="U197" i="112"/>
  <c r="U285" i="112" s="1"/>
  <c r="M318" i="106"/>
  <c r="M319" i="106" s="1"/>
  <c r="N154" i="106"/>
  <c r="O66" i="106"/>
  <c r="N123" i="106"/>
  <c r="N306" i="106"/>
  <c r="N308" i="106" s="1"/>
  <c r="N311" i="106" s="1"/>
  <c r="N337" i="106"/>
  <c r="N317" i="106"/>
  <c r="N325" i="106"/>
  <c r="AJ325" i="115"/>
  <c r="AJ326" i="115" s="1"/>
  <c r="AK344" i="115"/>
  <c r="AK324" i="115"/>
  <c r="AK332" i="115"/>
  <c r="AK313" i="115"/>
  <c r="AK315" i="115" s="1"/>
  <c r="AK318" i="115" s="1"/>
  <c r="AK127" i="115"/>
  <c r="AK96" i="115"/>
  <c r="AK158" i="115"/>
  <c r="AK97" i="115"/>
  <c r="AK128" i="115"/>
  <c r="AK159" i="115"/>
  <c r="AK129" i="115"/>
  <c r="AK98" i="115"/>
  <c r="AK160" i="115"/>
  <c r="AK130" i="115"/>
  <c r="AK161" i="115"/>
  <c r="AK99" i="115"/>
  <c r="AK100" i="115"/>
  <c r="AK162" i="115"/>
  <c r="AK131" i="115"/>
  <c r="AK101" i="115"/>
  <c r="AK132" i="115"/>
  <c r="AK163" i="115"/>
  <c r="AK133" i="115"/>
  <c r="AK164" i="115"/>
  <c r="AK134" i="115"/>
  <c r="AK165" i="115"/>
  <c r="AK166" i="115"/>
  <c r="AK135" i="115"/>
  <c r="AK136" i="115"/>
  <c r="AK167" i="115"/>
  <c r="AK137" i="115"/>
  <c r="AK168" i="115"/>
  <c r="AK169" i="115"/>
  <c r="AK138" i="115"/>
  <c r="AK170" i="115"/>
  <c r="AK139" i="115"/>
  <c r="AK140" i="115"/>
  <c r="AK171" i="115"/>
  <c r="AK141" i="115"/>
  <c r="AK172" i="115"/>
  <c r="AK142" i="115"/>
  <c r="AK173" i="115"/>
  <c r="AK143" i="115"/>
  <c r="AK174" i="115"/>
  <c r="AK175" i="115"/>
  <c r="AK144" i="115"/>
  <c r="AK176" i="115"/>
  <c r="AK177" i="115"/>
  <c r="AK150" i="115"/>
  <c r="AK181" i="115"/>
  <c r="C177" i="151"/>
  <c r="B176" i="151"/>
  <c r="A175" i="151"/>
  <c r="AK306" i="112"/>
  <c r="AK308" i="112" s="1"/>
  <c r="AK311" i="112" s="1"/>
  <c r="AK145" i="112"/>
  <c r="AI145" i="112"/>
  <c r="AJ318" i="112"/>
  <c r="AJ319" i="112" s="1"/>
  <c r="AJ137" i="112"/>
  <c r="AK325" i="112"/>
  <c r="AK317" i="112"/>
  <c r="AK337" i="112"/>
  <c r="L94" i="106"/>
  <c r="M94" i="106"/>
  <c r="N94" i="106"/>
  <c r="L125" i="106"/>
  <c r="N125" i="106"/>
  <c r="M125" i="106"/>
  <c r="L155" i="106"/>
  <c r="M155" i="106"/>
  <c r="AF220" i="112"/>
  <c r="AF251" i="112"/>
  <c r="AD170" i="112"/>
  <c r="AJ145" i="112"/>
  <c r="AH218" i="112"/>
  <c r="AH138" i="112"/>
  <c r="AH168" i="112"/>
  <c r="AH135" i="112"/>
  <c r="AJ142" i="112"/>
  <c r="AJ221" i="112"/>
  <c r="AJ176" i="112"/>
  <c r="AF170" i="112"/>
  <c r="AI176" i="112"/>
  <c r="AF166" i="112"/>
  <c r="AD131" i="112"/>
  <c r="AH253" i="112"/>
  <c r="AF215" i="112"/>
  <c r="AJ225" i="112"/>
  <c r="AJ254" i="112"/>
  <c r="AJ169" i="112"/>
  <c r="AK176" i="112"/>
  <c r="AE254" i="112"/>
  <c r="AF217" i="112"/>
  <c r="AJ252" i="112"/>
  <c r="AH220" i="112"/>
  <c r="AH254" i="112"/>
  <c r="AF137" i="112"/>
  <c r="AH217" i="112"/>
  <c r="AF133" i="112"/>
  <c r="AE221" i="112"/>
  <c r="AF253" i="112"/>
  <c r="AJ253" i="112"/>
  <c r="AJ220" i="112"/>
  <c r="AK228" i="112"/>
  <c r="AF168" i="112"/>
  <c r="AH252" i="112"/>
  <c r="AF250" i="112"/>
  <c r="AF135" i="112"/>
  <c r="AH250" i="112"/>
  <c r="AF169" i="112"/>
  <c r="AD253" i="112"/>
  <c r="AF134" i="112"/>
  <c r="AH221" i="112"/>
  <c r="AJ251" i="112"/>
  <c r="AE170" i="112"/>
  <c r="AH169" i="112"/>
  <c r="AF252" i="112"/>
  <c r="AF247" i="112"/>
  <c r="AF142" i="112"/>
  <c r="AH170" i="112"/>
  <c r="AH166" i="112"/>
  <c r="AJ168" i="112"/>
  <c r="AF164" i="112"/>
  <c r="AF248" i="112"/>
  <c r="AF138" i="112"/>
  <c r="AH167" i="112"/>
  <c r="AF167" i="112"/>
  <c r="AC168" i="112"/>
  <c r="AH137" i="112"/>
  <c r="AG169" i="112"/>
  <c r="AJ170" i="112"/>
  <c r="R121" i="115"/>
  <c r="Z121" i="115"/>
  <c r="AH121" i="115"/>
  <c r="S121" i="115"/>
  <c r="AA121" i="115"/>
  <c r="AI121" i="115"/>
  <c r="L121" i="115"/>
  <c r="T121" i="115"/>
  <c r="AB121" i="115"/>
  <c r="AJ121" i="115"/>
  <c r="M121" i="115"/>
  <c r="U121" i="115"/>
  <c r="AC121" i="115"/>
  <c r="N121" i="115"/>
  <c r="V121" i="115"/>
  <c r="AD121" i="115"/>
  <c r="O121" i="115"/>
  <c r="W121" i="115"/>
  <c r="AE121" i="115"/>
  <c r="AG121" i="115"/>
  <c r="P121" i="115"/>
  <c r="Q121" i="115"/>
  <c r="X121" i="115"/>
  <c r="Y121" i="115"/>
  <c r="AF121" i="115"/>
  <c r="N152" i="115"/>
  <c r="V152" i="115"/>
  <c r="AD152" i="115"/>
  <c r="O152" i="115"/>
  <c r="W152" i="115"/>
  <c r="AE152" i="115"/>
  <c r="P152" i="115"/>
  <c r="X152" i="115"/>
  <c r="AF152" i="115"/>
  <c r="Q152" i="115"/>
  <c r="Y152" i="115"/>
  <c r="AG152" i="115"/>
  <c r="R152" i="115"/>
  <c r="Z152" i="115"/>
  <c r="AH152" i="115"/>
  <c r="S152" i="115"/>
  <c r="AA152" i="115"/>
  <c r="AI152" i="115"/>
  <c r="L152" i="115"/>
  <c r="T152" i="115"/>
  <c r="U152" i="115"/>
  <c r="AB152" i="115"/>
  <c r="M152" i="115"/>
  <c r="AC152" i="115"/>
  <c r="AJ152" i="115"/>
  <c r="AK182" i="115"/>
  <c r="N183" i="115"/>
  <c r="V183" i="115"/>
  <c r="AD183" i="115"/>
  <c r="P183" i="115"/>
  <c r="X183" i="115"/>
  <c r="AF183" i="115"/>
  <c r="S183" i="115"/>
  <c r="AC183" i="115"/>
  <c r="Q183" i="115"/>
  <c r="T183" i="115"/>
  <c r="AE183" i="115"/>
  <c r="U183" i="115"/>
  <c r="AG183" i="115"/>
  <c r="L183" i="115"/>
  <c r="W183" i="115"/>
  <c r="AH183" i="115"/>
  <c r="M183" i="115"/>
  <c r="Y183" i="115"/>
  <c r="AI183" i="115"/>
  <c r="AA183" i="115"/>
  <c r="O183" i="115"/>
  <c r="Z183" i="115"/>
  <c r="AJ183" i="115"/>
  <c r="AB183" i="115"/>
  <c r="R183" i="115"/>
  <c r="AK151" i="115"/>
  <c r="AJ228" i="112"/>
  <c r="AJ197" i="112"/>
  <c r="AJ285" i="112" s="1"/>
  <c r="AL67" i="115"/>
  <c r="AK244" i="115"/>
  <c r="AK212" i="115"/>
  <c r="AK211" i="115"/>
  <c r="AK243" i="115"/>
  <c r="AK213" i="115"/>
  <c r="AK245" i="115"/>
  <c r="AK214" i="115"/>
  <c r="L243" i="115"/>
  <c r="AK246" i="115"/>
  <c r="AK247" i="115"/>
  <c r="AK215" i="115"/>
  <c r="AK248" i="115"/>
  <c r="AK216" i="115"/>
  <c r="AK249" i="115"/>
  <c r="AK217" i="115"/>
  <c r="AK218" i="115"/>
  <c r="AK250" i="115"/>
  <c r="AK219" i="115"/>
  <c r="AK251" i="115"/>
  <c r="N211" i="115"/>
  <c r="L211" i="115"/>
  <c r="P243" i="115"/>
  <c r="AK220" i="115"/>
  <c r="AK252" i="115"/>
  <c r="M211" i="115"/>
  <c r="M243" i="115"/>
  <c r="AK221" i="115"/>
  <c r="AK253" i="115"/>
  <c r="P211" i="115"/>
  <c r="Q211" i="115"/>
  <c r="AK254" i="115"/>
  <c r="O211" i="115"/>
  <c r="N243" i="115"/>
  <c r="AK222" i="115"/>
  <c r="AK255" i="115"/>
  <c r="AK223" i="115"/>
  <c r="O243" i="115"/>
  <c r="R211" i="115"/>
  <c r="Q243" i="115"/>
  <c r="AK256" i="115"/>
  <c r="AK224" i="115"/>
  <c r="S211" i="115"/>
  <c r="AK257" i="115"/>
  <c r="S243" i="115"/>
  <c r="AK225" i="115"/>
  <c r="AK258" i="115"/>
  <c r="AK226" i="115"/>
  <c r="R243" i="115"/>
  <c r="T211" i="115"/>
  <c r="U243" i="115"/>
  <c r="U211" i="115"/>
  <c r="T243" i="115"/>
  <c r="M18" i="117"/>
  <c r="N18" i="117"/>
  <c r="H122" i="115"/>
  <c r="H153" i="115"/>
  <c r="H184" i="115"/>
  <c r="P269" i="115"/>
  <c r="X269" i="115"/>
  <c r="AF269" i="115"/>
  <c r="Q269" i="115"/>
  <c r="Y269" i="115"/>
  <c r="AG269" i="115"/>
  <c r="R269" i="115"/>
  <c r="Z269" i="115"/>
  <c r="AH269" i="115"/>
  <c r="H270" i="115"/>
  <c r="O269" i="115"/>
  <c r="AC269" i="115"/>
  <c r="N269" i="115"/>
  <c r="S269" i="115"/>
  <c r="AD269" i="115"/>
  <c r="W269" i="115"/>
  <c r="T269" i="115"/>
  <c r="AE269" i="115"/>
  <c r="U269" i="115"/>
  <c r="AI269" i="115"/>
  <c r="L269" i="115"/>
  <c r="AK269" i="115"/>
  <c r="V269" i="115"/>
  <c r="AJ269" i="115"/>
  <c r="M269" i="115"/>
  <c r="AA269" i="115"/>
  <c r="AB269" i="115"/>
  <c r="P18" i="117"/>
  <c r="O237" i="115"/>
  <c r="W237" i="115"/>
  <c r="AE237" i="115"/>
  <c r="T237" i="115"/>
  <c r="AC237" i="115"/>
  <c r="L237" i="115"/>
  <c r="U237" i="115"/>
  <c r="AD237" i="115"/>
  <c r="M237" i="115"/>
  <c r="V237" i="115"/>
  <c r="AF237" i="115"/>
  <c r="N237" i="115"/>
  <c r="X237" i="115"/>
  <c r="AG237" i="115"/>
  <c r="H238" i="115"/>
  <c r="P237" i="115"/>
  <c r="Y237" i="115"/>
  <c r="AH237" i="115"/>
  <c r="AB237" i="115"/>
  <c r="AI237" i="115"/>
  <c r="AJ237" i="115"/>
  <c r="Q237" i="115"/>
  <c r="AK237" i="115"/>
  <c r="S237" i="115"/>
  <c r="R237" i="115"/>
  <c r="Z237" i="115"/>
  <c r="AA237" i="115"/>
  <c r="P117" i="112"/>
  <c r="X117" i="112"/>
  <c r="AF117" i="112"/>
  <c r="Q117" i="112"/>
  <c r="Y117" i="112"/>
  <c r="AG117" i="112"/>
  <c r="R117" i="112"/>
  <c r="Z117" i="112"/>
  <c r="AH117" i="112"/>
  <c r="H118" i="112"/>
  <c r="O117" i="112"/>
  <c r="AC117" i="112"/>
  <c r="V117" i="112"/>
  <c r="AK117" i="112"/>
  <c r="L117" i="112"/>
  <c r="AA117" i="112"/>
  <c r="N117" i="112"/>
  <c r="AD117" i="112"/>
  <c r="M117" i="112"/>
  <c r="AJ117" i="112"/>
  <c r="S117" i="112"/>
  <c r="T117" i="112"/>
  <c r="U117" i="112"/>
  <c r="W117" i="112"/>
  <c r="AE117" i="112"/>
  <c r="AB117" i="112"/>
  <c r="AI117" i="112"/>
  <c r="AL66" i="112"/>
  <c r="AL78" i="112" s="1"/>
  <c r="AK91" i="112"/>
  <c r="AK204" i="112"/>
  <c r="AK235" i="112"/>
  <c r="AK122" i="112"/>
  <c r="AK203" i="112"/>
  <c r="AK229" i="112" s="1"/>
  <c r="AK199" i="112"/>
  <c r="AK92" i="112"/>
  <c r="AK236" i="112"/>
  <c r="AK153" i="112"/>
  <c r="AK205" i="112"/>
  <c r="AK93" i="112"/>
  <c r="AK206" i="112"/>
  <c r="AK123" i="112"/>
  <c r="AK154" i="112"/>
  <c r="AK94" i="112"/>
  <c r="AK237" i="112"/>
  <c r="AK95" i="112"/>
  <c r="AK238" i="112"/>
  <c r="AK155" i="112"/>
  <c r="AK207" i="112"/>
  <c r="AK124" i="112"/>
  <c r="AK239" i="112"/>
  <c r="AK96" i="112"/>
  <c r="AK156" i="112"/>
  <c r="AK125" i="112"/>
  <c r="AK208" i="112"/>
  <c r="AK97" i="112"/>
  <c r="AK240" i="112"/>
  <c r="AK157" i="112"/>
  <c r="N236" i="112"/>
  <c r="AK209" i="112"/>
  <c r="AK126" i="112"/>
  <c r="N205" i="112"/>
  <c r="AK158" i="112"/>
  <c r="AK210" i="112"/>
  <c r="AK241" i="112"/>
  <c r="M153" i="112"/>
  <c r="AK127" i="112"/>
  <c r="AK98" i="112"/>
  <c r="N206" i="112"/>
  <c r="M122" i="112"/>
  <c r="AK99" i="112"/>
  <c r="AK242" i="112"/>
  <c r="AK211" i="112"/>
  <c r="O206" i="112"/>
  <c r="AK128" i="112"/>
  <c r="AK159" i="112"/>
  <c r="L153" i="112"/>
  <c r="AK212" i="112"/>
  <c r="L236" i="112"/>
  <c r="P208" i="112"/>
  <c r="AK160" i="112"/>
  <c r="O122" i="112"/>
  <c r="L204" i="112"/>
  <c r="O125" i="112"/>
  <c r="AK243" i="112"/>
  <c r="M237" i="112"/>
  <c r="AK100" i="112"/>
  <c r="AK129" i="112"/>
  <c r="N153" i="112"/>
  <c r="P236" i="112"/>
  <c r="O123" i="112"/>
  <c r="M205" i="112"/>
  <c r="Q240" i="112"/>
  <c r="O236" i="112"/>
  <c r="P122" i="112"/>
  <c r="N123" i="112"/>
  <c r="O237" i="112"/>
  <c r="S210" i="112"/>
  <c r="P154" i="112"/>
  <c r="O239" i="112"/>
  <c r="Q237" i="112"/>
  <c r="O205" i="112"/>
  <c r="O156" i="112"/>
  <c r="N204" i="112"/>
  <c r="P207" i="112"/>
  <c r="P153" i="112"/>
  <c r="AK244" i="112"/>
  <c r="Q236" i="112"/>
  <c r="N237" i="112"/>
  <c r="O238" i="112"/>
  <c r="N122" i="112"/>
  <c r="M154" i="112"/>
  <c r="P123" i="112"/>
  <c r="S206" i="112"/>
  <c r="O154" i="112"/>
  <c r="N155" i="112"/>
  <c r="AK130" i="112"/>
  <c r="M236" i="112"/>
  <c r="L122" i="112"/>
  <c r="P237" i="112"/>
  <c r="O155" i="112"/>
  <c r="AK213" i="112"/>
  <c r="AK101" i="112"/>
  <c r="M123" i="112"/>
  <c r="M204" i="112"/>
  <c r="AK161" i="112"/>
  <c r="P206" i="112"/>
  <c r="Q156" i="112"/>
  <c r="P238" i="112"/>
  <c r="T157" i="112"/>
  <c r="Q125" i="112"/>
  <c r="R240" i="112"/>
  <c r="Q205" i="112"/>
  <c r="AK214" i="112"/>
  <c r="Q153" i="112"/>
  <c r="R208" i="112"/>
  <c r="P124" i="112"/>
  <c r="Q239" i="112"/>
  <c r="Q208" i="112"/>
  <c r="Q122" i="112"/>
  <c r="O124" i="112"/>
  <c r="N154" i="112"/>
  <c r="P205" i="112"/>
  <c r="Q124" i="112"/>
  <c r="N238" i="112"/>
  <c r="AK162" i="112"/>
  <c r="AK131" i="112"/>
  <c r="AK102" i="112"/>
  <c r="AK245" i="112"/>
  <c r="O204" i="112"/>
  <c r="R153" i="112"/>
  <c r="R124" i="112"/>
  <c r="R156" i="112"/>
  <c r="AK132" i="112"/>
  <c r="U154" i="112"/>
  <c r="R155" i="112"/>
  <c r="P204" i="112"/>
  <c r="R125" i="112"/>
  <c r="O153" i="112"/>
  <c r="R207" i="112"/>
  <c r="P157" i="112"/>
  <c r="P155" i="112"/>
  <c r="S239" i="112"/>
  <c r="AK103" i="112"/>
  <c r="AK246" i="112"/>
  <c r="Q207" i="112"/>
  <c r="AK163" i="112"/>
  <c r="Q238" i="112"/>
  <c r="Q155" i="112"/>
  <c r="Q206" i="112"/>
  <c r="O207" i="112"/>
  <c r="N124" i="112"/>
  <c r="R238" i="112"/>
  <c r="S207" i="112"/>
  <c r="S211" i="112"/>
  <c r="Q123" i="112"/>
  <c r="AK215" i="112"/>
  <c r="S122" i="112"/>
  <c r="R123" i="112"/>
  <c r="Q154" i="112"/>
  <c r="U158" i="112"/>
  <c r="Q209" i="112"/>
  <c r="T123" i="112"/>
  <c r="R126" i="112"/>
  <c r="S238" i="112"/>
  <c r="R210" i="112"/>
  <c r="R239" i="112"/>
  <c r="R205" i="112"/>
  <c r="T241" i="112"/>
  <c r="S240" i="112"/>
  <c r="R237" i="112"/>
  <c r="P240" i="112"/>
  <c r="T209" i="112"/>
  <c r="AK104" i="112"/>
  <c r="S127" i="112"/>
  <c r="AK133" i="112"/>
  <c r="AK216" i="112"/>
  <c r="S125" i="112"/>
  <c r="AK247" i="112"/>
  <c r="Q204" i="112"/>
  <c r="T238" i="112"/>
  <c r="R158" i="112"/>
  <c r="T239" i="112"/>
  <c r="S236" i="112"/>
  <c r="P156" i="112"/>
  <c r="S123" i="112"/>
  <c r="R242" i="112"/>
  <c r="R241" i="112"/>
  <c r="S241" i="112"/>
  <c r="R154" i="112"/>
  <c r="S158" i="112"/>
  <c r="R206" i="112"/>
  <c r="AK164" i="112"/>
  <c r="T124" i="112"/>
  <c r="P125" i="112"/>
  <c r="T158" i="112"/>
  <c r="S154" i="112"/>
  <c r="S209" i="112"/>
  <c r="S155" i="112"/>
  <c r="P239" i="112"/>
  <c r="Q126" i="112"/>
  <c r="U128" i="112"/>
  <c r="S208" i="112"/>
  <c r="P126" i="112"/>
  <c r="S237" i="112"/>
  <c r="R209" i="112"/>
  <c r="S124" i="112"/>
  <c r="S153" i="112"/>
  <c r="Q127" i="112"/>
  <c r="R236" i="112"/>
  <c r="T243" i="112"/>
  <c r="AK248" i="112"/>
  <c r="S126" i="112"/>
  <c r="Q158" i="112"/>
  <c r="T207" i="112"/>
  <c r="AK165" i="112"/>
  <c r="R157" i="112"/>
  <c r="U212" i="112"/>
  <c r="T242" i="112"/>
  <c r="Q241" i="112"/>
  <c r="U243" i="112"/>
  <c r="AK217" i="112"/>
  <c r="T237" i="112"/>
  <c r="T205" i="112"/>
  <c r="S128" i="112"/>
  <c r="T156" i="112"/>
  <c r="Q157" i="112"/>
  <c r="S156" i="112"/>
  <c r="T236" i="112"/>
  <c r="T127" i="112"/>
  <c r="AK134" i="112"/>
  <c r="T125" i="112"/>
  <c r="AK105" i="112"/>
  <c r="R204" i="112"/>
  <c r="S157" i="112"/>
  <c r="U237" i="112"/>
  <c r="U210" i="112"/>
  <c r="U156" i="112"/>
  <c r="AK135" i="112"/>
  <c r="U240" i="112"/>
  <c r="U207" i="112"/>
  <c r="W209" i="112"/>
  <c r="T206" i="112"/>
  <c r="U126" i="112"/>
  <c r="R128" i="112"/>
  <c r="T128" i="112"/>
  <c r="U241" i="112"/>
  <c r="U122" i="112"/>
  <c r="S159" i="112"/>
  <c r="S204" i="112"/>
  <c r="S242" i="112"/>
  <c r="T126" i="112"/>
  <c r="AK106" i="112"/>
  <c r="AK166" i="112"/>
  <c r="U159" i="112"/>
  <c r="R159" i="112"/>
  <c r="T159" i="112"/>
  <c r="R122" i="112"/>
  <c r="T160" i="112"/>
  <c r="W157" i="112"/>
  <c r="U242" i="112"/>
  <c r="U239" i="112"/>
  <c r="U155" i="112"/>
  <c r="T122" i="112"/>
  <c r="T208" i="112"/>
  <c r="T212" i="112"/>
  <c r="U125" i="112"/>
  <c r="T210" i="112"/>
  <c r="U127" i="112"/>
  <c r="T154" i="112"/>
  <c r="R127" i="112"/>
  <c r="U123" i="112"/>
  <c r="S243" i="112"/>
  <c r="T240" i="112"/>
  <c r="U206" i="112"/>
  <c r="AK218" i="112"/>
  <c r="U157" i="112"/>
  <c r="T211" i="112"/>
  <c r="AK249" i="112"/>
  <c r="T155" i="112"/>
  <c r="U238" i="112"/>
  <c r="S129" i="112"/>
  <c r="U209" i="112"/>
  <c r="W158" i="112"/>
  <c r="W215" i="112"/>
  <c r="U129" i="112"/>
  <c r="U204" i="112"/>
  <c r="V159" i="112"/>
  <c r="V242" i="112"/>
  <c r="AK219" i="112"/>
  <c r="T153" i="112"/>
  <c r="W129" i="112"/>
  <c r="U205" i="112"/>
  <c r="U211" i="112"/>
  <c r="V240" i="112"/>
  <c r="W127" i="112"/>
  <c r="X163" i="112"/>
  <c r="W125" i="112"/>
  <c r="V160" i="112"/>
  <c r="V123" i="112"/>
  <c r="W126" i="112"/>
  <c r="W124" i="112"/>
  <c r="V129" i="112"/>
  <c r="U160" i="112"/>
  <c r="V210" i="112"/>
  <c r="V244" i="112"/>
  <c r="V241" i="112"/>
  <c r="V212" i="112"/>
  <c r="V130" i="112"/>
  <c r="V207" i="112"/>
  <c r="V243" i="112"/>
  <c r="W206" i="112"/>
  <c r="W159" i="112"/>
  <c r="U124" i="112"/>
  <c r="V205" i="112"/>
  <c r="W212" i="112"/>
  <c r="W160" i="112"/>
  <c r="U244" i="112"/>
  <c r="V208" i="112"/>
  <c r="V237" i="112"/>
  <c r="AK136" i="112"/>
  <c r="U236" i="112"/>
  <c r="U153" i="112"/>
  <c r="T204" i="112"/>
  <c r="U208" i="112"/>
  <c r="T244" i="112"/>
  <c r="V132" i="112"/>
  <c r="V156" i="112"/>
  <c r="V125" i="112"/>
  <c r="W213" i="112"/>
  <c r="T130" i="112"/>
  <c r="W207" i="112"/>
  <c r="U130" i="112"/>
  <c r="W210" i="112"/>
  <c r="V127" i="112"/>
  <c r="V128" i="112"/>
  <c r="AK167" i="112"/>
  <c r="V158" i="112"/>
  <c r="S160" i="112"/>
  <c r="V157" i="112"/>
  <c r="T129" i="112"/>
  <c r="V126" i="112"/>
  <c r="S205" i="112"/>
  <c r="X215" i="112"/>
  <c r="AK250" i="112"/>
  <c r="V206" i="112"/>
  <c r="AK220" i="112"/>
  <c r="T161" i="112"/>
  <c r="V213" i="112"/>
  <c r="X159" i="112"/>
  <c r="W128" i="112"/>
  <c r="V154" i="112"/>
  <c r="X132" i="112"/>
  <c r="W214" i="112"/>
  <c r="U213" i="112"/>
  <c r="Y129" i="112"/>
  <c r="W132" i="112"/>
  <c r="X213" i="112"/>
  <c r="W243" i="112"/>
  <c r="X127" i="112"/>
  <c r="W242" i="112"/>
  <c r="W240" i="112"/>
  <c r="V209" i="112"/>
  <c r="V238" i="112"/>
  <c r="W208" i="112"/>
  <c r="X129" i="112"/>
  <c r="AK168" i="112"/>
  <c r="X241" i="112"/>
  <c r="X131" i="112"/>
  <c r="X125" i="112"/>
  <c r="Y240" i="112"/>
  <c r="W238" i="112"/>
  <c r="U161" i="112"/>
  <c r="X207" i="112"/>
  <c r="X160" i="112"/>
  <c r="X210" i="112"/>
  <c r="X156" i="112"/>
  <c r="W241" i="112"/>
  <c r="W211" i="112"/>
  <c r="V124" i="112"/>
  <c r="V239" i="112"/>
  <c r="W163" i="112"/>
  <c r="AK251" i="112"/>
  <c r="W131" i="112"/>
  <c r="W239" i="112"/>
  <c r="V155" i="112"/>
  <c r="X245" i="112"/>
  <c r="U245" i="112"/>
  <c r="AK137" i="112"/>
  <c r="V211" i="112"/>
  <c r="W130" i="112"/>
  <c r="W161" i="112"/>
  <c r="W156" i="112"/>
  <c r="Y131" i="112"/>
  <c r="AK252" i="112"/>
  <c r="Y217" i="112"/>
  <c r="X158" i="112"/>
  <c r="AA159" i="112"/>
  <c r="AK138" i="112"/>
  <c r="X128" i="112"/>
  <c r="V214" i="112"/>
  <c r="W245" i="112"/>
  <c r="X130" i="112"/>
  <c r="V162" i="112"/>
  <c r="Y160" i="112"/>
  <c r="AK221" i="112"/>
  <c r="W246" i="112"/>
  <c r="W155" i="112"/>
  <c r="V161" i="112"/>
  <c r="X157" i="112"/>
  <c r="X243" i="112"/>
  <c r="AK169" i="112"/>
  <c r="W244" i="112"/>
  <c r="X212" i="112"/>
  <c r="X211" i="112"/>
  <c r="Y215" i="112"/>
  <c r="Y244" i="112"/>
  <c r="V163" i="112"/>
  <c r="Y209" i="112"/>
  <c r="V246" i="112"/>
  <c r="X240" i="112"/>
  <c r="Y130" i="112"/>
  <c r="V131" i="112"/>
  <c r="Y210" i="112"/>
  <c r="X244" i="112"/>
  <c r="X242" i="112"/>
  <c r="Z243" i="112"/>
  <c r="Z211" i="112"/>
  <c r="X208" i="112"/>
  <c r="Y159" i="112"/>
  <c r="X239" i="112"/>
  <c r="Y241" i="112"/>
  <c r="Z244" i="112"/>
  <c r="X209" i="112"/>
  <c r="Y242" i="112"/>
  <c r="Y157" i="112"/>
  <c r="AB220" i="112"/>
  <c r="Y161" i="112"/>
  <c r="X162" i="112"/>
  <c r="Z134" i="112"/>
  <c r="Y126" i="112"/>
  <c r="U162" i="112"/>
  <c r="Y245" i="112"/>
  <c r="Y246" i="112"/>
  <c r="Y247" i="112"/>
  <c r="X161" i="112"/>
  <c r="Z212" i="112"/>
  <c r="Y211" i="112"/>
  <c r="V245" i="112"/>
  <c r="Z247" i="112"/>
  <c r="Y127" i="112"/>
  <c r="Z209" i="112"/>
  <c r="Z160" i="112"/>
  <c r="X246" i="112"/>
  <c r="Y162" i="112"/>
  <c r="Y132" i="112"/>
  <c r="W162" i="112"/>
  <c r="AK253" i="112"/>
  <c r="AK170" i="112"/>
  <c r="U131" i="112"/>
  <c r="Z242" i="112"/>
  <c r="Y212" i="112"/>
  <c r="Y208" i="112"/>
  <c r="Z127" i="112"/>
  <c r="Z241" i="112"/>
  <c r="X126" i="112"/>
  <c r="X214" i="112"/>
  <c r="Z216" i="112"/>
  <c r="Y243" i="112"/>
  <c r="Y214" i="112"/>
  <c r="Z245" i="112"/>
  <c r="W247" i="112"/>
  <c r="X164" i="112"/>
  <c r="X134" i="112"/>
  <c r="Z163" i="112"/>
  <c r="Z162" i="112"/>
  <c r="W133" i="112"/>
  <c r="Z129" i="112"/>
  <c r="Y165" i="112"/>
  <c r="AA163" i="112"/>
  <c r="AK254" i="112"/>
  <c r="AA213" i="112"/>
  <c r="AA246" i="112"/>
  <c r="Z158" i="112"/>
  <c r="Y134" i="112"/>
  <c r="Z128" i="112"/>
  <c r="X216" i="112"/>
  <c r="AA133" i="112"/>
  <c r="AA247" i="112"/>
  <c r="Z132" i="112"/>
  <c r="Z215" i="112"/>
  <c r="Z164" i="112"/>
  <c r="Y133" i="112"/>
  <c r="Z248" i="112"/>
  <c r="Y216" i="112"/>
  <c r="AA129" i="112"/>
  <c r="Z214" i="112"/>
  <c r="Z217" i="112"/>
  <c r="Z213" i="112"/>
  <c r="AA215" i="112"/>
  <c r="AA248" i="112"/>
  <c r="AA130" i="112"/>
  <c r="Z130" i="112"/>
  <c r="Z210" i="112"/>
  <c r="Y164" i="112"/>
  <c r="AA132" i="112"/>
  <c r="Y128" i="112"/>
  <c r="Z246" i="112"/>
  <c r="X133" i="112"/>
  <c r="AA134" i="112"/>
  <c r="AC220" i="112"/>
  <c r="AA249" i="112"/>
  <c r="AA160" i="112"/>
  <c r="AA217" i="112"/>
  <c r="Z159" i="112"/>
  <c r="Y163" i="112"/>
  <c r="Y248" i="112"/>
  <c r="AA244" i="112"/>
  <c r="AA212" i="112"/>
  <c r="Y166" i="112"/>
  <c r="Z133" i="112"/>
  <c r="AA211" i="112"/>
  <c r="AA210" i="112"/>
  <c r="AA131" i="112"/>
  <c r="Y213" i="112"/>
  <c r="Y158" i="112"/>
  <c r="AB132" i="112"/>
  <c r="AB164" i="112"/>
  <c r="AB250" i="112"/>
  <c r="W164" i="112"/>
  <c r="Y135" i="112"/>
  <c r="X247" i="112"/>
  <c r="AB245" i="112"/>
  <c r="AB130" i="112"/>
  <c r="AA250" i="112"/>
  <c r="AB212" i="112"/>
  <c r="AB215" i="112"/>
  <c r="AB246" i="112"/>
  <c r="AB211" i="112"/>
  <c r="AB244" i="112"/>
  <c r="AB213" i="112"/>
  <c r="Z161" i="112"/>
  <c r="AB131" i="112"/>
  <c r="Z167" i="112"/>
  <c r="AB247" i="112"/>
  <c r="AA245" i="112"/>
  <c r="AB216" i="112"/>
  <c r="AB243" i="112"/>
  <c r="AB217" i="112"/>
  <c r="AB135" i="112"/>
  <c r="Z131" i="112"/>
  <c r="AA166" i="112"/>
  <c r="AB161" i="112"/>
  <c r="AC169" i="112"/>
  <c r="AD168" i="112"/>
  <c r="AA165" i="112"/>
  <c r="AB218" i="112"/>
  <c r="Y249" i="112"/>
  <c r="AA218" i="112"/>
  <c r="AB166" i="112"/>
  <c r="Z249" i="112"/>
  <c r="X248" i="112"/>
  <c r="AB129" i="112"/>
  <c r="AD247" i="112"/>
  <c r="AA242" i="112"/>
  <c r="AC137" i="112"/>
  <c r="AD213" i="112"/>
  <c r="AB214" i="112"/>
  <c r="AB163" i="112"/>
  <c r="AB165" i="112"/>
  <c r="AA128" i="112"/>
  <c r="AB249" i="112"/>
  <c r="Z166" i="112"/>
  <c r="Z165" i="112"/>
  <c r="AB160" i="112"/>
  <c r="AA161" i="112"/>
  <c r="X165" i="112"/>
  <c r="AB133" i="112"/>
  <c r="AK142" i="112"/>
  <c r="AA243" i="112"/>
  <c r="AA214" i="112"/>
  <c r="AA162" i="112"/>
  <c r="AB137" i="112"/>
  <c r="AD162" i="112"/>
  <c r="AK225" i="112"/>
  <c r="Z218" i="112"/>
  <c r="AD246" i="112"/>
  <c r="AD132" i="112"/>
  <c r="AA216" i="112"/>
  <c r="AA164" i="112"/>
  <c r="AD217" i="112"/>
  <c r="AD220" i="112"/>
  <c r="AD167" i="112"/>
  <c r="AD218" i="112"/>
  <c r="AB248" i="112"/>
  <c r="AB167" i="112"/>
  <c r="AD134" i="112"/>
  <c r="AB162" i="112"/>
  <c r="AB251" i="112"/>
  <c r="AA167" i="112"/>
  <c r="AB168" i="112"/>
  <c r="AD164" i="112"/>
  <c r="AD215" i="112"/>
  <c r="AD165" i="112"/>
  <c r="AD163" i="112"/>
  <c r="AA135" i="112"/>
  <c r="AD251" i="112"/>
  <c r="AA251" i="112"/>
  <c r="AA168" i="112"/>
  <c r="AB134" i="112"/>
  <c r="AC167" i="112"/>
  <c r="AC251" i="112"/>
  <c r="AC213" i="112"/>
  <c r="Z135" i="112"/>
  <c r="AD249" i="112"/>
  <c r="AD137" i="112"/>
  <c r="AI220" i="112"/>
  <c r="AI252" i="112"/>
  <c r="AI254" i="112"/>
  <c r="AG248" i="112"/>
  <c r="AB169" i="112"/>
  <c r="AD166" i="112"/>
  <c r="AD248" i="112"/>
  <c r="AE168" i="112"/>
  <c r="AE246" i="112"/>
  <c r="AD216" i="112"/>
  <c r="AE216" i="112"/>
  <c r="AE137" i="112"/>
  <c r="AG138" i="112"/>
  <c r="AG137" i="112"/>
  <c r="AI168" i="112"/>
  <c r="AC132" i="112"/>
  <c r="AI225" i="112"/>
  <c r="Z250" i="112"/>
  <c r="AI142" i="112"/>
  <c r="AC244" i="112"/>
  <c r="AC216" i="112"/>
  <c r="AG249" i="112"/>
  <c r="AG217" i="112"/>
  <c r="AE165" i="112"/>
  <c r="AE218" i="112"/>
  <c r="AH142" i="112"/>
  <c r="AD138" i="112"/>
  <c r="AI251" i="112"/>
  <c r="AC247" i="112"/>
  <c r="AE249" i="112"/>
  <c r="AI167" i="112"/>
  <c r="AI137" i="112"/>
  <c r="AG251" i="112"/>
  <c r="AC214" i="112"/>
  <c r="AE252" i="112"/>
  <c r="AC248" i="112"/>
  <c r="AC170" i="112"/>
  <c r="AD252" i="112"/>
  <c r="AE220" i="112"/>
  <c r="AE169" i="112"/>
  <c r="AE251" i="112"/>
  <c r="AG225" i="112"/>
  <c r="AE163" i="112"/>
  <c r="AG166" i="112"/>
  <c r="AG168" i="112"/>
  <c r="AC131" i="112"/>
  <c r="AE248" i="112"/>
  <c r="AI170" i="112"/>
  <c r="AG170" i="112"/>
  <c r="AC134" i="112"/>
  <c r="AB252" i="112"/>
  <c r="AG216" i="112"/>
  <c r="AC133" i="112"/>
  <c r="AE132" i="112"/>
  <c r="AE133" i="112"/>
  <c r="AD221" i="112"/>
  <c r="AD133" i="112"/>
  <c r="AE134" i="112"/>
  <c r="AG253" i="112"/>
  <c r="AG252" i="112"/>
  <c r="AG221" i="112"/>
  <c r="AA137" i="112"/>
  <c r="AE164" i="112"/>
  <c r="AE215" i="112"/>
  <c r="AG165" i="112"/>
  <c r="AD245" i="112"/>
  <c r="AG218" i="112"/>
  <c r="AI169" i="112"/>
  <c r="AI253" i="112"/>
  <c r="AD214" i="112"/>
  <c r="AC166" i="112"/>
  <c r="AC221" i="112"/>
  <c r="AG135" i="112"/>
  <c r="AC130" i="112"/>
  <c r="AE135" i="112"/>
  <c r="AC164" i="112"/>
  <c r="AE250" i="112"/>
  <c r="AD254" i="112"/>
  <c r="AC253" i="112"/>
  <c r="AC161" i="112"/>
  <c r="AG142" i="112"/>
  <c r="AE138" i="112"/>
  <c r="AC215" i="112"/>
  <c r="AI250" i="112"/>
  <c r="AE214" i="112"/>
  <c r="AC218" i="112"/>
  <c r="AG167" i="112"/>
  <c r="AG250" i="112"/>
  <c r="AE217" i="112"/>
  <c r="AD169" i="112"/>
  <c r="AC252" i="112"/>
  <c r="AE166" i="112"/>
  <c r="AE167" i="112"/>
  <c r="AC135" i="112"/>
  <c r="AD135" i="112"/>
  <c r="AI218" i="112"/>
  <c r="AC165" i="112"/>
  <c r="AC250" i="112"/>
  <c r="AI138" i="112"/>
  <c r="AC245" i="112"/>
  <c r="AE253" i="112"/>
  <c r="AD250" i="112"/>
  <c r="AC138" i="112"/>
  <c r="AC249" i="112"/>
  <c r="AE247" i="112"/>
  <c r="AC163" i="112"/>
  <c r="AH225" i="112"/>
  <c r="AC217" i="112"/>
  <c r="AC246" i="112"/>
  <c r="AC212" i="112"/>
  <c r="AG134" i="112"/>
  <c r="AB138" i="112"/>
  <c r="AG254" i="112"/>
  <c r="AI221" i="112"/>
  <c r="AG220" i="112"/>
  <c r="AC162" i="112"/>
  <c r="AF254" i="112"/>
  <c r="L229" i="112"/>
  <c r="T229" i="112"/>
  <c r="AB229" i="112"/>
  <c r="AJ229" i="112"/>
  <c r="M229" i="112"/>
  <c r="U229" i="112"/>
  <c r="AC229" i="112"/>
  <c r="N229" i="112"/>
  <c r="X229" i="112"/>
  <c r="AH229" i="112"/>
  <c r="O229" i="112"/>
  <c r="Y229" i="112"/>
  <c r="AI229" i="112"/>
  <c r="P229" i="112"/>
  <c r="Z229" i="112"/>
  <c r="Q229" i="112"/>
  <c r="AA229" i="112"/>
  <c r="R229" i="112"/>
  <c r="AD229" i="112"/>
  <c r="AG229" i="112"/>
  <c r="AE229" i="112"/>
  <c r="H230" i="112"/>
  <c r="S229" i="112"/>
  <c r="AF229" i="112"/>
  <c r="V229" i="112"/>
  <c r="W229" i="112"/>
  <c r="O260" i="112"/>
  <c r="W260" i="112"/>
  <c r="AE260" i="112"/>
  <c r="T260" i="112"/>
  <c r="AC260" i="112"/>
  <c r="L260" i="112"/>
  <c r="U260" i="112"/>
  <c r="AD260" i="112"/>
  <c r="M260" i="112"/>
  <c r="V260" i="112"/>
  <c r="AF260" i="112"/>
  <c r="N260" i="112"/>
  <c r="X260" i="112"/>
  <c r="AG260" i="112"/>
  <c r="H261" i="112"/>
  <c r="P260" i="112"/>
  <c r="Y260" i="112"/>
  <c r="AH260" i="112"/>
  <c r="AA260" i="112"/>
  <c r="Q260" i="112"/>
  <c r="AB260" i="112"/>
  <c r="S260" i="112"/>
  <c r="AI260" i="112"/>
  <c r="Z260" i="112"/>
  <c r="AJ260" i="112"/>
  <c r="AK260" i="112"/>
  <c r="R260" i="112"/>
  <c r="P146" i="112"/>
  <c r="X146" i="112"/>
  <c r="AF146" i="112"/>
  <c r="O146" i="112"/>
  <c r="R146" i="112"/>
  <c r="AA146" i="112"/>
  <c r="AJ146" i="112"/>
  <c r="T146" i="112"/>
  <c r="AC146" i="112"/>
  <c r="L146" i="112"/>
  <c r="V146" i="112"/>
  <c r="AE146" i="112"/>
  <c r="M146" i="112"/>
  <c r="AB146" i="112"/>
  <c r="N146" i="112"/>
  <c r="AD146" i="112"/>
  <c r="Q146" i="112"/>
  <c r="AG146" i="112"/>
  <c r="S146" i="112"/>
  <c r="AH146" i="112"/>
  <c r="U146" i="112"/>
  <c r="AI146" i="112"/>
  <c r="H147" i="112"/>
  <c r="Z146" i="112"/>
  <c r="W146" i="112"/>
  <c r="Y146" i="112"/>
  <c r="AK146" i="112"/>
  <c r="S177" i="112"/>
  <c r="AA177" i="112"/>
  <c r="AI177" i="112"/>
  <c r="M177" i="112"/>
  <c r="U177" i="112"/>
  <c r="AC177" i="112"/>
  <c r="AK177" i="112"/>
  <c r="T177" i="112"/>
  <c r="AE177" i="112"/>
  <c r="V177" i="112"/>
  <c r="AF177" i="112"/>
  <c r="H178" i="112"/>
  <c r="N177" i="112"/>
  <c r="X177" i="112"/>
  <c r="AH177" i="112"/>
  <c r="O177" i="112"/>
  <c r="Y177" i="112"/>
  <c r="AJ177" i="112"/>
  <c r="AB177" i="112"/>
  <c r="AD177" i="112"/>
  <c r="L177" i="112"/>
  <c r="AG177" i="112"/>
  <c r="P177" i="112"/>
  <c r="W177" i="112"/>
  <c r="Q177" i="112"/>
  <c r="R177" i="112"/>
  <c r="Z177" i="112"/>
  <c r="L238" i="106"/>
  <c r="M238" i="106"/>
  <c r="H239" i="106"/>
  <c r="L206" i="106"/>
  <c r="M206" i="106"/>
  <c r="H207" i="106"/>
  <c r="H95" i="106"/>
  <c r="H156" i="106"/>
  <c r="H126" i="106"/>
  <c r="AL78" i="115" l="1"/>
  <c r="AL200" i="115"/>
  <c r="AL157" i="115"/>
  <c r="AL89" i="115"/>
  <c r="AL84" i="115"/>
  <c r="AL88" i="115"/>
  <c r="AL192" i="115"/>
  <c r="AL80" i="115"/>
  <c r="AL74" i="115"/>
  <c r="AL92" i="115"/>
  <c r="AL201" i="115"/>
  <c r="AL81" i="115"/>
  <c r="AL70" i="115"/>
  <c r="AL126" i="115"/>
  <c r="AL72" i="115"/>
  <c r="AL75" i="115"/>
  <c r="AL71" i="115"/>
  <c r="AL203" i="115"/>
  <c r="AL202" i="115"/>
  <c r="AL199" i="115"/>
  <c r="AL79" i="115"/>
  <c r="AL77" i="115"/>
  <c r="AL76" i="115"/>
  <c r="AL82" i="115"/>
  <c r="O177" i="151"/>
  <c r="D177" i="151"/>
  <c r="E176" i="151"/>
  <c r="I176" i="151"/>
  <c r="AL76" i="112"/>
  <c r="AL198" i="112" s="1"/>
  <c r="AL71" i="112"/>
  <c r="AL121" i="112"/>
  <c r="AL202" i="112" s="1"/>
  <c r="AL87" i="112"/>
  <c r="AL70" i="112"/>
  <c r="AL77" i="112"/>
  <c r="AL152" i="112"/>
  <c r="AL234" i="112" s="1"/>
  <c r="AL86" i="112"/>
  <c r="AL75" i="112"/>
  <c r="AL195" i="112"/>
  <c r="AL79" i="112"/>
  <c r="AL196" i="112"/>
  <c r="AL82" i="112"/>
  <c r="F18" i="151"/>
  <c r="P18" i="151" s="1"/>
  <c r="G18" i="151"/>
  <c r="AL90" i="115"/>
  <c r="AL91" i="115"/>
  <c r="O78" i="106"/>
  <c r="O76" i="106"/>
  <c r="O80" i="106"/>
  <c r="O75" i="106"/>
  <c r="O81" i="106"/>
  <c r="O121" i="106"/>
  <c r="O77" i="106"/>
  <c r="O68" i="106"/>
  <c r="O86" i="106"/>
  <c r="O74" i="106"/>
  <c r="O152" i="106"/>
  <c r="O71" i="106"/>
  <c r="O70" i="106"/>
  <c r="O87" i="106"/>
  <c r="O72" i="106"/>
  <c r="O195" i="106"/>
  <c r="O79" i="106"/>
  <c r="O196" i="106"/>
  <c r="O82" i="106"/>
  <c r="O154" i="106"/>
  <c r="O123" i="106"/>
  <c r="O124" i="106"/>
  <c r="O325" i="106"/>
  <c r="O317" i="106"/>
  <c r="O155" i="106"/>
  <c r="O306" i="106"/>
  <c r="O308" i="106" s="1"/>
  <c r="O311" i="106" s="1"/>
  <c r="N318" i="106"/>
  <c r="N319" i="106" s="1"/>
  <c r="O337" i="106"/>
  <c r="P66" i="106"/>
  <c r="AK325" i="115"/>
  <c r="AK326" i="115" s="1"/>
  <c r="AL151" i="115"/>
  <c r="AL182" i="115"/>
  <c r="AL332" i="115"/>
  <c r="AL324" i="115"/>
  <c r="AL344" i="115"/>
  <c r="AL313" i="115"/>
  <c r="AL315" i="115" s="1"/>
  <c r="AL318" i="115" s="1"/>
  <c r="AL127" i="115"/>
  <c r="AL96" i="115"/>
  <c r="AL158" i="115"/>
  <c r="AL97" i="115"/>
  <c r="AL128" i="115"/>
  <c r="AL159" i="115"/>
  <c r="AL129" i="115"/>
  <c r="AL160" i="115"/>
  <c r="AL98" i="115"/>
  <c r="AL130" i="115"/>
  <c r="AL99" i="115"/>
  <c r="AL161" i="115"/>
  <c r="AL100" i="115"/>
  <c r="AL162" i="115"/>
  <c r="AL131" i="115"/>
  <c r="AL132" i="115"/>
  <c r="AL163" i="115"/>
  <c r="AL101" i="115"/>
  <c r="AL133" i="115"/>
  <c r="AL164" i="115"/>
  <c r="AL102" i="115"/>
  <c r="AL134" i="115"/>
  <c r="AL165" i="115"/>
  <c r="AL135" i="115"/>
  <c r="AL166" i="115"/>
  <c r="AL167" i="115"/>
  <c r="AL136" i="115"/>
  <c r="AL137" i="115"/>
  <c r="AL168" i="115"/>
  <c r="AL138" i="115"/>
  <c r="AL169" i="115"/>
  <c r="AL139" i="115"/>
  <c r="AL170" i="115"/>
  <c r="AL140" i="115"/>
  <c r="AL171" i="115"/>
  <c r="AL141" i="115"/>
  <c r="AL172" i="115"/>
  <c r="AL173" i="115"/>
  <c r="AL142" i="115"/>
  <c r="AL143" i="115"/>
  <c r="AL174" i="115"/>
  <c r="AL175" i="115"/>
  <c r="AL144" i="115"/>
  <c r="AL176" i="115"/>
  <c r="AL177" i="115"/>
  <c r="AL181" i="115"/>
  <c r="AL150" i="115"/>
  <c r="A176" i="151"/>
  <c r="C178" i="151"/>
  <c r="B177" i="151"/>
  <c r="AK318" i="112"/>
  <c r="AK319" i="112" s="1"/>
  <c r="AL229" i="112"/>
  <c r="AL306" i="112"/>
  <c r="AL308" i="112" s="1"/>
  <c r="AL311" i="112" s="1"/>
  <c r="AL337" i="112"/>
  <c r="AL317" i="112"/>
  <c r="AL325" i="112"/>
  <c r="N95" i="106"/>
  <c r="L95" i="106"/>
  <c r="M95" i="106"/>
  <c r="O95" i="106"/>
  <c r="L126" i="106"/>
  <c r="M126" i="106"/>
  <c r="N126" i="106"/>
  <c r="O126" i="106"/>
  <c r="L156" i="106"/>
  <c r="M156" i="106"/>
  <c r="N156" i="106"/>
  <c r="AL260" i="112"/>
  <c r="AL117" i="112"/>
  <c r="AL177" i="112"/>
  <c r="AL146" i="112"/>
  <c r="Q122" i="115"/>
  <c r="Y122" i="115"/>
  <c r="AG122" i="115"/>
  <c r="R122" i="115"/>
  <c r="Z122" i="115"/>
  <c r="AH122" i="115"/>
  <c r="S122" i="115"/>
  <c r="AA122" i="115"/>
  <c r="AI122" i="115"/>
  <c r="L122" i="115"/>
  <c r="T122" i="115"/>
  <c r="AB122" i="115"/>
  <c r="AJ122" i="115"/>
  <c r="M122" i="115"/>
  <c r="U122" i="115"/>
  <c r="AC122" i="115"/>
  <c r="AK122" i="115"/>
  <c r="N122" i="115"/>
  <c r="V122" i="115"/>
  <c r="AD122" i="115"/>
  <c r="O122" i="115"/>
  <c r="P122" i="115"/>
  <c r="W122" i="115"/>
  <c r="X122" i="115"/>
  <c r="AF122" i="115"/>
  <c r="AE122" i="115"/>
  <c r="M153" i="115"/>
  <c r="U153" i="115"/>
  <c r="AC153" i="115"/>
  <c r="AK153" i="115"/>
  <c r="N153" i="115"/>
  <c r="V153" i="115"/>
  <c r="AD153" i="115"/>
  <c r="O153" i="115"/>
  <c r="W153" i="115"/>
  <c r="AE153" i="115"/>
  <c r="P153" i="115"/>
  <c r="X153" i="115"/>
  <c r="AF153" i="115"/>
  <c r="Q153" i="115"/>
  <c r="Y153" i="115"/>
  <c r="AG153" i="115"/>
  <c r="R153" i="115"/>
  <c r="Z153" i="115"/>
  <c r="AH153" i="115"/>
  <c r="S153" i="115"/>
  <c r="AA153" i="115"/>
  <c r="AB153" i="115"/>
  <c r="AI153" i="115"/>
  <c r="T153" i="115"/>
  <c r="AJ153" i="115"/>
  <c r="L153" i="115"/>
  <c r="P184" i="115"/>
  <c r="X184" i="115"/>
  <c r="AF184" i="115"/>
  <c r="R184" i="115"/>
  <c r="Z184" i="115"/>
  <c r="AH184" i="115"/>
  <c r="U184" i="115"/>
  <c r="AE184" i="115"/>
  <c r="L184" i="115"/>
  <c r="V184" i="115"/>
  <c r="AG184" i="115"/>
  <c r="M184" i="115"/>
  <c r="W184" i="115"/>
  <c r="AI184" i="115"/>
  <c r="N184" i="115"/>
  <c r="Y184" i="115"/>
  <c r="AJ184" i="115"/>
  <c r="O184" i="115"/>
  <c r="AA184" i="115"/>
  <c r="AK184" i="115"/>
  <c r="Q184" i="115"/>
  <c r="AB184" i="115"/>
  <c r="S184" i="115"/>
  <c r="AC184" i="115"/>
  <c r="T184" i="115"/>
  <c r="AD184" i="115"/>
  <c r="AL183" i="115"/>
  <c r="AL152" i="115"/>
  <c r="AL237" i="115"/>
  <c r="AL269" i="115"/>
  <c r="AK197" i="112"/>
  <c r="AK285" i="112" s="1"/>
  <c r="J18" i="117"/>
  <c r="K18" i="117"/>
  <c r="Q270" i="115"/>
  <c r="Y270" i="115"/>
  <c r="AG270" i="115"/>
  <c r="R270" i="115"/>
  <c r="Z270" i="115"/>
  <c r="AH270" i="115"/>
  <c r="H271" i="115"/>
  <c r="S270" i="115"/>
  <c r="AA270" i="115"/>
  <c r="AI270" i="115"/>
  <c r="L270" i="115"/>
  <c r="W270" i="115"/>
  <c r="AK270" i="115"/>
  <c r="M270" i="115"/>
  <c r="X270" i="115"/>
  <c r="AL270" i="115"/>
  <c r="T270" i="115"/>
  <c r="N270" i="115"/>
  <c r="AB270" i="115"/>
  <c r="O270" i="115"/>
  <c r="AC270" i="115"/>
  <c r="AE270" i="115"/>
  <c r="V270" i="115"/>
  <c r="P270" i="115"/>
  <c r="AD270" i="115"/>
  <c r="U270" i="115"/>
  <c r="AF270" i="115"/>
  <c r="AJ270" i="115"/>
  <c r="H123" i="115"/>
  <c r="P238" i="115"/>
  <c r="X238" i="115"/>
  <c r="AF238" i="115"/>
  <c r="Q238" i="115"/>
  <c r="Z238" i="115"/>
  <c r="AI238" i="115"/>
  <c r="R238" i="115"/>
  <c r="AA238" i="115"/>
  <c r="AJ238" i="115"/>
  <c r="S238" i="115"/>
  <c r="AB238" i="115"/>
  <c r="AK238" i="115"/>
  <c r="T238" i="115"/>
  <c r="AC238" i="115"/>
  <c r="AL238" i="115"/>
  <c r="L238" i="115"/>
  <c r="U238" i="115"/>
  <c r="AD238" i="115"/>
  <c r="W238" i="115"/>
  <c r="Y238" i="115"/>
  <c r="N238" i="115"/>
  <c r="AE238" i="115"/>
  <c r="AG238" i="115"/>
  <c r="M238" i="115"/>
  <c r="AH238" i="115"/>
  <c r="O238" i="115"/>
  <c r="H239" i="115"/>
  <c r="V238" i="115"/>
  <c r="AM67" i="115"/>
  <c r="AL243" i="115"/>
  <c r="AL244" i="115"/>
  <c r="AL212" i="115"/>
  <c r="AL211" i="115"/>
  <c r="AL213" i="115"/>
  <c r="AL245" i="115"/>
  <c r="AL246" i="115"/>
  <c r="AL214" i="115"/>
  <c r="AL247" i="115"/>
  <c r="AL215" i="115"/>
  <c r="AL216" i="115"/>
  <c r="AL248" i="115"/>
  <c r="AL249" i="115"/>
  <c r="AL217" i="115"/>
  <c r="AL218" i="115"/>
  <c r="AL250" i="115"/>
  <c r="AL219" i="115"/>
  <c r="AL251" i="115"/>
  <c r="AL220" i="115"/>
  <c r="AL252" i="115"/>
  <c r="AL253" i="115"/>
  <c r="AL221" i="115"/>
  <c r="AL222" i="115"/>
  <c r="AL254" i="115"/>
  <c r="AL255" i="115"/>
  <c r="AL223" i="115"/>
  <c r="AL256" i="115"/>
  <c r="AL224" i="115"/>
  <c r="AL257" i="115"/>
  <c r="AL225" i="115"/>
  <c r="AL258" i="115"/>
  <c r="AL226" i="115"/>
  <c r="AL227" i="115"/>
  <c r="AL259" i="115"/>
  <c r="H154" i="115"/>
  <c r="H185" i="115"/>
  <c r="AM66" i="112"/>
  <c r="AM78" i="112" s="1"/>
  <c r="AL204" i="112"/>
  <c r="AL235" i="112"/>
  <c r="AL199" i="112"/>
  <c r="AL205" i="112"/>
  <c r="AL203" i="112"/>
  <c r="AL236" i="112"/>
  <c r="AL93" i="112"/>
  <c r="AL153" i="112"/>
  <c r="AL92" i="112"/>
  <c r="AL122" i="112"/>
  <c r="AL91" i="112"/>
  <c r="AL123" i="112"/>
  <c r="AL237" i="112"/>
  <c r="AL94" i="112"/>
  <c r="AL154" i="112"/>
  <c r="AL206" i="112"/>
  <c r="AL124" i="112"/>
  <c r="AL155" i="112"/>
  <c r="AL207" i="112"/>
  <c r="AL95" i="112"/>
  <c r="AL238" i="112"/>
  <c r="AL156" i="112"/>
  <c r="AL239" i="112"/>
  <c r="AL96" i="112"/>
  <c r="AL125" i="112"/>
  <c r="AL208" i="112"/>
  <c r="AL240" i="112"/>
  <c r="AL209" i="112"/>
  <c r="AL97" i="112"/>
  <c r="AL126" i="112"/>
  <c r="AL157" i="112"/>
  <c r="AL98" i="112"/>
  <c r="AL158" i="112"/>
  <c r="AL210" i="112"/>
  <c r="AL127" i="112"/>
  <c r="AL241" i="112"/>
  <c r="AL159" i="112"/>
  <c r="AL128" i="112"/>
  <c r="AL99" i="112"/>
  <c r="AL211" i="112"/>
  <c r="AL242" i="112"/>
  <c r="AL100" i="112"/>
  <c r="AL243" i="112"/>
  <c r="AL212" i="112"/>
  <c r="AL129" i="112"/>
  <c r="AL160" i="112"/>
  <c r="AL101" i="112"/>
  <c r="AL130" i="112"/>
  <c r="AL161" i="112"/>
  <c r="AL213" i="112"/>
  <c r="AL244" i="112"/>
  <c r="AL131" i="112"/>
  <c r="AL162" i="112"/>
  <c r="AL102" i="112"/>
  <c r="AL245" i="112"/>
  <c r="AL214" i="112"/>
  <c r="AL163" i="112"/>
  <c r="AL215" i="112"/>
  <c r="AL103" i="112"/>
  <c r="AL246" i="112"/>
  <c r="AL132" i="112"/>
  <c r="AL104" i="112"/>
  <c r="AL247" i="112"/>
  <c r="AL164" i="112"/>
  <c r="AL133" i="112"/>
  <c r="AL216" i="112"/>
  <c r="AL248" i="112"/>
  <c r="AL165" i="112"/>
  <c r="AL217" i="112"/>
  <c r="AL105" i="112"/>
  <c r="AL134" i="112"/>
  <c r="AL166" i="112"/>
  <c r="AL218" i="112"/>
  <c r="AL135" i="112"/>
  <c r="AL106" i="112"/>
  <c r="AL249" i="112"/>
  <c r="AL250" i="112"/>
  <c r="AL219" i="112"/>
  <c r="AL107" i="112"/>
  <c r="AL167" i="112"/>
  <c r="AL136" i="112"/>
  <c r="AL137" i="112"/>
  <c r="AL220" i="112"/>
  <c r="AL251" i="112"/>
  <c r="AL168" i="112"/>
  <c r="AL252" i="112"/>
  <c r="AL138" i="112"/>
  <c r="AL221" i="112"/>
  <c r="AL169" i="112"/>
  <c r="AL253" i="112"/>
  <c r="AL170" i="112"/>
  <c r="AL254" i="112"/>
  <c r="AL225" i="112"/>
  <c r="AL142" i="112"/>
  <c r="AL228" i="112"/>
  <c r="AL176" i="112"/>
  <c r="AL145" i="112"/>
  <c r="Q118" i="112"/>
  <c r="Y118" i="112"/>
  <c r="AG118" i="112"/>
  <c r="R118" i="112"/>
  <c r="Z118" i="112"/>
  <c r="AH118" i="112"/>
  <c r="H119" i="112"/>
  <c r="S118" i="112"/>
  <c r="AA118" i="112"/>
  <c r="AI118" i="112"/>
  <c r="L118" i="112"/>
  <c r="W118" i="112"/>
  <c r="AK118" i="112"/>
  <c r="U118" i="112"/>
  <c r="AJ118" i="112"/>
  <c r="X118" i="112"/>
  <c r="N118" i="112"/>
  <c r="AC118" i="112"/>
  <c r="AD118" i="112"/>
  <c r="AE118" i="112"/>
  <c r="M118" i="112"/>
  <c r="AF118" i="112"/>
  <c r="O118" i="112"/>
  <c r="AL118" i="112"/>
  <c r="P118" i="112"/>
  <c r="T118" i="112"/>
  <c r="V118" i="112"/>
  <c r="AB118" i="112"/>
  <c r="M230" i="112"/>
  <c r="U230" i="112"/>
  <c r="AC230" i="112"/>
  <c r="AK230" i="112"/>
  <c r="N230" i="112"/>
  <c r="V230" i="112"/>
  <c r="AD230" i="112"/>
  <c r="AL230" i="112"/>
  <c r="O230" i="112"/>
  <c r="Y230" i="112"/>
  <c r="AI230" i="112"/>
  <c r="P230" i="112"/>
  <c r="Z230" i="112"/>
  <c r="AJ230" i="112"/>
  <c r="Q230" i="112"/>
  <c r="AA230" i="112"/>
  <c r="R230" i="112"/>
  <c r="AB230" i="112"/>
  <c r="S230" i="112"/>
  <c r="AE230" i="112"/>
  <c r="AG230" i="112"/>
  <c r="W230" i="112"/>
  <c r="AF230" i="112"/>
  <c r="AH230" i="112"/>
  <c r="X230" i="112"/>
  <c r="H231" i="112"/>
  <c r="L230" i="112"/>
  <c r="T230" i="112"/>
  <c r="L178" i="112"/>
  <c r="T178" i="112"/>
  <c r="AB178" i="112"/>
  <c r="AJ178" i="112"/>
  <c r="N178" i="112"/>
  <c r="V178" i="112"/>
  <c r="AD178" i="112"/>
  <c r="AL178" i="112"/>
  <c r="U178" i="112"/>
  <c r="AF178" i="112"/>
  <c r="H179" i="112"/>
  <c r="W178" i="112"/>
  <c r="AG178" i="112"/>
  <c r="O178" i="112"/>
  <c r="Y178" i="112"/>
  <c r="AI178" i="112"/>
  <c r="P178" i="112"/>
  <c r="Z178" i="112"/>
  <c r="AK178" i="112"/>
  <c r="R178" i="112"/>
  <c r="S178" i="112"/>
  <c r="X178" i="112"/>
  <c r="AA178" i="112"/>
  <c r="M178" i="112"/>
  <c r="AH178" i="112"/>
  <c r="AE178" i="112"/>
  <c r="Q178" i="112"/>
  <c r="AC178" i="112"/>
  <c r="Q147" i="112"/>
  <c r="Y147" i="112"/>
  <c r="AG147" i="112"/>
  <c r="N147" i="112"/>
  <c r="W147" i="112"/>
  <c r="AF147" i="112"/>
  <c r="H148" i="112"/>
  <c r="P147" i="112"/>
  <c r="Z147" i="112"/>
  <c r="AI147" i="112"/>
  <c r="S147" i="112"/>
  <c r="AB147" i="112"/>
  <c r="AK147" i="112"/>
  <c r="L147" i="112"/>
  <c r="AA147" i="112"/>
  <c r="M147" i="112"/>
  <c r="AC147" i="112"/>
  <c r="O147" i="112"/>
  <c r="R147" i="112"/>
  <c r="AE147" i="112"/>
  <c r="T147" i="112"/>
  <c r="AH147" i="112"/>
  <c r="U147" i="112"/>
  <c r="V147" i="112"/>
  <c r="AJ147" i="112"/>
  <c r="X147" i="112"/>
  <c r="AD147" i="112"/>
  <c r="AL147" i="112"/>
  <c r="P261" i="112"/>
  <c r="X261" i="112"/>
  <c r="Q261" i="112"/>
  <c r="Z261" i="112"/>
  <c r="AH261" i="112"/>
  <c r="H262" i="112"/>
  <c r="R261" i="112"/>
  <c r="AA261" i="112"/>
  <c r="AI261" i="112"/>
  <c r="S261" i="112"/>
  <c r="AB261" i="112"/>
  <c r="AJ261" i="112"/>
  <c r="T261" i="112"/>
  <c r="AC261" i="112"/>
  <c r="AK261" i="112"/>
  <c r="L261" i="112"/>
  <c r="U261" i="112"/>
  <c r="AD261" i="112"/>
  <c r="AL261" i="112"/>
  <c r="V261" i="112"/>
  <c r="AG261" i="112"/>
  <c r="N261" i="112"/>
  <c r="W261" i="112"/>
  <c r="AF261" i="112"/>
  <c r="Y261" i="112"/>
  <c r="AE261" i="112"/>
  <c r="M261" i="112"/>
  <c r="O261" i="112"/>
  <c r="H96" i="106"/>
  <c r="H208" i="106"/>
  <c r="M207" i="106"/>
  <c r="N207" i="106"/>
  <c r="L207" i="106"/>
  <c r="H127" i="106"/>
  <c r="H157" i="106"/>
  <c r="H240" i="106"/>
  <c r="L239" i="106"/>
  <c r="M239" i="106"/>
  <c r="N239" i="106"/>
  <c r="M382" i="103"/>
  <c r="L382" i="103"/>
  <c r="B382" i="103"/>
  <c r="A382" i="103"/>
  <c r="M381" i="103"/>
  <c r="L381" i="103"/>
  <c r="B381" i="103"/>
  <c r="A381" i="103"/>
  <c r="M380" i="103"/>
  <c r="L380" i="103"/>
  <c r="B380" i="103"/>
  <c r="A380" i="103"/>
  <c r="M379" i="103"/>
  <c r="L379" i="103"/>
  <c r="B379" i="103"/>
  <c r="A379" i="103"/>
  <c r="M378" i="103"/>
  <c r="L378" i="103"/>
  <c r="B378" i="103"/>
  <c r="A378" i="103"/>
  <c r="M377" i="103"/>
  <c r="L377" i="103"/>
  <c r="B377" i="103"/>
  <c r="A377" i="103"/>
  <c r="M376" i="103"/>
  <c r="L376" i="103"/>
  <c r="B376" i="103"/>
  <c r="A376" i="103"/>
  <c r="M375" i="103"/>
  <c r="L375" i="103"/>
  <c r="B375" i="103"/>
  <c r="A375" i="103"/>
  <c r="M374" i="103"/>
  <c r="L374" i="103"/>
  <c r="B374" i="103"/>
  <c r="A374" i="103"/>
  <c r="M373" i="103"/>
  <c r="L373" i="103"/>
  <c r="B373" i="103"/>
  <c r="A373" i="103"/>
  <c r="M372" i="103"/>
  <c r="L372" i="103"/>
  <c r="B372" i="103"/>
  <c r="A372" i="103"/>
  <c r="M371" i="103"/>
  <c r="L371" i="103"/>
  <c r="B371" i="103"/>
  <c r="A371" i="103"/>
  <c r="M370" i="103"/>
  <c r="L370" i="103"/>
  <c r="B370" i="103"/>
  <c r="A370" i="103"/>
  <c r="M369" i="103"/>
  <c r="L369" i="103"/>
  <c r="B369" i="103"/>
  <c r="A369" i="103"/>
  <c r="M368" i="103"/>
  <c r="L368" i="103"/>
  <c r="B368" i="103"/>
  <c r="A368" i="103"/>
  <c r="M367" i="103"/>
  <c r="L367" i="103"/>
  <c r="B367" i="103"/>
  <c r="A367" i="103"/>
  <c r="M366" i="103"/>
  <c r="L366" i="103"/>
  <c r="B366" i="103"/>
  <c r="A366" i="103"/>
  <c r="M365" i="103"/>
  <c r="L365" i="103"/>
  <c r="B365" i="103"/>
  <c r="A365" i="103"/>
  <c r="M364" i="103"/>
  <c r="L364" i="103"/>
  <c r="B364" i="103"/>
  <c r="A364" i="103"/>
  <c r="M363" i="103"/>
  <c r="L363" i="103"/>
  <c r="B363" i="103"/>
  <c r="A363" i="103"/>
  <c r="M362" i="103"/>
  <c r="L362" i="103"/>
  <c r="B362" i="103"/>
  <c r="A362" i="103"/>
  <c r="M361" i="103"/>
  <c r="L361" i="103"/>
  <c r="B361" i="103"/>
  <c r="A361" i="103"/>
  <c r="M360" i="103"/>
  <c r="L360" i="103"/>
  <c r="B360" i="103"/>
  <c r="A360" i="103"/>
  <c r="M359" i="103"/>
  <c r="L359" i="103"/>
  <c r="B359" i="103"/>
  <c r="A359" i="103"/>
  <c r="M358" i="103"/>
  <c r="L358" i="103"/>
  <c r="B358" i="103"/>
  <c r="A358" i="103"/>
  <c r="M357" i="103"/>
  <c r="L357" i="103"/>
  <c r="B357" i="103"/>
  <c r="A357" i="103"/>
  <c r="M356" i="103"/>
  <c r="L356" i="103"/>
  <c r="B356" i="103"/>
  <c r="A356" i="103"/>
  <c r="M355" i="103"/>
  <c r="L355" i="103"/>
  <c r="B355" i="103"/>
  <c r="A355" i="103"/>
  <c r="M354" i="103"/>
  <c r="L354" i="103"/>
  <c r="B354" i="103"/>
  <c r="A354" i="103"/>
  <c r="M353" i="103"/>
  <c r="L353" i="103"/>
  <c r="B353" i="103"/>
  <c r="A353" i="103"/>
  <c r="M352" i="103"/>
  <c r="L352" i="103"/>
  <c r="B352" i="103"/>
  <c r="A352" i="103"/>
  <c r="M351" i="103"/>
  <c r="L351" i="103"/>
  <c r="B351" i="103"/>
  <c r="A351" i="103"/>
  <c r="M350" i="103"/>
  <c r="L350" i="103"/>
  <c r="B350" i="103"/>
  <c r="A350" i="103"/>
  <c r="M349" i="103"/>
  <c r="L349" i="103"/>
  <c r="B349" i="103"/>
  <c r="A349" i="103"/>
  <c r="M348" i="103"/>
  <c r="L348" i="103"/>
  <c r="B348" i="103"/>
  <c r="A348" i="103"/>
  <c r="M347" i="103"/>
  <c r="L347" i="103"/>
  <c r="B347" i="103"/>
  <c r="A347" i="103"/>
  <c r="M346" i="103"/>
  <c r="L346" i="103"/>
  <c r="B346" i="103"/>
  <c r="A346" i="103"/>
  <c r="M345" i="103"/>
  <c r="L345" i="103"/>
  <c r="B345" i="103"/>
  <c r="A345" i="103"/>
  <c r="M344" i="103"/>
  <c r="L344" i="103"/>
  <c r="B344" i="103"/>
  <c r="A344" i="103"/>
  <c r="M343" i="103"/>
  <c r="L343" i="103"/>
  <c r="B343" i="103"/>
  <c r="A343" i="103"/>
  <c r="M342" i="103"/>
  <c r="L342" i="103"/>
  <c r="B342" i="103"/>
  <c r="A342" i="103"/>
  <c r="M341" i="103"/>
  <c r="L341" i="103"/>
  <c r="B341" i="103"/>
  <c r="A341" i="103"/>
  <c r="M340" i="103"/>
  <c r="L340" i="103"/>
  <c r="B340" i="103"/>
  <c r="A340" i="103"/>
  <c r="M339" i="103"/>
  <c r="L339" i="103"/>
  <c r="B339" i="103"/>
  <c r="A339" i="103"/>
  <c r="M338" i="103"/>
  <c r="L338" i="103"/>
  <c r="B338" i="103"/>
  <c r="A338" i="103"/>
  <c r="M337" i="103"/>
  <c r="L337" i="103"/>
  <c r="B337" i="103"/>
  <c r="A337" i="103"/>
  <c r="M336" i="103"/>
  <c r="L336" i="103"/>
  <c r="B336" i="103"/>
  <c r="A336" i="103"/>
  <c r="M335" i="103"/>
  <c r="L335" i="103"/>
  <c r="B335" i="103"/>
  <c r="A335" i="103"/>
  <c r="M334" i="103"/>
  <c r="L334" i="103"/>
  <c r="B334" i="103"/>
  <c r="A334" i="103"/>
  <c r="M333" i="103"/>
  <c r="L333" i="103"/>
  <c r="B333" i="103"/>
  <c r="A333" i="103"/>
  <c r="M332" i="103"/>
  <c r="L332" i="103"/>
  <c r="B332" i="103"/>
  <c r="A332" i="103"/>
  <c r="M331" i="103"/>
  <c r="L331" i="103"/>
  <c r="B331" i="103"/>
  <c r="A331" i="103"/>
  <c r="M330" i="103"/>
  <c r="L330" i="103"/>
  <c r="B330" i="103"/>
  <c r="A330" i="103"/>
  <c r="M329" i="103"/>
  <c r="L329" i="103"/>
  <c r="B329" i="103"/>
  <c r="A329" i="103"/>
  <c r="M328" i="103"/>
  <c r="L328" i="103"/>
  <c r="B328" i="103"/>
  <c r="A328" i="103"/>
  <c r="M327" i="103"/>
  <c r="L327" i="103"/>
  <c r="B327" i="103"/>
  <c r="A327" i="103"/>
  <c r="M326" i="103"/>
  <c r="L326" i="103"/>
  <c r="B326" i="103"/>
  <c r="A326" i="103"/>
  <c r="M325" i="103"/>
  <c r="L325" i="103"/>
  <c r="B325" i="103"/>
  <c r="A325" i="103"/>
  <c r="M324" i="103"/>
  <c r="L324" i="103"/>
  <c r="B324" i="103"/>
  <c r="A324" i="103"/>
  <c r="M323" i="103"/>
  <c r="L323" i="103"/>
  <c r="B323" i="103"/>
  <c r="A323" i="103"/>
  <c r="M322" i="103"/>
  <c r="L322" i="103"/>
  <c r="B322" i="103"/>
  <c r="A322" i="103"/>
  <c r="M321" i="103"/>
  <c r="L321" i="103"/>
  <c r="B321" i="103"/>
  <c r="A321" i="103"/>
  <c r="M320" i="103"/>
  <c r="L320" i="103"/>
  <c r="B320" i="103"/>
  <c r="A320" i="103"/>
  <c r="M319" i="103"/>
  <c r="L319" i="103"/>
  <c r="B319" i="103"/>
  <c r="A319" i="103"/>
  <c r="M318" i="103"/>
  <c r="L318" i="103"/>
  <c r="B318" i="103"/>
  <c r="A318" i="103"/>
  <c r="M317" i="103"/>
  <c r="L317" i="103"/>
  <c r="B317" i="103"/>
  <c r="A317" i="103"/>
  <c r="M316" i="103"/>
  <c r="L316" i="103"/>
  <c r="B316" i="103"/>
  <c r="A316" i="103"/>
  <c r="M315" i="103"/>
  <c r="L315" i="103"/>
  <c r="B315" i="103"/>
  <c r="A315" i="103"/>
  <c r="M314" i="103"/>
  <c r="L314" i="103"/>
  <c r="B314" i="103"/>
  <c r="A314" i="103"/>
  <c r="M313" i="103"/>
  <c r="L313" i="103"/>
  <c r="B313" i="103"/>
  <c r="A313" i="103"/>
  <c r="M312" i="103"/>
  <c r="L312" i="103"/>
  <c r="B312" i="103"/>
  <c r="A312" i="103"/>
  <c r="M311" i="103"/>
  <c r="L311" i="103"/>
  <c r="B311" i="103"/>
  <c r="A311" i="103"/>
  <c r="M310" i="103"/>
  <c r="L310" i="103"/>
  <c r="B310" i="103"/>
  <c r="A310" i="103"/>
  <c r="M309" i="103"/>
  <c r="L309" i="103"/>
  <c r="B309" i="103"/>
  <c r="A309" i="103"/>
  <c r="M308" i="103"/>
  <c r="L308" i="103"/>
  <c r="B308" i="103"/>
  <c r="A308" i="103"/>
  <c r="M307" i="103"/>
  <c r="L307" i="103"/>
  <c r="B307" i="103"/>
  <c r="A307" i="103"/>
  <c r="M306" i="103"/>
  <c r="L306" i="103"/>
  <c r="B306" i="103"/>
  <c r="A306" i="103"/>
  <c r="M305" i="103"/>
  <c r="L305" i="103"/>
  <c r="B305" i="103"/>
  <c r="A305" i="103"/>
  <c r="M304" i="103"/>
  <c r="L304" i="103"/>
  <c r="B304" i="103"/>
  <c r="A304" i="103"/>
  <c r="M303" i="103"/>
  <c r="L303" i="103"/>
  <c r="B303" i="103"/>
  <c r="A303" i="103"/>
  <c r="M302" i="103"/>
  <c r="L302" i="103"/>
  <c r="B302" i="103"/>
  <c r="A302" i="103"/>
  <c r="M301" i="103"/>
  <c r="L301" i="103"/>
  <c r="B301" i="103"/>
  <c r="A301" i="103"/>
  <c r="M300" i="103"/>
  <c r="L300" i="103"/>
  <c r="B300" i="103"/>
  <c r="A300" i="103"/>
  <c r="M299" i="103"/>
  <c r="L299" i="103"/>
  <c r="B299" i="103"/>
  <c r="A299" i="103"/>
  <c r="M298" i="103"/>
  <c r="L298" i="103"/>
  <c r="B298" i="103"/>
  <c r="A298" i="103"/>
  <c r="M297" i="103"/>
  <c r="L297" i="103"/>
  <c r="B297" i="103"/>
  <c r="A297" i="103"/>
  <c r="M296" i="103"/>
  <c r="L296" i="103"/>
  <c r="B296" i="103"/>
  <c r="A296" i="103"/>
  <c r="M295" i="103"/>
  <c r="L295" i="103"/>
  <c r="B295" i="103"/>
  <c r="A295" i="103"/>
  <c r="M294" i="103"/>
  <c r="L294" i="103"/>
  <c r="B294" i="103"/>
  <c r="A294" i="103"/>
  <c r="M293" i="103"/>
  <c r="L293" i="103"/>
  <c r="B293" i="103"/>
  <c r="A293" i="103"/>
  <c r="M292" i="103"/>
  <c r="L292" i="103"/>
  <c r="B292" i="103"/>
  <c r="A292" i="103"/>
  <c r="M291" i="103"/>
  <c r="L291" i="103"/>
  <c r="B291" i="103"/>
  <c r="A291" i="103"/>
  <c r="M290" i="103"/>
  <c r="L290" i="103"/>
  <c r="B290" i="103"/>
  <c r="A290" i="103"/>
  <c r="M289" i="103"/>
  <c r="L289" i="103"/>
  <c r="B289" i="103"/>
  <c r="A289" i="103"/>
  <c r="M288" i="103"/>
  <c r="L288" i="103"/>
  <c r="B288" i="103"/>
  <c r="A288" i="103"/>
  <c r="M287" i="103"/>
  <c r="L287" i="103"/>
  <c r="B287" i="103"/>
  <c r="A287" i="103"/>
  <c r="M286" i="103"/>
  <c r="L286" i="103"/>
  <c r="B286" i="103"/>
  <c r="A286" i="103"/>
  <c r="M285" i="103"/>
  <c r="L285" i="103"/>
  <c r="B285" i="103"/>
  <c r="A285" i="103"/>
  <c r="M284" i="103"/>
  <c r="L284" i="103"/>
  <c r="B284" i="103"/>
  <c r="A284" i="103"/>
  <c r="M283" i="103"/>
  <c r="L283" i="103"/>
  <c r="B283" i="103"/>
  <c r="A283" i="103"/>
  <c r="M282" i="103"/>
  <c r="L282" i="103"/>
  <c r="B282" i="103"/>
  <c r="A282" i="103"/>
  <c r="M281" i="103"/>
  <c r="L281" i="103"/>
  <c r="B281" i="103"/>
  <c r="A281" i="103"/>
  <c r="M280" i="103"/>
  <c r="L280" i="103"/>
  <c r="B280" i="103"/>
  <c r="A280" i="103"/>
  <c r="M279" i="103"/>
  <c r="L279" i="103"/>
  <c r="B279" i="103"/>
  <c r="A279" i="103"/>
  <c r="M278" i="103"/>
  <c r="L278" i="103"/>
  <c r="B278" i="103"/>
  <c r="A278" i="103"/>
  <c r="M277" i="103"/>
  <c r="L277" i="103"/>
  <c r="B277" i="103"/>
  <c r="A277" i="103"/>
  <c r="M276" i="103"/>
  <c r="L276" i="103"/>
  <c r="B276" i="103"/>
  <c r="A276" i="103"/>
  <c r="M275" i="103"/>
  <c r="L275" i="103"/>
  <c r="B275" i="103"/>
  <c r="A275" i="103"/>
  <c r="M274" i="103"/>
  <c r="L274" i="103"/>
  <c r="B274" i="103"/>
  <c r="A274" i="103"/>
  <c r="M273" i="103"/>
  <c r="L273" i="103"/>
  <c r="B273" i="103"/>
  <c r="A273" i="103"/>
  <c r="M272" i="103"/>
  <c r="L272" i="103"/>
  <c r="B272" i="103"/>
  <c r="A272" i="103"/>
  <c r="M271" i="103"/>
  <c r="L271" i="103"/>
  <c r="B271" i="103"/>
  <c r="A271" i="103"/>
  <c r="M270" i="103"/>
  <c r="L270" i="103"/>
  <c r="B270" i="103"/>
  <c r="A270" i="103"/>
  <c r="M269" i="103"/>
  <c r="L269" i="103"/>
  <c r="B269" i="103"/>
  <c r="A269" i="103"/>
  <c r="M268" i="103"/>
  <c r="L268" i="103"/>
  <c r="B268" i="103"/>
  <c r="A268" i="103"/>
  <c r="M267" i="103"/>
  <c r="L267" i="103"/>
  <c r="B267" i="103"/>
  <c r="A267" i="103"/>
  <c r="M266" i="103"/>
  <c r="L266" i="103"/>
  <c r="B266" i="103"/>
  <c r="A266" i="103"/>
  <c r="M265" i="103"/>
  <c r="L265" i="103"/>
  <c r="B265" i="103"/>
  <c r="A265" i="103"/>
  <c r="M264" i="103"/>
  <c r="L264" i="103"/>
  <c r="B264" i="103"/>
  <c r="A264" i="103"/>
  <c r="M263" i="103"/>
  <c r="L263" i="103"/>
  <c r="B263" i="103"/>
  <c r="A263" i="103"/>
  <c r="M262" i="103"/>
  <c r="L262" i="103"/>
  <c r="B262" i="103"/>
  <c r="A262" i="103"/>
  <c r="M261" i="103"/>
  <c r="L261" i="103"/>
  <c r="B261" i="103"/>
  <c r="A261" i="103"/>
  <c r="M260" i="103"/>
  <c r="L260" i="103"/>
  <c r="B260" i="103"/>
  <c r="A260" i="103"/>
  <c r="M259" i="103"/>
  <c r="L259" i="103"/>
  <c r="B259" i="103"/>
  <c r="A259" i="103"/>
  <c r="M258" i="103"/>
  <c r="L258" i="103"/>
  <c r="B258" i="103"/>
  <c r="A258" i="103"/>
  <c r="M257" i="103"/>
  <c r="L257" i="103"/>
  <c r="B257" i="103"/>
  <c r="A257" i="103"/>
  <c r="M256" i="103"/>
  <c r="L256" i="103"/>
  <c r="B256" i="103"/>
  <c r="A256" i="103"/>
  <c r="M255" i="103"/>
  <c r="L255" i="103"/>
  <c r="B255" i="103"/>
  <c r="A255" i="103"/>
  <c r="M254" i="103"/>
  <c r="L254" i="103"/>
  <c r="B254" i="103"/>
  <c r="A254" i="103"/>
  <c r="M253" i="103"/>
  <c r="L253" i="103"/>
  <c r="B253" i="103"/>
  <c r="A253" i="103"/>
  <c r="M252" i="103"/>
  <c r="L252" i="103"/>
  <c r="B252" i="103"/>
  <c r="A252" i="103"/>
  <c r="M251" i="103"/>
  <c r="L251" i="103"/>
  <c r="B251" i="103"/>
  <c r="A251" i="103"/>
  <c r="M250" i="103"/>
  <c r="L250" i="103"/>
  <c r="B250" i="103"/>
  <c r="A250" i="103"/>
  <c r="M249" i="103"/>
  <c r="L249" i="103"/>
  <c r="B249" i="103"/>
  <c r="A249" i="103"/>
  <c r="M248" i="103"/>
  <c r="L248" i="103"/>
  <c r="B248" i="103"/>
  <c r="A248" i="103"/>
  <c r="M247" i="103"/>
  <c r="L247" i="103"/>
  <c r="B247" i="103"/>
  <c r="A247" i="103"/>
  <c r="M246" i="103"/>
  <c r="L246" i="103"/>
  <c r="B246" i="103"/>
  <c r="A246" i="103"/>
  <c r="M245" i="103"/>
  <c r="L245" i="103"/>
  <c r="B245" i="103"/>
  <c r="A245" i="103"/>
  <c r="M244" i="103"/>
  <c r="L244" i="103"/>
  <c r="B244" i="103"/>
  <c r="A244" i="103"/>
  <c r="M243" i="103"/>
  <c r="L243" i="103"/>
  <c r="B243" i="103"/>
  <c r="A243" i="103"/>
  <c r="M242" i="103"/>
  <c r="L242" i="103"/>
  <c r="B242" i="103"/>
  <c r="A242" i="103"/>
  <c r="M241" i="103"/>
  <c r="L241" i="103"/>
  <c r="B241" i="103"/>
  <c r="A241" i="103"/>
  <c r="M240" i="103"/>
  <c r="L240" i="103"/>
  <c r="B240" i="103"/>
  <c r="A240" i="103"/>
  <c r="M239" i="103"/>
  <c r="L239" i="103"/>
  <c r="B239" i="103"/>
  <c r="A239" i="103"/>
  <c r="M238" i="103"/>
  <c r="L238" i="103"/>
  <c r="B238" i="103"/>
  <c r="A238" i="103"/>
  <c r="M237" i="103"/>
  <c r="L237" i="103"/>
  <c r="B237" i="103"/>
  <c r="A237" i="103"/>
  <c r="M236" i="103"/>
  <c r="L236" i="103"/>
  <c r="B236" i="103"/>
  <c r="A236" i="103"/>
  <c r="M235" i="103"/>
  <c r="L235" i="103"/>
  <c r="B235" i="103"/>
  <c r="A235" i="103"/>
  <c r="M234" i="103"/>
  <c r="L234" i="103"/>
  <c r="B234" i="103"/>
  <c r="A234" i="103"/>
  <c r="M233" i="103"/>
  <c r="L233" i="103"/>
  <c r="B233" i="103"/>
  <c r="A233" i="103"/>
  <c r="M232" i="103"/>
  <c r="L232" i="103"/>
  <c r="B232" i="103"/>
  <c r="A232" i="103"/>
  <c r="M231" i="103"/>
  <c r="L231" i="103"/>
  <c r="B231" i="103"/>
  <c r="A231" i="103"/>
  <c r="M230" i="103"/>
  <c r="L230" i="103"/>
  <c r="B230" i="103"/>
  <c r="A230" i="103"/>
  <c r="M229" i="103"/>
  <c r="L229" i="103"/>
  <c r="B229" i="103"/>
  <c r="A229" i="103"/>
  <c r="M228" i="103"/>
  <c r="L228" i="103"/>
  <c r="B228" i="103"/>
  <c r="A228" i="103"/>
  <c r="M227" i="103"/>
  <c r="L227" i="103"/>
  <c r="B227" i="103"/>
  <c r="A227" i="103"/>
  <c r="M226" i="103"/>
  <c r="L226" i="103"/>
  <c r="B226" i="103"/>
  <c r="A226" i="103"/>
  <c r="M225" i="103"/>
  <c r="L225" i="103"/>
  <c r="B225" i="103"/>
  <c r="A225" i="103"/>
  <c r="M224" i="103"/>
  <c r="L224" i="103"/>
  <c r="B224" i="103"/>
  <c r="A224" i="103"/>
  <c r="M223" i="103"/>
  <c r="L223" i="103"/>
  <c r="B223" i="103"/>
  <c r="A223" i="103"/>
  <c r="M222" i="103"/>
  <c r="L222" i="103"/>
  <c r="B222" i="103"/>
  <c r="A222" i="103"/>
  <c r="M221" i="103"/>
  <c r="L221" i="103"/>
  <c r="B221" i="103"/>
  <c r="A221" i="103"/>
  <c r="M220" i="103"/>
  <c r="L220" i="103"/>
  <c r="B220" i="103"/>
  <c r="A220" i="103"/>
  <c r="M219" i="103"/>
  <c r="L219" i="103"/>
  <c r="B219" i="103"/>
  <c r="A219" i="103"/>
  <c r="M218" i="103"/>
  <c r="L218" i="103"/>
  <c r="B218" i="103"/>
  <c r="A218" i="103"/>
  <c r="M217" i="103"/>
  <c r="L217" i="103"/>
  <c r="B217" i="103"/>
  <c r="A217" i="103"/>
  <c r="M216" i="103"/>
  <c r="L216" i="103"/>
  <c r="B216" i="103"/>
  <c r="A216" i="103"/>
  <c r="M215" i="103"/>
  <c r="L215" i="103"/>
  <c r="B215" i="103"/>
  <c r="A215" i="103"/>
  <c r="M214" i="103"/>
  <c r="L214" i="103"/>
  <c r="B214" i="103"/>
  <c r="A214" i="103"/>
  <c r="M213" i="103"/>
  <c r="L213" i="103"/>
  <c r="B213" i="103"/>
  <c r="A213" i="103"/>
  <c r="M212" i="103"/>
  <c r="L212" i="103"/>
  <c r="B212" i="103"/>
  <c r="A212" i="103"/>
  <c r="M211" i="103"/>
  <c r="L211" i="103"/>
  <c r="B211" i="103"/>
  <c r="A211" i="103"/>
  <c r="M210" i="103"/>
  <c r="L210" i="103"/>
  <c r="B210" i="103"/>
  <c r="A210" i="103"/>
  <c r="M209" i="103"/>
  <c r="L209" i="103"/>
  <c r="B209" i="103"/>
  <c r="A209" i="103"/>
  <c r="M208" i="103"/>
  <c r="L208" i="103"/>
  <c r="B208" i="103"/>
  <c r="A208" i="103"/>
  <c r="M207" i="103"/>
  <c r="L207" i="103"/>
  <c r="B207" i="103"/>
  <c r="A207" i="103"/>
  <c r="M206" i="103"/>
  <c r="L206" i="103"/>
  <c r="B206" i="103"/>
  <c r="A206" i="103"/>
  <c r="M205" i="103"/>
  <c r="L205" i="103"/>
  <c r="B205" i="103"/>
  <c r="A205" i="103"/>
  <c r="M204" i="103"/>
  <c r="L204" i="103"/>
  <c r="B204" i="103"/>
  <c r="A204" i="103"/>
  <c r="M203" i="103"/>
  <c r="L203" i="103"/>
  <c r="B203" i="103"/>
  <c r="A203" i="103"/>
  <c r="M202" i="103"/>
  <c r="L202" i="103"/>
  <c r="B202" i="103"/>
  <c r="A202" i="103"/>
  <c r="M201" i="103"/>
  <c r="L201" i="103"/>
  <c r="B201" i="103"/>
  <c r="A201" i="103"/>
  <c r="M200" i="103"/>
  <c r="L200" i="103"/>
  <c r="B200" i="103"/>
  <c r="A200" i="103"/>
  <c r="M199" i="103"/>
  <c r="L199" i="103"/>
  <c r="B199" i="103"/>
  <c r="A199" i="103"/>
  <c r="M198" i="103"/>
  <c r="L198" i="103"/>
  <c r="B198" i="103"/>
  <c r="A198" i="103"/>
  <c r="M197" i="103"/>
  <c r="L197" i="103"/>
  <c r="B197" i="103"/>
  <c r="A197" i="103"/>
  <c r="M196" i="103"/>
  <c r="L196" i="103"/>
  <c r="B196" i="103"/>
  <c r="A196" i="103"/>
  <c r="M195" i="103"/>
  <c r="L195" i="103"/>
  <c r="B195" i="103"/>
  <c r="A195" i="103"/>
  <c r="M194" i="103"/>
  <c r="L194" i="103"/>
  <c r="B194" i="103"/>
  <c r="A194" i="103"/>
  <c r="M193" i="103"/>
  <c r="L193" i="103"/>
  <c r="B193" i="103"/>
  <c r="A193" i="103"/>
  <c r="M192" i="103"/>
  <c r="L192" i="103"/>
  <c r="B192" i="103"/>
  <c r="A192" i="103"/>
  <c r="M191" i="103"/>
  <c r="L191" i="103"/>
  <c r="B191" i="103"/>
  <c r="A191" i="103"/>
  <c r="M190" i="103"/>
  <c r="L190" i="103"/>
  <c r="B190" i="103"/>
  <c r="A190" i="103"/>
  <c r="M189" i="103"/>
  <c r="L189" i="103"/>
  <c r="B189" i="103"/>
  <c r="A189" i="103"/>
  <c r="M188" i="103"/>
  <c r="L188" i="103"/>
  <c r="B188" i="103"/>
  <c r="A188" i="103"/>
  <c r="M187" i="103"/>
  <c r="L187" i="103"/>
  <c r="B187" i="103"/>
  <c r="A187" i="103"/>
  <c r="M186" i="103"/>
  <c r="L186" i="103"/>
  <c r="B186" i="103"/>
  <c r="A186" i="103"/>
  <c r="M185" i="103"/>
  <c r="L185" i="103"/>
  <c r="B185" i="103"/>
  <c r="A185" i="103"/>
  <c r="M184" i="103"/>
  <c r="L184" i="103"/>
  <c r="B184" i="103"/>
  <c r="A184" i="103"/>
  <c r="M183" i="103"/>
  <c r="L183" i="103"/>
  <c r="B183" i="103"/>
  <c r="A183" i="103"/>
  <c r="M182" i="103"/>
  <c r="L182" i="103"/>
  <c r="B182" i="103"/>
  <c r="A182" i="103"/>
  <c r="M181" i="103"/>
  <c r="L181" i="103"/>
  <c r="B181" i="103"/>
  <c r="A181" i="103"/>
  <c r="M180" i="103"/>
  <c r="L180" i="103"/>
  <c r="B180" i="103"/>
  <c r="A180" i="103"/>
  <c r="M179" i="103"/>
  <c r="L179" i="103"/>
  <c r="B179" i="103"/>
  <c r="A179" i="103"/>
  <c r="M178" i="103"/>
  <c r="L178" i="103"/>
  <c r="B178" i="103"/>
  <c r="A178" i="103"/>
  <c r="M177" i="103"/>
  <c r="L177" i="103"/>
  <c r="B177" i="103"/>
  <c r="A177" i="103"/>
  <c r="M176" i="103"/>
  <c r="L176" i="103"/>
  <c r="B176" i="103"/>
  <c r="A176" i="103"/>
  <c r="M175" i="103"/>
  <c r="L175" i="103"/>
  <c r="B175" i="103"/>
  <c r="A175" i="103"/>
  <c r="M174" i="103"/>
  <c r="L174" i="103"/>
  <c r="B174" i="103"/>
  <c r="A174" i="103"/>
  <c r="M173" i="103"/>
  <c r="L173" i="103"/>
  <c r="B173" i="103"/>
  <c r="A173" i="103"/>
  <c r="M172" i="103"/>
  <c r="L172" i="103"/>
  <c r="B172" i="103"/>
  <c r="A172" i="103"/>
  <c r="M171" i="103"/>
  <c r="L171" i="103"/>
  <c r="B171" i="103"/>
  <c r="A171" i="103"/>
  <c r="M170" i="103"/>
  <c r="L170" i="103"/>
  <c r="B170" i="103"/>
  <c r="A170" i="103"/>
  <c r="M169" i="103"/>
  <c r="L169" i="103"/>
  <c r="B169" i="103"/>
  <c r="A169" i="103"/>
  <c r="M168" i="103"/>
  <c r="L168" i="103"/>
  <c r="B168" i="103"/>
  <c r="A168" i="103"/>
  <c r="M167" i="103"/>
  <c r="L167" i="103"/>
  <c r="B167" i="103"/>
  <c r="A167" i="103"/>
  <c r="M166" i="103"/>
  <c r="L166" i="103"/>
  <c r="B166" i="103"/>
  <c r="A166" i="103"/>
  <c r="M165" i="103"/>
  <c r="L165" i="103"/>
  <c r="B165" i="103"/>
  <c r="A165" i="103"/>
  <c r="M164" i="103"/>
  <c r="L164" i="103"/>
  <c r="B164" i="103"/>
  <c r="A164" i="103"/>
  <c r="M163" i="103"/>
  <c r="L163" i="103"/>
  <c r="B163" i="103"/>
  <c r="A163" i="103"/>
  <c r="M162" i="103"/>
  <c r="L162" i="103"/>
  <c r="B162" i="103"/>
  <c r="A162" i="103"/>
  <c r="M161" i="103"/>
  <c r="L161" i="103"/>
  <c r="B161" i="103"/>
  <c r="A161" i="103"/>
  <c r="M160" i="103"/>
  <c r="L160" i="103"/>
  <c r="B160" i="103"/>
  <c r="A160" i="103"/>
  <c r="M159" i="103"/>
  <c r="L159" i="103"/>
  <c r="B159" i="103"/>
  <c r="A159" i="103"/>
  <c r="M158" i="103"/>
  <c r="L158" i="103"/>
  <c r="B158" i="103"/>
  <c r="A158" i="103"/>
  <c r="M157" i="103"/>
  <c r="L157" i="103"/>
  <c r="B157" i="103"/>
  <c r="A157" i="103"/>
  <c r="M156" i="103"/>
  <c r="L156" i="103"/>
  <c r="B156" i="103"/>
  <c r="A156" i="103"/>
  <c r="M155" i="103"/>
  <c r="L155" i="103"/>
  <c r="B155" i="103"/>
  <c r="A155" i="103"/>
  <c r="M154" i="103"/>
  <c r="L154" i="103"/>
  <c r="B154" i="103"/>
  <c r="A154" i="103"/>
  <c r="M153" i="103"/>
  <c r="L153" i="103"/>
  <c r="B153" i="103"/>
  <c r="A153" i="103"/>
  <c r="M152" i="103"/>
  <c r="L152" i="103"/>
  <c r="B152" i="103"/>
  <c r="A152" i="103"/>
  <c r="M151" i="103"/>
  <c r="L151" i="103"/>
  <c r="B151" i="103"/>
  <c r="A151" i="103"/>
  <c r="M150" i="103"/>
  <c r="L150" i="103"/>
  <c r="B150" i="103"/>
  <c r="A150" i="103"/>
  <c r="M149" i="103"/>
  <c r="L149" i="103"/>
  <c r="B149" i="103"/>
  <c r="A149" i="103"/>
  <c r="M148" i="103"/>
  <c r="L148" i="103"/>
  <c r="B148" i="103"/>
  <c r="A148" i="103"/>
  <c r="M147" i="103"/>
  <c r="L147" i="103"/>
  <c r="B147" i="103"/>
  <c r="A147" i="103"/>
  <c r="M146" i="103"/>
  <c r="L146" i="103"/>
  <c r="B146" i="103"/>
  <c r="A146" i="103"/>
  <c r="M145" i="103"/>
  <c r="L145" i="103"/>
  <c r="B145" i="103"/>
  <c r="A145" i="103"/>
  <c r="M144" i="103"/>
  <c r="L144" i="103"/>
  <c r="B144" i="103"/>
  <c r="A144" i="103"/>
  <c r="M143" i="103"/>
  <c r="L143" i="103"/>
  <c r="B143" i="103"/>
  <c r="A143" i="103"/>
  <c r="M142" i="103"/>
  <c r="L142" i="103"/>
  <c r="B142" i="103"/>
  <c r="A142" i="103"/>
  <c r="M141" i="103"/>
  <c r="L141" i="103"/>
  <c r="B141" i="103"/>
  <c r="A141" i="103"/>
  <c r="M140" i="103"/>
  <c r="L140" i="103"/>
  <c r="B140" i="103"/>
  <c r="A140" i="103"/>
  <c r="M139" i="103"/>
  <c r="L139" i="103"/>
  <c r="B139" i="103"/>
  <c r="A139" i="103"/>
  <c r="M138" i="103"/>
  <c r="L138" i="103"/>
  <c r="B138" i="103"/>
  <c r="A138" i="103"/>
  <c r="M137" i="103"/>
  <c r="L137" i="103"/>
  <c r="B137" i="103"/>
  <c r="A137" i="103"/>
  <c r="M136" i="103"/>
  <c r="L136" i="103"/>
  <c r="B136" i="103"/>
  <c r="A136" i="103"/>
  <c r="M135" i="103"/>
  <c r="L135" i="103"/>
  <c r="B135" i="103"/>
  <c r="A135" i="103"/>
  <c r="M134" i="103"/>
  <c r="L134" i="103"/>
  <c r="B134" i="103"/>
  <c r="A134" i="103"/>
  <c r="M133" i="103"/>
  <c r="L133" i="103"/>
  <c r="B133" i="103"/>
  <c r="A133" i="103"/>
  <c r="M132" i="103"/>
  <c r="L132" i="103"/>
  <c r="B132" i="103"/>
  <c r="A132" i="103"/>
  <c r="M131" i="103"/>
  <c r="L131" i="103"/>
  <c r="B131" i="103"/>
  <c r="A131" i="103"/>
  <c r="M130" i="103"/>
  <c r="L130" i="103"/>
  <c r="B130" i="103"/>
  <c r="A130" i="103"/>
  <c r="M129" i="103"/>
  <c r="L129" i="103"/>
  <c r="B129" i="103"/>
  <c r="A129" i="103"/>
  <c r="M128" i="103"/>
  <c r="L128" i="103"/>
  <c r="B128" i="103"/>
  <c r="A128" i="103"/>
  <c r="M127" i="103"/>
  <c r="L127" i="103"/>
  <c r="B127" i="103"/>
  <c r="A127" i="103"/>
  <c r="M126" i="103"/>
  <c r="L126" i="103"/>
  <c r="B126" i="103"/>
  <c r="A126" i="103"/>
  <c r="M125" i="103"/>
  <c r="L125" i="103"/>
  <c r="B125" i="103"/>
  <c r="A125" i="103"/>
  <c r="M124" i="103"/>
  <c r="L124" i="103"/>
  <c r="B124" i="103"/>
  <c r="A124" i="103"/>
  <c r="M123" i="103"/>
  <c r="L123" i="103"/>
  <c r="B123" i="103"/>
  <c r="A123" i="103"/>
  <c r="M122" i="103"/>
  <c r="L122" i="103"/>
  <c r="B122" i="103"/>
  <c r="A122" i="103"/>
  <c r="M121" i="103"/>
  <c r="L121" i="103"/>
  <c r="B121" i="103"/>
  <c r="A121" i="103"/>
  <c r="M120" i="103"/>
  <c r="L120" i="103"/>
  <c r="B120" i="103"/>
  <c r="A120" i="103"/>
  <c r="M119" i="103"/>
  <c r="L119" i="103"/>
  <c r="B119" i="103"/>
  <c r="A119" i="103"/>
  <c r="M118" i="103"/>
  <c r="L118" i="103"/>
  <c r="B118" i="103"/>
  <c r="A118" i="103"/>
  <c r="M117" i="103"/>
  <c r="L117" i="103"/>
  <c r="B117" i="103"/>
  <c r="A117" i="103"/>
  <c r="M116" i="103"/>
  <c r="L116" i="103"/>
  <c r="B116" i="103"/>
  <c r="A116" i="103"/>
  <c r="M115" i="103"/>
  <c r="L115" i="103"/>
  <c r="B115" i="103"/>
  <c r="A115" i="103"/>
  <c r="M114" i="103"/>
  <c r="L114" i="103"/>
  <c r="B114" i="103"/>
  <c r="A114" i="103"/>
  <c r="M113" i="103"/>
  <c r="L113" i="103"/>
  <c r="B113" i="103"/>
  <c r="A113" i="103"/>
  <c r="M112" i="103"/>
  <c r="L112" i="103"/>
  <c r="B112" i="103"/>
  <c r="A112" i="103"/>
  <c r="M111" i="103"/>
  <c r="L111" i="103"/>
  <c r="B111" i="103"/>
  <c r="A111" i="103"/>
  <c r="M110" i="103"/>
  <c r="L110" i="103"/>
  <c r="B110" i="103"/>
  <c r="A110" i="103"/>
  <c r="M109" i="103"/>
  <c r="L109" i="103"/>
  <c r="B109" i="103"/>
  <c r="A109" i="103"/>
  <c r="M108" i="103"/>
  <c r="L108" i="103"/>
  <c r="B108" i="103"/>
  <c r="A108" i="103"/>
  <c r="M107" i="103"/>
  <c r="L107" i="103"/>
  <c r="B107" i="103"/>
  <c r="A107" i="103"/>
  <c r="M106" i="103"/>
  <c r="L106" i="103"/>
  <c r="B106" i="103"/>
  <c r="A106" i="103"/>
  <c r="M105" i="103"/>
  <c r="L105" i="103"/>
  <c r="B105" i="103"/>
  <c r="A105" i="103"/>
  <c r="M104" i="103"/>
  <c r="L104" i="103"/>
  <c r="N104" i="103" s="1"/>
  <c r="B104" i="103"/>
  <c r="A104" i="103"/>
  <c r="M103" i="103"/>
  <c r="O103" i="103" s="1"/>
  <c r="L103" i="103"/>
  <c r="N103" i="103" s="1"/>
  <c r="B103" i="103"/>
  <c r="A103" i="103"/>
  <c r="M102" i="103"/>
  <c r="O102" i="103" s="1"/>
  <c r="L102" i="103"/>
  <c r="N102" i="103" s="1"/>
  <c r="G102" i="103"/>
  <c r="B102" i="103"/>
  <c r="A102" i="103"/>
  <c r="M101" i="103"/>
  <c r="O101" i="103" s="1"/>
  <c r="L101" i="103"/>
  <c r="N101" i="103" s="1"/>
  <c r="H101" i="103"/>
  <c r="G101" i="103"/>
  <c r="B101" i="103"/>
  <c r="A101" i="103"/>
  <c r="M100" i="103"/>
  <c r="O100" i="103" s="1"/>
  <c r="L100" i="103"/>
  <c r="N100" i="103" s="1"/>
  <c r="H100" i="103"/>
  <c r="G100" i="103"/>
  <c r="B100" i="103"/>
  <c r="A100" i="103"/>
  <c r="M99" i="103"/>
  <c r="O99" i="103" s="1"/>
  <c r="L99" i="103"/>
  <c r="N99" i="103" s="1"/>
  <c r="H99" i="103"/>
  <c r="G99" i="103"/>
  <c r="B99" i="103"/>
  <c r="A99" i="103"/>
  <c r="M98" i="103"/>
  <c r="O98" i="103" s="1"/>
  <c r="L98" i="103"/>
  <c r="N98" i="103" s="1"/>
  <c r="H98" i="103"/>
  <c r="G98" i="103"/>
  <c r="B98" i="103"/>
  <c r="A98" i="103"/>
  <c r="M97" i="103"/>
  <c r="O97" i="103" s="1"/>
  <c r="L97" i="103"/>
  <c r="N97" i="103" s="1"/>
  <c r="H97" i="103"/>
  <c r="G97" i="103"/>
  <c r="B97" i="103"/>
  <c r="A97" i="103"/>
  <c r="M96" i="103"/>
  <c r="O96" i="103" s="1"/>
  <c r="L96" i="103"/>
  <c r="N96" i="103" s="1"/>
  <c r="H96" i="103"/>
  <c r="G96" i="103"/>
  <c r="B96" i="103"/>
  <c r="A96" i="103"/>
  <c r="M95" i="103"/>
  <c r="O95" i="103" s="1"/>
  <c r="L95" i="103"/>
  <c r="N95" i="103" s="1"/>
  <c r="H95" i="103"/>
  <c r="G95" i="103"/>
  <c r="B95" i="103"/>
  <c r="A95" i="103"/>
  <c r="M94" i="103"/>
  <c r="O94" i="103" s="1"/>
  <c r="L94" i="103"/>
  <c r="N94" i="103" s="1"/>
  <c r="H94" i="103"/>
  <c r="G94" i="103"/>
  <c r="B94" i="103"/>
  <c r="A94" i="103"/>
  <c r="M93" i="103"/>
  <c r="O93" i="103" s="1"/>
  <c r="L93" i="103"/>
  <c r="N93" i="103" s="1"/>
  <c r="H93" i="103"/>
  <c r="G93" i="103"/>
  <c r="B93" i="103"/>
  <c r="A93" i="103"/>
  <c r="M92" i="103"/>
  <c r="O92" i="103" s="1"/>
  <c r="L92" i="103"/>
  <c r="N92" i="103" s="1"/>
  <c r="H92" i="103"/>
  <c r="G92" i="103"/>
  <c r="B92" i="103"/>
  <c r="A92" i="103"/>
  <c r="M91" i="103"/>
  <c r="O91" i="103" s="1"/>
  <c r="L91" i="103"/>
  <c r="N91" i="103" s="1"/>
  <c r="H91" i="103"/>
  <c r="G91" i="103"/>
  <c r="B91" i="103"/>
  <c r="A91" i="103"/>
  <c r="M90" i="103"/>
  <c r="O90" i="103" s="1"/>
  <c r="L90" i="103"/>
  <c r="N90" i="103" s="1"/>
  <c r="H90" i="103"/>
  <c r="G90" i="103"/>
  <c r="B90" i="103"/>
  <c r="A90" i="103"/>
  <c r="M89" i="103"/>
  <c r="O89" i="103" s="1"/>
  <c r="L89" i="103"/>
  <c r="N89" i="103" s="1"/>
  <c r="H89" i="103"/>
  <c r="G89" i="103"/>
  <c r="B89" i="103"/>
  <c r="A89" i="103"/>
  <c r="M88" i="103"/>
  <c r="O88" i="103" s="1"/>
  <c r="L88" i="103"/>
  <c r="N88" i="103" s="1"/>
  <c r="H88" i="103"/>
  <c r="G88" i="103"/>
  <c r="B88" i="103"/>
  <c r="A88" i="103"/>
  <c r="M87" i="103"/>
  <c r="O87" i="103" s="1"/>
  <c r="L87" i="103"/>
  <c r="N87" i="103" s="1"/>
  <c r="H87" i="103"/>
  <c r="G87" i="103"/>
  <c r="B87" i="103"/>
  <c r="A87" i="103"/>
  <c r="M86" i="103"/>
  <c r="O86" i="103" s="1"/>
  <c r="L86" i="103"/>
  <c r="N86" i="103" s="1"/>
  <c r="H86" i="103"/>
  <c r="G86" i="103"/>
  <c r="B86" i="103"/>
  <c r="A86" i="103"/>
  <c r="M85" i="103"/>
  <c r="O85" i="103" s="1"/>
  <c r="L85" i="103"/>
  <c r="N85" i="103" s="1"/>
  <c r="H85" i="103"/>
  <c r="G85" i="103"/>
  <c r="B85" i="103"/>
  <c r="A85" i="103"/>
  <c r="M84" i="103"/>
  <c r="O84" i="103" s="1"/>
  <c r="L84" i="103"/>
  <c r="N84" i="103" s="1"/>
  <c r="H84" i="103"/>
  <c r="G84" i="103"/>
  <c r="B84" i="103"/>
  <c r="A84" i="103"/>
  <c r="M83" i="103"/>
  <c r="O83" i="103" s="1"/>
  <c r="L83" i="103"/>
  <c r="N83" i="103" s="1"/>
  <c r="H83" i="103"/>
  <c r="G83" i="103"/>
  <c r="B83" i="103"/>
  <c r="A83" i="103"/>
  <c r="M82" i="103"/>
  <c r="O82" i="103" s="1"/>
  <c r="L82" i="103"/>
  <c r="N82" i="103" s="1"/>
  <c r="H82" i="103"/>
  <c r="G82" i="103"/>
  <c r="B82" i="103"/>
  <c r="A82" i="103"/>
  <c r="M81" i="103"/>
  <c r="O81" i="103" s="1"/>
  <c r="L81" i="103"/>
  <c r="N81" i="103" s="1"/>
  <c r="H81" i="103"/>
  <c r="G81" i="103"/>
  <c r="B81" i="103"/>
  <c r="A81" i="103"/>
  <c r="M80" i="103"/>
  <c r="O80" i="103" s="1"/>
  <c r="L80" i="103"/>
  <c r="N80" i="103" s="1"/>
  <c r="H80" i="103"/>
  <c r="G80" i="103"/>
  <c r="B80" i="103"/>
  <c r="A80" i="103"/>
  <c r="M79" i="103"/>
  <c r="O79" i="103" s="1"/>
  <c r="L79" i="103"/>
  <c r="N79" i="103" s="1"/>
  <c r="H79" i="103"/>
  <c r="G79" i="103"/>
  <c r="B79" i="103"/>
  <c r="A79" i="103"/>
  <c r="M78" i="103"/>
  <c r="O78" i="103" s="1"/>
  <c r="L78" i="103"/>
  <c r="N78" i="103" s="1"/>
  <c r="H78" i="103"/>
  <c r="G78" i="103"/>
  <c r="B78" i="103"/>
  <c r="A78" i="103"/>
  <c r="M77" i="103"/>
  <c r="O77" i="103" s="1"/>
  <c r="L77" i="103"/>
  <c r="N77" i="103" s="1"/>
  <c r="H77" i="103"/>
  <c r="G77" i="103"/>
  <c r="B77" i="103"/>
  <c r="A77" i="103"/>
  <c r="M76" i="103"/>
  <c r="O76" i="103" s="1"/>
  <c r="L76" i="103"/>
  <c r="N76" i="103" s="1"/>
  <c r="H76" i="103"/>
  <c r="G76" i="103"/>
  <c r="B76" i="103"/>
  <c r="A76" i="103"/>
  <c r="M75" i="103"/>
  <c r="O75" i="103" s="1"/>
  <c r="L75" i="103"/>
  <c r="N75" i="103" s="1"/>
  <c r="H75" i="103"/>
  <c r="G75" i="103"/>
  <c r="B75" i="103"/>
  <c r="A75" i="103"/>
  <c r="M74" i="103"/>
  <c r="O74" i="103" s="1"/>
  <c r="L74" i="103"/>
  <c r="N74" i="103" s="1"/>
  <c r="H74" i="103"/>
  <c r="G74" i="103"/>
  <c r="B74" i="103"/>
  <c r="A74" i="103"/>
  <c r="M73" i="103"/>
  <c r="O73" i="103" s="1"/>
  <c r="L73" i="103"/>
  <c r="N73" i="103" s="1"/>
  <c r="H73" i="103"/>
  <c r="G73" i="103"/>
  <c r="B73" i="103"/>
  <c r="A73" i="103"/>
  <c r="M72" i="103"/>
  <c r="O72" i="103" s="1"/>
  <c r="L72" i="103"/>
  <c r="N72" i="103" s="1"/>
  <c r="H72" i="103"/>
  <c r="G72" i="103"/>
  <c r="B72" i="103"/>
  <c r="A72" i="103"/>
  <c r="M71" i="103"/>
  <c r="O71" i="103" s="1"/>
  <c r="L71" i="103"/>
  <c r="N71" i="103" s="1"/>
  <c r="H71" i="103"/>
  <c r="G71" i="103"/>
  <c r="B71" i="103"/>
  <c r="A71" i="103"/>
  <c r="M70" i="103"/>
  <c r="O70" i="103" s="1"/>
  <c r="L70" i="103"/>
  <c r="N70" i="103" s="1"/>
  <c r="H70" i="103"/>
  <c r="G70" i="103"/>
  <c r="B70" i="103"/>
  <c r="A70" i="103"/>
  <c r="M69" i="103"/>
  <c r="O69" i="103" s="1"/>
  <c r="L69" i="103"/>
  <c r="N69" i="103" s="1"/>
  <c r="H69" i="103"/>
  <c r="G69" i="103"/>
  <c r="B69" i="103"/>
  <c r="A69" i="103"/>
  <c r="M68" i="103"/>
  <c r="O68" i="103" s="1"/>
  <c r="L68" i="103"/>
  <c r="N68" i="103" s="1"/>
  <c r="H68" i="103"/>
  <c r="G68" i="103"/>
  <c r="B68" i="103"/>
  <c r="A68" i="103"/>
  <c r="M67" i="103"/>
  <c r="O67" i="103" s="1"/>
  <c r="L67" i="103"/>
  <c r="N67" i="103" s="1"/>
  <c r="H67" i="103"/>
  <c r="G67" i="103"/>
  <c r="B67" i="103"/>
  <c r="A67" i="103"/>
  <c r="M66" i="103"/>
  <c r="O66" i="103" s="1"/>
  <c r="L66" i="103"/>
  <c r="N66" i="103" s="1"/>
  <c r="H66" i="103"/>
  <c r="G66" i="103"/>
  <c r="B66" i="103"/>
  <c r="A66" i="103"/>
  <c r="M65" i="103"/>
  <c r="O65" i="103" s="1"/>
  <c r="L65" i="103"/>
  <c r="N65" i="103" s="1"/>
  <c r="H65" i="103"/>
  <c r="G65" i="103"/>
  <c r="B65" i="103"/>
  <c r="A65" i="103"/>
  <c r="M64" i="103"/>
  <c r="O64" i="103" s="1"/>
  <c r="L64" i="103"/>
  <c r="N64" i="103" s="1"/>
  <c r="H64" i="103"/>
  <c r="G64" i="103"/>
  <c r="B64" i="103"/>
  <c r="A64" i="103"/>
  <c r="M63" i="103"/>
  <c r="O63" i="103" s="1"/>
  <c r="L63" i="103"/>
  <c r="N63" i="103" s="1"/>
  <c r="H63" i="103"/>
  <c r="G63" i="103"/>
  <c r="B63" i="103"/>
  <c r="A63" i="103"/>
  <c r="M62" i="103"/>
  <c r="O62" i="103" s="1"/>
  <c r="L62" i="103"/>
  <c r="N62" i="103" s="1"/>
  <c r="H62" i="103"/>
  <c r="G62" i="103"/>
  <c r="B62" i="103"/>
  <c r="A62" i="103"/>
  <c r="M61" i="103"/>
  <c r="O61" i="103" s="1"/>
  <c r="L61" i="103"/>
  <c r="N61" i="103" s="1"/>
  <c r="H61" i="103"/>
  <c r="G61" i="103"/>
  <c r="B61" i="103"/>
  <c r="A61" i="103"/>
  <c r="M60" i="103"/>
  <c r="O60" i="103" s="1"/>
  <c r="L60" i="103"/>
  <c r="N60" i="103" s="1"/>
  <c r="H60" i="103"/>
  <c r="G60" i="103"/>
  <c r="B60" i="103"/>
  <c r="A60" i="103"/>
  <c r="M59" i="103"/>
  <c r="O59" i="103" s="1"/>
  <c r="L59" i="103"/>
  <c r="N59" i="103" s="1"/>
  <c r="H59" i="103"/>
  <c r="G59" i="103"/>
  <c r="B59" i="103"/>
  <c r="A59" i="103"/>
  <c r="M58" i="103"/>
  <c r="O58" i="103" s="1"/>
  <c r="L58" i="103"/>
  <c r="N58" i="103" s="1"/>
  <c r="H58" i="103"/>
  <c r="G58" i="103"/>
  <c r="B58" i="103"/>
  <c r="A58" i="103"/>
  <c r="M57" i="103"/>
  <c r="O57" i="103" s="1"/>
  <c r="L57" i="103"/>
  <c r="N57" i="103" s="1"/>
  <c r="H57" i="103"/>
  <c r="G57" i="103"/>
  <c r="B57" i="103"/>
  <c r="A57" i="103"/>
  <c r="M56" i="103"/>
  <c r="O56" i="103" s="1"/>
  <c r="L56" i="103"/>
  <c r="N56" i="103" s="1"/>
  <c r="H56" i="103"/>
  <c r="G56" i="103"/>
  <c r="B56" i="103"/>
  <c r="A56" i="103"/>
  <c r="M55" i="103"/>
  <c r="O55" i="103" s="1"/>
  <c r="L55" i="103"/>
  <c r="N55" i="103" s="1"/>
  <c r="H55" i="103"/>
  <c r="G55" i="103"/>
  <c r="B55" i="103"/>
  <c r="A55" i="103"/>
  <c r="M54" i="103"/>
  <c r="O54" i="103" s="1"/>
  <c r="L54" i="103"/>
  <c r="N54" i="103" s="1"/>
  <c r="H54" i="103"/>
  <c r="G54" i="103"/>
  <c r="B54" i="103"/>
  <c r="A54" i="103"/>
  <c r="M53" i="103"/>
  <c r="O53" i="103" s="1"/>
  <c r="L53" i="103"/>
  <c r="N53" i="103" s="1"/>
  <c r="H53" i="103"/>
  <c r="G53" i="103"/>
  <c r="B53" i="103"/>
  <c r="A53" i="103"/>
  <c r="M52" i="103"/>
  <c r="O52" i="103" s="1"/>
  <c r="L52" i="103"/>
  <c r="N52" i="103" s="1"/>
  <c r="H52" i="103"/>
  <c r="G52" i="103"/>
  <c r="B52" i="103"/>
  <c r="A52" i="103"/>
  <c r="M51" i="103"/>
  <c r="O51" i="103" s="1"/>
  <c r="L51" i="103"/>
  <c r="N51" i="103" s="1"/>
  <c r="H51" i="103"/>
  <c r="G51" i="103"/>
  <c r="B51" i="103"/>
  <c r="A51" i="103"/>
  <c r="M50" i="103"/>
  <c r="O50" i="103" s="1"/>
  <c r="L50" i="103"/>
  <c r="N50" i="103" s="1"/>
  <c r="H50" i="103"/>
  <c r="G50" i="103"/>
  <c r="B50" i="103"/>
  <c r="A50" i="103"/>
  <c r="M49" i="103"/>
  <c r="O49" i="103" s="1"/>
  <c r="L49" i="103"/>
  <c r="N49" i="103" s="1"/>
  <c r="H49" i="103"/>
  <c r="G49" i="103"/>
  <c r="B49" i="103"/>
  <c r="A49" i="103"/>
  <c r="M48" i="103"/>
  <c r="O48" i="103" s="1"/>
  <c r="L48" i="103"/>
  <c r="N48" i="103" s="1"/>
  <c r="H48" i="103"/>
  <c r="G48" i="103"/>
  <c r="B48" i="103"/>
  <c r="A48" i="103"/>
  <c r="M47" i="103"/>
  <c r="O47" i="103" s="1"/>
  <c r="L47" i="103"/>
  <c r="N47" i="103" s="1"/>
  <c r="H47" i="103"/>
  <c r="G47" i="103"/>
  <c r="B47" i="103"/>
  <c r="A47" i="103"/>
  <c r="M46" i="103"/>
  <c r="O46" i="103" s="1"/>
  <c r="L46" i="103"/>
  <c r="N46" i="103" s="1"/>
  <c r="H46" i="103"/>
  <c r="G46" i="103"/>
  <c r="B46" i="103"/>
  <c r="A46" i="103"/>
  <c r="M45" i="103"/>
  <c r="O45" i="103" s="1"/>
  <c r="L45" i="103"/>
  <c r="N45" i="103" s="1"/>
  <c r="H45" i="103"/>
  <c r="G45" i="103"/>
  <c r="B45" i="103"/>
  <c r="A45" i="103"/>
  <c r="M44" i="103"/>
  <c r="O44" i="103" s="1"/>
  <c r="L44" i="103"/>
  <c r="N44" i="103" s="1"/>
  <c r="H44" i="103"/>
  <c r="G44" i="103"/>
  <c r="B44" i="103"/>
  <c r="A44" i="103"/>
  <c r="M43" i="103"/>
  <c r="O43" i="103" s="1"/>
  <c r="L43" i="103"/>
  <c r="N43" i="103" s="1"/>
  <c r="H43" i="103"/>
  <c r="G43" i="103"/>
  <c r="B43" i="103"/>
  <c r="A43" i="103"/>
  <c r="M42" i="103"/>
  <c r="O42" i="103" s="1"/>
  <c r="L42" i="103"/>
  <c r="N42" i="103" s="1"/>
  <c r="H42" i="103"/>
  <c r="G42" i="103"/>
  <c r="B42" i="103"/>
  <c r="A42" i="103"/>
  <c r="M41" i="103"/>
  <c r="O41" i="103" s="1"/>
  <c r="L41" i="103"/>
  <c r="N41" i="103" s="1"/>
  <c r="H41" i="103"/>
  <c r="G41" i="103"/>
  <c r="B41" i="103"/>
  <c r="A41" i="103"/>
  <c r="M40" i="103"/>
  <c r="O40" i="103" s="1"/>
  <c r="L40" i="103"/>
  <c r="N40" i="103" s="1"/>
  <c r="H40" i="103"/>
  <c r="G40" i="103"/>
  <c r="B40" i="103"/>
  <c r="A40" i="103"/>
  <c r="M39" i="103"/>
  <c r="O39" i="103" s="1"/>
  <c r="L39" i="103"/>
  <c r="N39" i="103" s="1"/>
  <c r="H39" i="103"/>
  <c r="G39" i="103"/>
  <c r="B39" i="103"/>
  <c r="A39" i="103"/>
  <c r="M38" i="103"/>
  <c r="O38" i="103" s="1"/>
  <c r="L38" i="103"/>
  <c r="N38" i="103" s="1"/>
  <c r="H38" i="103"/>
  <c r="G38" i="103"/>
  <c r="B38" i="103"/>
  <c r="A38" i="103"/>
  <c r="M37" i="103"/>
  <c r="O37" i="103" s="1"/>
  <c r="L37" i="103"/>
  <c r="N37" i="103" s="1"/>
  <c r="H37" i="103"/>
  <c r="G37" i="103"/>
  <c r="B37" i="103"/>
  <c r="A37" i="103"/>
  <c r="M36" i="103"/>
  <c r="O36" i="103" s="1"/>
  <c r="L36" i="103"/>
  <c r="N36" i="103" s="1"/>
  <c r="H36" i="103"/>
  <c r="G36" i="103"/>
  <c r="B36" i="103"/>
  <c r="A36" i="103"/>
  <c r="M35" i="103"/>
  <c r="O35" i="103" s="1"/>
  <c r="L35" i="103"/>
  <c r="N35" i="103" s="1"/>
  <c r="H35" i="103"/>
  <c r="G35" i="103"/>
  <c r="B35" i="103"/>
  <c r="A35" i="103"/>
  <c r="M34" i="103"/>
  <c r="O34" i="103" s="1"/>
  <c r="L34" i="103"/>
  <c r="N34" i="103" s="1"/>
  <c r="H34" i="103"/>
  <c r="G34" i="103"/>
  <c r="B34" i="103"/>
  <c r="A34" i="103"/>
  <c r="M33" i="103"/>
  <c r="O33" i="103" s="1"/>
  <c r="L33" i="103"/>
  <c r="N33" i="103" s="1"/>
  <c r="H33" i="103"/>
  <c r="G33" i="103"/>
  <c r="B33" i="103"/>
  <c r="A33" i="103"/>
  <c r="M32" i="103"/>
  <c r="O32" i="103" s="1"/>
  <c r="L32" i="103"/>
  <c r="N32" i="103" s="1"/>
  <c r="H32" i="103"/>
  <c r="G32" i="103"/>
  <c r="B32" i="103"/>
  <c r="A32" i="103"/>
  <c r="M31" i="103"/>
  <c r="O31" i="103" s="1"/>
  <c r="L31" i="103"/>
  <c r="N31" i="103" s="1"/>
  <c r="H31" i="103"/>
  <c r="G31" i="103"/>
  <c r="B31" i="103"/>
  <c r="A31" i="103"/>
  <c r="M30" i="103"/>
  <c r="O30" i="103" s="1"/>
  <c r="L30" i="103"/>
  <c r="N30" i="103" s="1"/>
  <c r="H30" i="103"/>
  <c r="G30" i="103"/>
  <c r="B30" i="103"/>
  <c r="A30" i="103"/>
  <c r="M29" i="103"/>
  <c r="O29" i="103" s="1"/>
  <c r="L29" i="103"/>
  <c r="N29" i="103" s="1"/>
  <c r="H29" i="103"/>
  <c r="G29" i="103"/>
  <c r="B29" i="103"/>
  <c r="A29" i="103"/>
  <c r="M28" i="103"/>
  <c r="O28" i="103" s="1"/>
  <c r="L28" i="103"/>
  <c r="N28" i="103" s="1"/>
  <c r="H28" i="103"/>
  <c r="G28" i="103"/>
  <c r="B28" i="103"/>
  <c r="A28" i="103"/>
  <c r="M27" i="103"/>
  <c r="O27" i="103" s="1"/>
  <c r="L27" i="103"/>
  <c r="N27" i="103" s="1"/>
  <c r="H27" i="103"/>
  <c r="G27" i="103"/>
  <c r="B27" i="103"/>
  <c r="A27" i="103"/>
  <c r="M26" i="103"/>
  <c r="O26" i="103" s="1"/>
  <c r="L26" i="103"/>
  <c r="N26" i="103" s="1"/>
  <c r="H26" i="103"/>
  <c r="G26" i="103"/>
  <c r="B26" i="103"/>
  <c r="A26" i="103"/>
  <c r="M25" i="103"/>
  <c r="O25" i="103" s="1"/>
  <c r="L25" i="103"/>
  <c r="N25" i="103" s="1"/>
  <c r="H25" i="103"/>
  <c r="G25" i="103"/>
  <c r="B25" i="103"/>
  <c r="A25" i="103"/>
  <c r="M24" i="103"/>
  <c r="O24" i="103" s="1"/>
  <c r="L24" i="103"/>
  <c r="N24" i="103" s="1"/>
  <c r="H24" i="103"/>
  <c r="G24" i="103"/>
  <c r="B24" i="103"/>
  <c r="A24" i="103"/>
  <c r="M23" i="103"/>
  <c r="O23" i="103" s="1"/>
  <c r="L23" i="103"/>
  <c r="N23" i="103" s="1"/>
  <c r="H23" i="103"/>
  <c r="G23" i="103"/>
  <c r="B23" i="103"/>
  <c r="A23" i="103"/>
  <c r="M22" i="103"/>
  <c r="O22" i="103" s="1"/>
  <c r="L22" i="103"/>
  <c r="N22" i="103" s="1"/>
  <c r="G22" i="103"/>
  <c r="B22" i="103"/>
  <c r="A22" i="103"/>
  <c r="M21" i="103"/>
  <c r="O21" i="103" s="1"/>
  <c r="L21" i="103"/>
  <c r="N21" i="103" s="1"/>
  <c r="G21" i="103"/>
  <c r="B21" i="103"/>
  <c r="A21" i="103"/>
  <c r="M20" i="103"/>
  <c r="O20" i="103" s="1"/>
  <c r="L20" i="103"/>
  <c r="N20" i="103" s="1"/>
  <c r="G20" i="103"/>
  <c r="B20" i="103"/>
  <c r="A20" i="103"/>
  <c r="M19" i="103"/>
  <c r="O19" i="103" s="1"/>
  <c r="L19" i="103"/>
  <c r="N19" i="103" s="1"/>
  <c r="G19" i="103"/>
  <c r="B19" i="103"/>
  <c r="A19" i="103"/>
  <c r="M18" i="103"/>
  <c r="O18" i="103" s="1"/>
  <c r="L18" i="103"/>
  <c r="N18" i="103" s="1"/>
  <c r="G18" i="103"/>
  <c r="B18" i="103"/>
  <c r="A18" i="103"/>
  <c r="M17" i="103"/>
  <c r="O17" i="103" s="1"/>
  <c r="L17" i="103"/>
  <c r="N17" i="103" s="1"/>
  <c r="G17" i="103"/>
  <c r="B17" i="103"/>
  <c r="A17" i="103"/>
  <c r="M16" i="103"/>
  <c r="O16" i="103" s="1"/>
  <c r="L16" i="103"/>
  <c r="N16" i="103" s="1"/>
  <c r="G16" i="103"/>
  <c r="B16" i="103"/>
  <c r="A16" i="103"/>
  <c r="M15" i="103"/>
  <c r="O15" i="103" s="1"/>
  <c r="L15" i="103"/>
  <c r="N15" i="103" s="1"/>
  <c r="G15" i="103"/>
  <c r="B15" i="103"/>
  <c r="A15" i="103"/>
  <c r="M14" i="103"/>
  <c r="O14" i="103" s="1"/>
  <c r="L14" i="103"/>
  <c r="N14" i="103" s="1"/>
  <c r="G14" i="103"/>
  <c r="B14" i="103"/>
  <c r="A14" i="103"/>
  <c r="M13" i="103"/>
  <c r="O13" i="103" s="1"/>
  <c r="L13" i="103"/>
  <c r="N13" i="103" s="1"/>
  <c r="G13" i="103"/>
  <c r="B13" i="103"/>
  <c r="A13" i="103"/>
  <c r="M12" i="103"/>
  <c r="O12" i="103" s="1"/>
  <c r="L12" i="103"/>
  <c r="N12" i="103" s="1"/>
  <c r="G12" i="103"/>
  <c r="B12" i="103"/>
  <c r="A12" i="103"/>
  <c r="M11" i="103"/>
  <c r="O11" i="103" s="1"/>
  <c r="L11" i="103"/>
  <c r="N11" i="103" s="1"/>
  <c r="B11" i="103"/>
  <c r="A11" i="103"/>
  <c r="B10" i="103"/>
  <c r="A10" i="103"/>
  <c r="B9" i="103"/>
  <c r="A9" i="103"/>
  <c r="B8" i="103"/>
  <c r="A8" i="103"/>
  <c r="AL277" i="161" l="1"/>
  <c r="AM277" i="161"/>
  <c r="AN277" i="161"/>
  <c r="AO277" i="161"/>
  <c r="AM70" i="115"/>
  <c r="AM192" i="115"/>
  <c r="AM200" i="115"/>
  <c r="AM157" i="115"/>
  <c r="AM88" i="115"/>
  <c r="AM76" i="115"/>
  <c r="AM74" i="115"/>
  <c r="AM80" i="115"/>
  <c r="AM78" i="115"/>
  <c r="AM203" i="115"/>
  <c r="AM202" i="115"/>
  <c r="AM126" i="115"/>
  <c r="AM82" i="115"/>
  <c r="AM71" i="115"/>
  <c r="AM199" i="115"/>
  <c r="AM75" i="115"/>
  <c r="AM77" i="115"/>
  <c r="AM92" i="115"/>
  <c r="AM89" i="115"/>
  <c r="AM201" i="115"/>
  <c r="AM84" i="115"/>
  <c r="AM81" i="115"/>
  <c r="AM79" i="115"/>
  <c r="AM72" i="115"/>
  <c r="D178" i="151"/>
  <c r="O178" i="151"/>
  <c r="E177" i="151"/>
  <c r="I177" i="151"/>
  <c r="AM86" i="112"/>
  <c r="AM77" i="112"/>
  <c r="AM71" i="112"/>
  <c r="AM121" i="112"/>
  <c r="AM202" i="112" s="1"/>
  <c r="AM87" i="112"/>
  <c r="AM70" i="112"/>
  <c r="AM152" i="112"/>
  <c r="AM234" i="112" s="1"/>
  <c r="AM76" i="112"/>
  <c r="AM198" i="112" s="1"/>
  <c r="AM82" i="112"/>
  <c r="AM196" i="112"/>
  <c r="AM195" i="112"/>
  <c r="AM75" i="112"/>
  <c r="AM79" i="112"/>
  <c r="H18" i="151"/>
  <c r="M18" i="151"/>
  <c r="N18" i="151"/>
  <c r="AM152" i="115"/>
  <c r="AM90" i="115"/>
  <c r="AM91" i="115"/>
  <c r="P78" i="106"/>
  <c r="P121" i="106"/>
  <c r="P75" i="106"/>
  <c r="P81" i="106"/>
  <c r="P152" i="106"/>
  <c r="P76" i="106"/>
  <c r="P80" i="106"/>
  <c r="P122" i="106"/>
  <c r="P77" i="106"/>
  <c r="P74" i="106"/>
  <c r="P153" i="106"/>
  <c r="P86" i="106"/>
  <c r="P70" i="106"/>
  <c r="P72" i="106"/>
  <c r="P87" i="106"/>
  <c r="P71" i="106"/>
  <c r="P68" i="106"/>
  <c r="P79" i="106"/>
  <c r="P82" i="106"/>
  <c r="P195" i="106"/>
  <c r="P196" i="106"/>
  <c r="P69" i="106"/>
  <c r="AM178" i="112"/>
  <c r="AM118" i="112"/>
  <c r="P156" i="106"/>
  <c r="AM230" i="112"/>
  <c r="O318" i="106"/>
  <c r="O319" i="106" s="1"/>
  <c r="P325" i="106"/>
  <c r="Q66" i="106"/>
  <c r="P337" i="106"/>
  <c r="P125" i="106"/>
  <c r="P124" i="106"/>
  <c r="P317" i="106"/>
  <c r="P306" i="106"/>
  <c r="P308" i="106" s="1"/>
  <c r="P311" i="106" s="1"/>
  <c r="P123" i="106"/>
  <c r="P154" i="106"/>
  <c r="P155" i="106"/>
  <c r="AM147" i="112"/>
  <c r="AL325" i="115"/>
  <c r="AL326" i="115" s="1"/>
  <c r="I82" i="103"/>
  <c r="L277" i="115" s="1"/>
  <c r="I34" i="103"/>
  <c r="AT91" i="103"/>
  <c r="AT101" i="103"/>
  <c r="AM277" i="115"/>
  <c r="AM344" i="115"/>
  <c r="AM324" i="115"/>
  <c r="AM332" i="115"/>
  <c r="AM313" i="115"/>
  <c r="AM315" i="115" s="1"/>
  <c r="AM318" i="115" s="1"/>
  <c r="AM158" i="115"/>
  <c r="AM127" i="115"/>
  <c r="AM96" i="115"/>
  <c r="AM128" i="115"/>
  <c r="AM97" i="115"/>
  <c r="AM159" i="115"/>
  <c r="AM98" i="115"/>
  <c r="AM160" i="115"/>
  <c r="AM129" i="115"/>
  <c r="AM99" i="115"/>
  <c r="AM161" i="115"/>
  <c r="AM130" i="115"/>
  <c r="AM162" i="115"/>
  <c r="AM131" i="115"/>
  <c r="AM100" i="115"/>
  <c r="AM132" i="115"/>
  <c r="AM101" i="115"/>
  <c r="AM163" i="115"/>
  <c r="AM102" i="115"/>
  <c r="AM164" i="115"/>
  <c r="AM133" i="115"/>
  <c r="AM103" i="115"/>
  <c r="AM134" i="115"/>
  <c r="AM165" i="115"/>
  <c r="AM166" i="115"/>
  <c r="AM135" i="115"/>
  <c r="AM167" i="115"/>
  <c r="AM136" i="115"/>
  <c r="AM137" i="115"/>
  <c r="AM168" i="115"/>
  <c r="AM169" i="115"/>
  <c r="AM138" i="115"/>
  <c r="AM170" i="115"/>
  <c r="AM139" i="115"/>
  <c r="AM171" i="115"/>
  <c r="AM140" i="115"/>
  <c r="AM172" i="115"/>
  <c r="AM141" i="115"/>
  <c r="AM173" i="115"/>
  <c r="AM142" i="115"/>
  <c r="AM143" i="115"/>
  <c r="AM174" i="115"/>
  <c r="AM144" i="115"/>
  <c r="AM175" i="115"/>
  <c r="AM176" i="115"/>
  <c r="AM177" i="115"/>
  <c r="AM181" i="115"/>
  <c r="AM150" i="115"/>
  <c r="AM182" i="115"/>
  <c r="AM151" i="115"/>
  <c r="I58" i="103"/>
  <c r="AE70" i="103"/>
  <c r="AR78" i="103"/>
  <c r="AS51" i="103"/>
  <c r="I46" i="103"/>
  <c r="AI73" i="103"/>
  <c r="AK270" i="112"/>
  <c r="AL277" i="115"/>
  <c r="T54" i="103"/>
  <c r="AG67" i="103"/>
  <c r="AM183" i="115"/>
  <c r="AL270" i="112"/>
  <c r="Y37" i="103"/>
  <c r="AM46" i="103"/>
  <c r="AT103" i="103"/>
  <c r="AL39" i="103"/>
  <c r="AD77" i="103"/>
  <c r="S99" i="103"/>
  <c r="AT71" i="103"/>
  <c r="O104" i="103"/>
  <c r="AT104" i="103" s="1"/>
  <c r="AF74" i="103"/>
  <c r="AC66" i="103"/>
  <c r="T68" i="103"/>
  <c r="AS102" i="103"/>
  <c r="AN19" i="103"/>
  <c r="U30" i="103"/>
  <c r="AS18" i="103"/>
  <c r="Y18" i="103"/>
  <c r="AI21" i="103"/>
  <c r="AT60" i="103"/>
  <c r="U71" i="103"/>
  <c r="AK84" i="103"/>
  <c r="Y85" i="103"/>
  <c r="AO95" i="103"/>
  <c r="AR49" i="103"/>
  <c r="R66" i="103"/>
  <c r="V71" i="103"/>
  <c r="AH64" i="103"/>
  <c r="X66" i="103"/>
  <c r="AB71" i="103"/>
  <c r="W81" i="103"/>
  <c r="AK18" i="103"/>
  <c r="V30" i="103"/>
  <c r="AK56" i="103"/>
  <c r="AP58" i="103"/>
  <c r="R64" i="103"/>
  <c r="AG14" i="103"/>
  <c r="AQ13" i="103"/>
  <c r="Y45" i="103"/>
  <c r="AH27" i="103"/>
  <c r="AN87" i="103"/>
  <c r="AS42" i="103"/>
  <c r="AQ44" i="103"/>
  <c r="AO52" i="103"/>
  <c r="AH53" i="103"/>
  <c r="AR71" i="103"/>
  <c r="Z75" i="103"/>
  <c r="AG76" i="103"/>
  <c r="S48" i="103"/>
  <c r="AF51" i="103"/>
  <c r="AC55" i="103"/>
  <c r="AA68" i="103"/>
  <c r="AJ69" i="103"/>
  <c r="V79" i="103"/>
  <c r="AL81" i="103"/>
  <c r="AP82" i="103"/>
  <c r="Y83" i="103"/>
  <c r="AO94" i="103"/>
  <c r="AG51" i="103"/>
  <c r="AP68" i="103"/>
  <c r="AQ73" i="103"/>
  <c r="AA78" i="103"/>
  <c r="S91" i="103"/>
  <c r="AI95" i="103"/>
  <c r="AI46" i="103"/>
  <c r="V48" i="103"/>
  <c r="AJ51" i="103"/>
  <c r="S54" i="103"/>
  <c r="P55" i="103"/>
  <c r="Q60" i="103"/>
  <c r="AQ68" i="103"/>
  <c r="P73" i="103"/>
  <c r="AB74" i="103"/>
  <c r="U76" i="103"/>
  <c r="AK88" i="103"/>
  <c r="Q91" i="103"/>
  <c r="R53" i="103"/>
  <c r="R55" i="103"/>
  <c r="Y56" i="103"/>
  <c r="T60" i="103"/>
  <c r="Z66" i="103"/>
  <c r="AT73" i="103"/>
  <c r="P74" i="103"/>
  <c r="AS91" i="103"/>
  <c r="AN45" i="103"/>
  <c r="AQ32" i="103"/>
  <c r="AL33" i="103"/>
  <c r="Z47" i="103"/>
  <c r="U48" i="103"/>
  <c r="AM17" i="103"/>
  <c r="AS29" i="103"/>
  <c r="AM63" i="103"/>
  <c r="AS98" i="103"/>
  <c r="AQ99" i="103"/>
  <c r="AO14" i="103"/>
  <c r="AG30" i="103"/>
  <c r="AG33" i="103"/>
  <c r="AR45" i="103"/>
  <c r="W53" i="103"/>
  <c r="X55" i="103"/>
  <c r="R63" i="103"/>
  <c r="R73" i="103"/>
  <c r="AC78" i="103"/>
  <c r="AM83" i="103"/>
  <c r="AO17" i="103"/>
  <c r="AH30" i="103"/>
  <c r="AJ31" i="103"/>
  <c r="AJ33" i="103"/>
  <c r="Y46" i="103"/>
  <c r="X47" i="103"/>
  <c r="AS48" i="103"/>
  <c r="U51" i="103"/>
  <c r="X53" i="103"/>
  <c r="AB55" i="103"/>
  <c r="AK60" i="103"/>
  <c r="T63" i="103"/>
  <c r="W73" i="103"/>
  <c r="Y17" i="103"/>
  <c r="U19" i="103"/>
  <c r="P21" i="103"/>
  <c r="AI30" i="103"/>
  <c r="AD53" i="103"/>
  <c r="AQ54" i="103"/>
  <c r="AO55" i="103"/>
  <c r="AH63" i="103"/>
  <c r="X73" i="103"/>
  <c r="AD82" i="103"/>
  <c r="AH91" i="103"/>
  <c r="W19" i="103"/>
  <c r="Q21" i="103"/>
  <c r="AS30" i="103"/>
  <c r="AJ38" i="103"/>
  <c r="AJ42" i="103"/>
  <c r="T45" i="103"/>
  <c r="AJ47" i="103"/>
  <c r="AI53" i="103"/>
  <c r="AR55" i="103"/>
  <c r="AI57" i="103"/>
  <c r="AL58" i="103"/>
  <c r="AL63" i="103"/>
  <c r="V68" i="103"/>
  <c r="AD73" i="103"/>
  <c r="AE82" i="103"/>
  <c r="AR21" i="103"/>
  <c r="AL53" i="103"/>
  <c r="AM74" i="103"/>
  <c r="AL89" i="103"/>
  <c r="AM90" i="103"/>
  <c r="AI19" i="103"/>
  <c r="S21" i="103"/>
  <c r="AJ19" i="103"/>
  <c r="AB21" i="103"/>
  <c r="AQ28" i="103"/>
  <c r="S30" i="103"/>
  <c r="X38" i="103"/>
  <c r="AG39" i="103"/>
  <c r="AQ53" i="103"/>
  <c r="Q54" i="103"/>
  <c r="AJ55" i="103"/>
  <c r="AF73" i="103"/>
  <c r="AL73" i="103"/>
  <c r="X88" i="103"/>
  <c r="AL93" i="103"/>
  <c r="AT95" i="103"/>
  <c r="AH97" i="103"/>
  <c r="AK98" i="103"/>
  <c r="AE21" i="103"/>
  <c r="AI36" i="103"/>
  <c r="AH39" i="103"/>
  <c r="P53" i="103"/>
  <c r="AR63" i="103"/>
  <c r="AL79" i="103"/>
  <c r="AI81" i="103"/>
  <c r="AQ85" i="103"/>
  <c r="AS94" i="103"/>
  <c r="AE95" i="103"/>
  <c r="AL103" i="103"/>
  <c r="AF27" i="103"/>
  <c r="S13" i="103"/>
  <c r="AF14" i="103"/>
  <c r="AI17" i="103"/>
  <c r="AF21" i="103"/>
  <c r="W27" i="103"/>
  <c r="AQ27" i="103"/>
  <c r="U33" i="103"/>
  <c r="AM37" i="103"/>
  <c r="AB13" i="103"/>
  <c r="AP14" i="103"/>
  <c r="Z18" i="103"/>
  <c r="AO21" i="103"/>
  <c r="X27" i="103"/>
  <c r="AT27" i="103"/>
  <c r="Y28" i="103"/>
  <c r="X29" i="103"/>
  <c r="AL30" i="103"/>
  <c r="AT30" i="103"/>
  <c r="V33" i="103"/>
  <c r="AD36" i="103"/>
  <c r="U39" i="103"/>
  <c r="AG42" i="103"/>
  <c r="X44" i="103"/>
  <c r="S45" i="103"/>
  <c r="AL48" i="103"/>
  <c r="AT48" i="103"/>
  <c r="V51" i="103"/>
  <c r="V53" i="103"/>
  <c r="AP53" i="103"/>
  <c r="AN54" i="103"/>
  <c r="AR54" i="103"/>
  <c r="Q55" i="103"/>
  <c r="AP55" i="103"/>
  <c r="AQ56" i="103"/>
  <c r="AL60" i="103"/>
  <c r="AR60" i="103"/>
  <c r="V63" i="103"/>
  <c r="AN64" i="103"/>
  <c r="Q66" i="103"/>
  <c r="AI70" i="103"/>
  <c r="AD71" i="103"/>
  <c r="S73" i="103"/>
  <c r="AP73" i="103"/>
  <c r="AT76" i="103"/>
  <c r="AI77" i="103"/>
  <c r="P78" i="103"/>
  <c r="AG79" i="103"/>
  <c r="P82" i="103"/>
  <c r="AG85" i="103"/>
  <c r="W90" i="103"/>
  <c r="AJ91" i="103"/>
  <c r="Z93" i="103"/>
  <c r="Q95" i="103"/>
  <c r="T98" i="103"/>
  <c r="AE13" i="103"/>
  <c r="AD13" i="103"/>
  <c r="AQ14" i="103"/>
  <c r="AQ21" i="103"/>
  <c r="AD27" i="103"/>
  <c r="AM28" i="103"/>
  <c r="AJ29" i="103"/>
  <c r="AF33" i="103"/>
  <c r="AE36" i="103"/>
  <c r="V39" i="103"/>
  <c r="AD44" i="103"/>
  <c r="AL57" i="103"/>
  <c r="AR57" i="103"/>
  <c r="AS60" i="103"/>
  <c r="AI64" i="103"/>
  <c r="AP64" i="103"/>
  <c r="AC75" i="103"/>
  <c r="AH76" i="103"/>
  <c r="X78" i="103"/>
  <c r="AS79" i="103"/>
  <c r="AA82" i="103"/>
  <c r="AH85" i="103"/>
  <c r="AT88" i="103"/>
  <c r="Z90" i="103"/>
  <c r="P91" i="103"/>
  <c r="AQ91" i="103"/>
  <c r="AD93" i="103"/>
  <c r="S95" i="103"/>
  <c r="AN97" i="103"/>
  <c r="AF98" i="103"/>
  <c r="AE27" i="103"/>
  <c r="AF36" i="103"/>
  <c r="AE44" i="103"/>
  <c r="AT57" i="103"/>
  <c r="AS64" i="103"/>
  <c r="AT79" i="103"/>
  <c r="AK85" i="103"/>
  <c r="AM92" i="103"/>
  <c r="AH93" i="103"/>
  <c r="AD101" i="103"/>
  <c r="AL36" i="103"/>
  <c r="AL42" i="103"/>
  <c r="AT42" i="103"/>
  <c r="AN44" i="103"/>
  <c r="AH44" i="103"/>
  <c r="AE45" i="103"/>
  <c r="S57" i="103"/>
  <c r="Z58" i="103"/>
  <c r="AS85" i="103"/>
  <c r="AP93" i="103"/>
  <c r="AN94" i="103"/>
  <c r="P97" i="103"/>
  <c r="AN13" i="103"/>
  <c r="U14" i="103"/>
  <c r="AJ24" i="103"/>
  <c r="AS25" i="103"/>
  <c r="P27" i="103"/>
  <c r="AI27" i="103"/>
  <c r="AS33" i="103"/>
  <c r="AT34" i="103"/>
  <c r="P36" i="103"/>
  <c r="AP36" i="103"/>
  <c r="AI39" i="103"/>
  <c r="T42" i="103"/>
  <c r="P44" i="103"/>
  <c r="AI44" i="103"/>
  <c r="AI45" i="103"/>
  <c r="AF45" i="103"/>
  <c r="AG48" i="103"/>
  <c r="AE53" i="103"/>
  <c r="AE54" i="103"/>
  <c r="T57" i="103"/>
  <c r="U60" i="103"/>
  <c r="W64" i="103"/>
  <c r="AK66" i="103"/>
  <c r="AT68" i="103"/>
  <c r="AO71" i="103"/>
  <c r="AE73" i="103"/>
  <c r="V76" i="103"/>
  <c r="AK78" i="103"/>
  <c r="AH81" i="103"/>
  <c r="AA83" i="103"/>
  <c r="Y84" i="103"/>
  <c r="AT85" i="103"/>
  <c r="AR86" i="103"/>
  <c r="AO89" i="103"/>
  <c r="W91" i="103"/>
  <c r="AD92" i="103"/>
  <c r="AS93" i="103"/>
  <c r="P94" i="103"/>
  <c r="R96" i="103"/>
  <c r="T97" i="103"/>
  <c r="Z99" i="103"/>
  <c r="Q101" i="103"/>
  <c r="AJ103" i="103"/>
  <c r="AM13" i="103"/>
  <c r="Q13" i="103"/>
  <c r="AO13" i="103"/>
  <c r="V14" i="103"/>
  <c r="AT33" i="103"/>
  <c r="R36" i="103"/>
  <c r="AQ36" i="103"/>
  <c r="AI37" i="103"/>
  <c r="AS39" i="103"/>
  <c r="AI40" i="103"/>
  <c r="U42" i="103"/>
  <c r="R44" i="103"/>
  <c r="AL44" i="103"/>
  <c r="AG45" i="103"/>
  <c r="AH48" i="103"/>
  <c r="AL51" i="103"/>
  <c r="AT51" i="103"/>
  <c r="AF54" i="103"/>
  <c r="AH55" i="103"/>
  <c r="AF55" i="103"/>
  <c r="V57" i="103"/>
  <c r="AD60" i="103"/>
  <c r="X64" i="103"/>
  <c r="AN66" i="103"/>
  <c r="AH67" i="103"/>
  <c r="AD68" i="103"/>
  <c r="AN73" i="103"/>
  <c r="Z76" i="103"/>
  <c r="T79" i="103"/>
  <c r="S85" i="103"/>
  <c r="AC89" i="103"/>
  <c r="AB91" i="103"/>
  <c r="AG92" i="103"/>
  <c r="AR93" i="103"/>
  <c r="U94" i="103"/>
  <c r="AE97" i="103"/>
  <c r="AT98" i="103"/>
  <c r="AB99" i="103"/>
  <c r="X100" i="103"/>
  <c r="U101" i="103"/>
  <c r="Q103" i="103"/>
  <c r="AL27" i="103"/>
  <c r="S27" i="103"/>
  <c r="AP27" i="103"/>
  <c r="T33" i="103"/>
  <c r="S36" i="103"/>
  <c r="AT36" i="103"/>
  <c r="AT39" i="103"/>
  <c r="V42" i="103"/>
  <c r="V44" i="103"/>
  <c r="AP44" i="103"/>
  <c r="AM45" i="103"/>
  <c r="AI48" i="103"/>
  <c r="T51" i="103"/>
  <c r="AG54" i="103"/>
  <c r="AE57" i="103"/>
  <c r="AF60" i="103"/>
  <c r="AN62" i="103"/>
  <c r="AC64" i="103"/>
  <c r="AP66" i="103"/>
  <c r="AO76" i="103"/>
  <c r="U79" i="103"/>
  <c r="U85" i="103"/>
  <c r="AE89" i="103"/>
  <c r="AE91" i="103"/>
  <c r="AT92" i="103"/>
  <c r="P93" i="103"/>
  <c r="AE94" i="103"/>
  <c r="AR99" i="103"/>
  <c r="AA101" i="103"/>
  <c r="Y103" i="103"/>
  <c r="R27" i="103"/>
  <c r="T13" i="103"/>
  <c r="AI28" i="103"/>
  <c r="X36" i="103"/>
  <c r="S39" i="103"/>
  <c r="AF42" i="103"/>
  <c r="W44" i="103"/>
  <c r="Q45" i="103"/>
  <c r="AQ45" i="103"/>
  <c r="AH57" i="103"/>
  <c r="AG60" i="103"/>
  <c r="AS76" i="103"/>
  <c r="AH82" i="103"/>
  <c r="AS89" i="103"/>
  <c r="AF91" i="103"/>
  <c r="T93" i="103"/>
  <c r="AH94" i="103"/>
  <c r="AN95" i="103"/>
  <c r="AR97" i="103"/>
  <c r="R98" i="103"/>
  <c r="AM101" i="103"/>
  <c r="AB103" i="103"/>
  <c r="C179" i="151"/>
  <c r="B178" i="151"/>
  <c r="A177" i="151"/>
  <c r="AL318" i="112"/>
  <c r="AL319" i="112" s="1"/>
  <c r="AM261" i="112"/>
  <c r="AM306" i="112"/>
  <c r="AM308" i="112" s="1"/>
  <c r="AM311" i="112" s="1"/>
  <c r="AM270" i="112"/>
  <c r="AM325" i="112"/>
  <c r="AM317" i="112"/>
  <c r="AM337" i="112"/>
  <c r="L96" i="106"/>
  <c r="M96" i="106"/>
  <c r="N96" i="106"/>
  <c r="O96" i="106"/>
  <c r="P96" i="106"/>
  <c r="P127" i="106"/>
  <c r="L127" i="106"/>
  <c r="M127" i="106"/>
  <c r="N127" i="106"/>
  <c r="O127" i="106"/>
  <c r="L157" i="106"/>
  <c r="N157" i="106"/>
  <c r="M157" i="106"/>
  <c r="O157" i="106"/>
  <c r="O123" i="115"/>
  <c r="W123" i="115"/>
  <c r="AE123" i="115"/>
  <c r="P123" i="115"/>
  <c r="X123" i="115"/>
  <c r="AF123" i="115"/>
  <c r="Q123" i="115"/>
  <c r="Y123" i="115"/>
  <c r="AG123" i="115"/>
  <c r="R123" i="115"/>
  <c r="Z123" i="115"/>
  <c r="AH123" i="115"/>
  <c r="S123" i="115"/>
  <c r="AA123" i="115"/>
  <c r="AI123" i="115"/>
  <c r="L123" i="115"/>
  <c r="T123" i="115"/>
  <c r="AB123" i="115"/>
  <c r="AJ123" i="115"/>
  <c r="N123" i="115"/>
  <c r="M123" i="115"/>
  <c r="U123" i="115"/>
  <c r="V123" i="115"/>
  <c r="AC123" i="115"/>
  <c r="AD123" i="115"/>
  <c r="AK123" i="115"/>
  <c r="AL123" i="115"/>
  <c r="S154" i="115"/>
  <c r="AA154" i="115"/>
  <c r="AI154" i="115"/>
  <c r="L154" i="115"/>
  <c r="T154" i="115"/>
  <c r="AB154" i="115"/>
  <c r="AJ154" i="115"/>
  <c r="M154" i="115"/>
  <c r="U154" i="115"/>
  <c r="AC154" i="115"/>
  <c r="AK154" i="115"/>
  <c r="N154" i="115"/>
  <c r="V154" i="115"/>
  <c r="AD154" i="115"/>
  <c r="AL154" i="115"/>
  <c r="O154" i="115"/>
  <c r="W154" i="115"/>
  <c r="AE154" i="115"/>
  <c r="P154" i="115"/>
  <c r="X154" i="115"/>
  <c r="AF154" i="115"/>
  <c r="Y154" i="115"/>
  <c r="AG154" i="115"/>
  <c r="AH154" i="115"/>
  <c r="Z154" i="115"/>
  <c r="Q154" i="115"/>
  <c r="R154" i="115"/>
  <c r="R185" i="115"/>
  <c r="Z185" i="115"/>
  <c r="L185" i="115"/>
  <c r="T185" i="115"/>
  <c r="AB185" i="115"/>
  <c r="M185" i="115"/>
  <c r="W185" i="115"/>
  <c r="AG185" i="115"/>
  <c r="N185" i="115"/>
  <c r="X185" i="115"/>
  <c r="AH185" i="115"/>
  <c r="O185" i="115"/>
  <c r="Y185" i="115"/>
  <c r="AI185" i="115"/>
  <c r="P185" i="115"/>
  <c r="AA185" i="115"/>
  <c r="AJ185" i="115"/>
  <c r="Q185" i="115"/>
  <c r="AC185" i="115"/>
  <c r="AK185" i="115"/>
  <c r="S185" i="115"/>
  <c r="AD185" i="115"/>
  <c r="AL185" i="115"/>
  <c r="U185" i="115"/>
  <c r="AE185" i="115"/>
  <c r="V185" i="115"/>
  <c r="AF185" i="115"/>
  <c r="AM184" i="115"/>
  <c r="AM153" i="115"/>
  <c r="AL197" i="112"/>
  <c r="AL285" i="112" s="1"/>
  <c r="H124" i="115"/>
  <c r="O19" i="117"/>
  <c r="H19" i="117" s="1"/>
  <c r="H186" i="115"/>
  <c r="H155" i="115"/>
  <c r="AN67" i="115"/>
  <c r="AM244" i="115"/>
  <c r="AM211" i="115"/>
  <c r="AM212" i="115"/>
  <c r="AM243" i="115"/>
  <c r="AM213" i="115"/>
  <c r="AM245" i="115"/>
  <c r="AM246" i="115"/>
  <c r="AM214" i="115"/>
  <c r="AM247" i="115"/>
  <c r="AM215" i="115"/>
  <c r="AM248" i="115"/>
  <c r="AM216" i="115"/>
  <c r="AM249" i="115"/>
  <c r="AM217" i="115"/>
  <c r="AM250" i="115"/>
  <c r="AM218" i="115"/>
  <c r="AM219" i="115"/>
  <c r="AM251" i="115"/>
  <c r="AM220" i="115"/>
  <c r="AM252" i="115"/>
  <c r="AM221" i="115"/>
  <c r="AM253" i="115"/>
  <c r="AM254" i="115"/>
  <c r="AM222" i="115"/>
  <c r="AM223" i="115"/>
  <c r="AM255" i="115"/>
  <c r="AM224" i="115"/>
  <c r="AM256" i="115"/>
  <c r="AM257" i="115"/>
  <c r="AM225" i="115"/>
  <c r="AM226" i="115"/>
  <c r="AM258" i="115"/>
  <c r="AM227" i="115"/>
  <c r="AM259" i="115"/>
  <c r="AM260" i="115"/>
  <c r="AM228" i="115"/>
  <c r="AM237" i="115"/>
  <c r="AM269" i="115"/>
  <c r="Q239" i="115"/>
  <c r="Y239" i="115"/>
  <c r="AG239" i="115"/>
  <c r="M239" i="115"/>
  <c r="V239" i="115"/>
  <c r="AE239" i="115"/>
  <c r="N239" i="115"/>
  <c r="W239" i="115"/>
  <c r="AF239" i="115"/>
  <c r="H240" i="115"/>
  <c r="O239" i="115"/>
  <c r="X239" i="115"/>
  <c r="AH239" i="115"/>
  <c r="P239" i="115"/>
  <c r="Z239" i="115"/>
  <c r="AI239" i="115"/>
  <c r="R239" i="115"/>
  <c r="AA239" i="115"/>
  <c r="AJ239" i="115"/>
  <c r="S239" i="115"/>
  <c r="AM239" i="115"/>
  <c r="T239" i="115"/>
  <c r="AD239" i="115"/>
  <c r="U239" i="115"/>
  <c r="AB239" i="115"/>
  <c r="AC239" i="115"/>
  <c r="AK239" i="115"/>
  <c r="L239" i="115"/>
  <c r="AL239" i="115"/>
  <c r="R271" i="115"/>
  <c r="Z271" i="115"/>
  <c r="AH271" i="115"/>
  <c r="H272" i="115"/>
  <c r="S271" i="115"/>
  <c r="AA271" i="115"/>
  <c r="AI271" i="115"/>
  <c r="L271" i="115"/>
  <c r="T271" i="115"/>
  <c r="AB271" i="115"/>
  <c r="AJ271" i="115"/>
  <c r="Q271" i="115"/>
  <c r="AE271" i="115"/>
  <c r="P271" i="115"/>
  <c r="U271" i="115"/>
  <c r="AF271" i="115"/>
  <c r="N271" i="115"/>
  <c r="AM271" i="115"/>
  <c r="V271" i="115"/>
  <c r="AG271" i="115"/>
  <c r="W271" i="115"/>
  <c r="AK271" i="115"/>
  <c r="Y271" i="115"/>
  <c r="AD271" i="115"/>
  <c r="M271" i="115"/>
  <c r="X271" i="115"/>
  <c r="AL271" i="115"/>
  <c r="O271" i="115"/>
  <c r="AC271" i="115"/>
  <c r="AM238" i="115"/>
  <c r="AM270" i="115"/>
  <c r="N231" i="112"/>
  <c r="V231" i="112"/>
  <c r="AD231" i="112"/>
  <c r="AL231" i="112"/>
  <c r="O231" i="112"/>
  <c r="W231" i="112"/>
  <c r="AE231" i="112"/>
  <c r="AM231" i="112"/>
  <c r="P231" i="112"/>
  <c r="Z231" i="112"/>
  <c r="AJ231" i="112"/>
  <c r="Q231" i="112"/>
  <c r="AA231" i="112"/>
  <c r="AK231" i="112"/>
  <c r="R231" i="112"/>
  <c r="AB231" i="112"/>
  <c r="S231" i="112"/>
  <c r="AC231" i="112"/>
  <c r="T231" i="112"/>
  <c r="AF231" i="112"/>
  <c r="H232" i="112"/>
  <c r="AG231" i="112"/>
  <c r="AH231" i="112"/>
  <c r="U231" i="112"/>
  <c r="AI231" i="112"/>
  <c r="Y231" i="112"/>
  <c r="L231" i="112"/>
  <c r="M231" i="112"/>
  <c r="X231" i="112"/>
  <c r="R148" i="112"/>
  <c r="Z148" i="112"/>
  <c r="AH148" i="112"/>
  <c r="H149" i="112"/>
  <c r="T148" i="112"/>
  <c r="AC148" i="112"/>
  <c r="AL148" i="112"/>
  <c r="M148" i="112"/>
  <c r="V148" i="112"/>
  <c r="AE148" i="112"/>
  <c r="O148" i="112"/>
  <c r="X148" i="112"/>
  <c r="AG148" i="112"/>
  <c r="Y148" i="112"/>
  <c r="AM148" i="112"/>
  <c r="L148" i="112"/>
  <c r="AA148" i="112"/>
  <c r="P148" i="112"/>
  <c r="AD148" i="112"/>
  <c r="Q148" i="112"/>
  <c r="AF148" i="112"/>
  <c r="AK148" i="112"/>
  <c r="N148" i="112"/>
  <c r="S148" i="112"/>
  <c r="U148" i="112"/>
  <c r="AI148" i="112"/>
  <c r="W148" i="112"/>
  <c r="AB148" i="112"/>
  <c r="AJ148" i="112"/>
  <c r="R119" i="112"/>
  <c r="Z119" i="112"/>
  <c r="AH119" i="112"/>
  <c r="H120" i="112"/>
  <c r="S119" i="112"/>
  <c r="AA119" i="112"/>
  <c r="AI119" i="112"/>
  <c r="L119" i="112"/>
  <c r="T119" i="112"/>
  <c r="AB119" i="112"/>
  <c r="AJ119" i="112"/>
  <c r="Q119" i="112"/>
  <c r="AE119" i="112"/>
  <c r="U119" i="112"/>
  <c r="AG119" i="112"/>
  <c r="W119" i="112"/>
  <c r="AL119" i="112"/>
  <c r="M119" i="112"/>
  <c r="Y119" i="112"/>
  <c r="V119" i="112"/>
  <c r="X119" i="112"/>
  <c r="AC119" i="112"/>
  <c r="AD119" i="112"/>
  <c r="AF119" i="112"/>
  <c r="N119" i="112"/>
  <c r="AK119" i="112"/>
  <c r="AM119" i="112"/>
  <c r="O119" i="112"/>
  <c r="P119" i="112"/>
  <c r="AN66" i="112"/>
  <c r="AN78" i="112" s="1"/>
  <c r="AM91" i="112"/>
  <c r="AM204" i="112"/>
  <c r="AM203" i="112"/>
  <c r="AM235" i="112"/>
  <c r="AM199" i="112"/>
  <c r="AM236" i="112"/>
  <c r="AM205" i="112"/>
  <c r="AM153" i="112"/>
  <c r="AM92" i="112"/>
  <c r="AM122" i="112"/>
  <c r="AM93" i="112"/>
  <c r="AM237" i="112"/>
  <c r="AM206" i="112"/>
  <c r="AM154" i="112"/>
  <c r="AM94" i="112"/>
  <c r="AM123" i="112"/>
  <c r="AM95" i="112"/>
  <c r="AM238" i="112"/>
  <c r="AM207" i="112"/>
  <c r="AM124" i="112"/>
  <c r="AM155" i="112"/>
  <c r="AM156" i="112"/>
  <c r="AM208" i="112"/>
  <c r="AM125" i="112"/>
  <c r="AM239" i="112"/>
  <c r="AM96" i="112"/>
  <c r="AM157" i="112"/>
  <c r="AM240" i="112"/>
  <c r="AM126" i="112"/>
  <c r="AM209" i="112"/>
  <c r="AM97" i="112"/>
  <c r="AM158" i="112"/>
  <c r="AM98" i="112"/>
  <c r="AM210" i="112"/>
  <c r="AM241" i="112"/>
  <c r="AM127" i="112"/>
  <c r="AM99" i="112"/>
  <c r="AM128" i="112"/>
  <c r="AM159" i="112"/>
  <c r="AM242" i="112"/>
  <c r="AM211" i="112"/>
  <c r="AM160" i="112"/>
  <c r="AM129" i="112"/>
  <c r="AM243" i="112"/>
  <c r="AM212" i="112"/>
  <c r="AM100" i="112"/>
  <c r="AM244" i="112"/>
  <c r="AM161" i="112"/>
  <c r="AM101" i="112"/>
  <c r="AM213" i="112"/>
  <c r="AM130" i="112"/>
  <c r="AM162" i="112"/>
  <c r="AM245" i="112"/>
  <c r="AM131" i="112"/>
  <c r="AM102" i="112"/>
  <c r="AM214" i="112"/>
  <c r="AM163" i="112"/>
  <c r="AM246" i="112"/>
  <c r="AM132" i="112"/>
  <c r="AM103" i="112"/>
  <c r="AM215" i="112"/>
  <c r="AM216" i="112"/>
  <c r="AM247" i="112"/>
  <c r="AM133" i="112"/>
  <c r="AM164" i="112"/>
  <c r="AM104" i="112"/>
  <c r="AM134" i="112"/>
  <c r="AM165" i="112"/>
  <c r="AM105" i="112"/>
  <c r="AM248" i="112"/>
  <c r="AM217" i="112"/>
  <c r="AM135" i="112"/>
  <c r="AM218" i="112"/>
  <c r="AM106" i="112"/>
  <c r="AM166" i="112"/>
  <c r="AM249" i="112"/>
  <c r="AM136" i="112"/>
  <c r="AM107" i="112"/>
  <c r="AM219" i="112"/>
  <c r="AM167" i="112"/>
  <c r="AM250" i="112"/>
  <c r="AM251" i="112"/>
  <c r="AM168" i="112"/>
  <c r="AM108" i="112"/>
  <c r="AM137" i="112"/>
  <c r="AM220" i="112"/>
  <c r="AM169" i="112"/>
  <c r="AM221" i="112"/>
  <c r="AM138" i="112"/>
  <c r="AM252" i="112"/>
  <c r="AM139" i="112"/>
  <c r="AM170" i="112"/>
  <c r="AM253" i="112"/>
  <c r="AM254" i="112"/>
  <c r="AM142" i="112"/>
  <c r="AM225" i="112"/>
  <c r="AM145" i="112"/>
  <c r="AM228" i="112"/>
  <c r="AM176" i="112"/>
  <c r="AM260" i="112"/>
  <c r="AM146" i="112"/>
  <c r="AM117" i="112"/>
  <c r="AM229" i="112"/>
  <c r="AM177" i="112"/>
  <c r="S262" i="112"/>
  <c r="AA262" i="112"/>
  <c r="AI262" i="112"/>
  <c r="L262" i="112"/>
  <c r="T262" i="112"/>
  <c r="AB262" i="112"/>
  <c r="AJ262" i="112"/>
  <c r="M262" i="112"/>
  <c r="U262" i="112"/>
  <c r="AC262" i="112"/>
  <c r="AK262" i="112"/>
  <c r="N262" i="112"/>
  <c r="V262" i="112"/>
  <c r="AD262" i="112"/>
  <c r="AL262" i="112"/>
  <c r="O262" i="112"/>
  <c r="W262" i="112"/>
  <c r="AE262" i="112"/>
  <c r="AM262" i="112"/>
  <c r="AG262" i="112"/>
  <c r="P262" i="112"/>
  <c r="AH262" i="112"/>
  <c r="H263" i="112"/>
  <c r="Q262" i="112"/>
  <c r="R262" i="112"/>
  <c r="X262" i="112"/>
  <c r="Y262" i="112"/>
  <c r="Z262" i="112"/>
  <c r="AF262" i="112"/>
  <c r="M179" i="112"/>
  <c r="U179" i="112"/>
  <c r="AC179" i="112"/>
  <c r="AK179" i="112"/>
  <c r="O179" i="112"/>
  <c r="W179" i="112"/>
  <c r="AE179" i="112"/>
  <c r="AM179" i="112"/>
  <c r="V179" i="112"/>
  <c r="AG179" i="112"/>
  <c r="L179" i="112"/>
  <c r="X179" i="112"/>
  <c r="AH179" i="112"/>
  <c r="P179" i="112"/>
  <c r="Z179" i="112"/>
  <c r="Q179" i="112"/>
  <c r="AA179" i="112"/>
  <c r="AL179" i="112"/>
  <c r="AD179" i="112"/>
  <c r="AF179" i="112"/>
  <c r="N179" i="112"/>
  <c r="AI179" i="112"/>
  <c r="R179" i="112"/>
  <c r="AJ179" i="112"/>
  <c r="Y179" i="112"/>
  <c r="H180" i="112"/>
  <c r="S179" i="112"/>
  <c r="T179" i="112"/>
  <c r="AB179" i="112"/>
  <c r="H128" i="106"/>
  <c r="H158" i="106"/>
  <c r="M240" i="106"/>
  <c r="N240" i="106"/>
  <c r="L240" i="106"/>
  <c r="O240" i="106"/>
  <c r="H241" i="106"/>
  <c r="H97" i="106"/>
  <c r="N208" i="106"/>
  <c r="O208" i="106"/>
  <c r="M208" i="106"/>
  <c r="L208" i="106"/>
  <c r="H209" i="106"/>
  <c r="AR16" i="103"/>
  <c r="AJ16" i="103"/>
  <c r="AB16" i="103"/>
  <c r="AQ16" i="103"/>
  <c r="AI16" i="103"/>
  <c r="AA16" i="103"/>
  <c r="S16" i="103"/>
  <c r="AN16" i="103"/>
  <c r="AF16" i="103"/>
  <c r="X16" i="103"/>
  <c r="P16" i="103"/>
  <c r="AM16" i="103"/>
  <c r="Z16" i="103"/>
  <c r="AS16" i="103"/>
  <c r="T16" i="103"/>
  <c r="AL16" i="103"/>
  <c r="Y16" i="103"/>
  <c r="AH16" i="103"/>
  <c r="V16" i="103"/>
  <c r="AP16" i="103"/>
  <c r="R16" i="103"/>
  <c r="AO16" i="103"/>
  <c r="AC16" i="103"/>
  <c r="AK16" i="103"/>
  <c r="W16" i="103"/>
  <c r="AE16" i="103"/>
  <c r="AT16" i="103"/>
  <c r="AG16" i="103"/>
  <c r="U16" i="103"/>
  <c r="Q16" i="103"/>
  <c r="AD16" i="103"/>
  <c r="AI59" i="103"/>
  <c r="U59" i="103"/>
  <c r="AQ12" i="103"/>
  <c r="AI12" i="103"/>
  <c r="AA12" i="103"/>
  <c r="S12" i="103"/>
  <c r="AN12" i="103"/>
  <c r="AF12" i="103"/>
  <c r="X12" i="103"/>
  <c r="P12" i="103"/>
  <c r="AT12" i="103"/>
  <c r="AJ12" i="103"/>
  <c r="Y12" i="103"/>
  <c r="AS12" i="103"/>
  <c r="AH12" i="103"/>
  <c r="W12" i="103"/>
  <c r="AR12" i="103"/>
  <c r="AG12" i="103"/>
  <c r="V12" i="103"/>
  <c r="AP12" i="103"/>
  <c r="AE12" i="103"/>
  <c r="U12" i="103"/>
  <c r="AL12" i="103"/>
  <c r="Q12" i="103"/>
  <c r="AC12" i="103"/>
  <c r="R12" i="103"/>
  <c r="AO12" i="103"/>
  <c r="AD12" i="103"/>
  <c r="T12" i="103"/>
  <c r="AM12" i="103"/>
  <c r="AK12" i="103"/>
  <c r="Z12" i="103"/>
  <c r="AB12" i="103"/>
  <c r="AO20" i="103"/>
  <c r="AJ41" i="103"/>
  <c r="W41" i="103"/>
  <c r="AM24" i="103"/>
  <c r="AA24" i="103"/>
  <c r="U24" i="103"/>
  <c r="AS24" i="103"/>
  <c r="AI24" i="103"/>
  <c r="AF24" i="103"/>
  <c r="T24" i="103"/>
  <c r="AR24" i="103"/>
  <c r="AE24" i="103"/>
  <c r="S24" i="103"/>
  <c r="V35" i="103"/>
  <c r="AS35" i="103"/>
  <c r="AE35" i="103"/>
  <c r="R35" i="103"/>
  <c r="AP35" i="103"/>
  <c r="AD35" i="103"/>
  <c r="Q35" i="103"/>
  <c r="AL35" i="103"/>
  <c r="AK35" i="103"/>
  <c r="W35" i="103"/>
  <c r="AH35" i="103"/>
  <c r="AO35" i="103"/>
  <c r="AC35" i="103"/>
  <c r="Y35" i="103"/>
  <c r="AO23" i="103"/>
  <c r="AG23" i="103"/>
  <c r="Y23" i="103"/>
  <c r="Q23" i="103"/>
  <c r="AN23" i="103"/>
  <c r="AF23" i="103"/>
  <c r="X23" i="103"/>
  <c r="P23" i="103"/>
  <c r="AS23" i="103"/>
  <c r="AK23" i="103"/>
  <c r="AC23" i="103"/>
  <c r="U23" i="103"/>
  <c r="AT23" i="103"/>
  <c r="AH23" i="103"/>
  <c r="T23" i="103"/>
  <c r="AR23" i="103"/>
  <c r="AE23" i="103"/>
  <c r="S23" i="103"/>
  <c r="AQ23" i="103"/>
  <c r="AD23" i="103"/>
  <c r="R23" i="103"/>
  <c r="AI23" i="103"/>
  <c r="AL23" i="103"/>
  <c r="Z23" i="103"/>
  <c r="AP23" i="103"/>
  <c r="AB23" i="103"/>
  <c r="AM23" i="103"/>
  <c r="AA23" i="103"/>
  <c r="AJ23" i="103"/>
  <c r="W23" i="103"/>
  <c r="V23" i="103"/>
  <c r="AI11" i="103"/>
  <c r="AJ32" i="103"/>
  <c r="W32" i="103"/>
  <c r="W50" i="103"/>
  <c r="AM50" i="103"/>
  <c r="AA50" i="103"/>
  <c r="AJ50" i="103"/>
  <c r="AH20" i="103"/>
  <c r="AT20" i="103"/>
  <c r="AE20" i="103"/>
  <c r="V20" i="103"/>
  <c r="U20" i="103"/>
  <c r="AS20" i="103"/>
  <c r="R20" i="103"/>
  <c r="AG20" i="103"/>
  <c r="AG72" i="103"/>
  <c r="U72" i="103"/>
  <c r="AC72" i="103"/>
  <c r="AD72" i="103"/>
  <c r="Y72" i="103"/>
  <c r="AP72" i="103"/>
  <c r="W72" i="103"/>
  <c r="AO72" i="103"/>
  <c r="V72" i="103"/>
  <c r="AL72" i="103"/>
  <c r="Q72" i="103"/>
  <c r="AK72" i="103"/>
  <c r="AH72" i="103"/>
  <c r="AQ15" i="103"/>
  <c r="AS65" i="103"/>
  <c r="AK65" i="103"/>
  <c r="AC65" i="103"/>
  <c r="U65" i="103"/>
  <c r="AP65" i="103"/>
  <c r="AH65" i="103"/>
  <c r="Z65" i="103"/>
  <c r="R65" i="103"/>
  <c r="AM65" i="103"/>
  <c r="AB65" i="103"/>
  <c r="Q65" i="103"/>
  <c r="AL65" i="103"/>
  <c r="AA65" i="103"/>
  <c r="P65" i="103"/>
  <c r="AR65" i="103"/>
  <c r="AG65" i="103"/>
  <c r="W65" i="103"/>
  <c r="AO65" i="103"/>
  <c r="X65" i="103"/>
  <c r="AE65" i="103"/>
  <c r="AQ65" i="103"/>
  <c r="Y65" i="103"/>
  <c r="AN65" i="103"/>
  <c r="V65" i="103"/>
  <c r="AJ65" i="103"/>
  <c r="T65" i="103"/>
  <c r="AI65" i="103"/>
  <c r="S65" i="103"/>
  <c r="AF65" i="103"/>
  <c r="AT65" i="103"/>
  <c r="AD65" i="103"/>
  <c r="AC61" i="103"/>
  <c r="AP61" i="103"/>
  <c r="Y61" i="103"/>
  <c r="AM61" i="103"/>
  <c r="AS26" i="103"/>
  <c r="AE26" i="103"/>
  <c r="R26" i="103"/>
  <c r="AP26" i="103"/>
  <c r="AD26" i="103"/>
  <c r="Q26" i="103"/>
  <c r="AL26" i="103"/>
  <c r="Y26" i="103"/>
  <c r="AO26" i="103"/>
  <c r="AC26" i="103"/>
  <c r="AH26" i="103"/>
  <c r="V26" i="103"/>
  <c r="AK26" i="103"/>
  <c r="W26" i="103"/>
  <c r="AK15" i="103"/>
  <c r="AA15" i="103"/>
  <c r="P15" i="103"/>
  <c r="AN15" i="103"/>
  <c r="AC15" i="103"/>
  <c r="S15" i="103"/>
  <c r="AS15" i="103"/>
  <c r="X15" i="103"/>
  <c r="AP15" i="103"/>
  <c r="AE15" i="103"/>
  <c r="T15" i="103"/>
  <c r="AI15" i="103"/>
  <c r="AJ15" i="103"/>
  <c r="Z15" i="103"/>
  <c r="AR59" i="103"/>
  <c r="AN22" i="103"/>
  <c r="AF22" i="103"/>
  <c r="X22" i="103"/>
  <c r="P22" i="103"/>
  <c r="AM22" i="103"/>
  <c r="AE22" i="103"/>
  <c r="W22" i="103"/>
  <c r="AR22" i="103"/>
  <c r="AJ22" i="103"/>
  <c r="AB22" i="103"/>
  <c r="T22" i="103"/>
  <c r="AA22" i="103"/>
  <c r="AO22" i="103"/>
  <c r="AR43" i="103"/>
  <c r="AJ43" i="103"/>
  <c r="AB43" i="103"/>
  <c r="T43" i="103"/>
  <c r="AQ43" i="103"/>
  <c r="AI43" i="103"/>
  <c r="AA43" i="103"/>
  <c r="S43" i="103"/>
  <c r="AN43" i="103"/>
  <c r="AF43" i="103"/>
  <c r="X43" i="103"/>
  <c r="P43" i="103"/>
  <c r="AM43" i="103"/>
  <c r="AR80" i="103"/>
  <c r="AJ80" i="103"/>
  <c r="AB80" i="103"/>
  <c r="T80" i="103"/>
  <c r="AQ80" i="103"/>
  <c r="AI80" i="103"/>
  <c r="AA80" i="103"/>
  <c r="S80" i="103"/>
  <c r="AN80" i="103"/>
  <c r="AF80" i="103"/>
  <c r="X80" i="103"/>
  <c r="P80" i="103"/>
  <c r="AL80" i="103"/>
  <c r="Y80" i="103"/>
  <c r="AK80" i="103"/>
  <c r="W80" i="103"/>
  <c r="AH80" i="103"/>
  <c r="V80" i="103"/>
  <c r="AS80" i="103"/>
  <c r="AE80" i="103"/>
  <c r="R80" i="103"/>
  <c r="AN17" i="103"/>
  <c r="AB31" i="103"/>
  <c r="AP31" i="103"/>
  <c r="AP41" i="103"/>
  <c r="AH41" i="103"/>
  <c r="Z41" i="103"/>
  <c r="R41" i="103"/>
  <c r="AO41" i="103"/>
  <c r="AG41" i="103"/>
  <c r="Y41" i="103"/>
  <c r="Q41" i="103"/>
  <c r="AT41" i="103"/>
  <c r="AL41" i="103"/>
  <c r="AD41" i="103"/>
  <c r="V41" i="103"/>
  <c r="X41" i="103"/>
  <c r="AK41" i="103"/>
  <c r="AC43" i="103"/>
  <c r="AO43" i="103"/>
  <c r="AA46" i="103"/>
  <c r="AN46" i="103"/>
  <c r="AM47" i="103"/>
  <c r="AE47" i="103"/>
  <c r="W47" i="103"/>
  <c r="AT47" i="103"/>
  <c r="AL47" i="103"/>
  <c r="AD47" i="103"/>
  <c r="V47" i="103"/>
  <c r="AQ47" i="103"/>
  <c r="AI47" i="103"/>
  <c r="AA47" i="103"/>
  <c r="S47" i="103"/>
  <c r="Y47" i="103"/>
  <c r="AK47" i="103"/>
  <c r="AB49" i="103"/>
  <c r="AP49" i="103"/>
  <c r="AP50" i="103"/>
  <c r="AH50" i="103"/>
  <c r="Z50" i="103"/>
  <c r="R50" i="103"/>
  <c r="AO50" i="103"/>
  <c r="AG50" i="103"/>
  <c r="Y50" i="103"/>
  <c r="Q50" i="103"/>
  <c r="AT50" i="103"/>
  <c r="AL50" i="103"/>
  <c r="AD50" i="103"/>
  <c r="V50" i="103"/>
  <c r="X50" i="103"/>
  <c r="AK50" i="103"/>
  <c r="AC52" i="103"/>
  <c r="Z56" i="103"/>
  <c r="AL56" i="103"/>
  <c r="AO58" i="103"/>
  <c r="AG58" i="103"/>
  <c r="Y58" i="103"/>
  <c r="Q58" i="103"/>
  <c r="AN58" i="103"/>
  <c r="AF58" i="103"/>
  <c r="X58" i="103"/>
  <c r="P58" i="103"/>
  <c r="AS58" i="103"/>
  <c r="AK58" i="103"/>
  <c r="AC58" i="103"/>
  <c r="U58" i="103"/>
  <c r="AA58" i="103"/>
  <c r="AM58" i="103"/>
  <c r="I70" i="103"/>
  <c r="W59" i="103"/>
  <c r="AJ59" i="103"/>
  <c r="AT61" i="103"/>
  <c r="AL61" i="103"/>
  <c r="AS61" i="103"/>
  <c r="AJ61" i="103"/>
  <c r="AB61" i="103"/>
  <c r="T61" i="103"/>
  <c r="AR61" i="103"/>
  <c r="AI61" i="103"/>
  <c r="AA61" i="103"/>
  <c r="S61" i="103"/>
  <c r="AO61" i="103"/>
  <c r="AF61" i="103"/>
  <c r="X61" i="103"/>
  <c r="P61" i="103"/>
  <c r="Z61" i="103"/>
  <c r="AN61" i="103"/>
  <c r="AC62" i="103"/>
  <c r="P69" i="103"/>
  <c r="AK69" i="103"/>
  <c r="AP70" i="103"/>
  <c r="AH70" i="103"/>
  <c r="Z70" i="103"/>
  <c r="R70" i="103"/>
  <c r="AO70" i="103"/>
  <c r="AG70" i="103"/>
  <c r="Y70" i="103"/>
  <c r="Q70" i="103"/>
  <c r="AT70" i="103"/>
  <c r="AL70" i="103"/>
  <c r="AD70" i="103"/>
  <c r="V70" i="103"/>
  <c r="AQ70" i="103"/>
  <c r="AC70" i="103"/>
  <c r="P70" i="103"/>
  <c r="AN70" i="103"/>
  <c r="AB70" i="103"/>
  <c r="AJ70" i="103"/>
  <c r="W70" i="103"/>
  <c r="AF70" i="103"/>
  <c r="AG74" i="103"/>
  <c r="AO77" i="103"/>
  <c r="AG77" i="103"/>
  <c r="Y77" i="103"/>
  <c r="Q77" i="103"/>
  <c r="AN77" i="103"/>
  <c r="AF77" i="103"/>
  <c r="X77" i="103"/>
  <c r="P77" i="103"/>
  <c r="AS77" i="103"/>
  <c r="AK77" i="103"/>
  <c r="AC77" i="103"/>
  <c r="U77" i="103"/>
  <c r="AL77" i="103"/>
  <c r="Z77" i="103"/>
  <c r="AJ77" i="103"/>
  <c r="W77" i="103"/>
  <c r="AR77" i="103"/>
  <c r="AE77" i="103"/>
  <c r="S77" i="103"/>
  <c r="AH77" i="103"/>
  <c r="AO80" i="103"/>
  <c r="AE83" i="103"/>
  <c r="AM84" i="103"/>
  <c r="AE84" i="103"/>
  <c r="W84" i="103"/>
  <c r="AT84" i="103"/>
  <c r="AL84" i="103"/>
  <c r="AD84" i="103"/>
  <c r="V84" i="103"/>
  <c r="AQ84" i="103"/>
  <c r="AI84" i="103"/>
  <c r="AA84" i="103"/>
  <c r="S84" i="103"/>
  <c r="AH84" i="103"/>
  <c r="U84" i="103"/>
  <c r="AS84" i="103"/>
  <c r="AG84" i="103"/>
  <c r="T84" i="103"/>
  <c r="AR84" i="103"/>
  <c r="AF84" i="103"/>
  <c r="R84" i="103"/>
  <c r="AP84" i="103"/>
  <c r="AC84" i="103"/>
  <c r="Q84" i="103"/>
  <c r="AN84" i="103"/>
  <c r="Z84" i="103"/>
  <c r="AO84" i="103"/>
  <c r="S86" i="103"/>
  <c r="AG88" i="103"/>
  <c r="AO11" i="103"/>
  <c r="AG11" i="103"/>
  <c r="Y11" i="103"/>
  <c r="Q11" i="103"/>
  <c r="AT11" i="103"/>
  <c r="AL11" i="103"/>
  <c r="AD11" i="103"/>
  <c r="V11" i="103"/>
  <c r="W11" i="103"/>
  <c r="AH11" i="103"/>
  <c r="AR11" i="103"/>
  <c r="AB25" i="103"/>
  <c r="AR52" i="103"/>
  <c r="AJ52" i="103"/>
  <c r="AB52" i="103"/>
  <c r="T52" i="103"/>
  <c r="AQ52" i="103"/>
  <c r="AI52" i="103"/>
  <c r="AA52" i="103"/>
  <c r="S52" i="103"/>
  <c r="AN52" i="103"/>
  <c r="AF52" i="103"/>
  <c r="X52" i="103"/>
  <c r="P52" i="103"/>
  <c r="AO96" i="103"/>
  <c r="Y96" i="103"/>
  <c r="AH96" i="103"/>
  <c r="S96" i="103"/>
  <c r="AL18" i="103"/>
  <c r="Q22" i="103"/>
  <c r="AC22" i="103"/>
  <c r="AP22" i="103"/>
  <c r="P25" i="103"/>
  <c r="AC25" i="103"/>
  <c r="AO25" i="103"/>
  <c r="AA28" i="103"/>
  <c r="AM38" i="103"/>
  <c r="AE38" i="103"/>
  <c r="W38" i="103"/>
  <c r="AT38" i="103"/>
  <c r="AL38" i="103"/>
  <c r="AD38" i="103"/>
  <c r="V38" i="103"/>
  <c r="AQ38" i="103"/>
  <c r="AI38" i="103"/>
  <c r="AA38" i="103"/>
  <c r="S38" i="103"/>
  <c r="AB40" i="103"/>
  <c r="AN29" i="103"/>
  <c r="R31" i="103"/>
  <c r="AQ31" i="103"/>
  <c r="AM32" i="103"/>
  <c r="AD34" i="103"/>
  <c r="Z38" i="103"/>
  <c r="AM41" i="103"/>
  <c r="Q43" i="103"/>
  <c r="AP43" i="103"/>
  <c r="P46" i="103"/>
  <c r="AO46" i="103"/>
  <c r="AN47" i="103"/>
  <c r="Q52" i="103"/>
  <c r="AD52" i="103"/>
  <c r="AP52" i="103"/>
  <c r="AN67" i="103"/>
  <c r="AF67" i="103"/>
  <c r="X67" i="103"/>
  <c r="P67" i="103"/>
  <c r="AM67" i="103"/>
  <c r="AE67" i="103"/>
  <c r="W67" i="103"/>
  <c r="AR67" i="103"/>
  <c r="AJ67" i="103"/>
  <c r="AB67" i="103"/>
  <c r="T67" i="103"/>
  <c r="AQ67" i="103"/>
  <c r="AD67" i="103"/>
  <c r="R67" i="103"/>
  <c r="AP67" i="103"/>
  <c r="AC67" i="103"/>
  <c r="Q67" i="103"/>
  <c r="AK67" i="103"/>
  <c r="Y67" i="103"/>
  <c r="S69" i="103"/>
  <c r="AM75" i="103"/>
  <c r="AE75" i="103"/>
  <c r="W75" i="103"/>
  <c r="AT75" i="103"/>
  <c r="AL75" i="103"/>
  <c r="AD75" i="103"/>
  <c r="V75" i="103"/>
  <c r="AQ75" i="103"/>
  <c r="AI75" i="103"/>
  <c r="AA75" i="103"/>
  <c r="S75" i="103"/>
  <c r="AH75" i="103"/>
  <c r="U75" i="103"/>
  <c r="AS75" i="103"/>
  <c r="AG75" i="103"/>
  <c r="T75" i="103"/>
  <c r="AO75" i="103"/>
  <c r="AB75" i="103"/>
  <c r="P75" i="103"/>
  <c r="AF75" i="103"/>
  <c r="Q80" i="103"/>
  <c r="AP80" i="103"/>
  <c r="AB86" i="103"/>
  <c r="AP87" i="103"/>
  <c r="AH87" i="103"/>
  <c r="Z87" i="103"/>
  <c r="R87" i="103"/>
  <c r="AO87" i="103"/>
  <c r="AG87" i="103"/>
  <c r="Y87" i="103"/>
  <c r="Q87" i="103"/>
  <c r="AT87" i="103"/>
  <c r="AL87" i="103"/>
  <c r="AD87" i="103"/>
  <c r="V87" i="103"/>
  <c r="AJ87" i="103"/>
  <c r="W87" i="103"/>
  <c r="AI87" i="103"/>
  <c r="U87" i="103"/>
  <c r="AS87" i="103"/>
  <c r="AF87" i="103"/>
  <c r="T87" i="103"/>
  <c r="AR87" i="103"/>
  <c r="AE87" i="103"/>
  <c r="S87" i="103"/>
  <c r="AQ87" i="103"/>
  <c r="AC87" i="103"/>
  <c r="P87" i="103"/>
  <c r="AM87" i="103"/>
  <c r="AA87" i="103"/>
  <c r="AB96" i="103"/>
  <c r="Q102" i="103"/>
  <c r="P11" i="103"/>
  <c r="AA11" i="103"/>
  <c r="AK11" i="103"/>
  <c r="V13" i="103"/>
  <c r="AF13" i="103"/>
  <c r="AM14" i="103"/>
  <c r="AE14" i="103"/>
  <c r="W14" i="103"/>
  <c r="AR14" i="103"/>
  <c r="AJ14" i="103"/>
  <c r="AB14" i="103"/>
  <c r="T14" i="103"/>
  <c r="Y14" i="103"/>
  <c r="AI14" i="103"/>
  <c r="AT14" i="103"/>
  <c r="R15" i="103"/>
  <c r="AB15" i="103"/>
  <c r="AM15" i="103"/>
  <c r="Q17" i="103"/>
  <c r="AE17" i="103"/>
  <c r="AQ17" i="103"/>
  <c r="Q18" i="103"/>
  <c r="AC18" i="103"/>
  <c r="AP18" i="103"/>
  <c r="AA19" i="103"/>
  <c r="AM19" i="103"/>
  <c r="W20" i="103"/>
  <c r="AK20" i="103"/>
  <c r="T21" i="103"/>
  <c r="AG21" i="103"/>
  <c r="S22" i="103"/>
  <c r="AG22" i="103"/>
  <c r="AS22" i="103"/>
  <c r="W24" i="103"/>
  <c r="T25" i="103"/>
  <c r="AF25" i="103"/>
  <c r="AR26" i="103"/>
  <c r="AJ26" i="103"/>
  <c r="AB26" i="103"/>
  <c r="T26" i="103"/>
  <c r="AQ26" i="103"/>
  <c r="AI26" i="103"/>
  <c r="AA26" i="103"/>
  <c r="S26" i="103"/>
  <c r="AN26" i="103"/>
  <c r="AF26" i="103"/>
  <c r="X26" i="103"/>
  <c r="P26" i="103"/>
  <c r="Z26" i="103"/>
  <c r="AM26" i="103"/>
  <c r="V27" i="103"/>
  <c r="Q28" i="103"/>
  <c r="AE28" i="103"/>
  <c r="P29" i="103"/>
  <c r="AB29" i="103"/>
  <c r="AO29" i="103"/>
  <c r="Y30" i="103"/>
  <c r="AK30" i="103"/>
  <c r="S31" i="103"/>
  <c r="AE31" i="103"/>
  <c r="AR31" i="103"/>
  <c r="AB32" i="103"/>
  <c r="AN32" i="103"/>
  <c r="X33" i="103"/>
  <c r="AK33" i="103"/>
  <c r="T34" i="103"/>
  <c r="AF34" i="103"/>
  <c r="AS34" i="103"/>
  <c r="AR35" i="103"/>
  <c r="AJ35" i="103"/>
  <c r="AB35" i="103"/>
  <c r="T35" i="103"/>
  <c r="AQ35" i="103"/>
  <c r="AI35" i="103"/>
  <c r="AA35" i="103"/>
  <c r="S35" i="103"/>
  <c r="AN35" i="103"/>
  <c r="AF35" i="103"/>
  <c r="X35" i="103"/>
  <c r="P35" i="103"/>
  <c r="Z35" i="103"/>
  <c r="AM35" i="103"/>
  <c r="V36" i="103"/>
  <c r="AH36" i="103"/>
  <c r="Q37" i="103"/>
  <c r="AE37" i="103"/>
  <c r="AQ37" i="103"/>
  <c r="P38" i="103"/>
  <c r="AB38" i="103"/>
  <c r="AO38" i="103"/>
  <c r="Y39" i="103"/>
  <c r="AK39" i="103"/>
  <c r="S40" i="103"/>
  <c r="AE40" i="103"/>
  <c r="AR40" i="103"/>
  <c r="AB41" i="103"/>
  <c r="AN41" i="103"/>
  <c r="X42" i="103"/>
  <c r="AK42" i="103"/>
  <c r="R43" i="103"/>
  <c r="AE43" i="103"/>
  <c r="AS43" i="103"/>
  <c r="AS44" i="103"/>
  <c r="AK44" i="103"/>
  <c r="AC44" i="103"/>
  <c r="U44" i="103"/>
  <c r="AR44" i="103"/>
  <c r="AJ44" i="103"/>
  <c r="AB44" i="103"/>
  <c r="T44" i="103"/>
  <c r="AO44" i="103"/>
  <c r="AG44" i="103"/>
  <c r="Y44" i="103"/>
  <c r="Q44" i="103"/>
  <c r="Z44" i="103"/>
  <c r="AM44" i="103"/>
  <c r="W45" i="103"/>
  <c r="Q46" i="103"/>
  <c r="AE46" i="103"/>
  <c r="AQ46" i="103"/>
  <c r="P47" i="103"/>
  <c r="AB47" i="103"/>
  <c r="AO47" i="103"/>
  <c r="Y48" i="103"/>
  <c r="AK48" i="103"/>
  <c r="S49" i="103"/>
  <c r="AE49" i="103"/>
  <c r="AB50" i="103"/>
  <c r="AN50" i="103"/>
  <c r="X51" i="103"/>
  <c r="AK51" i="103"/>
  <c r="R52" i="103"/>
  <c r="AE52" i="103"/>
  <c r="AS52" i="103"/>
  <c r="AS53" i="103"/>
  <c r="AK53" i="103"/>
  <c r="AC53" i="103"/>
  <c r="U53" i="103"/>
  <c r="AR53" i="103"/>
  <c r="AJ53" i="103"/>
  <c r="AB53" i="103"/>
  <c r="T53" i="103"/>
  <c r="AO53" i="103"/>
  <c r="AG53" i="103"/>
  <c r="Y53" i="103"/>
  <c r="Q53" i="103"/>
  <c r="Z53" i="103"/>
  <c r="AM53" i="103"/>
  <c r="W54" i="103"/>
  <c r="AI54" i="103"/>
  <c r="T55" i="103"/>
  <c r="AG55" i="103"/>
  <c r="AS55" i="103"/>
  <c r="Q56" i="103"/>
  <c r="AC56" i="103"/>
  <c r="AP56" i="103"/>
  <c r="W57" i="103"/>
  <c r="AJ57" i="103"/>
  <c r="R58" i="103"/>
  <c r="AD58" i="103"/>
  <c r="AQ58" i="103"/>
  <c r="AA59" i="103"/>
  <c r="AM59" i="103"/>
  <c r="V60" i="103"/>
  <c r="AJ60" i="103"/>
  <c r="Q61" i="103"/>
  <c r="AD61" i="103"/>
  <c r="AQ61" i="103"/>
  <c r="R62" i="103"/>
  <c r="AG62" i="103"/>
  <c r="W63" i="103"/>
  <c r="AO63" i="103"/>
  <c r="AD64" i="103"/>
  <c r="AT64" i="103"/>
  <c r="Y66" i="103"/>
  <c r="AR66" i="103"/>
  <c r="S67" i="103"/>
  <c r="AL67" i="103"/>
  <c r="AB68" i="103"/>
  <c r="W69" i="103"/>
  <c r="AQ69" i="103"/>
  <c r="S70" i="103"/>
  <c r="AK70" i="103"/>
  <c r="AC71" i="103"/>
  <c r="S74" i="103"/>
  <c r="AN74" i="103"/>
  <c r="AJ75" i="103"/>
  <c r="AA76" i="103"/>
  <c r="R77" i="103"/>
  <c r="AM77" i="103"/>
  <c r="AP78" i="103"/>
  <c r="AH78" i="103"/>
  <c r="Z78" i="103"/>
  <c r="R78" i="103"/>
  <c r="AO78" i="103"/>
  <c r="AG78" i="103"/>
  <c r="Y78" i="103"/>
  <c r="Q78" i="103"/>
  <c r="AT78" i="103"/>
  <c r="AL78" i="103"/>
  <c r="AD78" i="103"/>
  <c r="V78" i="103"/>
  <c r="AI78" i="103"/>
  <c r="U78" i="103"/>
  <c r="AS78" i="103"/>
  <c r="AF78" i="103"/>
  <c r="T78" i="103"/>
  <c r="AN78" i="103"/>
  <c r="AB78" i="103"/>
  <c r="AE78" i="103"/>
  <c r="Y79" i="103"/>
  <c r="U80" i="103"/>
  <c r="AT80" i="103"/>
  <c r="AP81" i="103"/>
  <c r="AD81" i="103"/>
  <c r="P81" i="103"/>
  <c r="AN81" i="103"/>
  <c r="AL82" i="103"/>
  <c r="AI83" i="103"/>
  <c r="AN83" i="103"/>
  <c r="P84" i="103"/>
  <c r="AE86" i="103"/>
  <c r="AI90" i="103"/>
  <c r="AG96" i="103"/>
  <c r="AE100" i="103"/>
  <c r="AK102" i="103"/>
  <c r="AQ25" i="103"/>
  <c r="AI25" i="103"/>
  <c r="AA25" i="103"/>
  <c r="S25" i="103"/>
  <c r="AP25" i="103"/>
  <c r="AH25" i="103"/>
  <c r="Z25" i="103"/>
  <c r="R25" i="103"/>
  <c r="AM25" i="103"/>
  <c r="AE25" i="103"/>
  <c r="W25" i="103"/>
  <c r="AN25" i="103"/>
  <c r="AO49" i="103"/>
  <c r="AG49" i="103"/>
  <c r="Y49" i="103"/>
  <c r="Q49" i="103"/>
  <c r="AN49" i="103"/>
  <c r="AF49" i="103"/>
  <c r="X49" i="103"/>
  <c r="P49" i="103"/>
  <c r="AS49" i="103"/>
  <c r="AK49" i="103"/>
  <c r="AC49" i="103"/>
  <c r="U49" i="103"/>
  <c r="AA49" i="103"/>
  <c r="AM49" i="103"/>
  <c r="Z52" i="103"/>
  <c r="AN28" i="103"/>
  <c r="AA37" i="103"/>
  <c r="AN37" i="103"/>
  <c r="Y38" i="103"/>
  <c r="AK38" i="103"/>
  <c r="AP40" i="103"/>
  <c r="Z11" i="103"/>
  <c r="AJ11" i="103"/>
  <c r="AD40" i="103"/>
  <c r="AB19" i="103"/>
  <c r="Y20" i="103"/>
  <c r="AL20" i="103"/>
  <c r="W21" i="103"/>
  <c r="U22" i="103"/>
  <c r="AH22" i="103"/>
  <c r="AT22" i="103"/>
  <c r="AP24" i="103"/>
  <c r="AH24" i="103"/>
  <c r="Z24" i="103"/>
  <c r="R24" i="103"/>
  <c r="AO24" i="103"/>
  <c r="AG24" i="103"/>
  <c r="Y24" i="103"/>
  <c r="Q24" i="103"/>
  <c r="AT24" i="103"/>
  <c r="AL24" i="103"/>
  <c r="AD24" i="103"/>
  <c r="V24" i="103"/>
  <c r="X24" i="103"/>
  <c r="AK24" i="103"/>
  <c r="U25" i="103"/>
  <c r="AG25" i="103"/>
  <c r="AT25" i="103"/>
  <c r="S28" i="103"/>
  <c r="AF28" i="103"/>
  <c r="AR28" i="103"/>
  <c r="Q29" i="103"/>
  <c r="AC29" i="103"/>
  <c r="AP29" i="103"/>
  <c r="Z30" i="103"/>
  <c r="T31" i="103"/>
  <c r="AH31" i="103"/>
  <c r="AT31" i="103"/>
  <c r="P32" i="103"/>
  <c r="AC32" i="103"/>
  <c r="Y33" i="103"/>
  <c r="U34" i="103"/>
  <c r="AG34" i="103"/>
  <c r="W36" i="103"/>
  <c r="S37" i="103"/>
  <c r="AF37" i="103"/>
  <c r="AR37" i="103"/>
  <c r="Q38" i="103"/>
  <c r="AC38" i="103"/>
  <c r="AP38" i="103"/>
  <c r="Z39" i="103"/>
  <c r="T40" i="103"/>
  <c r="AH40" i="103"/>
  <c r="AT40" i="103"/>
  <c r="P41" i="103"/>
  <c r="AC41" i="103"/>
  <c r="AQ41" i="103"/>
  <c r="Y42" i="103"/>
  <c r="U43" i="103"/>
  <c r="AG43" i="103"/>
  <c r="AT43" i="103"/>
  <c r="AA44" i="103"/>
  <c r="AT45" i="103"/>
  <c r="AL45" i="103"/>
  <c r="AD45" i="103"/>
  <c r="V45" i="103"/>
  <c r="AS45" i="103"/>
  <c r="AK45" i="103"/>
  <c r="AC45" i="103"/>
  <c r="U45" i="103"/>
  <c r="AP45" i="103"/>
  <c r="AH45" i="103"/>
  <c r="Z45" i="103"/>
  <c r="R45" i="103"/>
  <c r="X45" i="103"/>
  <c r="AJ45" i="103"/>
  <c r="S46" i="103"/>
  <c r="AF46" i="103"/>
  <c r="AR46" i="103"/>
  <c r="Q47" i="103"/>
  <c r="AC47" i="103"/>
  <c r="AP47" i="103"/>
  <c r="Z48" i="103"/>
  <c r="T49" i="103"/>
  <c r="AH49" i="103"/>
  <c r="AT49" i="103"/>
  <c r="P50" i="103"/>
  <c r="AC50" i="103"/>
  <c r="AQ50" i="103"/>
  <c r="Y51" i="103"/>
  <c r="U52" i="103"/>
  <c r="AG52" i="103"/>
  <c r="AT52" i="103"/>
  <c r="AA53" i="103"/>
  <c r="AN53" i="103"/>
  <c r="AT54" i="103"/>
  <c r="AL54" i="103"/>
  <c r="AD54" i="103"/>
  <c r="V54" i="103"/>
  <c r="AS54" i="103"/>
  <c r="AK54" i="103"/>
  <c r="AC54" i="103"/>
  <c r="U54" i="103"/>
  <c r="AP54" i="103"/>
  <c r="AH54" i="103"/>
  <c r="Z54" i="103"/>
  <c r="R54" i="103"/>
  <c r="X54" i="103"/>
  <c r="AJ54" i="103"/>
  <c r="U55" i="103"/>
  <c r="R56" i="103"/>
  <c r="AD56" i="103"/>
  <c r="Z57" i="103"/>
  <c r="S58" i="103"/>
  <c r="AE58" i="103"/>
  <c r="AR58" i="103"/>
  <c r="AB59" i="103"/>
  <c r="AN59" i="103"/>
  <c r="X60" i="103"/>
  <c r="R61" i="103"/>
  <c r="AE61" i="103"/>
  <c r="S62" i="103"/>
  <c r="AK62" i="103"/>
  <c r="AB63" i="103"/>
  <c r="AR64" i="103"/>
  <c r="AJ64" i="103"/>
  <c r="AB64" i="103"/>
  <c r="T64" i="103"/>
  <c r="AO64" i="103"/>
  <c r="AG64" i="103"/>
  <c r="Y64" i="103"/>
  <c r="Q64" i="103"/>
  <c r="AL64" i="103"/>
  <c r="AA64" i="103"/>
  <c r="P64" i="103"/>
  <c r="AK64" i="103"/>
  <c r="Z64" i="103"/>
  <c r="AQ64" i="103"/>
  <c r="AF64" i="103"/>
  <c r="V64" i="103"/>
  <c r="AE64" i="103"/>
  <c r="U67" i="103"/>
  <c r="AO67" i="103"/>
  <c r="X69" i="103"/>
  <c r="AR69" i="103"/>
  <c r="T70" i="103"/>
  <c r="AM70" i="103"/>
  <c r="T74" i="103"/>
  <c r="AO74" i="103"/>
  <c r="Q75" i="103"/>
  <c r="AK75" i="103"/>
  <c r="T77" i="103"/>
  <c r="AP77" i="103"/>
  <c r="AJ78" i="103"/>
  <c r="AF79" i="103"/>
  <c r="Z80" i="103"/>
  <c r="V81" i="103"/>
  <c r="AI82" i="103"/>
  <c r="W82" i="103"/>
  <c r="AN82" i="103"/>
  <c r="AQ83" i="103"/>
  <c r="X84" i="103"/>
  <c r="AP86" i="103"/>
  <c r="R89" i="103"/>
  <c r="AQ96" i="103"/>
  <c r="AQ34" i="103"/>
  <c r="AI34" i="103"/>
  <c r="AA34" i="103"/>
  <c r="S34" i="103"/>
  <c r="AP34" i="103"/>
  <c r="AH34" i="103"/>
  <c r="Z34" i="103"/>
  <c r="R34" i="103"/>
  <c r="AM34" i="103"/>
  <c r="AE34" i="103"/>
  <c r="W34" i="103"/>
  <c r="AB34" i="103"/>
  <c r="AN34" i="103"/>
  <c r="AA40" i="103"/>
  <c r="Z43" i="103"/>
  <c r="AM52" i="103"/>
  <c r="AP102" i="103"/>
  <c r="AH102" i="103"/>
  <c r="Z102" i="103"/>
  <c r="R102" i="103"/>
  <c r="AN102" i="103"/>
  <c r="AF102" i="103"/>
  <c r="AQ102" i="103"/>
  <c r="AE102" i="103"/>
  <c r="V102" i="103"/>
  <c r="AO102" i="103"/>
  <c r="AD102" i="103"/>
  <c r="U102" i="103"/>
  <c r="AM102" i="103"/>
  <c r="AC102" i="103"/>
  <c r="T102" i="103"/>
  <c r="AL102" i="103"/>
  <c r="AB102" i="103"/>
  <c r="S102" i="103"/>
  <c r="AT102" i="103"/>
  <c r="AJ102" i="103"/>
  <c r="Y102" i="103"/>
  <c r="P102" i="103"/>
  <c r="AI102" i="103"/>
  <c r="AG102" i="103"/>
  <c r="AA102" i="103"/>
  <c r="X102" i="103"/>
  <c r="W102" i="103"/>
  <c r="AR102" i="103"/>
  <c r="AP32" i="103"/>
  <c r="AH32" i="103"/>
  <c r="Z32" i="103"/>
  <c r="R32" i="103"/>
  <c r="AO32" i="103"/>
  <c r="AG32" i="103"/>
  <c r="Y32" i="103"/>
  <c r="Q32" i="103"/>
  <c r="AT32" i="103"/>
  <c r="AL32" i="103"/>
  <c r="AD32" i="103"/>
  <c r="V32" i="103"/>
  <c r="X32" i="103"/>
  <c r="AK32" i="103"/>
  <c r="P34" i="103"/>
  <c r="AC34" i="103"/>
  <c r="AO34" i="103"/>
  <c r="AP19" i="103"/>
  <c r="AH19" i="103"/>
  <c r="Z19" i="103"/>
  <c r="R19" i="103"/>
  <c r="AO19" i="103"/>
  <c r="AG19" i="103"/>
  <c r="Y19" i="103"/>
  <c r="Q19" i="103"/>
  <c r="AT19" i="103"/>
  <c r="AL19" i="103"/>
  <c r="AD19" i="103"/>
  <c r="V19" i="103"/>
  <c r="X19" i="103"/>
  <c r="R22" i="103"/>
  <c r="AQ22" i="103"/>
  <c r="Q25" i="103"/>
  <c r="AD25" i="103"/>
  <c r="AR25" i="103"/>
  <c r="P28" i="103"/>
  <c r="P37" i="103"/>
  <c r="AO37" i="103"/>
  <c r="R40" i="103"/>
  <c r="AD43" i="103"/>
  <c r="AN56" i="103"/>
  <c r="AF56" i="103"/>
  <c r="X56" i="103"/>
  <c r="P56" i="103"/>
  <c r="AM56" i="103"/>
  <c r="AE56" i="103"/>
  <c r="W56" i="103"/>
  <c r="AR56" i="103"/>
  <c r="AJ56" i="103"/>
  <c r="AB56" i="103"/>
  <c r="T56" i="103"/>
  <c r="AA56" i="103"/>
  <c r="AO56" i="103"/>
  <c r="AM69" i="103"/>
  <c r="AS13" i="103"/>
  <c r="AK13" i="103"/>
  <c r="AC13" i="103"/>
  <c r="U13" i="103"/>
  <c r="AP13" i="103"/>
  <c r="AH13" i="103"/>
  <c r="Z13" i="103"/>
  <c r="R13" i="103"/>
  <c r="X13" i="103"/>
  <c r="AI13" i="103"/>
  <c r="AT13" i="103"/>
  <c r="Q14" i="103"/>
  <c r="AA14" i="103"/>
  <c r="AL14" i="103"/>
  <c r="T17" i="103"/>
  <c r="AG17" i="103"/>
  <c r="S18" i="103"/>
  <c r="AG18" i="103"/>
  <c r="P19" i="103"/>
  <c r="AC19" i="103"/>
  <c r="AQ19" i="103"/>
  <c r="AN30" i="103"/>
  <c r="AF30" i="103"/>
  <c r="X30" i="103"/>
  <c r="P30" i="103"/>
  <c r="AM30" i="103"/>
  <c r="AE30" i="103"/>
  <c r="W30" i="103"/>
  <c r="AR30" i="103"/>
  <c r="AJ30" i="103"/>
  <c r="AB30" i="103"/>
  <c r="T30" i="103"/>
  <c r="AA30" i="103"/>
  <c r="AO30" i="103"/>
  <c r="V31" i="103"/>
  <c r="AI31" i="103"/>
  <c r="S32" i="103"/>
  <c r="AE32" i="103"/>
  <c r="AR32" i="103"/>
  <c r="AQ33" i="103"/>
  <c r="AI33" i="103"/>
  <c r="AA33" i="103"/>
  <c r="S33" i="103"/>
  <c r="AP33" i="103"/>
  <c r="AH33" i="103"/>
  <c r="Z33" i="103"/>
  <c r="R33" i="103"/>
  <c r="AM33" i="103"/>
  <c r="AE33" i="103"/>
  <c r="W33" i="103"/>
  <c r="AB33" i="103"/>
  <c r="AN33" i="103"/>
  <c r="V34" i="103"/>
  <c r="AJ34" i="103"/>
  <c r="T37" i="103"/>
  <c r="AG37" i="103"/>
  <c r="R38" i="103"/>
  <c r="AF38" i="103"/>
  <c r="AR38" i="103"/>
  <c r="AN39" i="103"/>
  <c r="AF39" i="103"/>
  <c r="X39" i="103"/>
  <c r="P39" i="103"/>
  <c r="AM39" i="103"/>
  <c r="AE39" i="103"/>
  <c r="W39" i="103"/>
  <c r="AR39" i="103"/>
  <c r="AJ39" i="103"/>
  <c r="AB39" i="103"/>
  <c r="T39" i="103"/>
  <c r="AA39" i="103"/>
  <c r="AO39" i="103"/>
  <c r="V40" i="103"/>
  <c r="S41" i="103"/>
  <c r="AE41" i="103"/>
  <c r="AR41" i="103"/>
  <c r="AQ42" i="103"/>
  <c r="AI42" i="103"/>
  <c r="AA42" i="103"/>
  <c r="S42" i="103"/>
  <c r="AP42" i="103"/>
  <c r="AH42" i="103"/>
  <c r="Z42" i="103"/>
  <c r="R42" i="103"/>
  <c r="AM42" i="103"/>
  <c r="AE42" i="103"/>
  <c r="W42" i="103"/>
  <c r="AB42" i="103"/>
  <c r="AN42" i="103"/>
  <c r="V43" i="103"/>
  <c r="AH43" i="103"/>
  <c r="T46" i="103"/>
  <c r="AG46" i="103"/>
  <c r="R47" i="103"/>
  <c r="AF47" i="103"/>
  <c r="AR47" i="103"/>
  <c r="AN48" i="103"/>
  <c r="AF48" i="103"/>
  <c r="X48" i="103"/>
  <c r="P48" i="103"/>
  <c r="AM48" i="103"/>
  <c r="AE48" i="103"/>
  <c r="W48" i="103"/>
  <c r="AR48" i="103"/>
  <c r="AJ48" i="103"/>
  <c r="AB48" i="103"/>
  <c r="T48" i="103"/>
  <c r="AA48" i="103"/>
  <c r="AO48" i="103"/>
  <c r="V49" i="103"/>
  <c r="AI49" i="103"/>
  <c r="S50" i="103"/>
  <c r="AE50" i="103"/>
  <c r="AR50" i="103"/>
  <c r="AQ51" i="103"/>
  <c r="AI51" i="103"/>
  <c r="AA51" i="103"/>
  <c r="S51" i="103"/>
  <c r="AP51" i="103"/>
  <c r="AH51" i="103"/>
  <c r="Z51" i="103"/>
  <c r="R51" i="103"/>
  <c r="AM51" i="103"/>
  <c r="AE51" i="103"/>
  <c r="W51" i="103"/>
  <c r="AB51" i="103"/>
  <c r="AN51" i="103"/>
  <c r="V52" i="103"/>
  <c r="AH52" i="103"/>
  <c r="Y54" i="103"/>
  <c r="AM54" i="103"/>
  <c r="S56" i="103"/>
  <c r="AG56" i="103"/>
  <c r="AS56" i="103"/>
  <c r="AO57" i="103"/>
  <c r="AG57" i="103"/>
  <c r="Y57" i="103"/>
  <c r="Q57" i="103"/>
  <c r="AN57" i="103"/>
  <c r="AF57" i="103"/>
  <c r="X57" i="103"/>
  <c r="P57" i="103"/>
  <c r="AS57" i="103"/>
  <c r="AK57" i="103"/>
  <c r="AC57" i="103"/>
  <c r="U57" i="103"/>
  <c r="AA57" i="103"/>
  <c r="AM57" i="103"/>
  <c r="T58" i="103"/>
  <c r="AH58" i="103"/>
  <c r="AT58" i="103"/>
  <c r="P59" i="103"/>
  <c r="AC59" i="103"/>
  <c r="AQ59" i="103"/>
  <c r="Y60" i="103"/>
  <c r="U61" i="103"/>
  <c r="AG61" i="103"/>
  <c r="U62" i="103"/>
  <c r="AL62" i="103"/>
  <c r="AQ63" i="103"/>
  <c r="AI63" i="103"/>
  <c r="AA63" i="103"/>
  <c r="S63" i="103"/>
  <c r="AN63" i="103"/>
  <c r="AF63" i="103"/>
  <c r="X63" i="103"/>
  <c r="P63" i="103"/>
  <c r="AK63" i="103"/>
  <c r="Z63" i="103"/>
  <c r="AT63" i="103"/>
  <c r="AJ63" i="103"/>
  <c r="Y63" i="103"/>
  <c r="AP63" i="103"/>
  <c r="AE63" i="103"/>
  <c r="U63" i="103"/>
  <c r="AC63" i="103"/>
  <c r="AS63" i="103"/>
  <c r="V67" i="103"/>
  <c r="AS67" i="103"/>
  <c r="AO68" i="103"/>
  <c r="AG68" i="103"/>
  <c r="Y68" i="103"/>
  <c r="Q68" i="103"/>
  <c r="AN68" i="103"/>
  <c r="AF68" i="103"/>
  <c r="X68" i="103"/>
  <c r="P68" i="103"/>
  <c r="AS68" i="103"/>
  <c r="AK68" i="103"/>
  <c r="AC68" i="103"/>
  <c r="U68" i="103"/>
  <c r="AL68" i="103"/>
  <c r="Z68" i="103"/>
  <c r="AJ68" i="103"/>
  <c r="W68" i="103"/>
  <c r="AR68" i="103"/>
  <c r="AE68" i="103"/>
  <c r="S68" i="103"/>
  <c r="AH68" i="103"/>
  <c r="AA69" i="103"/>
  <c r="U70" i="103"/>
  <c r="AR70" i="103"/>
  <c r="AQ71" i="103"/>
  <c r="AI71" i="103"/>
  <c r="AA71" i="103"/>
  <c r="S71" i="103"/>
  <c r="AP71" i="103"/>
  <c r="AH71" i="103"/>
  <c r="Z71" i="103"/>
  <c r="R71" i="103"/>
  <c r="AM71" i="103"/>
  <c r="AE71" i="103"/>
  <c r="W71" i="103"/>
  <c r="AL71" i="103"/>
  <c r="Y71" i="103"/>
  <c r="AK71" i="103"/>
  <c r="X71" i="103"/>
  <c r="AS71" i="103"/>
  <c r="AF71" i="103"/>
  <c r="T71" i="103"/>
  <c r="AG71" i="103"/>
  <c r="Y74" i="103"/>
  <c r="AR74" i="103"/>
  <c r="R75" i="103"/>
  <c r="AN75" i="103"/>
  <c r="V77" i="103"/>
  <c r="AQ77" i="103"/>
  <c r="AC80" i="103"/>
  <c r="X87" i="103"/>
  <c r="AQ88" i="103"/>
  <c r="AI88" i="103"/>
  <c r="AA88" i="103"/>
  <c r="S88" i="103"/>
  <c r="AP88" i="103"/>
  <c r="AH88" i="103"/>
  <c r="Z88" i="103"/>
  <c r="R88" i="103"/>
  <c r="AM88" i="103"/>
  <c r="AE88" i="103"/>
  <c r="W88" i="103"/>
  <c r="AS88" i="103"/>
  <c r="AF88" i="103"/>
  <c r="T88" i="103"/>
  <c r="AR88" i="103"/>
  <c r="AD88" i="103"/>
  <c r="Q88" i="103"/>
  <c r="AO88" i="103"/>
  <c r="AC88" i="103"/>
  <c r="P88" i="103"/>
  <c r="AN88" i="103"/>
  <c r="AB88" i="103"/>
  <c r="AL88" i="103"/>
  <c r="Y88" i="103"/>
  <c r="AJ88" i="103"/>
  <c r="V88" i="103"/>
  <c r="AO40" i="103"/>
  <c r="AG40" i="103"/>
  <c r="Y40" i="103"/>
  <c r="Q40" i="103"/>
  <c r="AN40" i="103"/>
  <c r="AF40" i="103"/>
  <c r="X40" i="103"/>
  <c r="P40" i="103"/>
  <c r="AS40" i="103"/>
  <c r="AK40" i="103"/>
  <c r="AC40" i="103"/>
  <c r="U40" i="103"/>
  <c r="AM40" i="103"/>
  <c r="X11" i="103"/>
  <c r="AS11" i="103"/>
  <c r="AA17" i="103"/>
  <c r="AN18" i="103"/>
  <c r="AF18" i="103"/>
  <c r="X18" i="103"/>
  <c r="P18" i="103"/>
  <c r="AM18" i="103"/>
  <c r="AE18" i="103"/>
  <c r="W18" i="103"/>
  <c r="AR18" i="103"/>
  <c r="AJ18" i="103"/>
  <c r="AB18" i="103"/>
  <c r="T18" i="103"/>
  <c r="AA18" i="103"/>
  <c r="AO18" i="103"/>
  <c r="AK19" i="103"/>
  <c r="AD22" i="103"/>
  <c r="AB28" i="103"/>
  <c r="AO28" i="103"/>
  <c r="Z29" i="103"/>
  <c r="AD31" i="103"/>
  <c r="AA32" i="103"/>
  <c r="Q34" i="103"/>
  <c r="AR34" i="103"/>
  <c r="AB37" i="103"/>
  <c r="AN38" i="103"/>
  <c r="AQ40" i="103"/>
  <c r="AA41" i="103"/>
  <c r="AB46" i="103"/>
  <c r="R49" i="103"/>
  <c r="AQ49" i="103"/>
  <c r="AB58" i="103"/>
  <c r="AB11" i="103"/>
  <c r="AM11" i="103"/>
  <c r="W13" i="103"/>
  <c r="AG13" i="103"/>
  <c r="AR13" i="103"/>
  <c r="Z14" i="103"/>
  <c r="AK14" i="103"/>
  <c r="S17" i="103"/>
  <c r="AF17" i="103"/>
  <c r="AR17" i="103"/>
  <c r="R18" i="103"/>
  <c r="AD18" i="103"/>
  <c r="AQ18" i="103"/>
  <c r="S11" i="103"/>
  <c r="AC11" i="103"/>
  <c r="AN11" i="103"/>
  <c r="AT21" i="103"/>
  <c r="AL21" i="103"/>
  <c r="AD21" i="103"/>
  <c r="V21" i="103"/>
  <c r="AS21" i="103"/>
  <c r="AK21" i="103"/>
  <c r="AC21" i="103"/>
  <c r="U21" i="103"/>
  <c r="AP21" i="103"/>
  <c r="AH21" i="103"/>
  <c r="Z21" i="103"/>
  <c r="R21" i="103"/>
  <c r="X21" i="103"/>
  <c r="AJ21" i="103"/>
  <c r="V22" i="103"/>
  <c r="AI22" i="103"/>
  <c r="V25" i="103"/>
  <c r="AJ25" i="103"/>
  <c r="T28" i="103"/>
  <c r="AG28" i="103"/>
  <c r="R29" i="103"/>
  <c r="AF29" i="103"/>
  <c r="AR29" i="103"/>
  <c r="T11" i="103"/>
  <c r="AE11" i="103"/>
  <c r="AP11" i="103"/>
  <c r="Y13" i="103"/>
  <c r="AJ13" i="103"/>
  <c r="R14" i="103"/>
  <c r="AC14" i="103"/>
  <c r="AN14" i="103"/>
  <c r="U15" i="103"/>
  <c r="AF15" i="103"/>
  <c r="W17" i="103"/>
  <c r="U18" i="103"/>
  <c r="AH18" i="103"/>
  <c r="AT18" i="103"/>
  <c r="S19" i="103"/>
  <c r="AE19" i="103"/>
  <c r="AR19" i="103"/>
  <c r="AC20" i="103"/>
  <c r="Y21" i="103"/>
  <c r="AM21" i="103"/>
  <c r="Y22" i="103"/>
  <c r="AK22" i="103"/>
  <c r="AB24" i="103"/>
  <c r="AN24" i="103"/>
  <c r="X25" i="103"/>
  <c r="AK25" i="103"/>
  <c r="AS27" i="103"/>
  <c r="AK27" i="103"/>
  <c r="AC27" i="103"/>
  <c r="U27" i="103"/>
  <c r="AR27" i="103"/>
  <c r="AJ27" i="103"/>
  <c r="AB27" i="103"/>
  <c r="T27" i="103"/>
  <c r="AO27" i="103"/>
  <c r="AG27" i="103"/>
  <c r="Y27" i="103"/>
  <c r="Q27" i="103"/>
  <c r="Z27" i="103"/>
  <c r="AM27" i="103"/>
  <c r="W28" i="103"/>
  <c r="T29" i="103"/>
  <c r="AG29" i="103"/>
  <c r="Q30" i="103"/>
  <c r="AC30" i="103"/>
  <c r="AP30" i="103"/>
  <c r="W31" i="103"/>
  <c r="T32" i="103"/>
  <c r="AF32" i="103"/>
  <c r="AS32" i="103"/>
  <c r="P33" i="103"/>
  <c r="AC33" i="103"/>
  <c r="AO33" i="103"/>
  <c r="X34" i="103"/>
  <c r="AK34" i="103"/>
  <c r="AS36" i="103"/>
  <c r="AK36" i="103"/>
  <c r="AC36" i="103"/>
  <c r="U36" i="103"/>
  <c r="AR36" i="103"/>
  <c r="AJ36" i="103"/>
  <c r="AB36" i="103"/>
  <c r="T36" i="103"/>
  <c r="AO36" i="103"/>
  <c r="AG36" i="103"/>
  <c r="Y36" i="103"/>
  <c r="Q36" i="103"/>
  <c r="Z36" i="103"/>
  <c r="AM36" i="103"/>
  <c r="W37" i="103"/>
  <c r="T38" i="103"/>
  <c r="AG38" i="103"/>
  <c r="AS38" i="103"/>
  <c r="Q39" i="103"/>
  <c r="AC39" i="103"/>
  <c r="AP39" i="103"/>
  <c r="W40" i="103"/>
  <c r="AJ40" i="103"/>
  <c r="T41" i="103"/>
  <c r="AF41" i="103"/>
  <c r="AS41" i="103"/>
  <c r="P42" i="103"/>
  <c r="AC42" i="103"/>
  <c r="AO42" i="103"/>
  <c r="W43" i="103"/>
  <c r="AK43" i="103"/>
  <c r="AA45" i="103"/>
  <c r="W46" i="103"/>
  <c r="T47" i="103"/>
  <c r="AG47" i="103"/>
  <c r="AS47" i="103"/>
  <c r="Q48" i="103"/>
  <c r="AC48" i="103"/>
  <c r="AP48" i="103"/>
  <c r="W49" i="103"/>
  <c r="AJ49" i="103"/>
  <c r="T50" i="103"/>
  <c r="AF50" i="103"/>
  <c r="AS50" i="103"/>
  <c r="P51" i="103"/>
  <c r="AC51" i="103"/>
  <c r="AO51" i="103"/>
  <c r="W52" i="103"/>
  <c r="AK52" i="103"/>
  <c r="AA54" i="103"/>
  <c r="AM55" i="103"/>
  <c r="AE55" i="103"/>
  <c r="W55" i="103"/>
  <c r="AT55" i="103"/>
  <c r="AL55" i="103"/>
  <c r="AD55" i="103"/>
  <c r="V55" i="103"/>
  <c r="AQ55" i="103"/>
  <c r="AI55" i="103"/>
  <c r="AA55" i="103"/>
  <c r="S55" i="103"/>
  <c r="Y55" i="103"/>
  <c r="AK55" i="103"/>
  <c r="U56" i="103"/>
  <c r="AH56" i="103"/>
  <c r="AT56" i="103"/>
  <c r="AB57" i="103"/>
  <c r="AP57" i="103"/>
  <c r="V58" i="103"/>
  <c r="AI58" i="103"/>
  <c r="S59" i="103"/>
  <c r="AE59" i="103"/>
  <c r="AQ60" i="103"/>
  <c r="AI60" i="103"/>
  <c r="AA60" i="103"/>
  <c r="S60" i="103"/>
  <c r="AP60" i="103"/>
  <c r="AH60" i="103"/>
  <c r="Z60" i="103"/>
  <c r="R60" i="103"/>
  <c r="AM60" i="103"/>
  <c r="AE60" i="103"/>
  <c r="W60" i="103"/>
  <c r="AB60" i="103"/>
  <c r="AN60" i="103"/>
  <c r="V61" i="103"/>
  <c r="AH61" i="103"/>
  <c r="V62" i="103"/>
  <c r="AD63" i="103"/>
  <c r="S64" i="103"/>
  <c r="AM66" i="103"/>
  <c r="AE66" i="103"/>
  <c r="W66" i="103"/>
  <c r="AT66" i="103"/>
  <c r="AL66" i="103"/>
  <c r="AD66" i="103"/>
  <c r="V66" i="103"/>
  <c r="AQ66" i="103"/>
  <c r="AI66" i="103"/>
  <c r="AA66" i="103"/>
  <c r="S66" i="103"/>
  <c r="AH66" i="103"/>
  <c r="U66" i="103"/>
  <c r="AS66" i="103"/>
  <c r="AG66" i="103"/>
  <c r="T66" i="103"/>
  <c r="AO66" i="103"/>
  <c r="AB66" i="103"/>
  <c r="P66" i="103"/>
  <c r="AF66" i="103"/>
  <c r="Z67" i="103"/>
  <c r="AT67" i="103"/>
  <c r="AI68" i="103"/>
  <c r="AC69" i="103"/>
  <c r="X70" i="103"/>
  <c r="AS70" i="103"/>
  <c r="P71" i="103"/>
  <c r="AJ71" i="103"/>
  <c r="AA74" i="103"/>
  <c r="X75" i="103"/>
  <c r="AP75" i="103"/>
  <c r="AN76" i="103"/>
  <c r="AF76" i="103"/>
  <c r="X76" i="103"/>
  <c r="P76" i="103"/>
  <c r="AM76" i="103"/>
  <c r="AE76" i="103"/>
  <c r="W76" i="103"/>
  <c r="AR76" i="103"/>
  <c r="AJ76" i="103"/>
  <c r="AB76" i="103"/>
  <c r="T76" i="103"/>
  <c r="AQ76" i="103"/>
  <c r="AD76" i="103"/>
  <c r="R76" i="103"/>
  <c r="AP76" i="103"/>
  <c r="AC76" i="103"/>
  <c r="Q76" i="103"/>
  <c r="AK76" i="103"/>
  <c r="Y76" i="103"/>
  <c r="AI76" i="103"/>
  <c r="AA77" i="103"/>
  <c r="AT77" i="103"/>
  <c r="S78" i="103"/>
  <c r="AM78" i="103"/>
  <c r="AJ79" i="103"/>
  <c r="AD80" i="103"/>
  <c r="X81" i="103"/>
  <c r="R82" i="103"/>
  <c r="AQ82" i="103"/>
  <c r="Q83" i="103"/>
  <c r="AB84" i="103"/>
  <c r="AB87" i="103"/>
  <c r="AO92" i="103"/>
  <c r="AB92" i="103"/>
  <c r="V100" i="103"/>
  <c r="AO31" i="103"/>
  <c r="AG31" i="103"/>
  <c r="Y31" i="103"/>
  <c r="Q31" i="103"/>
  <c r="AN31" i="103"/>
  <c r="AF31" i="103"/>
  <c r="X31" i="103"/>
  <c r="P31" i="103"/>
  <c r="AS31" i="103"/>
  <c r="AK31" i="103"/>
  <c r="AC31" i="103"/>
  <c r="U31" i="103"/>
  <c r="AA31" i="103"/>
  <c r="AM31" i="103"/>
  <c r="AP62" i="103"/>
  <c r="AH62" i="103"/>
  <c r="Z62" i="103"/>
  <c r="AM62" i="103"/>
  <c r="AE62" i="103"/>
  <c r="W62" i="103"/>
  <c r="AT62" i="103"/>
  <c r="AJ62" i="103"/>
  <c r="Y62" i="103"/>
  <c r="P62" i="103"/>
  <c r="AS62" i="103"/>
  <c r="AI62" i="103"/>
  <c r="X62" i="103"/>
  <c r="AO62" i="103"/>
  <c r="AD62" i="103"/>
  <c r="T62" i="103"/>
  <c r="AB62" i="103"/>
  <c r="AR62" i="103"/>
  <c r="AM80" i="103"/>
  <c r="AM29" i="103"/>
  <c r="AE29" i="103"/>
  <c r="W29" i="103"/>
  <c r="AT29" i="103"/>
  <c r="AL29" i="103"/>
  <c r="AD29" i="103"/>
  <c r="V29" i="103"/>
  <c r="AQ29" i="103"/>
  <c r="AI29" i="103"/>
  <c r="AA29" i="103"/>
  <c r="S29" i="103"/>
  <c r="Y29" i="103"/>
  <c r="AK29" i="103"/>
  <c r="X14" i="103"/>
  <c r="AH14" i="103"/>
  <c r="AS14" i="103"/>
  <c r="P17" i="103"/>
  <c r="AB17" i="103"/>
  <c r="AD49" i="103"/>
  <c r="AP59" i="103"/>
  <c r="AH59" i="103"/>
  <c r="Z59" i="103"/>
  <c r="R59" i="103"/>
  <c r="AO59" i="103"/>
  <c r="AG59" i="103"/>
  <c r="Y59" i="103"/>
  <c r="Q59" i="103"/>
  <c r="AT59" i="103"/>
  <c r="AL59" i="103"/>
  <c r="AD59" i="103"/>
  <c r="V59" i="103"/>
  <c r="X59" i="103"/>
  <c r="AK59" i="103"/>
  <c r="Q62" i="103"/>
  <c r="AF62" i="103"/>
  <c r="AI67" i="103"/>
  <c r="R11" i="103"/>
  <c r="P14" i="103"/>
  <c r="AR20" i="103"/>
  <c r="AJ20" i="103"/>
  <c r="AB20" i="103"/>
  <c r="T20" i="103"/>
  <c r="AQ20" i="103"/>
  <c r="AI20" i="103"/>
  <c r="AA20" i="103"/>
  <c r="S20" i="103"/>
  <c r="AN20" i="103"/>
  <c r="AF20" i="103"/>
  <c r="X20" i="103"/>
  <c r="P20" i="103"/>
  <c r="Z20" i="103"/>
  <c r="AM20" i="103"/>
  <c r="U11" i="103"/>
  <c r="AF11" i="103"/>
  <c r="AQ11" i="103"/>
  <c r="P13" i="103"/>
  <c r="AA13" i="103"/>
  <c r="AL13" i="103"/>
  <c r="S14" i="103"/>
  <c r="AD14" i="103"/>
  <c r="AO15" i="103"/>
  <c r="AG15" i="103"/>
  <c r="Y15" i="103"/>
  <c r="Q15" i="103"/>
  <c r="AT15" i="103"/>
  <c r="AL15" i="103"/>
  <c r="AD15" i="103"/>
  <c r="V15" i="103"/>
  <c r="W15" i="103"/>
  <c r="AH15" i="103"/>
  <c r="AR15" i="103"/>
  <c r="AT17" i="103"/>
  <c r="AL17" i="103"/>
  <c r="AD17" i="103"/>
  <c r="V17" i="103"/>
  <c r="AS17" i="103"/>
  <c r="AK17" i="103"/>
  <c r="AC17" i="103"/>
  <c r="U17" i="103"/>
  <c r="AP17" i="103"/>
  <c r="AH17" i="103"/>
  <c r="Z17" i="103"/>
  <c r="R17" i="103"/>
  <c r="X17" i="103"/>
  <c r="AJ17" i="103"/>
  <c r="V18" i="103"/>
  <c r="AI18" i="103"/>
  <c r="T19" i="103"/>
  <c r="AF19" i="103"/>
  <c r="AS19" i="103"/>
  <c r="Q20" i="103"/>
  <c r="AD20" i="103"/>
  <c r="AP20" i="103"/>
  <c r="AA21" i="103"/>
  <c r="AN21" i="103"/>
  <c r="Z22" i="103"/>
  <c r="AL22" i="103"/>
  <c r="P24" i="103"/>
  <c r="AC24" i="103"/>
  <c r="AQ24" i="103"/>
  <c r="Y25" i="103"/>
  <c r="AL25" i="103"/>
  <c r="U26" i="103"/>
  <c r="AG26" i="103"/>
  <c r="AT26" i="103"/>
  <c r="AA27" i="103"/>
  <c r="AN27" i="103"/>
  <c r="AT28" i="103"/>
  <c r="AL28" i="103"/>
  <c r="AD28" i="103"/>
  <c r="V28" i="103"/>
  <c r="AS28" i="103"/>
  <c r="AK28" i="103"/>
  <c r="AC28" i="103"/>
  <c r="U28" i="103"/>
  <c r="AP28" i="103"/>
  <c r="AH28" i="103"/>
  <c r="Z28" i="103"/>
  <c r="R28" i="103"/>
  <c r="X28" i="103"/>
  <c r="AJ28" i="103"/>
  <c r="U29" i="103"/>
  <c r="AH29" i="103"/>
  <c r="R30" i="103"/>
  <c r="AD30" i="103"/>
  <c r="AQ30" i="103"/>
  <c r="Z31" i="103"/>
  <c r="AL31" i="103"/>
  <c r="U32" i="103"/>
  <c r="AI32" i="103"/>
  <c r="Q33" i="103"/>
  <c r="AD33" i="103"/>
  <c r="AR33" i="103"/>
  <c r="Y34" i="103"/>
  <c r="AL34" i="103"/>
  <c r="U35" i="103"/>
  <c r="AG35" i="103"/>
  <c r="AT35" i="103"/>
  <c r="AA36" i="103"/>
  <c r="AN36" i="103"/>
  <c r="AT37" i="103"/>
  <c r="AL37" i="103"/>
  <c r="AD37" i="103"/>
  <c r="V37" i="103"/>
  <c r="AS37" i="103"/>
  <c r="AK37" i="103"/>
  <c r="AC37" i="103"/>
  <c r="U37" i="103"/>
  <c r="AP37" i="103"/>
  <c r="AH37" i="103"/>
  <c r="Z37" i="103"/>
  <c r="R37" i="103"/>
  <c r="X37" i="103"/>
  <c r="AJ37" i="103"/>
  <c r="U38" i="103"/>
  <c r="AH38" i="103"/>
  <c r="R39" i="103"/>
  <c r="AD39" i="103"/>
  <c r="AQ39" i="103"/>
  <c r="Z40" i="103"/>
  <c r="AL40" i="103"/>
  <c r="U41" i="103"/>
  <c r="AI41" i="103"/>
  <c r="Q42" i="103"/>
  <c r="AD42" i="103"/>
  <c r="AR42" i="103"/>
  <c r="Y43" i="103"/>
  <c r="AL43" i="103"/>
  <c r="S44" i="103"/>
  <c r="AF44" i="103"/>
  <c r="AT44" i="103"/>
  <c r="P45" i="103"/>
  <c r="AB45" i="103"/>
  <c r="AO45" i="103"/>
  <c r="AT46" i="103"/>
  <c r="AL46" i="103"/>
  <c r="AD46" i="103"/>
  <c r="V46" i="103"/>
  <c r="AS46" i="103"/>
  <c r="AK46" i="103"/>
  <c r="AC46" i="103"/>
  <c r="U46" i="103"/>
  <c r="AP46" i="103"/>
  <c r="AH46" i="103"/>
  <c r="Z46" i="103"/>
  <c r="R46" i="103"/>
  <c r="X46" i="103"/>
  <c r="AJ46" i="103"/>
  <c r="U47" i="103"/>
  <c r="AH47" i="103"/>
  <c r="R48" i="103"/>
  <c r="AD48" i="103"/>
  <c r="AQ48" i="103"/>
  <c r="Z49" i="103"/>
  <c r="AL49" i="103"/>
  <c r="U50" i="103"/>
  <c r="AI50" i="103"/>
  <c r="Q51" i="103"/>
  <c r="AD51" i="103"/>
  <c r="AR51" i="103"/>
  <c r="Y52" i="103"/>
  <c r="AL52" i="103"/>
  <c r="S53" i="103"/>
  <c r="AF53" i="103"/>
  <c r="AT53" i="103"/>
  <c r="P54" i="103"/>
  <c r="AB54" i="103"/>
  <c r="AO54" i="103"/>
  <c r="Z55" i="103"/>
  <c r="AN55" i="103"/>
  <c r="V56" i="103"/>
  <c r="AI56" i="103"/>
  <c r="R57" i="103"/>
  <c r="AD57" i="103"/>
  <c r="AQ57" i="103"/>
  <c r="W58" i="103"/>
  <c r="AJ58" i="103"/>
  <c r="T59" i="103"/>
  <c r="AF59" i="103"/>
  <c r="AS59" i="103"/>
  <c r="P60" i="103"/>
  <c r="AC60" i="103"/>
  <c r="AO60" i="103"/>
  <c r="W61" i="103"/>
  <c r="AK61" i="103"/>
  <c r="AA62" i="103"/>
  <c r="AQ62" i="103"/>
  <c r="Q63" i="103"/>
  <c r="AG63" i="103"/>
  <c r="U64" i="103"/>
  <c r="AM64" i="103"/>
  <c r="AJ66" i="103"/>
  <c r="AA67" i="103"/>
  <c r="R68" i="103"/>
  <c r="AM68" i="103"/>
  <c r="AP69" i="103"/>
  <c r="AH69" i="103"/>
  <c r="Z69" i="103"/>
  <c r="R69" i="103"/>
  <c r="AO69" i="103"/>
  <c r="AG69" i="103"/>
  <c r="Y69" i="103"/>
  <c r="Q69" i="103"/>
  <c r="AT69" i="103"/>
  <c r="AL69" i="103"/>
  <c r="AD69" i="103"/>
  <c r="V69" i="103"/>
  <c r="AI69" i="103"/>
  <c r="U69" i="103"/>
  <c r="AS69" i="103"/>
  <c r="AF69" i="103"/>
  <c r="T69" i="103"/>
  <c r="AN69" i="103"/>
  <c r="AB69" i="103"/>
  <c r="AE69" i="103"/>
  <c r="AA70" i="103"/>
  <c r="Q71" i="103"/>
  <c r="AN71" i="103"/>
  <c r="AI74" i="103"/>
  <c r="Y75" i="103"/>
  <c r="AR75" i="103"/>
  <c r="S76" i="103"/>
  <c r="AL76" i="103"/>
  <c r="AB77" i="103"/>
  <c r="W78" i="103"/>
  <c r="AQ78" i="103"/>
  <c r="AK79" i="103"/>
  <c r="AG80" i="103"/>
  <c r="AA81" i="103"/>
  <c r="V82" i="103"/>
  <c r="AJ84" i="103"/>
  <c r="AL86" i="103"/>
  <c r="AK87" i="103"/>
  <c r="U88" i="103"/>
  <c r="AS90" i="103"/>
  <c r="AK90" i="103"/>
  <c r="AC90" i="103"/>
  <c r="U90" i="103"/>
  <c r="AR90" i="103"/>
  <c r="AJ90" i="103"/>
  <c r="AB90" i="103"/>
  <c r="T90" i="103"/>
  <c r="AO90" i="103"/>
  <c r="AG90" i="103"/>
  <c r="Y90" i="103"/>
  <c r="Q90" i="103"/>
  <c r="AH90" i="103"/>
  <c r="V90" i="103"/>
  <c r="AT90" i="103"/>
  <c r="AF90" i="103"/>
  <c r="S90" i="103"/>
  <c r="AQ90" i="103"/>
  <c r="AE90" i="103"/>
  <c r="R90" i="103"/>
  <c r="AP90" i="103"/>
  <c r="AD90" i="103"/>
  <c r="P90" i="103"/>
  <c r="AN90" i="103"/>
  <c r="AA90" i="103"/>
  <c r="AL90" i="103"/>
  <c r="X90" i="103"/>
  <c r="T92" i="103"/>
  <c r="AL96" i="103"/>
  <c r="AN100" i="103"/>
  <c r="AR72" i="103"/>
  <c r="AJ72" i="103"/>
  <c r="AB72" i="103"/>
  <c r="T72" i="103"/>
  <c r="AQ72" i="103"/>
  <c r="AI72" i="103"/>
  <c r="AA72" i="103"/>
  <c r="S72" i="103"/>
  <c r="AN72" i="103"/>
  <c r="AF72" i="103"/>
  <c r="X72" i="103"/>
  <c r="P72" i="103"/>
  <c r="Z72" i="103"/>
  <c r="AM72" i="103"/>
  <c r="V73" i="103"/>
  <c r="AH73" i="103"/>
  <c r="Q74" i="103"/>
  <c r="AE74" i="103"/>
  <c r="AQ74" i="103"/>
  <c r="X79" i="103"/>
  <c r="AS81" i="103"/>
  <c r="AK81" i="103"/>
  <c r="AC81" i="103"/>
  <c r="U81" i="103"/>
  <c r="AR81" i="103"/>
  <c r="AJ81" i="103"/>
  <c r="AB81" i="103"/>
  <c r="T81" i="103"/>
  <c r="AO81" i="103"/>
  <c r="AG81" i="103"/>
  <c r="Y81" i="103"/>
  <c r="Q81" i="103"/>
  <c r="Z81" i="103"/>
  <c r="AM81" i="103"/>
  <c r="S82" i="103"/>
  <c r="AF82" i="103"/>
  <c r="AT82" i="103"/>
  <c r="P83" i="103"/>
  <c r="AB83" i="103"/>
  <c r="AO83" i="103"/>
  <c r="V85" i="103"/>
  <c r="AI85" i="103"/>
  <c r="R86" i="103"/>
  <c r="AD86" i="103"/>
  <c r="AQ86" i="103"/>
  <c r="Q89" i="103"/>
  <c r="AD89" i="103"/>
  <c r="AP89" i="103"/>
  <c r="T91" i="103"/>
  <c r="S92" i="103"/>
  <c r="AF92" i="103"/>
  <c r="Q93" i="103"/>
  <c r="AG93" i="103"/>
  <c r="Q94" i="103"/>
  <c r="AF94" i="103"/>
  <c r="R95" i="103"/>
  <c r="AF95" i="103"/>
  <c r="P96" i="103"/>
  <c r="AF96" i="103"/>
  <c r="AT96" i="103"/>
  <c r="Q97" i="103"/>
  <c r="AF97" i="103"/>
  <c r="S98" i="103"/>
  <c r="AJ98" i="103"/>
  <c r="Y99" i="103"/>
  <c r="AT99" i="103"/>
  <c r="U100" i="103"/>
  <c r="AQ100" i="103"/>
  <c r="S101" i="103"/>
  <c r="AS101" i="103"/>
  <c r="W103" i="103"/>
  <c r="Z85" i="103"/>
  <c r="AL85" i="103"/>
  <c r="T86" i="103"/>
  <c r="AH86" i="103"/>
  <c r="AT86" i="103"/>
  <c r="U89" i="103"/>
  <c r="AG89" i="103"/>
  <c r="AT89" i="103"/>
  <c r="AO91" i="103"/>
  <c r="AG91" i="103"/>
  <c r="AM91" i="103"/>
  <c r="AD91" i="103"/>
  <c r="V91" i="103"/>
  <c r="AL91" i="103"/>
  <c r="AC91" i="103"/>
  <c r="U91" i="103"/>
  <c r="AR91" i="103"/>
  <c r="AI91" i="103"/>
  <c r="Z91" i="103"/>
  <c r="R91" i="103"/>
  <c r="X91" i="103"/>
  <c r="AK91" i="103"/>
  <c r="U92" i="103"/>
  <c r="AK92" i="103"/>
  <c r="U93" i="103"/>
  <c r="AJ93" i="103"/>
  <c r="V94" i="103"/>
  <c r="AJ94" i="103"/>
  <c r="V95" i="103"/>
  <c r="AK95" i="103"/>
  <c r="U97" i="103"/>
  <c r="AI97" i="103"/>
  <c r="V98" i="103"/>
  <c r="AL98" i="103"/>
  <c r="AQ79" i="103"/>
  <c r="AI79" i="103"/>
  <c r="AA79" i="103"/>
  <c r="S79" i="103"/>
  <c r="AP79" i="103"/>
  <c r="AH79" i="103"/>
  <c r="Z79" i="103"/>
  <c r="R79" i="103"/>
  <c r="AM79" i="103"/>
  <c r="AE79" i="103"/>
  <c r="W79" i="103"/>
  <c r="AB79" i="103"/>
  <c r="AN79" i="103"/>
  <c r="S83" i="103"/>
  <c r="AF83" i="103"/>
  <c r="AR83" i="103"/>
  <c r="R72" i="103"/>
  <c r="AE72" i="103"/>
  <c r="AS72" i="103"/>
  <c r="AS73" i="103"/>
  <c r="AK73" i="103"/>
  <c r="AC73" i="103"/>
  <c r="U73" i="103"/>
  <c r="AR73" i="103"/>
  <c r="AJ73" i="103"/>
  <c r="AB73" i="103"/>
  <c r="T73" i="103"/>
  <c r="AO73" i="103"/>
  <c r="AG73" i="103"/>
  <c r="Y73" i="103"/>
  <c r="Q73" i="103"/>
  <c r="Z73" i="103"/>
  <c r="AM73" i="103"/>
  <c r="W74" i="103"/>
  <c r="P79" i="103"/>
  <c r="AC79" i="103"/>
  <c r="AO79" i="103"/>
  <c r="R81" i="103"/>
  <c r="AE81" i="103"/>
  <c r="AQ81" i="103"/>
  <c r="X82" i="103"/>
  <c r="T83" i="103"/>
  <c r="AG83" i="103"/>
  <c r="AN85" i="103"/>
  <c r="AF85" i="103"/>
  <c r="X85" i="103"/>
  <c r="P85" i="103"/>
  <c r="AM85" i="103"/>
  <c r="AE85" i="103"/>
  <c r="W85" i="103"/>
  <c r="AR85" i="103"/>
  <c r="AJ85" i="103"/>
  <c r="AB85" i="103"/>
  <c r="T85" i="103"/>
  <c r="AA85" i="103"/>
  <c r="AO85" i="103"/>
  <c r="V86" i="103"/>
  <c r="AI86" i="103"/>
  <c r="V89" i="103"/>
  <c r="AH89" i="103"/>
  <c r="Y91" i="103"/>
  <c r="AN91" i="103"/>
  <c r="W92" i="103"/>
  <c r="AL92" i="103"/>
  <c r="X93" i="103"/>
  <c r="W94" i="103"/>
  <c r="AM94" i="103"/>
  <c r="W95" i="103"/>
  <c r="AL95" i="103"/>
  <c r="W96" i="103"/>
  <c r="AJ96" i="103"/>
  <c r="W97" i="103"/>
  <c r="AM97" i="103"/>
  <c r="X98" i="103"/>
  <c r="AO98" i="103"/>
  <c r="AH99" i="103"/>
  <c r="AD100" i="103"/>
  <c r="AB101" i="103"/>
  <c r="AI103" i="103"/>
  <c r="AT72" i="103"/>
  <c r="AA73" i="103"/>
  <c r="AT74" i="103"/>
  <c r="AL74" i="103"/>
  <c r="AD74" i="103"/>
  <c r="V74" i="103"/>
  <c r="AS74" i="103"/>
  <c r="AK74" i="103"/>
  <c r="AC74" i="103"/>
  <c r="U74" i="103"/>
  <c r="AP74" i="103"/>
  <c r="AH74" i="103"/>
  <c r="Z74" i="103"/>
  <c r="R74" i="103"/>
  <c r="X74" i="103"/>
  <c r="AJ74" i="103"/>
  <c r="Q79" i="103"/>
  <c r="AD79" i="103"/>
  <c r="AR79" i="103"/>
  <c r="S81" i="103"/>
  <c r="AF81" i="103"/>
  <c r="AT81" i="103"/>
  <c r="AS82" i="103"/>
  <c r="AK82" i="103"/>
  <c r="AC82" i="103"/>
  <c r="U82" i="103"/>
  <c r="AR82" i="103"/>
  <c r="AJ82" i="103"/>
  <c r="AB82" i="103"/>
  <c r="T82" i="103"/>
  <c r="AO82" i="103"/>
  <c r="AG82" i="103"/>
  <c r="Y82" i="103"/>
  <c r="Q82" i="103"/>
  <c r="Z82" i="103"/>
  <c r="AM82" i="103"/>
  <c r="I94" i="103"/>
  <c r="W83" i="103"/>
  <c r="Q85" i="103"/>
  <c r="AC85" i="103"/>
  <c r="AP85" i="103"/>
  <c r="W86" i="103"/>
  <c r="AJ86" i="103"/>
  <c r="W89" i="103"/>
  <c r="AK89" i="103"/>
  <c r="AA91" i="103"/>
  <c r="AP91" i="103"/>
  <c r="X92" i="103"/>
  <c r="AQ93" i="103"/>
  <c r="AI93" i="103"/>
  <c r="AA93" i="103"/>
  <c r="S93" i="103"/>
  <c r="AO93" i="103"/>
  <c r="AF93" i="103"/>
  <c r="W93" i="103"/>
  <c r="AN93" i="103"/>
  <c r="AE93" i="103"/>
  <c r="V93" i="103"/>
  <c r="AT93" i="103"/>
  <c r="AK93" i="103"/>
  <c r="AB93" i="103"/>
  <c r="R93" i="103"/>
  <c r="Y93" i="103"/>
  <c r="AM93" i="103"/>
  <c r="Y94" i="103"/>
  <c r="Z95" i="103"/>
  <c r="X96" i="103"/>
  <c r="Y97" i="103"/>
  <c r="AA98" i="103"/>
  <c r="AO99" i="103"/>
  <c r="AI99" i="103"/>
  <c r="AT83" i="103"/>
  <c r="AL83" i="103"/>
  <c r="AD83" i="103"/>
  <c r="V83" i="103"/>
  <c r="AS83" i="103"/>
  <c r="AK83" i="103"/>
  <c r="AC83" i="103"/>
  <c r="U83" i="103"/>
  <c r="AP83" i="103"/>
  <c r="AH83" i="103"/>
  <c r="Z83" i="103"/>
  <c r="R83" i="103"/>
  <c r="X83" i="103"/>
  <c r="AJ83" i="103"/>
  <c r="R85" i="103"/>
  <c r="AD85" i="103"/>
  <c r="Z86" i="103"/>
  <c r="Y89" i="103"/>
  <c r="Z94" i="103"/>
  <c r="AA95" i="103"/>
  <c r="AT97" i="103"/>
  <c r="AL97" i="103"/>
  <c r="AD97" i="103"/>
  <c r="V97" i="103"/>
  <c r="AK97" i="103"/>
  <c r="AB97" i="103"/>
  <c r="S97" i="103"/>
  <c r="AS97" i="103"/>
  <c r="AJ97" i="103"/>
  <c r="AA97" i="103"/>
  <c r="R97" i="103"/>
  <c r="AP97" i="103"/>
  <c r="AG97" i="103"/>
  <c r="X97" i="103"/>
  <c r="Z97" i="103"/>
  <c r="AO97" i="103"/>
  <c r="AB98" i="103"/>
  <c r="AK99" i="103"/>
  <c r="AO100" i="103"/>
  <c r="AG100" i="103"/>
  <c r="Y100" i="103"/>
  <c r="Q100" i="103"/>
  <c r="AL100" i="103"/>
  <c r="AC100" i="103"/>
  <c r="T100" i="103"/>
  <c r="AT100" i="103"/>
  <c r="AK100" i="103"/>
  <c r="AB100" i="103"/>
  <c r="S100" i="103"/>
  <c r="AS100" i="103"/>
  <c r="AJ100" i="103"/>
  <c r="AA100" i="103"/>
  <c r="R100" i="103"/>
  <c r="AR100" i="103"/>
  <c r="AI100" i="103"/>
  <c r="Z100" i="103"/>
  <c r="P100" i="103"/>
  <c r="AP100" i="103"/>
  <c r="AF100" i="103"/>
  <c r="W100" i="103"/>
  <c r="AH100" i="103"/>
  <c r="AP101" i="103"/>
  <c r="AH101" i="103"/>
  <c r="Z101" i="103"/>
  <c r="R101" i="103"/>
  <c r="AR101" i="103"/>
  <c r="AI101" i="103"/>
  <c r="Y101" i="103"/>
  <c r="P101" i="103"/>
  <c r="AQ101" i="103"/>
  <c r="AG101" i="103"/>
  <c r="X101" i="103"/>
  <c r="AO101" i="103"/>
  <c r="AF101" i="103"/>
  <c r="W101" i="103"/>
  <c r="AN101" i="103"/>
  <c r="AE101" i="103"/>
  <c r="V101" i="103"/>
  <c r="AL101" i="103"/>
  <c r="AC101" i="103"/>
  <c r="T101" i="103"/>
  <c r="AJ101" i="103"/>
  <c r="AO86" i="103"/>
  <c r="AG86" i="103"/>
  <c r="Y86" i="103"/>
  <c r="Q86" i="103"/>
  <c r="AN86" i="103"/>
  <c r="AF86" i="103"/>
  <c r="X86" i="103"/>
  <c r="P86" i="103"/>
  <c r="AS86" i="103"/>
  <c r="AK86" i="103"/>
  <c r="AC86" i="103"/>
  <c r="U86" i="103"/>
  <c r="AA86" i="103"/>
  <c r="AM86" i="103"/>
  <c r="AR89" i="103"/>
  <c r="AJ89" i="103"/>
  <c r="AB89" i="103"/>
  <c r="T89" i="103"/>
  <c r="AQ89" i="103"/>
  <c r="AI89" i="103"/>
  <c r="AA89" i="103"/>
  <c r="S89" i="103"/>
  <c r="AN89" i="103"/>
  <c r="AF89" i="103"/>
  <c r="X89" i="103"/>
  <c r="P89" i="103"/>
  <c r="Z89" i="103"/>
  <c r="AM89" i="103"/>
  <c r="AP92" i="103"/>
  <c r="AH92" i="103"/>
  <c r="Z92" i="103"/>
  <c r="R92" i="103"/>
  <c r="AS92" i="103"/>
  <c r="AJ92" i="103"/>
  <c r="AA92" i="103"/>
  <c r="Q92" i="103"/>
  <c r="AR92" i="103"/>
  <c r="AI92" i="103"/>
  <c r="Y92" i="103"/>
  <c r="P92" i="103"/>
  <c r="AN92" i="103"/>
  <c r="AE92" i="103"/>
  <c r="V92" i="103"/>
  <c r="AC92" i="103"/>
  <c r="AQ92" i="103"/>
  <c r="AC93" i="103"/>
  <c r="AQ94" i="103"/>
  <c r="AI94" i="103"/>
  <c r="AA94" i="103"/>
  <c r="S94" i="103"/>
  <c r="AL94" i="103"/>
  <c r="AC94" i="103"/>
  <c r="T94" i="103"/>
  <c r="AT94" i="103"/>
  <c r="AK94" i="103"/>
  <c r="AB94" i="103"/>
  <c r="R94" i="103"/>
  <c r="AP94" i="103"/>
  <c r="AG94" i="103"/>
  <c r="X94" i="103"/>
  <c r="AD94" i="103"/>
  <c r="AR94" i="103"/>
  <c r="AR95" i="103"/>
  <c r="AJ95" i="103"/>
  <c r="AB95" i="103"/>
  <c r="T95" i="103"/>
  <c r="AQ95" i="103"/>
  <c r="AH95" i="103"/>
  <c r="Y95" i="103"/>
  <c r="P95" i="103"/>
  <c r="AP95" i="103"/>
  <c r="AG95" i="103"/>
  <c r="X95" i="103"/>
  <c r="AM95" i="103"/>
  <c r="AD95" i="103"/>
  <c r="U95" i="103"/>
  <c r="AC95" i="103"/>
  <c r="AS95" i="103"/>
  <c r="AS96" i="103"/>
  <c r="AK96" i="103"/>
  <c r="AC96" i="103"/>
  <c r="U96" i="103"/>
  <c r="AN96" i="103"/>
  <c r="AE96" i="103"/>
  <c r="V96" i="103"/>
  <c r="AM96" i="103"/>
  <c r="AD96" i="103"/>
  <c r="T96" i="103"/>
  <c r="AR96" i="103"/>
  <c r="AI96" i="103"/>
  <c r="Z96" i="103"/>
  <c r="Q96" i="103"/>
  <c r="AA96" i="103"/>
  <c r="AP96" i="103"/>
  <c r="AC97" i="103"/>
  <c r="AQ97" i="103"/>
  <c r="AM98" i="103"/>
  <c r="AE98" i="103"/>
  <c r="W98" i="103"/>
  <c r="AR98" i="103"/>
  <c r="AI98" i="103"/>
  <c r="Z98" i="103"/>
  <c r="Q98" i="103"/>
  <c r="AQ98" i="103"/>
  <c r="AH98" i="103"/>
  <c r="Y98" i="103"/>
  <c r="P98" i="103"/>
  <c r="AP98" i="103"/>
  <c r="AG98" i="103"/>
  <c r="AN98" i="103"/>
  <c r="AD98" i="103"/>
  <c r="U98" i="103"/>
  <c r="AC98" i="103"/>
  <c r="Q99" i="103"/>
  <c r="AM100" i="103"/>
  <c r="AK101" i="103"/>
  <c r="AP103" i="103"/>
  <c r="AH103" i="103"/>
  <c r="Z103" i="103"/>
  <c r="R103" i="103"/>
  <c r="AN103" i="103"/>
  <c r="AF103" i="103"/>
  <c r="X103" i="103"/>
  <c r="P103" i="103"/>
  <c r="AR103" i="103"/>
  <c r="AG103" i="103"/>
  <c r="V103" i="103"/>
  <c r="AQ103" i="103"/>
  <c r="AE103" i="103"/>
  <c r="U103" i="103"/>
  <c r="AO103" i="103"/>
  <c r="AD103" i="103"/>
  <c r="T103" i="103"/>
  <c r="AM103" i="103"/>
  <c r="AC103" i="103"/>
  <c r="S103" i="103"/>
  <c r="AK103" i="103"/>
  <c r="AA103" i="103"/>
  <c r="AS103" i="103"/>
  <c r="R99" i="103"/>
  <c r="AA99" i="103"/>
  <c r="AJ99" i="103"/>
  <c r="AS99" i="103"/>
  <c r="T99" i="103"/>
  <c r="AC99" i="103"/>
  <c r="AL99" i="103"/>
  <c r="U99" i="103"/>
  <c r="AD99" i="103"/>
  <c r="AM99" i="103"/>
  <c r="H102" i="103"/>
  <c r="V99" i="103"/>
  <c r="AE99" i="103"/>
  <c r="AN99" i="103"/>
  <c r="AF99" i="103"/>
  <c r="X99" i="103"/>
  <c r="P99" i="103"/>
  <c r="W99" i="103"/>
  <c r="AG99" i="103"/>
  <c r="AP99" i="103"/>
  <c r="N105" i="103"/>
  <c r="AN192" i="115" l="1"/>
  <c r="AN202" i="115"/>
  <c r="AN203" i="115"/>
  <c r="AN199" i="115"/>
  <c r="AN84" i="115"/>
  <c r="AN77" i="115"/>
  <c r="AN201" i="115"/>
  <c r="AN92" i="115"/>
  <c r="AN89" i="115"/>
  <c r="AN200" i="115"/>
  <c r="AN157" i="115"/>
  <c r="AN88" i="115"/>
  <c r="AN81" i="115"/>
  <c r="AN78" i="115"/>
  <c r="AN74" i="115"/>
  <c r="AN126" i="115"/>
  <c r="AN80" i="115"/>
  <c r="AN76" i="115"/>
  <c r="AN72" i="115"/>
  <c r="AN79" i="115"/>
  <c r="AN75" i="115"/>
  <c r="AN71" i="115"/>
  <c r="AN82" i="115"/>
  <c r="AN70" i="115"/>
  <c r="O179" i="151"/>
  <c r="D179" i="151"/>
  <c r="E178" i="151"/>
  <c r="I178" i="151"/>
  <c r="AN86" i="112"/>
  <c r="AN75" i="112"/>
  <c r="AN195" i="112"/>
  <c r="AN196" i="112"/>
  <c r="AN152" i="112"/>
  <c r="AN234" i="112" s="1"/>
  <c r="AN79" i="112"/>
  <c r="AN87" i="112"/>
  <c r="AN77" i="112"/>
  <c r="AN121" i="112"/>
  <c r="AN202" i="112" s="1"/>
  <c r="AN82" i="112"/>
  <c r="AN76" i="112"/>
  <c r="AN198" i="112" s="1"/>
  <c r="AN71" i="112"/>
  <c r="AN70" i="112"/>
  <c r="K18" i="151"/>
  <c r="J18" i="151"/>
  <c r="AN271" i="115"/>
  <c r="AN91" i="115"/>
  <c r="AN90" i="115"/>
  <c r="Q75" i="106"/>
  <c r="Q81" i="106"/>
  <c r="Q121" i="106"/>
  <c r="Q152" i="106"/>
  <c r="Q77" i="106"/>
  <c r="Q78" i="106"/>
  <c r="Q76" i="106"/>
  <c r="Q80" i="106"/>
  <c r="Q122" i="106"/>
  <c r="Q86" i="106"/>
  <c r="Q70" i="106"/>
  <c r="Q87" i="106"/>
  <c r="Q72" i="106"/>
  <c r="Q153" i="106"/>
  <c r="Q71" i="106"/>
  <c r="Q74" i="106"/>
  <c r="Q68" i="106"/>
  <c r="Q69" i="106"/>
  <c r="Q79" i="106"/>
  <c r="Q196" i="106"/>
  <c r="Q195" i="106"/>
  <c r="Q82" i="106"/>
  <c r="AN262" i="112"/>
  <c r="N1" i="103"/>
  <c r="N2" i="103" s="1"/>
  <c r="P318" i="106"/>
  <c r="P319" i="106" s="1"/>
  <c r="Q306" i="106"/>
  <c r="Q308" i="106" s="1"/>
  <c r="Q311" i="106" s="1"/>
  <c r="Q155" i="106"/>
  <c r="Q123" i="106"/>
  <c r="Q154" i="106"/>
  <c r="R66" i="106"/>
  <c r="Q156" i="106"/>
  <c r="Q124" i="106"/>
  <c r="Q325" i="106"/>
  <c r="Q317" i="106"/>
  <c r="Q337" i="106"/>
  <c r="Q125" i="106"/>
  <c r="Q126" i="106"/>
  <c r="Q157" i="106"/>
  <c r="Z104" i="103"/>
  <c r="AM325" i="115"/>
  <c r="AM326" i="115" s="1"/>
  <c r="AD104" i="103"/>
  <c r="W104" i="103"/>
  <c r="L270" i="106"/>
  <c r="AN184" i="115"/>
  <c r="L270" i="112"/>
  <c r="M277" i="115"/>
  <c r="M278" i="115" s="1"/>
  <c r="M298" i="115" s="1"/>
  <c r="AN239" i="115"/>
  <c r="AN153" i="115"/>
  <c r="AN277" i="115"/>
  <c r="AN324" i="115"/>
  <c r="AN344" i="115"/>
  <c r="AN332" i="115"/>
  <c r="AN313" i="115"/>
  <c r="AN315" i="115" s="1"/>
  <c r="AN318" i="115" s="1"/>
  <c r="AN127" i="115"/>
  <c r="AN158" i="115"/>
  <c r="AN96" i="115"/>
  <c r="AN128" i="115"/>
  <c r="AN159" i="115"/>
  <c r="AN97" i="115"/>
  <c r="AN129" i="115"/>
  <c r="AN98" i="115"/>
  <c r="AN160" i="115"/>
  <c r="AN130" i="115"/>
  <c r="AN99" i="115"/>
  <c r="AN161" i="115"/>
  <c r="AN100" i="115"/>
  <c r="AN162" i="115"/>
  <c r="AN131" i="115"/>
  <c r="AN132" i="115"/>
  <c r="AN101" i="115"/>
  <c r="AN163" i="115"/>
  <c r="AN133" i="115"/>
  <c r="AN164" i="115"/>
  <c r="AN102" i="115"/>
  <c r="AN165" i="115"/>
  <c r="AN134" i="115"/>
  <c r="AN103" i="115"/>
  <c r="AN135" i="115"/>
  <c r="AN104" i="115"/>
  <c r="AN166" i="115"/>
  <c r="AN136" i="115"/>
  <c r="AN167" i="115"/>
  <c r="AN168" i="115"/>
  <c r="AN137" i="115"/>
  <c r="AN138" i="115"/>
  <c r="AN169" i="115"/>
  <c r="AN170" i="115"/>
  <c r="AN139" i="115"/>
  <c r="AN171" i="115"/>
  <c r="AN140" i="115"/>
  <c r="AN141" i="115"/>
  <c r="AN172" i="115"/>
  <c r="AN173" i="115"/>
  <c r="AN142" i="115"/>
  <c r="AN143" i="115"/>
  <c r="AN174" i="115"/>
  <c r="AN175" i="115"/>
  <c r="AN144" i="115"/>
  <c r="AN176" i="115"/>
  <c r="AN145" i="115"/>
  <c r="AN177" i="115"/>
  <c r="AN181" i="115"/>
  <c r="AN150" i="115"/>
  <c r="AN151" i="115"/>
  <c r="AN182" i="115"/>
  <c r="AN183" i="115"/>
  <c r="AN152" i="115"/>
  <c r="AI104" i="103"/>
  <c r="AS104" i="103"/>
  <c r="AK104" i="103"/>
  <c r="U104" i="103"/>
  <c r="AP104" i="103"/>
  <c r="AM104" i="103"/>
  <c r="AE104" i="103"/>
  <c r="P104" i="103"/>
  <c r="AO104" i="103"/>
  <c r="Q104" i="103"/>
  <c r="AQ104" i="103"/>
  <c r="X104" i="103"/>
  <c r="AA104" i="103"/>
  <c r="S104" i="103"/>
  <c r="AB104" i="103"/>
  <c r="V104" i="103"/>
  <c r="AF104" i="103"/>
  <c r="AN104" i="103"/>
  <c r="AH104" i="103"/>
  <c r="AL104" i="103"/>
  <c r="AG104" i="103"/>
  <c r="T104" i="103"/>
  <c r="AR104" i="103"/>
  <c r="R104" i="103"/>
  <c r="AC104" i="103"/>
  <c r="AJ104" i="103"/>
  <c r="Y104" i="103"/>
  <c r="AN179" i="112"/>
  <c r="B179" i="151"/>
  <c r="C180" i="151"/>
  <c r="A178" i="151"/>
  <c r="AN306" i="112"/>
  <c r="AN308" i="112" s="1"/>
  <c r="AN311" i="112" s="1"/>
  <c r="AN317" i="112"/>
  <c r="AN337" i="112"/>
  <c r="AN325" i="112"/>
  <c r="AM318" i="112"/>
  <c r="AM319" i="112" s="1"/>
  <c r="P97" i="106"/>
  <c r="Q97" i="106"/>
  <c r="L97" i="106"/>
  <c r="N97" i="106"/>
  <c r="M97" i="106"/>
  <c r="O97" i="106"/>
  <c r="L128" i="106"/>
  <c r="M128" i="106"/>
  <c r="N128" i="106"/>
  <c r="O128" i="106"/>
  <c r="P128" i="106"/>
  <c r="Q128" i="106"/>
  <c r="L158" i="106"/>
  <c r="N158" i="106"/>
  <c r="P158" i="106"/>
  <c r="M158" i="106"/>
  <c r="O158" i="106"/>
  <c r="AM197" i="112"/>
  <c r="AM285" i="112" s="1"/>
  <c r="AN231" i="112"/>
  <c r="AN270" i="112"/>
  <c r="L124" i="115"/>
  <c r="T124" i="115"/>
  <c r="AB124" i="115"/>
  <c r="AJ124" i="115"/>
  <c r="M124" i="115"/>
  <c r="U124" i="115"/>
  <c r="AC124" i="115"/>
  <c r="AK124" i="115"/>
  <c r="N124" i="115"/>
  <c r="V124" i="115"/>
  <c r="AD124" i="115"/>
  <c r="AL124" i="115"/>
  <c r="O124" i="115"/>
  <c r="W124" i="115"/>
  <c r="AE124" i="115"/>
  <c r="AM124" i="115"/>
  <c r="P124" i="115"/>
  <c r="X124" i="115"/>
  <c r="AF124" i="115"/>
  <c r="Q124" i="115"/>
  <c r="Y124" i="115"/>
  <c r="AG124" i="115"/>
  <c r="S124" i="115"/>
  <c r="Z124" i="115"/>
  <c r="AA124" i="115"/>
  <c r="AH124" i="115"/>
  <c r="AI124" i="115"/>
  <c r="R124" i="115"/>
  <c r="P155" i="115"/>
  <c r="X155" i="115"/>
  <c r="AF155" i="115"/>
  <c r="Q155" i="115"/>
  <c r="Y155" i="115"/>
  <c r="AG155" i="115"/>
  <c r="R155" i="115"/>
  <c r="Z155" i="115"/>
  <c r="AH155" i="115"/>
  <c r="S155" i="115"/>
  <c r="AA155" i="115"/>
  <c r="AI155" i="115"/>
  <c r="L155" i="115"/>
  <c r="T155" i="115"/>
  <c r="AB155" i="115"/>
  <c r="AJ155" i="115"/>
  <c r="M155" i="115"/>
  <c r="U155" i="115"/>
  <c r="AC155" i="115"/>
  <c r="AK155" i="115"/>
  <c r="AD155" i="115"/>
  <c r="AL155" i="115"/>
  <c r="AM155" i="115"/>
  <c r="N155" i="115"/>
  <c r="AE155" i="115"/>
  <c r="O155" i="115"/>
  <c r="V155" i="115"/>
  <c r="W155" i="115"/>
  <c r="AN185" i="115"/>
  <c r="S186" i="115"/>
  <c r="AA186" i="115"/>
  <c r="AI186" i="115"/>
  <c r="Q186" i="115"/>
  <c r="L186" i="115"/>
  <c r="T186" i="115"/>
  <c r="AB186" i="115"/>
  <c r="AJ186" i="115"/>
  <c r="M186" i="115"/>
  <c r="U186" i="115"/>
  <c r="AC186" i="115"/>
  <c r="AK186" i="115"/>
  <c r="N186" i="115"/>
  <c r="V186" i="115"/>
  <c r="AD186" i="115"/>
  <c r="AL186" i="115"/>
  <c r="Y186" i="115"/>
  <c r="O186" i="115"/>
  <c r="W186" i="115"/>
  <c r="AE186" i="115"/>
  <c r="AM186" i="115"/>
  <c r="P186" i="115"/>
  <c r="X186" i="115"/>
  <c r="AF186" i="115"/>
  <c r="AG186" i="115"/>
  <c r="Z186" i="115"/>
  <c r="AH186" i="115"/>
  <c r="R186" i="115"/>
  <c r="AN154" i="115"/>
  <c r="H125" i="115"/>
  <c r="M19" i="117"/>
  <c r="N19" i="117"/>
  <c r="AO67" i="115"/>
  <c r="AN211" i="115"/>
  <c r="AN244" i="115"/>
  <c r="AN212" i="115"/>
  <c r="AN243" i="115"/>
  <c r="AN245" i="115"/>
  <c r="AN213" i="115"/>
  <c r="AN214" i="115"/>
  <c r="AN246" i="115"/>
  <c r="AN215" i="115"/>
  <c r="AN247" i="115"/>
  <c r="AN216" i="115"/>
  <c r="AN248" i="115"/>
  <c r="AN217" i="115"/>
  <c r="AN249" i="115"/>
  <c r="AN218" i="115"/>
  <c r="AN250" i="115"/>
  <c r="AN251" i="115"/>
  <c r="AN219" i="115"/>
  <c r="AN252" i="115"/>
  <c r="AN220" i="115"/>
  <c r="AN221" i="115"/>
  <c r="AN253" i="115"/>
  <c r="AN222" i="115"/>
  <c r="AN254" i="115"/>
  <c r="AN255" i="115"/>
  <c r="AN223" i="115"/>
  <c r="AN256" i="115"/>
  <c r="AN224" i="115"/>
  <c r="AN257" i="115"/>
  <c r="AN225" i="115"/>
  <c r="AN258" i="115"/>
  <c r="AN226" i="115"/>
  <c r="AN259" i="115"/>
  <c r="AN227" i="115"/>
  <c r="AN260" i="115"/>
  <c r="AN228" i="115"/>
  <c r="AN229" i="115"/>
  <c r="AN261" i="115"/>
  <c r="AN237" i="115"/>
  <c r="AN269" i="115"/>
  <c r="AN270" i="115"/>
  <c r="AN238" i="115"/>
  <c r="H156" i="115"/>
  <c r="R240" i="115"/>
  <c r="Z240" i="115"/>
  <c r="AH240" i="115"/>
  <c r="S240" i="115"/>
  <c r="AB240" i="115"/>
  <c r="AK240" i="115"/>
  <c r="T240" i="115"/>
  <c r="AC240" i="115"/>
  <c r="AL240" i="115"/>
  <c r="L240" i="115"/>
  <c r="U240" i="115"/>
  <c r="AD240" i="115"/>
  <c r="AM240" i="115"/>
  <c r="M240" i="115"/>
  <c r="V240" i="115"/>
  <c r="AE240" i="115"/>
  <c r="AN240" i="115"/>
  <c r="N240" i="115"/>
  <c r="W240" i="115"/>
  <c r="AF240" i="115"/>
  <c r="AI240" i="115"/>
  <c r="O240" i="115"/>
  <c r="AJ240" i="115"/>
  <c r="P240" i="115"/>
  <c r="Q240" i="115"/>
  <c r="Y240" i="115"/>
  <c r="X240" i="115"/>
  <c r="AA240" i="115"/>
  <c r="AG240" i="115"/>
  <c r="H187" i="115"/>
  <c r="S272" i="115"/>
  <c r="AA272" i="115"/>
  <c r="AI272" i="115"/>
  <c r="L272" i="115"/>
  <c r="T272" i="115"/>
  <c r="AB272" i="115"/>
  <c r="AJ272" i="115"/>
  <c r="M272" i="115"/>
  <c r="U272" i="115"/>
  <c r="AC272" i="115"/>
  <c r="AK272" i="115"/>
  <c r="N272" i="115"/>
  <c r="Y272" i="115"/>
  <c r="AM272" i="115"/>
  <c r="O272" i="115"/>
  <c r="Z272" i="115"/>
  <c r="AN272" i="115"/>
  <c r="P272" i="115"/>
  <c r="AG272" i="115"/>
  <c r="AD272" i="115"/>
  <c r="Q272" i="115"/>
  <c r="AE272" i="115"/>
  <c r="V272" i="115"/>
  <c r="AL272" i="115"/>
  <c r="R272" i="115"/>
  <c r="AF272" i="115"/>
  <c r="W272" i="115"/>
  <c r="AH272" i="115"/>
  <c r="X272" i="115"/>
  <c r="P19" i="117"/>
  <c r="S149" i="112"/>
  <c r="AA149" i="112"/>
  <c r="AI149" i="112"/>
  <c r="P149" i="112"/>
  <c r="Y149" i="112"/>
  <c r="AH149" i="112"/>
  <c r="R149" i="112"/>
  <c r="AB149" i="112"/>
  <c r="AK149" i="112"/>
  <c r="L149" i="112"/>
  <c r="U149" i="112"/>
  <c r="AD149" i="112"/>
  <c r="AM149" i="112"/>
  <c r="W149" i="112"/>
  <c r="AL149" i="112"/>
  <c r="X149" i="112"/>
  <c r="AN149" i="112"/>
  <c r="N149" i="112"/>
  <c r="AC149" i="112"/>
  <c r="H150" i="112"/>
  <c r="O149" i="112"/>
  <c r="AE149" i="112"/>
  <c r="AJ149" i="112"/>
  <c r="M149" i="112"/>
  <c r="Q149" i="112"/>
  <c r="T149" i="112"/>
  <c r="AF149" i="112"/>
  <c r="V149" i="112"/>
  <c r="Z149" i="112"/>
  <c r="AG149" i="112"/>
  <c r="AN119" i="112"/>
  <c r="S120" i="112"/>
  <c r="AA120" i="112"/>
  <c r="AI120" i="112"/>
  <c r="L120" i="112"/>
  <c r="T120" i="112"/>
  <c r="AB120" i="112"/>
  <c r="AJ120" i="112"/>
  <c r="M120" i="112"/>
  <c r="U120" i="112"/>
  <c r="AC120" i="112"/>
  <c r="AK120" i="112"/>
  <c r="N120" i="112"/>
  <c r="Y120" i="112"/>
  <c r="AM120" i="112"/>
  <c r="Q120" i="112"/>
  <c r="AF120" i="112"/>
  <c r="V120" i="112"/>
  <c r="AH120" i="112"/>
  <c r="X120" i="112"/>
  <c r="AN120" i="112"/>
  <c r="O120" i="112"/>
  <c r="AL120" i="112"/>
  <c r="P120" i="112"/>
  <c r="R120" i="112"/>
  <c r="W120" i="112"/>
  <c r="Z120" i="112"/>
  <c r="AD120" i="112"/>
  <c r="AE120" i="112"/>
  <c r="AG120" i="112"/>
  <c r="AN148" i="112"/>
  <c r="N180" i="112"/>
  <c r="V180" i="112"/>
  <c r="AD180" i="112"/>
  <c r="AL180" i="112"/>
  <c r="P180" i="112"/>
  <c r="X180" i="112"/>
  <c r="AF180" i="112"/>
  <c r="AN180" i="112"/>
  <c r="L180" i="112"/>
  <c r="W180" i="112"/>
  <c r="AH180" i="112"/>
  <c r="M180" i="112"/>
  <c r="Y180" i="112"/>
  <c r="AI180" i="112"/>
  <c r="R180" i="112"/>
  <c r="AB180" i="112"/>
  <c r="AM180" i="112"/>
  <c r="Q180" i="112"/>
  <c r="AG180" i="112"/>
  <c r="S180" i="112"/>
  <c r="AJ180" i="112"/>
  <c r="T180" i="112"/>
  <c r="AK180" i="112"/>
  <c r="U180" i="112"/>
  <c r="AC180" i="112"/>
  <c r="Z180" i="112"/>
  <c r="AA180" i="112"/>
  <c r="AE180" i="112"/>
  <c r="H181" i="112"/>
  <c r="O180" i="112"/>
  <c r="L263" i="112"/>
  <c r="T263" i="112"/>
  <c r="AB263" i="112"/>
  <c r="AJ263" i="112"/>
  <c r="V263" i="112"/>
  <c r="M263" i="112"/>
  <c r="U263" i="112"/>
  <c r="AC263" i="112"/>
  <c r="AK263" i="112"/>
  <c r="N263" i="112"/>
  <c r="AD263" i="112"/>
  <c r="AL263" i="112"/>
  <c r="O263" i="112"/>
  <c r="W263" i="112"/>
  <c r="AE263" i="112"/>
  <c r="AM263" i="112"/>
  <c r="P263" i="112"/>
  <c r="X263" i="112"/>
  <c r="AF263" i="112"/>
  <c r="AN263" i="112"/>
  <c r="Y263" i="112"/>
  <c r="R263" i="112"/>
  <c r="Z263" i="112"/>
  <c r="AH263" i="112"/>
  <c r="Q263" i="112"/>
  <c r="S263" i="112"/>
  <c r="AA263" i="112"/>
  <c r="H264" i="112"/>
  <c r="AG263" i="112"/>
  <c r="AI263" i="112"/>
  <c r="AO66" i="112"/>
  <c r="AO78" i="112" s="1"/>
  <c r="AN91" i="112"/>
  <c r="AN92" i="112"/>
  <c r="AN199" i="112"/>
  <c r="AN204" i="112"/>
  <c r="AN203" i="112"/>
  <c r="AN235" i="112"/>
  <c r="AN205" i="112"/>
  <c r="AN153" i="112"/>
  <c r="AN93" i="112"/>
  <c r="AN236" i="112"/>
  <c r="AN122" i="112"/>
  <c r="AN237" i="112"/>
  <c r="AN154" i="112"/>
  <c r="AN206" i="112"/>
  <c r="AN123" i="112"/>
  <c r="AN94" i="112"/>
  <c r="AN155" i="112"/>
  <c r="AN238" i="112"/>
  <c r="AN124" i="112"/>
  <c r="AN95" i="112"/>
  <c r="AN207" i="112"/>
  <c r="AN239" i="112"/>
  <c r="AN125" i="112"/>
  <c r="AN96" i="112"/>
  <c r="AN156" i="112"/>
  <c r="AN208" i="112"/>
  <c r="AN97" i="112"/>
  <c r="AN126" i="112"/>
  <c r="AN209" i="112"/>
  <c r="AN157" i="112"/>
  <c r="AN240" i="112"/>
  <c r="AN241" i="112"/>
  <c r="AN127" i="112"/>
  <c r="AN158" i="112"/>
  <c r="AN98" i="112"/>
  <c r="AN210" i="112"/>
  <c r="AN211" i="112"/>
  <c r="AN128" i="112"/>
  <c r="AN99" i="112"/>
  <c r="AN242" i="112"/>
  <c r="AN159" i="112"/>
  <c r="AN129" i="112"/>
  <c r="AN212" i="112"/>
  <c r="AN100" i="112"/>
  <c r="AN160" i="112"/>
  <c r="AN243" i="112"/>
  <c r="AN161" i="112"/>
  <c r="AN213" i="112"/>
  <c r="AN130" i="112"/>
  <c r="AN244" i="112"/>
  <c r="AN101" i="112"/>
  <c r="AN245" i="112"/>
  <c r="AN214" i="112"/>
  <c r="AN102" i="112"/>
  <c r="AN162" i="112"/>
  <c r="AN131" i="112"/>
  <c r="AN215" i="112"/>
  <c r="AN103" i="112"/>
  <c r="AN132" i="112"/>
  <c r="AN163" i="112"/>
  <c r="AN246" i="112"/>
  <c r="AN164" i="112"/>
  <c r="AN216" i="112"/>
  <c r="AN247" i="112"/>
  <c r="AN104" i="112"/>
  <c r="AN133" i="112"/>
  <c r="AN217" i="112"/>
  <c r="AN105" i="112"/>
  <c r="AN248" i="112"/>
  <c r="AN134" i="112"/>
  <c r="AN165" i="112"/>
  <c r="AN249" i="112"/>
  <c r="AN135" i="112"/>
  <c r="AN218" i="112"/>
  <c r="AN106" i="112"/>
  <c r="AN166" i="112"/>
  <c r="AN250" i="112"/>
  <c r="AN167" i="112"/>
  <c r="AN219" i="112"/>
  <c r="AN136" i="112"/>
  <c r="AN107" i="112"/>
  <c r="AN220" i="112"/>
  <c r="AN168" i="112"/>
  <c r="AN108" i="112"/>
  <c r="AN251" i="112"/>
  <c r="AN137" i="112"/>
  <c r="AN252" i="112"/>
  <c r="AN138" i="112"/>
  <c r="AN169" i="112"/>
  <c r="AN221" i="112"/>
  <c r="AN109" i="112"/>
  <c r="AN139" i="112"/>
  <c r="AN170" i="112"/>
  <c r="AN253" i="112"/>
  <c r="AN222" i="112"/>
  <c r="AN171" i="112"/>
  <c r="AN254" i="112"/>
  <c r="AN140" i="112"/>
  <c r="AN225" i="112"/>
  <c r="AN142" i="112"/>
  <c r="AN176" i="112"/>
  <c r="AN145" i="112"/>
  <c r="AN228" i="112"/>
  <c r="AN146" i="112"/>
  <c r="AN260" i="112"/>
  <c r="AN177" i="112"/>
  <c r="AN117" i="112"/>
  <c r="AN229" i="112"/>
  <c r="AN118" i="112"/>
  <c r="AN178" i="112"/>
  <c r="AN261" i="112"/>
  <c r="AN230" i="112"/>
  <c r="AN147" i="112"/>
  <c r="O232" i="112"/>
  <c r="W232" i="112"/>
  <c r="AE232" i="112"/>
  <c r="AM232" i="112"/>
  <c r="P232" i="112"/>
  <c r="X232" i="112"/>
  <c r="AF232" i="112"/>
  <c r="AN232" i="112"/>
  <c r="Q232" i="112"/>
  <c r="AA232" i="112"/>
  <c r="AK232" i="112"/>
  <c r="R232" i="112"/>
  <c r="AB232" i="112"/>
  <c r="AL232" i="112"/>
  <c r="S232" i="112"/>
  <c r="AC232" i="112"/>
  <c r="T232" i="112"/>
  <c r="AD232" i="112"/>
  <c r="H233" i="112"/>
  <c r="U232" i="112"/>
  <c r="AG232" i="112"/>
  <c r="Z232" i="112"/>
  <c r="AH232" i="112"/>
  <c r="V232" i="112"/>
  <c r="Y232" i="112"/>
  <c r="AI232" i="112"/>
  <c r="L232" i="112"/>
  <c r="AJ232" i="112"/>
  <c r="M232" i="112"/>
  <c r="N232" i="112"/>
  <c r="H129" i="106"/>
  <c r="H98" i="106"/>
  <c r="L241" i="106"/>
  <c r="N241" i="106"/>
  <c r="O241" i="106"/>
  <c r="P241" i="106"/>
  <c r="H242" i="106"/>
  <c r="M241" i="106"/>
  <c r="H159" i="106"/>
  <c r="L209" i="106"/>
  <c r="O209" i="106"/>
  <c r="P209" i="106"/>
  <c r="H210" i="106"/>
  <c r="M209" i="106"/>
  <c r="N209" i="106"/>
  <c r="G103" i="103"/>
  <c r="N106" i="103"/>
  <c r="H103" i="103"/>
  <c r="O105" i="103"/>
  <c r="Z105" i="103" s="1"/>
  <c r="AO79" i="115" l="1"/>
  <c r="AO192" i="115"/>
  <c r="AO200" i="115"/>
  <c r="AO92" i="115"/>
  <c r="AO88" i="115"/>
  <c r="AO74" i="115"/>
  <c r="AO202" i="115"/>
  <c r="AO201" i="115"/>
  <c r="AO157" i="115"/>
  <c r="AO76" i="115"/>
  <c r="AO203" i="115"/>
  <c r="AO80" i="115"/>
  <c r="AO78" i="115"/>
  <c r="AO72" i="115"/>
  <c r="AO70" i="115"/>
  <c r="AO75" i="115"/>
  <c r="AO126" i="115"/>
  <c r="AO82" i="115"/>
  <c r="AO77" i="115"/>
  <c r="AO199" i="115"/>
  <c r="AO81" i="115"/>
  <c r="AO84" i="115"/>
  <c r="AO71" i="115"/>
  <c r="AO89" i="115"/>
  <c r="O180" i="151"/>
  <c r="D180" i="151"/>
  <c r="I179" i="151"/>
  <c r="E179" i="151"/>
  <c r="AO77" i="112"/>
  <c r="AO86" i="112"/>
  <c r="AO76" i="112"/>
  <c r="AO198" i="112" s="1"/>
  <c r="AO82" i="112"/>
  <c r="AO196" i="112"/>
  <c r="AO87" i="112"/>
  <c r="AO75" i="112"/>
  <c r="AO71" i="112"/>
  <c r="AO195" i="112"/>
  <c r="AO121" i="112"/>
  <c r="AO202" i="112" s="1"/>
  <c r="AO152" i="112"/>
  <c r="AO234" i="112" s="1"/>
  <c r="AO79" i="112"/>
  <c r="AO70" i="112"/>
  <c r="F19" i="151"/>
  <c r="G19" i="151"/>
  <c r="AO91" i="115"/>
  <c r="AO90" i="115"/>
  <c r="R121" i="106"/>
  <c r="R78" i="106"/>
  <c r="R80" i="106"/>
  <c r="R152" i="106"/>
  <c r="R153" i="106"/>
  <c r="R122" i="106"/>
  <c r="R86" i="106"/>
  <c r="R75" i="106"/>
  <c r="R81" i="106"/>
  <c r="R68" i="106"/>
  <c r="R76" i="106"/>
  <c r="R74" i="106"/>
  <c r="R77" i="106"/>
  <c r="R70" i="106"/>
  <c r="R71" i="106"/>
  <c r="R72" i="106"/>
  <c r="R87" i="106"/>
  <c r="R79" i="106"/>
  <c r="R82" i="106"/>
  <c r="R69" i="106"/>
  <c r="R196" i="106"/>
  <c r="R195" i="106"/>
  <c r="R158" i="106"/>
  <c r="Q318" i="106"/>
  <c r="Q319" i="106" s="1"/>
  <c r="R156" i="106"/>
  <c r="R325" i="106"/>
  <c r="R126" i="106"/>
  <c r="S66" i="106"/>
  <c r="R317" i="106"/>
  <c r="R155" i="106"/>
  <c r="R337" i="106"/>
  <c r="R125" i="106"/>
  <c r="R124" i="106"/>
  <c r="R306" i="106"/>
  <c r="R308" i="106" s="1"/>
  <c r="R311" i="106" s="1"/>
  <c r="R127" i="106"/>
  <c r="R123" i="106"/>
  <c r="R157" i="106"/>
  <c r="R154" i="106"/>
  <c r="AN325" i="115"/>
  <c r="AN326" i="115" s="1"/>
  <c r="AO277" i="115"/>
  <c r="AO324" i="115"/>
  <c r="AO332" i="115"/>
  <c r="AO344" i="115"/>
  <c r="AO313" i="115"/>
  <c r="AO315" i="115" s="1"/>
  <c r="AO318" i="115" s="1"/>
  <c r="AO96" i="115"/>
  <c r="AO158" i="115"/>
  <c r="AO127" i="115"/>
  <c r="AO97" i="115"/>
  <c r="AO159" i="115"/>
  <c r="AO128" i="115"/>
  <c r="AO129" i="115"/>
  <c r="AO98" i="115"/>
  <c r="AO160" i="115"/>
  <c r="AO130" i="115"/>
  <c r="AO161" i="115"/>
  <c r="AO99" i="115"/>
  <c r="AO131" i="115"/>
  <c r="AO100" i="115"/>
  <c r="AO162" i="115"/>
  <c r="AO132" i="115"/>
  <c r="AO163" i="115"/>
  <c r="AO101" i="115"/>
  <c r="AO133" i="115"/>
  <c r="AO164" i="115"/>
  <c r="AO102" i="115"/>
  <c r="AO103" i="115"/>
  <c r="AO134" i="115"/>
  <c r="AO165" i="115"/>
  <c r="AO104" i="115"/>
  <c r="AO135" i="115"/>
  <c r="AO166" i="115"/>
  <c r="AO105" i="115"/>
  <c r="AO136" i="115"/>
  <c r="AO167" i="115"/>
  <c r="AO168" i="115"/>
  <c r="AO137" i="115"/>
  <c r="AO138" i="115"/>
  <c r="AO169" i="115"/>
  <c r="AO139" i="115"/>
  <c r="AO170" i="115"/>
  <c r="AO171" i="115"/>
  <c r="AO140" i="115"/>
  <c r="AO141" i="115"/>
  <c r="AO172" i="115"/>
  <c r="AO142" i="115"/>
  <c r="AO173" i="115"/>
  <c r="AO143" i="115"/>
  <c r="AO174" i="115"/>
  <c r="AO144" i="115"/>
  <c r="AO175" i="115"/>
  <c r="AO145" i="115"/>
  <c r="AO176" i="115"/>
  <c r="AO177" i="115"/>
  <c r="AO146" i="115"/>
  <c r="AO150" i="115"/>
  <c r="AO181" i="115"/>
  <c r="AO182" i="115"/>
  <c r="AO151" i="115"/>
  <c r="AO152" i="115"/>
  <c r="AO183" i="115"/>
  <c r="AO153" i="115"/>
  <c r="AO184" i="115"/>
  <c r="AO185" i="115"/>
  <c r="AO154" i="115"/>
  <c r="A179" i="151"/>
  <c r="C181" i="151"/>
  <c r="B180" i="151"/>
  <c r="AO306" i="112"/>
  <c r="AO308" i="112" s="1"/>
  <c r="AO311" i="112" s="1"/>
  <c r="AN318" i="112"/>
  <c r="AN319" i="112" s="1"/>
  <c r="AO120" i="112"/>
  <c r="AO317" i="112"/>
  <c r="AO337" i="112"/>
  <c r="AO325" i="112"/>
  <c r="L98" i="106"/>
  <c r="M98" i="106"/>
  <c r="N98" i="106"/>
  <c r="O98" i="106"/>
  <c r="P98" i="106"/>
  <c r="Q98" i="106"/>
  <c r="R98" i="106"/>
  <c r="P129" i="106"/>
  <c r="Q129" i="106"/>
  <c r="R129" i="106"/>
  <c r="L129" i="106"/>
  <c r="M129" i="106"/>
  <c r="O129" i="106"/>
  <c r="N129" i="106"/>
  <c r="N159" i="106"/>
  <c r="P159" i="106"/>
  <c r="Q159" i="106"/>
  <c r="L159" i="106"/>
  <c r="M159" i="106"/>
  <c r="O159" i="106"/>
  <c r="AN197" i="112"/>
  <c r="AN285" i="112" s="1"/>
  <c r="AO149" i="112"/>
  <c r="AO270" i="112"/>
  <c r="P125" i="115"/>
  <c r="X125" i="115"/>
  <c r="AF125" i="115"/>
  <c r="AN125" i="115"/>
  <c r="Q125" i="115"/>
  <c r="Y125" i="115"/>
  <c r="AG125" i="115"/>
  <c r="AO125" i="115"/>
  <c r="R125" i="115"/>
  <c r="Z125" i="115"/>
  <c r="AH125" i="115"/>
  <c r="S125" i="115"/>
  <c r="AA125" i="115"/>
  <c r="AI125" i="115"/>
  <c r="L125" i="115"/>
  <c r="T125" i="115"/>
  <c r="AB125" i="115"/>
  <c r="AJ125" i="115"/>
  <c r="M125" i="115"/>
  <c r="U125" i="115"/>
  <c r="AC125" i="115"/>
  <c r="AK125" i="115"/>
  <c r="W125" i="115"/>
  <c r="V125" i="115"/>
  <c r="AD125" i="115"/>
  <c r="AE125" i="115"/>
  <c r="AL125" i="115"/>
  <c r="AM125" i="115"/>
  <c r="N125" i="115"/>
  <c r="O125" i="115"/>
  <c r="L156" i="115"/>
  <c r="T156" i="115"/>
  <c r="AB156" i="115"/>
  <c r="AJ156" i="115"/>
  <c r="M156" i="115"/>
  <c r="U156" i="115"/>
  <c r="AC156" i="115"/>
  <c r="AK156" i="115"/>
  <c r="N156" i="115"/>
  <c r="V156" i="115"/>
  <c r="AD156" i="115"/>
  <c r="AL156" i="115"/>
  <c r="O156" i="115"/>
  <c r="W156" i="115"/>
  <c r="AE156" i="115"/>
  <c r="AM156" i="115"/>
  <c r="P156" i="115"/>
  <c r="X156" i="115"/>
  <c r="AF156" i="115"/>
  <c r="AN156" i="115"/>
  <c r="Q156" i="115"/>
  <c r="Y156" i="115"/>
  <c r="AG156" i="115"/>
  <c r="AO156" i="115"/>
  <c r="AH156" i="115"/>
  <c r="R156" i="115"/>
  <c r="AI156" i="115"/>
  <c r="S156" i="115"/>
  <c r="Z156" i="115"/>
  <c r="AA156" i="115"/>
  <c r="AO186" i="115"/>
  <c r="M187" i="115"/>
  <c r="U187" i="115"/>
  <c r="AC187" i="115"/>
  <c r="AK187" i="115"/>
  <c r="N187" i="115"/>
  <c r="V187" i="115"/>
  <c r="AD187" i="115"/>
  <c r="AL187" i="115"/>
  <c r="O187" i="115"/>
  <c r="W187" i="115"/>
  <c r="AE187" i="115"/>
  <c r="AM187" i="115"/>
  <c r="P187" i="115"/>
  <c r="X187" i="115"/>
  <c r="AF187" i="115"/>
  <c r="AN187" i="115"/>
  <c r="Q187" i="115"/>
  <c r="Y187" i="115"/>
  <c r="AG187" i="115"/>
  <c r="AO187" i="115"/>
  <c r="S187" i="115"/>
  <c r="R187" i="115"/>
  <c r="Z187" i="115"/>
  <c r="AH187" i="115"/>
  <c r="AA187" i="115"/>
  <c r="AI187" i="115"/>
  <c r="L187" i="115"/>
  <c r="T187" i="115"/>
  <c r="AB187" i="115"/>
  <c r="AJ187" i="115"/>
  <c r="AO155" i="115"/>
  <c r="AO272" i="115"/>
  <c r="AO240" i="115"/>
  <c r="L273" i="115"/>
  <c r="L293" i="115" s="1"/>
  <c r="J19" i="117"/>
  <c r="K19" i="117"/>
  <c r="AO243" i="115"/>
  <c r="AO244" i="115"/>
  <c r="AO212" i="115"/>
  <c r="AO211" i="115"/>
  <c r="AO213" i="115"/>
  <c r="AO245" i="115"/>
  <c r="AO246" i="115"/>
  <c r="AO214" i="115"/>
  <c r="AO247" i="115"/>
  <c r="AO215" i="115"/>
  <c r="AO216" i="115"/>
  <c r="AO248" i="115"/>
  <c r="AO249" i="115"/>
  <c r="AO217" i="115"/>
  <c r="AO218" i="115"/>
  <c r="AO250" i="115"/>
  <c r="AO219" i="115"/>
  <c r="AO251" i="115"/>
  <c r="AO252" i="115"/>
  <c r="AO220" i="115"/>
  <c r="AO221" i="115"/>
  <c r="AO253" i="115"/>
  <c r="AO222" i="115"/>
  <c r="AO254" i="115"/>
  <c r="AO255" i="115"/>
  <c r="AO223" i="115"/>
  <c r="AO224" i="115"/>
  <c r="AO256" i="115"/>
  <c r="AO225" i="115"/>
  <c r="AO257" i="115"/>
  <c r="AO226" i="115"/>
  <c r="AO258" i="115"/>
  <c r="AO227" i="115"/>
  <c r="AO259" i="115"/>
  <c r="AO228" i="115"/>
  <c r="AO260" i="115"/>
  <c r="AO261" i="115"/>
  <c r="AO229" i="115"/>
  <c r="AO262" i="115"/>
  <c r="AO230" i="115"/>
  <c r="AO269" i="115"/>
  <c r="AO237" i="115"/>
  <c r="AO270" i="115"/>
  <c r="AO238" i="115"/>
  <c r="AO271" i="115"/>
  <c r="AO239" i="115"/>
  <c r="M264" i="112"/>
  <c r="U264" i="112"/>
  <c r="AC264" i="112"/>
  <c r="AK264" i="112"/>
  <c r="N264" i="112"/>
  <c r="V264" i="112"/>
  <c r="AD264" i="112"/>
  <c r="AL264" i="112"/>
  <c r="O264" i="112"/>
  <c r="W264" i="112"/>
  <c r="AE264" i="112"/>
  <c r="AM264" i="112"/>
  <c r="P264" i="112"/>
  <c r="X264" i="112"/>
  <c r="AF264" i="112"/>
  <c r="AN264" i="112"/>
  <c r="Q264" i="112"/>
  <c r="Y264" i="112"/>
  <c r="AG264" i="112"/>
  <c r="AO264" i="112"/>
  <c r="L264" i="112"/>
  <c r="AI264" i="112"/>
  <c r="AA264" i="112"/>
  <c r="AH264" i="112"/>
  <c r="R264" i="112"/>
  <c r="AJ264" i="112"/>
  <c r="AB264" i="112"/>
  <c r="S264" i="112"/>
  <c r="H265" i="112"/>
  <c r="T264" i="112"/>
  <c r="Z264" i="112"/>
  <c r="AO232" i="112"/>
  <c r="AO180" i="112"/>
  <c r="P233" i="112"/>
  <c r="X233" i="112"/>
  <c r="AF233" i="112"/>
  <c r="AN233" i="112"/>
  <c r="Q233" i="112"/>
  <c r="Y233" i="112"/>
  <c r="AG233" i="112"/>
  <c r="AO233" i="112"/>
  <c r="R233" i="112"/>
  <c r="AB233" i="112"/>
  <c r="AL233" i="112"/>
  <c r="S233" i="112"/>
  <c r="AC233" i="112"/>
  <c r="AM233" i="112"/>
  <c r="T233" i="112"/>
  <c r="AD233" i="112"/>
  <c r="U233" i="112"/>
  <c r="AE233" i="112"/>
  <c r="L233" i="112"/>
  <c r="V233" i="112"/>
  <c r="AH233" i="112"/>
  <c r="Z233" i="112"/>
  <c r="AA233" i="112"/>
  <c r="AI233" i="112"/>
  <c r="AJ233" i="112"/>
  <c r="N233" i="112"/>
  <c r="M233" i="112"/>
  <c r="AK233" i="112"/>
  <c r="O233" i="112"/>
  <c r="W233" i="112"/>
  <c r="O181" i="112"/>
  <c r="W181" i="112"/>
  <c r="AE181" i="112"/>
  <c r="AM181" i="112"/>
  <c r="Q181" i="112"/>
  <c r="Y181" i="112"/>
  <c r="AG181" i="112"/>
  <c r="AO181" i="112"/>
  <c r="M181" i="112"/>
  <c r="X181" i="112"/>
  <c r="AI181" i="112"/>
  <c r="N181" i="112"/>
  <c r="Z181" i="112"/>
  <c r="AJ181" i="112"/>
  <c r="S181" i="112"/>
  <c r="AC181" i="112"/>
  <c r="AN181" i="112"/>
  <c r="T181" i="112"/>
  <c r="AK181" i="112"/>
  <c r="U181" i="112"/>
  <c r="AL181" i="112"/>
  <c r="V181" i="112"/>
  <c r="H182" i="112"/>
  <c r="AA181" i="112"/>
  <c r="P181" i="112"/>
  <c r="AF181" i="112"/>
  <c r="AH181" i="112"/>
  <c r="L181" i="112"/>
  <c r="AB181" i="112"/>
  <c r="AD181" i="112"/>
  <c r="R181" i="112"/>
  <c r="AO92" i="112"/>
  <c r="AO199" i="112"/>
  <c r="AO203" i="112"/>
  <c r="AO153" i="112"/>
  <c r="AO91" i="112"/>
  <c r="AO205" i="112"/>
  <c r="AO122" i="112"/>
  <c r="AO204" i="112"/>
  <c r="AO235" i="112"/>
  <c r="AO93" i="112"/>
  <c r="AO236" i="112"/>
  <c r="AO206" i="112"/>
  <c r="AO154" i="112"/>
  <c r="AO237" i="112"/>
  <c r="AO123" i="112"/>
  <c r="AO94" i="112"/>
  <c r="AO124" i="112"/>
  <c r="AO207" i="112"/>
  <c r="AO238" i="112"/>
  <c r="AO155" i="112"/>
  <c r="AO95" i="112"/>
  <c r="AO96" i="112"/>
  <c r="AO208" i="112"/>
  <c r="AO239" i="112"/>
  <c r="AO125" i="112"/>
  <c r="AO156" i="112"/>
  <c r="AO240" i="112"/>
  <c r="AO157" i="112"/>
  <c r="AO97" i="112"/>
  <c r="AO209" i="112"/>
  <c r="AO126" i="112"/>
  <c r="AO98" i="112"/>
  <c r="AO210" i="112"/>
  <c r="AO241" i="112"/>
  <c r="AO158" i="112"/>
  <c r="AO127" i="112"/>
  <c r="AO242" i="112"/>
  <c r="AO211" i="112"/>
  <c r="AO99" i="112"/>
  <c r="AO128" i="112"/>
  <c r="AO159" i="112"/>
  <c r="AO212" i="112"/>
  <c r="AO243" i="112"/>
  <c r="AO129" i="112"/>
  <c r="AO160" i="112"/>
  <c r="AO100" i="112"/>
  <c r="AO130" i="112"/>
  <c r="AO101" i="112"/>
  <c r="AO244" i="112"/>
  <c r="AO161" i="112"/>
  <c r="AO213" i="112"/>
  <c r="AO245" i="112"/>
  <c r="AO214" i="112"/>
  <c r="AO162" i="112"/>
  <c r="AO131" i="112"/>
  <c r="AO102" i="112"/>
  <c r="AO103" i="112"/>
  <c r="AO246" i="112"/>
  <c r="AO215" i="112"/>
  <c r="AO163" i="112"/>
  <c r="AO132" i="112"/>
  <c r="AO216" i="112"/>
  <c r="AO133" i="112"/>
  <c r="AO247" i="112"/>
  <c r="AO164" i="112"/>
  <c r="AO104" i="112"/>
  <c r="AO134" i="112"/>
  <c r="AO248" i="112"/>
  <c r="AO105" i="112"/>
  <c r="AO165" i="112"/>
  <c r="AO217" i="112"/>
  <c r="AO249" i="112"/>
  <c r="AO135" i="112"/>
  <c r="AO106" i="112"/>
  <c r="AO166" i="112"/>
  <c r="AO218" i="112"/>
  <c r="AO136" i="112"/>
  <c r="AO167" i="112"/>
  <c r="AO219" i="112"/>
  <c r="AO107" i="112"/>
  <c r="AO250" i="112"/>
  <c r="AO137" i="112"/>
  <c r="AO168" i="112"/>
  <c r="AO220" i="112"/>
  <c r="AO251" i="112"/>
  <c r="AO108" i="112"/>
  <c r="AO109" i="112"/>
  <c r="AO221" i="112"/>
  <c r="AO169" i="112"/>
  <c r="AO138" i="112"/>
  <c r="AO252" i="112"/>
  <c r="AO253" i="112"/>
  <c r="AO110" i="112"/>
  <c r="AO139" i="112"/>
  <c r="AO222" i="112"/>
  <c r="AO170" i="112"/>
  <c r="AO223" i="112"/>
  <c r="AO254" i="112"/>
  <c r="AO140" i="112"/>
  <c r="AO171" i="112"/>
  <c r="AO255" i="112"/>
  <c r="AO141" i="112"/>
  <c r="AO172" i="112"/>
  <c r="AO225" i="112"/>
  <c r="AO142" i="112"/>
  <c r="AO145" i="112"/>
  <c r="AO176" i="112"/>
  <c r="AO228" i="112"/>
  <c r="AO117" i="112"/>
  <c r="AO229" i="112"/>
  <c r="AO177" i="112"/>
  <c r="AO260" i="112"/>
  <c r="AO146" i="112"/>
  <c r="AO118" i="112"/>
  <c r="AO230" i="112"/>
  <c r="AO147" i="112"/>
  <c r="AO261" i="112"/>
  <c r="AO178" i="112"/>
  <c r="AO179" i="112"/>
  <c r="AO119" i="112"/>
  <c r="AO231" i="112"/>
  <c r="AO148" i="112"/>
  <c r="AO262" i="112"/>
  <c r="AO263" i="112"/>
  <c r="L150" i="112"/>
  <c r="T150" i="112"/>
  <c r="AB150" i="112"/>
  <c r="AJ150" i="112"/>
  <c r="M150" i="112"/>
  <c r="V150" i="112"/>
  <c r="AE150" i="112"/>
  <c r="AN150" i="112"/>
  <c r="O150" i="112"/>
  <c r="X150" i="112"/>
  <c r="AG150" i="112"/>
  <c r="H151" i="112"/>
  <c r="Q150" i="112"/>
  <c r="Z150" i="112"/>
  <c r="AI150" i="112"/>
  <c r="U150" i="112"/>
  <c r="AK150" i="112"/>
  <c r="W150" i="112"/>
  <c r="AL150" i="112"/>
  <c r="AA150" i="112"/>
  <c r="AO150" i="112"/>
  <c r="N150" i="112"/>
  <c r="AC150" i="112"/>
  <c r="AH150" i="112"/>
  <c r="AM150" i="112"/>
  <c r="P150" i="112"/>
  <c r="R150" i="112"/>
  <c r="AD150" i="112"/>
  <c r="AF150" i="112"/>
  <c r="S150" i="112"/>
  <c r="Y150" i="112"/>
  <c r="M210" i="106"/>
  <c r="P210" i="106"/>
  <c r="Q210" i="106"/>
  <c r="H211" i="106"/>
  <c r="O210" i="106"/>
  <c r="L210" i="106"/>
  <c r="N210" i="106"/>
  <c r="H99" i="106"/>
  <c r="H160" i="106"/>
  <c r="H130" i="106"/>
  <c r="M242" i="106"/>
  <c r="O242" i="106"/>
  <c r="P242" i="106"/>
  <c r="N242" i="106"/>
  <c r="L242" i="106"/>
  <c r="Q242" i="106"/>
  <c r="H243" i="106"/>
  <c r="T105" i="103"/>
  <c r="V105" i="103"/>
  <c r="AT105" i="103"/>
  <c r="AP105" i="103"/>
  <c r="AB105" i="103"/>
  <c r="AR105" i="103"/>
  <c r="X105" i="103"/>
  <c r="G104" i="103"/>
  <c r="H104" i="103"/>
  <c r="O106" i="103"/>
  <c r="W106" i="103" s="1"/>
  <c r="N107" i="103"/>
  <c r="AK105" i="103"/>
  <c r="AC105" i="103"/>
  <c r="W105" i="103"/>
  <c r="AF105" i="103"/>
  <c r="AJ105" i="103"/>
  <c r="AA105" i="103"/>
  <c r="AG105" i="103"/>
  <c r="P105" i="103"/>
  <c r="S105" i="103"/>
  <c r="AD105" i="103"/>
  <c r="AM105" i="103"/>
  <c r="AI105" i="103"/>
  <c r="AN105" i="103"/>
  <c r="Q105" i="103"/>
  <c r="AQ105" i="103"/>
  <c r="AL105" i="103"/>
  <c r="U105" i="103"/>
  <c r="AS105" i="103"/>
  <c r="R105" i="103"/>
  <c r="AH105" i="103"/>
  <c r="AO105" i="103"/>
  <c r="AE105" i="103"/>
  <c r="Y105" i="103"/>
  <c r="E180" i="151" l="1"/>
  <c r="I180" i="151"/>
  <c r="D181" i="151"/>
  <c r="O181" i="151"/>
  <c r="H19" i="151"/>
  <c r="P19" i="151"/>
  <c r="M19" i="151"/>
  <c r="N19" i="151"/>
  <c r="S77" i="106"/>
  <c r="S153" i="106"/>
  <c r="S152" i="106"/>
  <c r="S122" i="106"/>
  <c r="S86" i="106"/>
  <c r="S78" i="106"/>
  <c r="S68" i="106"/>
  <c r="S75" i="106"/>
  <c r="S81" i="106"/>
  <c r="S74" i="106"/>
  <c r="S80" i="106"/>
  <c r="S76" i="106"/>
  <c r="S121" i="106"/>
  <c r="S72" i="106"/>
  <c r="S71" i="106"/>
  <c r="S70" i="106"/>
  <c r="S87" i="106"/>
  <c r="S69" i="106"/>
  <c r="S82" i="106"/>
  <c r="S79" i="106"/>
  <c r="S195" i="106"/>
  <c r="S196" i="106"/>
  <c r="R318" i="106"/>
  <c r="R319" i="106" s="1"/>
  <c r="S127" i="106"/>
  <c r="S317" i="106"/>
  <c r="S155" i="106"/>
  <c r="S158" i="106"/>
  <c r="S157" i="106"/>
  <c r="S306" i="106"/>
  <c r="S308" i="106" s="1"/>
  <c r="S311" i="106" s="1"/>
  <c r="S156" i="106"/>
  <c r="S124" i="106"/>
  <c r="S126" i="106"/>
  <c r="S128" i="106"/>
  <c r="S123" i="106"/>
  <c r="S154" i="106"/>
  <c r="T66" i="106"/>
  <c r="S325" i="106"/>
  <c r="S337" i="106"/>
  <c r="S125" i="106"/>
  <c r="S159" i="106"/>
  <c r="AO325" i="115"/>
  <c r="AO326" i="115" s="1"/>
  <c r="A180" i="151"/>
  <c r="C182" i="151"/>
  <c r="B181" i="151"/>
  <c r="AO318" i="112"/>
  <c r="AO319" i="112" s="1"/>
  <c r="P99" i="106"/>
  <c r="Q99" i="106"/>
  <c r="R99" i="106"/>
  <c r="S99" i="106"/>
  <c r="L99" i="106"/>
  <c r="M99" i="106"/>
  <c r="N99" i="106"/>
  <c r="O99" i="106"/>
  <c r="L130" i="106"/>
  <c r="M130" i="106"/>
  <c r="N130" i="106"/>
  <c r="O130" i="106"/>
  <c r="P130" i="106"/>
  <c r="Q130" i="106"/>
  <c r="R130" i="106"/>
  <c r="S130" i="106"/>
  <c r="P160" i="106"/>
  <c r="R160" i="106"/>
  <c r="L160" i="106"/>
  <c r="M160" i="106"/>
  <c r="N160" i="106"/>
  <c r="O160" i="106"/>
  <c r="Q160" i="106"/>
  <c r="AO197" i="112"/>
  <c r="AO285" i="112" s="1"/>
  <c r="M151" i="112"/>
  <c r="U151" i="112"/>
  <c r="AC151" i="112"/>
  <c r="AK151" i="112"/>
  <c r="R151" i="112"/>
  <c r="AA151" i="112"/>
  <c r="AJ151" i="112"/>
  <c r="T151" i="112"/>
  <c r="AD151" i="112"/>
  <c r="AM151" i="112"/>
  <c r="N151" i="112"/>
  <c r="W151" i="112"/>
  <c r="AF151" i="112"/>
  <c r="AO151" i="112"/>
  <c r="S151" i="112"/>
  <c r="AH151" i="112"/>
  <c r="V151" i="112"/>
  <c r="AI151" i="112"/>
  <c r="Y151" i="112"/>
  <c r="AN151" i="112"/>
  <c r="L151" i="112"/>
  <c r="Z151" i="112"/>
  <c r="AG151" i="112"/>
  <c r="AL151" i="112"/>
  <c r="O151" i="112"/>
  <c r="P151" i="112"/>
  <c r="AB151" i="112"/>
  <c r="Q151" i="112"/>
  <c r="X151" i="112"/>
  <c r="AE151" i="112"/>
  <c r="N265" i="112"/>
  <c r="V265" i="112"/>
  <c r="AD265" i="112"/>
  <c r="AL265" i="112"/>
  <c r="O265" i="112"/>
  <c r="W265" i="112"/>
  <c r="AE265" i="112"/>
  <c r="AM265" i="112"/>
  <c r="P265" i="112"/>
  <c r="AF265" i="112"/>
  <c r="X265" i="112"/>
  <c r="AN265" i="112"/>
  <c r="Q265" i="112"/>
  <c r="Y265" i="112"/>
  <c r="AG265" i="112"/>
  <c r="AO265" i="112"/>
  <c r="R265" i="112"/>
  <c r="Z265" i="112"/>
  <c r="AH265" i="112"/>
  <c r="AA265" i="112"/>
  <c r="AJ265" i="112"/>
  <c r="AB265" i="112"/>
  <c r="S265" i="112"/>
  <c r="T265" i="112"/>
  <c r="AC265" i="112"/>
  <c r="L265" i="112"/>
  <c r="L266" i="112" s="1"/>
  <c r="L286" i="112" s="1"/>
  <c r="AI265" i="112"/>
  <c r="M265" i="112"/>
  <c r="AK265" i="112"/>
  <c r="U265" i="112"/>
  <c r="P182" i="112"/>
  <c r="X182" i="112"/>
  <c r="AF182" i="112"/>
  <c r="AN182" i="112"/>
  <c r="R182" i="112"/>
  <c r="Z182" i="112"/>
  <c r="AH182" i="112"/>
  <c r="N182" i="112"/>
  <c r="Y182" i="112"/>
  <c r="AJ182" i="112"/>
  <c r="O182" i="112"/>
  <c r="AA182" i="112"/>
  <c r="AK182" i="112"/>
  <c r="T182" i="112"/>
  <c r="AD182" i="112"/>
  <c r="AO182" i="112"/>
  <c r="V182" i="112"/>
  <c r="AM182" i="112"/>
  <c r="W182" i="112"/>
  <c r="AB182" i="112"/>
  <c r="L182" i="112"/>
  <c r="AC182" i="112"/>
  <c r="S182" i="112"/>
  <c r="AI182" i="112"/>
  <c r="M182" i="112"/>
  <c r="Q182" i="112"/>
  <c r="U182" i="112"/>
  <c r="AE182" i="112"/>
  <c r="AG182" i="112"/>
  <c r="AL182" i="112"/>
  <c r="H161" i="106"/>
  <c r="N211" i="106"/>
  <c r="Q211" i="106"/>
  <c r="R211" i="106"/>
  <c r="H212" i="106"/>
  <c r="L211" i="106"/>
  <c r="O211" i="106"/>
  <c r="P211" i="106"/>
  <c r="M211" i="106"/>
  <c r="N243" i="106"/>
  <c r="P243" i="106"/>
  <c r="Q243" i="106"/>
  <c r="L243" i="106"/>
  <c r="R243" i="106"/>
  <c r="M243" i="106"/>
  <c r="O243" i="106"/>
  <c r="H244" i="106"/>
  <c r="H100" i="106"/>
  <c r="H131" i="106"/>
  <c r="P106" i="103"/>
  <c r="AD106" i="103"/>
  <c r="AK106" i="103"/>
  <c r="S106" i="103"/>
  <c r="AR106" i="103"/>
  <c r="AE106" i="103"/>
  <c r="AP106" i="103"/>
  <c r="AC106" i="103"/>
  <c r="X106" i="103"/>
  <c r="AM106" i="103"/>
  <c r="T106" i="103"/>
  <c r="AQ106" i="103"/>
  <c r="G105" i="103"/>
  <c r="H105" i="103"/>
  <c r="N108" i="103"/>
  <c r="O107" i="103"/>
  <c r="W107" i="103" s="1"/>
  <c r="AL106" i="103"/>
  <c r="AN106" i="103"/>
  <c r="AI106" i="103"/>
  <c r="Q106" i="103"/>
  <c r="R106" i="103"/>
  <c r="U106" i="103"/>
  <c r="AS106" i="103"/>
  <c r="Y106" i="103"/>
  <c r="AF106" i="103"/>
  <c r="Z106" i="103"/>
  <c r="AG106" i="103"/>
  <c r="AA106" i="103"/>
  <c r="AJ106" i="103"/>
  <c r="AO106" i="103"/>
  <c r="AB106" i="103"/>
  <c r="V106" i="103"/>
  <c r="AT106" i="103"/>
  <c r="AH106" i="103"/>
  <c r="O182" i="151" l="1"/>
  <c r="D182" i="151"/>
  <c r="I181" i="151"/>
  <c r="E181" i="151"/>
  <c r="K19" i="151"/>
  <c r="J19" i="151"/>
  <c r="T76" i="106"/>
  <c r="T80" i="106"/>
  <c r="T68" i="106"/>
  <c r="T81" i="106"/>
  <c r="T77" i="106"/>
  <c r="T153" i="106"/>
  <c r="T122" i="106"/>
  <c r="T86" i="106"/>
  <c r="T74" i="106"/>
  <c r="T78" i="106"/>
  <c r="T70" i="106"/>
  <c r="T87" i="106"/>
  <c r="T152" i="106"/>
  <c r="T75" i="106"/>
  <c r="T121" i="106"/>
  <c r="T71" i="106"/>
  <c r="T72" i="106"/>
  <c r="T69" i="106"/>
  <c r="T82" i="106"/>
  <c r="T196" i="106"/>
  <c r="T79" i="106"/>
  <c r="T195" i="106"/>
  <c r="S318" i="106"/>
  <c r="S319" i="106" s="1"/>
  <c r="O20" i="117"/>
  <c r="H20" i="117" s="1"/>
  <c r="T154" i="106"/>
  <c r="T127" i="106"/>
  <c r="T123" i="106"/>
  <c r="T317" i="106"/>
  <c r="T129" i="106"/>
  <c r="T337" i="106"/>
  <c r="T155" i="106"/>
  <c r="T158" i="106"/>
  <c r="T325" i="106"/>
  <c r="T125" i="106"/>
  <c r="T128" i="106"/>
  <c r="T306" i="106"/>
  <c r="T308" i="106" s="1"/>
  <c r="T311" i="106" s="1"/>
  <c r="T156" i="106"/>
  <c r="T126" i="106"/>
  <c r="T159" i="106"/>
  <c r="T124" i="106"/>
  <c r="T157" i="106"/>
  <c r="U66" i="106"/>
  <c r="T160" i="106"/>
  <c r="C183" i="151"/>
  <c r="B182" i="151"/>
  <c r="A181" i="151"/>
  <c r="L100" i="106"/>
  <c r="T100" i="106"/>
  <c r="M100" i="106"/>
  <c r="N100" i="106"/>
  <c r="O100" i="106"/>
  <c r="P100" i="106"/>
  <c r="Q100" i="106"/>
  <c r="R100" i="106"/>
  <c r="S100" i="106"/>
  <c r="P131" i="106"/>
  <c r="Q131" i="106"/>
  <c r="R131" i="106"/>
  <c r="S131" i="106"/>
  <c r="L131" i="106"/>
  <c r="T131" i="106"/>
  <c r="M131" i="106"/>
  <c r="N131" i="106"/>
  <c r="O131" i="106"/>
  <c r="R161" i="106"/>
  <c r="L161" i="106"/>
  <c r="N161" i="106"/>
  <c r="M161" i="106"/>
  <c r="O161" i="106"/>
  <c r="P161" i="106"/>
  <c r="Q161" i="106"/>
  <c r="S161" i="106"/>
  <c r="P20" i="117"/>
  <c r="M20" i="117"/>
  <c r="N20" i="117"/>
  <c r="O244" i="106"/>
  <c r="Q244" i="106"/>
  <c r="R244" i="106"/>
  <c r="H245" i="106"/>
  <c r="P244" i="106"/>
  <c r="L244" i="106"/>
  <c r="M244" i="106"/>
  <c r="S244" i="106"/>
  <c r="N244" i="106"/>
  <c r="O212" i="106"/>
  <c r="R212" i="106"/>
  <c r="H213" i="106"/>
  <c r="S212" i="106"/>
  <c r="L212" i="106"/>
  <c r="M212" i="106"/>
  <c r="N212" i="106"/>
  <c r="P212" i="106"/>
  <c r="Q212" i="106"/>
  <c r="H101" i="106"/>
  <c r="H162" i="106"/>
  <c r="H132" i="106"/>
  <c r="R107" i="103"/>
  <c r="AD107" i="103"/>
  <c r="Z107" i="103"/>
  <c r="AM107" i="103"/>
  <c r="AQ107" i="103"/>
  <c r="AT107" i="103"/>
  <c r="AC107" i="103"/>
  <c r="AH107" i="103"/>
  <c r="P107" i="103"/>
  <c r="AG107" i="103"/>
  <c r="AE107" i="103"/>
  <c r="AP107" i="103"/>
  <c r="V107" i="103"/>
  <c r="AF107" i="103"/>
  <c r="AR107" i="103"/>
  <c r="AA107" i="103"/>
  <c r="AO107" i="103"/>
  <c r="Q107" i="103"/>
  <c r="AL107" i="103"/>
  <c r="X107" i="103"/>
  <c r="AK107" i="103"/>
  <c r="T107" i="103"/>
  <c r="AS107" i="103"/>
  <c r="G106" i="103"/>
  <c r="N109" i="103"/>
  <c r="H106" i="103"/>
  <c r="I106" i="103" s="1"/>
  <c r="O108" i="103"/>
  <c r="AO108" i="103" s="1"/>
  <c r="S107" i="103"/>
  <c r="AJ107" i="103"/>
  <c r="AB107" i="103"/>
  <c r="Y107" i="103"/>
  <c r="U107" i="103"/>
  <c r="AN107" i="103"/>
  <c r="AI107" i="103"/>
  <c r="O1" i="103" l="1"/>
  <c r="O2" i="103" s="1"/>
  <c r="E182" i="151"/>
  <c r="I182" i="151"/>
  <c r="O183" i="151"/>
  <c r="D183" i="151"/>
  <c r="F20" i="151"/>
  <c r="P20" i="151" s="1"/>
  <c r="G20" i="151"/>
  <c r="U78" i="106"/>
  <c r="U153" i="106"/>
  <c r="U122" i="106"/>
  <c r="U86" i="106"/>
  <c r="U76" i="106"/>
  <c r="U80" i="106"/>
  <c r="U74" i="106"/>
  <c r="U75" i="106"/>
  <c r="U77" i="106"/>
  <c r="U68" i="106"/>
  <c r="U81" i="106"/>
  <c r="U152" i="106"/>
  <c r="U121" i="106"/>
  <c r="U87" i="106"/>
  <c r="U71" i="106"/>
  <c r="U72" i="106"/>
  <c r="U70" i="106"/>
  <c r="U69" i="106"/>
  <c r="U82" i="106"/>
  <c r="U79" i="106"/>
  <c r="U195" i="106"/>
  <c r="U196" i="106"/>
  <c r="U161" i="106"/>
  <c r="T318" i="106"/>
  <c r="T319" i="106" s="1"/>
  <c r="U317" i="106"/>
  <c r="U123" i="106"/>
  <c r="U128" i="106"/>
  <c r="U160" i="106"/>
  <c r="V66" i="106"/>
  <c r="U337" i="106"/>
  <c r="U155" i="106"/>
  <c r="U130" i="106"/>
  <c r="U129" i="106"/>
  <c r="U124" i="106"/>
  <c r="U158" i="106"/>
  <c r="U325" i="106"/>
  <c r="U125" i="106"/>
  <c r="U159" i="106"/>
  <c r="U306" i="106"/>
  <c r="U308" i="106" s="1"/>
  <c r="U311" i="106" s="1"/>
  <c r="U156" i="106"/>
  <c r="U154" i="106"/>
  <c r="U126" i="106"/>
  <c r="U127" i="106"/>
  <c r="U157" i="106"/>
  <c r="M270" i="112"/>
  <c r="M271" i="112" s="1"/>
  <c r="M291" i="112" s="1"/>
  <c r="N277" i="115"/>
  <c r="N278" i="115" s="1"/>
  <c r="N298" i="115" s="1"/>
  <c r="M270" i="106"/>
  <c r="M271" i="106" s="1"/>
  <c r="M291" i="106" s="1"/>
  <c r="A182" i="151"/>
  <c r="C184" i="151"/>
  <c r="B183" i="151"/>
  <c r="P101" i="106"/>
  <c r="Q101" i="106"/>
  <c r="R101" i="106"/>
  <c r="S101" i="106"/>
  <c r="L101" i="106"/>
  <c r="T101" i="106"/>
  <c r="M101" i="106"/>
  <c r="U101" i="106"/>
  <c r="O101" i="106"/>
  <c r="N101" i="106"/>
  <c r="L132" i="106"/>
  <c r="T132" i="106"/>
  <c r="M132" i="106"/>
  <c r="U132" i="106"/>
  <c r="N132" i="106"/>
  <c r="O132" i="106"/>
  <c r="P132" i="106"/>
  <c r="Q132" i="106"/>
  <c r="R132" i="106"/>
  <c r="S132" i="106"/>
  <c r="L162" i="106"/>
  <c r="T162" i="106"/>
  <c r="N162" i="106"/>
  <c r="P162" i="106"/>
  <c r="Q162" i="106"/>
  <c r="R162" i="106"/>
  <c r="S162" i="106"/>
  <c r="O162" i="106"/>
  <c r="M162" i="106"/>
  <c r="J20" i="117"/>
  <c r="K20" i="117"/>
  <c r="H102" i="106"/>
  <c r="H163" i="106"/>
  <c r="P245" i="106"/>
  <c r="R245" i="106"/>
  <c r="H246" i="106"/>
  <c r="S245" i="106"/>
  <c r="L245" i="106"/>
  <c r="N245" i="106"/>
  <c r="T245" i="106"/>
  <c r="M245" i="106"/>
  <c r="O245" i="106"/>
  <c r="Q245" i="106"/>
  <c r="H133" i="106"/>
  <c r="P213" i="106"/>
  <c r="S213" i="106"/>
  <c r="T213" i="106"/>
  <c r="H214" i="106"/>
  <c r="L213" i="106"/>
  <c r="M213" i="106"/>
  <c r="N213" i="106"/>
  <c r="O213" i="106"/>
  <c r="R213" i="106"/>
  <c r="Q213" i="106"/>
  <c r="AJ108" i="103"/>
  <c r="AH108" i="103"/>
  <c r="AQ108" i="103"/>
  <c r="AA108" i="103"/>
  <c r="Q108" i="103"/>
  <c r="AN108" i="103"/>
  <c r="X108" i="103"/>
  <c r="AK108" i="103"/>
  <c r="Y108" i="103"/>
  <c r="AL108" i="103"/>
  <c r="G107" i="103"/>
  <c r="H107" i="103"/>
  <c r="N110" i="103"/>
  <c r="O109" i="103"/>
  <c r="AO109" i="103" s="1"/>
  <c r="AD108" i="103"/>
  <c r="T108" i="103"/>
  <c r="W108" i="103"/>
  <c r="V108" i="103"/>
  <c r="U108" i="103"/>
  <c r="AT108" i="103"/>
  <c r="AE108" i="103"/>
  <c r="AC108" i="103"/>
  <c r="AF108" i="103"/>
  <c r="P108" i="103"/>
  <c r="AM108" i="103"/>
  <c r="AP108" i="103"/>
  <c r="AI108" i="103"/>
  <c r="R108" i="103"/>
  <c r="AG108" i="103"/>
  <c r="AR108" i="103"/>
  <c r="Z108" i="103"/>
  <c r="S108" i="103"/>
  <c r="AS108" i="103"/>
  <c r="AB108" i="103"/>
  <c r="I183" i="151" l="1"/>
  <c r="E183" i="151"/>
  <c r="O184" i="151"/>
  <c r="D184" i="151"/>
  <c r="H20" i="151"/>
  <c r="M20" i="151"/>
  <c r="N20" i="151"/>
  <c r="V153" i="106"/>
  <c r="V86" i="106"/>
  <c r="V81" i="106"/>
  <c r="V77" i="106"/>
  <c r="V68" i="106"/>
  <c r="V80" i="106"/>
  <c r="V87" i="106"/>
  <c r="V78" i="106"/>
  <c r="V75" i="106"/>
  <c r="V122" i="106"/>
  <c r="V71" i="106"/>
  <c r="V74" i="106"/>
  <c r="V70" i="106"/>
  <c r="V121" i="106"/>
  <c r="V72" i="106"/>
  <c r="V152" i="106"/>
  <c r="V76" i="106"/>
  <c r="V82" i="106"/>
  <c r="V79" i="106"/>
  <c r="V69" i="106"/>
  <c r="V195" i="106"/>
  <c r="V196" i="106"/>
  <c r="V162" i="106"/>
  <c r="U318" i="106"/>
  <c r="U319" i="106" s="1"/>
  <c r="V130" i="106"/>
  <c r="V160" i="106"/>
  <c r="V325" i="106"/>
  <c r="V123" i="106"/>
  <c r="V128" i="106"/>
  <c r="V124" i="106"/>
  <c r="V337" i="106"/>
  <c r="V155" i="106"/>
  <c r="V159" i="106"/>
  <c r="V306" i="106"/>
  <c r="V308" i="106" s="1"/>
  <c r="V311" i="106" s="1"/>
  <c r="V125" i="106"/>
  <c r="V129" i="106"/>
  <c r="V131" i="106"/>
  <c r="V236" i="106"/>
  <c r="V156" i="106"/>
  <c r="V161" i="106"/>
  <c r="V204" i="106"/>
  <c r="V91" i="106"/>
  <c r="V126" i="106"/>
  <c r="V317" i="106"/>
  <c r="V158" i="106"/>
  <c r="V157" i="106"/>
  <c r="V154" i="106"/>
  <c r="V127" i="106"/>
  <c r="W66" i="106"/>
  <c r="A183" i="151"/>
  <c r="C185" i="151"/>
  <c r="B184" i="151"/>
  <c r="L102" i="106"/>
  <c r="T102" i="106"/>
  <c r="M102" i="106"/>
  <c r="U102" i="106"/>
  <c r="N102" i="106"/>
  <c r="V102" i="106"/>
  <c r="O102" i="106"/>
  <c r="P102" i="106"/>
  <c r="Q102" i="106"/>
  <c r="S102" i="106"/>
  <c r="R102" i="106"/>
  <c r="P133" i="106"/>
  <c r="Q133" i="106"/>
  <c r="R133" i="106"/>
  <c r="S133" i="106"/>
  <c r="L133" i="106"/>
  <c r="T133" i="106"/>
  <c r="M133" i="106"/>
  <c r="U133" i="106"/>
  <c r="N133" i="106"/>
  <c r="O133" i="106"/>
  <c r="V133" i="106"/>
  <c r="N163" i="106"/>
  <c r="R163" i="106"/>
  <c r="T163" i="106"/>
  <c r="U163" i="106"/>
  <c r="L163" i="106"/>
  <c r="M163" i="106"/>
  <c r="O163" i="106"/>
  <c r="Q163" i="106"/>
  <c r="S163" i="106"/>
  <c r="P163" i="106"/>
  <c r="H103" i="106"/>
  <c r="Q214" i="106"/>
  <c r="L214" i="106"/>
  <c r="T214" i="106"/>
  <c r="U214" i="106"/>
  <c r="H215" i="106"/>
  <c r="M214" i="106"/>
  <c r="N214" i="106"/>
  <c r="O214" i="106"/>
  <c r="R214" i="106"/>
  <c r="S214" i="106"/>
  <c r="P214" i="106"/>
  <c r="H134" i="106"/>
  <c r="Q246" i="106"/>
  <c r="S246" i="106"/>
  <c r="L246" i="106"/>
  <c r="T246" i="106"/>
  <c r="N246" i="106"/>
  <c r="O246" i="106"/>
  <c r="U246" i="106"/>
  <c r="R246" i="106"/>
  <c r="H247" i="106"/>
  <c r="M246" i="106"/>
  <c r="P246" i="106"/>
  <c r="H164" i="106"/>
  <c r="P109" i="103"/>
  <c r="AF109" i="103"/>
  <c r="R109" i="103"/>
  <c r="AM109" i="103"/>
  <c r="AD109" i="103"/>
  <c r="AI109" i="103"/>
  <c r="AK109" i="103"/>
  <c r="AP109" i="103"/>
  <c r="AB109" i="103"/>
  <c r="Q109" i="103"/>
  <c r="V109" i="103"/>
  <c r="AE109" i="103"/>
  <c r="AH109" i="103"/>
  <c r="AR109" i="103"/>
  <c r="AQ109" i="103"/>
  <c r="Z109" i="103"/>
  <c r="AL109" i="103"/>
  <c r="Y109" i="103"/>
  <c r="H108" i="103"/>
  <c r="G108" i="103"/>
  <c r="N111" i="103"/>
  <c r="O110" i="103"/>
  <c r="AO110" i="103" s="1"/>
  <c r="AN109" i="103"/>
  <c r="X109" i="103"/>
  <c r="T109" i="103"/>
  <c r="AJ109" i="103"/>
  <c r="S109" i="103"/>
  <c r="AG109" i="103"/>
  <c r="U109" i="103"/>
  <c r="AA109" i="103"/>
  <c r="W109" i="103"/>
  <c r="AS109" i="103"/>
  <c r="AT109" i="103"/>
  <c r="AC109" i="103"/>
  <c r="I184" i="151" l="1"/>
  <c r="E184" i="151"/>
  <c r="O185" i="151"/>
  <c r="D185" i="151"/>
  <c r="K20" i="151"/>
  <c r="J20" i="151"/>
  <c r="W75" i="106"/>
  <c r="W78" i="106"/>
  <c r="W68" i="106"/>
  <c r="W81" i="106"/>
  <c r="W80" i="106"/>
  <c r="W76" i="106"/>
  <c r="W77" i="106"/>
  <c r="W152" i="106"/>
  <c r="W153" i="106"/>
  <c r="W122" i="106"/>
  <c r="W71" i="106"/>
  <c r="W70" i="106"/>
  <c r="W121" i="106"/>
  <c r="W87" i="106"/>
  <c r="W86" i="106"/>
  <c r="W74" i="106"/>
  <c r="W72" i="106"/>
  <c r="W69" i="106"/>
  <c r="W195" i="106"/>
  <c r="W82" i="106"/>
  <c r="W79" i="106"/>
  <c r="W196" i="106"/>
  <c r="O21" i="117"/>
  <c r="V318" i="106"/>
  <c r="V319" i="106" s="1"/>
  <c r="W325" i="106"/>
  <c r="W123" i="106"/>
  <c r="W157" i="106"/>
  <c r="W337" i="106"/>
  <c r="W154" i="106"/>
  <c r="W158" i="106"/>
  <c r="W317" i="106"/>
  <c r="W124" i="106"/>
  <c r="W128" i="106"/>
  <c r="W205" i="106"/>
  <c r="W306" i="106"/>
  <c r="W308" i="106" s="1"/>
  <c r="W311" i="106" s="1"/>
  <c r="W155" i="106"/>
  <c r="W159" i="106"/>
  <c r="W162" i="106"/>
  <c r="X66" i="106"/>
  <c r="W204" i="106"/>
  <c r="W131" i="106"/>
  <c r="W91" i="106"/>
  <c r="W127" i="106"/>
  <c r="W125" i="106"/>
  <c r="W129" i="106"/>
  <c r="W236" i="106"/>
  <c r="W92" i="106"/>
  <c r="W156" i="106"/>
  <c r="W160" i="106"/>
  <c r="W161" i="106"/>
  <c r="W126" i="106"/>
  <c r="W130" i="106"/>
  <c r="W132" i="106"/>
  <c r="W237" i="106"/>
  <c r="W163" i="106"/>
  <c r="B185" i="151"/>
  <c r="C186" i="151"/>
  <c r="A184" i="151"/>
  <c r="P103" i="106"/>
  <c r="Q103" i="106"/>
  <c r="R103" i="106"/>
  <c r="S103" i="106"/>
  <c r="L103" i="106"/>
  <c r="T103" i="106"/>
  <c r="M103" i="106"/>
  <c r="U103" i="106"/>
  <c r="N103" i="106"/>
  <c r="O103" i="106"/>
  <c r="V103" i="106"/>
  <c r="W103" i="106"/>
  <c r="L134" i="106"/>
  <c r="T134" i="106"/>
  <c r="M134" i="106"/>
  <c r="U134" i="106"/>
  <c r="N134" i="106"/>
  <c r="V134" i="106"/>
  <c r="O134" i="106"/>
  <c r="W134" i="106"/>
  <c r="P134" i="106"/>
  <c r="Q134" i="106"/>
  <c r="R134" i="106"/>
  <c r="S134" i="106"/>
  <c r="P164" i="106"/>
  <c r="L164" i="106"/>
  <c r="T164" i="106"/>
  <c r="V164" i="106"/>
  <c r="M164" i="106"/>
  <c r="N164" i="106"/>
  <c r="O164" i="106"/>
  <c r="Q164" i="106"/>
  <c r="R164" i="106"/>
  <c r="S164" i="106"/>
  <c r="U164" i="106"/>
  <c r="M21" i="117"/>
  <c r="N21" i="117"/>
  <c r="P21" i="117"/>
  <c r="H165" i="106"/>
  <c r="R247" i="106"/>
  <c r="H248" i="106"/>
  <c r="L247" i="106"/>
  <c r="T247" i="106"/>
  <c r="M247" i="106"/>
  <c r="U247" i="106"/>
  <c r="V247" i="106"/>
  <c r="N247" i="106"/>
  <c r="O247" i="106"/>
  <c r="P247" i="106"/>
  <c r="S247" i="106"/>
  <c r="Q247" i="106"/>
  <c r="R215" i="106"/>
  <c r="H216" i="106"/>
  <c r="M215" i="106"/>
  <c r="U215" i="106"/>
  <c r="V215" i="106"/>
  <c r="L215" i="106"/>
  <c r="N215" i="106"/>
  <c r="O215" i="106"/>
  <c r="P215" i="106"/>
  <c r="Q215" i="106"/>
  <c r="S215" i="106"/>
  <c r="T215" i="106"/>
  <c r="H104" i="106"/>
  <c r="H135" i="106"/>
  <c r="AH110" i="103"/>
  <c r="AQ110" i="103"/>
  <c r="X110" i="103"/>
  <c r="AL110" i="103"/>
  <c r="AE110" i="103"/>
  <c r="Z110" i="103"/>
  <c r="AF110" i="103"/>
  <c r="AJ110" i="103"/>
  <c r="AI110" i="103"/>
  <c r="S110" i="103"/>
  <c r="AM110" i="103"/>
  <c r="R110" i="103"/>
  <c r="W110" i="103"/>
  <c r="AS110" i="103"/>
  <c r="E110" i="103"/>
  <c r="N112" i="103"/>
  <c r="G109" i="103"/>
  <c r="H109" i="103"/>
  <c r="O111" i="103"/>
  <c r="AG111" i="103" s="1"/>
  <c r="U110" i="103"/>
  <c r="P110" i="103"/>
  <c r="AN110" i="103"/>
  <c r="Y110" i="103"/>
  <c r="AR110" i="103"/>
  <c r="AC110" i="103"/>
  <c r="AT110" i="103"/>
  <c r="AA110" i="103"/>
  <c r="T110" i="103"/>
  <c r="AG110" i="103"/>
  <c r="AP110" i="103"/>
  <c r="AB110" i="103"/>
  <c r="Q110" i="103"/>
  <c r="V110" i="103"/>
  <c r="AK110" i="103"/>
  <c r="AD110" i="103"/>
  <c r="O186" i="151" l="1"/>
  <c r="D186" i="151"/>
  <c r="I185" i="151"/>
  <c r="E185" i="151"/>
  <c r="F21" i="151"/>
  <c r="P21" i="151" s="1"/>
  <c r="G21" i="151"/>
  <c r="H21" i="117"/>
  <c r="X152" i="106"/>
  <c r="X122" i="106"/>
  <c r="X75" i="106"/>
  <c r="X78" i="106"/>
  <c r="X76" i="106"/>
  <c r="X81" i="106"/>
  <c r="X80" i="106"/>
  <c r="X121" i="106"/>
  <c r="X71" i="106"/>
  <c r="X74" i="106"/>
  <c r="X153" i="106"/>
  <c r="X86" i="106"/>
  <c r="X77" i="106"/>
  <c r="X70" i="106"/>
  <c r="X72" i="106"/>
  <c r="X68" i="106"/>
  <c r="X87" i="106"/>
  <c r="X79" i="106"/>
  <c r="X82" i="106"/>
  <c r="X196" i="106"/>
  <c r="X195" i="106"/>
  <c r="X69" i="106"/>
  <c r="W318" i="106"/>
  <c r="W319" i="106" s="1"/>
  <c r="X337" i="106"/>
  <c r="X154" i="106"/>
  <c r="X157" i="106"/>
  <c r="X131" i="106"/>
  <c r="X238" i="106"/>
  <c r="X317" i="106"/>
  <c r="X93" i="106"/>
  <c r="X128" i="106"/>
  <c r="X306" i="106"/>
  <c r="X308" i="106" s="1"/>
  <c r="X311" i="106" s="1"/>
  <c r="X124" i="106"/>
  <c r="X158" i="106"/>
  <c r="Y66" i="106"/>
  <c r="X91" i="106"/>
  <c r="X155" i="106"/>
  <c r="X159" i="106"/>
  <c r="X133" i="106"/>
  <c r="X204" i="106"/>
  <c r="X163" i="106"/>
  <c r="X237" i="106"/>
  <c r="X125" i="106"/>
  <c r="X129" i="106"/>
  <c r="X162" i="106"/>
  <c r="X236" i="106"/>
  <c r="X92" i="106"/>
  <c r="X156" i="106"/>
  <c r="X160" i="106"/>
  <c r="X132" i="106"/>
  <c r="X126" i="106"/>
  <c r="X130" i="106"/>
  <c r="X205" i="106"/>
  <c r="X325" i="106"/>
  <c r="X123" i="106"/>
  <c r="X127" i="106"/>
  <c r="X161" i="106"/>
  <c r="X206" i="106"/>
  <c r="X164" i="106"/>
  <c r="AF111" i="103"/>
  <c r="AS111" i="103"/>
  <c r="AQ111" i="103"/>
  <c r="AI111" i="103"/>
  <c r="AO111" i="103"/>
  <c r="AL111" i="103"/>
  <c r="S111" i="103"/>
  <c r="AD111" i="103"/>
  <c r="AH111" i="103"/>
  <c r="Q111" i="103"/>
  <c r="AT111" i="103"/>
  <c r="A185" i="151"/>
  <c r="C187" i="151"/>
  <c r="B186" i="151"/>
  <c r="L104" i="106"/>
  <c r="T104" i="106"/>
  <c r="M104" i="106"/>
  <c r="U104" i="106"/>
  <c r="N104" i="106"/>
  <c r="V104" i="106"/>
  <c r="O104" i="106"/>
  <c r="W104" i="106"/>
  <c r="P104" i="106"/>
  <c r="X104" i="106"/>
  <c r="Q104" i="106"/>
  <c r="S104" i="106"/>
  <c r="R104" i="106"/>
  <c r="P135" i="106"/>
  <c r="X135" i="106"/>
  <c r="Q135" i="106"/>
  <c r="R135" i="106"/>
  <c r="S135" i="106"/>
  <c r="L135" i="106"/>
  <c r="T135" i="106"/>
  <c r="M135" i="106"/>
  <c r="U135" i="106"/>
  <c r="W135" i="106"/>
  <c r="N135" i="106"/>
  <c r="O135" i="106"/>
  <c r="V135" i="106"/>
  <c r="R165" i="106"/>
  <c r="N165" i="106"/>
  <c r="V165" i="106"/>
  <c r="M165" i="106"/>
  <c r="O165" i="106"/>
  <c r="P165" i="106"/>
  <c r="Q165" i="106"/>
  <c r="S165" i="106"/>
  <c r="L165" i="106"/>
  <c r="T165" i="106"/>
  <c r="U165" i="106"/>
  <c r="W165" i="106"/>
  <c r="H136" i="106"/>
  <c r="S216" i="106"/>
  <c r="N216" i="106"/>
  <c r="V216" i="106"/>
  <c r="L216" i="106"/>
  <c r="W216" i="106"/>
  <c r="M216" i="106"/>
  <c r="O216" i="106"/>
  <c r="P216" i="106"/>
  <c r="Q216" i="106"/>
  <c r="U216" i="106"/>
  <c r="H217" i="106"/>
  <c r="R216" i="106"/>
  <c r="T216" i="106"/>
  <c r="S248" i="106"/>
  <c r="M248" i="106"/>
  <c r="U248" i="106"/>
  <c r="N248" i="106"/>
  <c r="V248" i="106"/>
  <c r="P248" i="106"/>
  <c r="Q248" i="106"/>
  <c r="H249" i="106"/>
  <c r="L248" i="106"/>
  <c r="O248" i="106"/>
  <c r="R248" i="106"/>
  <c r="T248" i="106"/>
  <c r="W248" i="106"/>
  <c r="H166" i="106"/>
  <c r="H105" i="106"/>
  <c r="V111" i="103"/>
  <c r="AK111" i="103"/>
  <c r="AC111" i="103"/>
  <c r="W111" i="103"/>
  <c r="E111" i="103"/>
  <c r="G110" i="103"/>
  <c r="N113" i="103"/>
  <c r="H110" i="103"/>
  <c r="O112" i="103"/>
  <c r="Q112" i="103" s="1"/>
  <c r="AR111" i="103"/>
  <c r="Z111" i="103"/>
  <c r="AN111" i="103"/>
  <c r="AE111" i="103"/>
  <c r="P111" i="103"/>
  <c r="AJ111" i="103"/>
  <c r="T111" i="103"/>
  <c r="AM111" i="103"/>
  <c r="X111" i="103"/>
  <c r="R111" i="103"/>
  <c r="AP111" i="103"/>
  <c r="Y111" i="103"/>
  <c r="AA111" i="103"/>
  <c r="AB111" i="103"/>
  <c r="U111" i="103"/>
  <c r="J21" i="117" l="1"/>
  <c r="K21" i="117"/>
  <c r="O187" i="151"/>
  <c r="D187" i="151"/>
  <c r="E186" i="151"/>
  <c r="I186" i="151"/>
  <c r="H21" i="151"/>
  <c r="M21" i="151"/>
  <c r="N21" i="151"/>
  <c r="Y81" i="106"/>
  <c r="Y75" i="106"/>
  <c r="Y78" i="106"/>
  <c r="Y76" i="106"/>
  <c r="Y77" i="106"/>
  <c r="Y80" i="106"/>
  <c r="Y121" i="106"/>
  <c r="Y152" i="106"/>
  <c r="Y70" i="106"/>
  <c r="Y68" i="106"/>
  <c r="Y87" i="106"/>
  <c r="Y153" i="106"/>
  <c r="Y72" i="106"/>
  <c r="Y74" i="106"/>
  <c r="Y71" i="106"/>
  <c r="Y122" i="106"/>
  <c r="Y86" i="106"/>
  <c r="Y82" i="106"/>
  <c r="Y69" i="106"/>
  <c r="Y79" i="106"/>
  <c r="Y196" i="106"/>
  <c r="Y195" i="106"/>
  <c r="Y165" i="106"/>
  <c r="X318" i="106"/>
  <c r="X319" i="106" s="1"/>
  <c r="Y133" i="106"/>
  <c r="Y123" i="106"/>
  <c r="Y126" i="106"/>
  <c r="Y130" i="106"/>
  <c r="Y206" i="106"/>
  <c r="Y317" i="106"/>
  <c r="Y91" i="106"/>
  <c r="Y156" i="106"/>
  <c r="Y160" i="106"/>
  <c r="Y239" i="106"/>
  <c r="Y205" i="106"/>
  <c r="Y337" i="106"/>
  <c r="Y93" i="106"/>
  <c r="Y157" i="106"/>
  <c r="Y131" i="106"/>
  <c r="Y207" i="106"/>
  <c r="Y163" i="106"/>
  <c r="Y325" i="106"/>
  <c r="Y154" i="106"/>
  <c r="Y127" i="106"/>
  <c r="Y161" i="106"/>
  <c r="Z66" i="106"/>
  <c r="Y236" i="106"/>
  <c r="Y306" i="106"/>
  <c r="Y308" i="106" s="1"/>
  <c r="Y311" i="106" s="1"/>
  <c r="Y124" i="106"/>
  <c r="Y158" i="106"/>
  <c r="Y162" i="106"/>
  <c r="Y204" i="106"/>
  <c r="Y155" i="106"/>
  <c r="Y128" i="106"/>
  <c r="Y132" i="106"/>
  <c r="Y134" i="106"/>
  <c r="Y237" i="106"/>
  <c r="Y125" i="106"/>
  <c r="Y129" i="106"/>
  <c r="Y164" i="106"/>
  <c r="Y238" i="106"/>
  <c r="Y92" i="106"/>
  <c r="Y94" i="106"/>
  <c r="Y159" i="106"/>
  <c r="A186" i="151"/>
  <c r="B187" i="151"/>
  <c r="C188" i="151"/>
  <c r="P105" i="106"/>
  <c r="X105" i="106"/>
  <c r="Q105" i="106"/>
  <c r="Y105" i="106"/>
  <c r="R105" i="106"/>
  <c r="S105" i="106"/>
  <c r="L105" i="106"/>
  <c r="T105" i="106"/>
  <c r="M105" i="106"/>
  <c r="U105" i="106"/>
  <c r="V105" i="106"/>
  <c r="W105" i="106"/>
  <c r="N105" i="106"/>
  <c r="O105" i="106"/>
  <c r="L136" i="106"/>
  <c r="T136" i="106"/>
  <c r="M136" i="106"/>
  <c r="U136" i="106"/>
  <c r="N136" i="106"/>
  <c r="V136" i="106"/>
  <c r="O136" i="106"/>
  <c r="W136" i="106"/>
  <c r="P136" i="106"/>
  <c r="X136" i="106"/>
  <c r="Q136" i="106"/>
  <c r="Y136" i="106"/>
  <c r="R136" i="106"/>
  <c r="S136" i="106"/>
  <c r="L166" i="106"/>
  <c r="T166" i="106"/>
  <c r="P166" i="106"/>
  <c r="X166" i="106"/>
  <c r="O166" i="106"/>
  <c r="Q166" i="106"/>
  <c r="R166" i="106"/>
  <c r="S166" i="106"/>
  <c r="U166" i="106"/>
  <c r="M166" i="106"/>
  <c r="N166" i="106"/>
  <c r="V166" i="106"/>
  <c r="W166" i="106"/>
  <c r="H167" i="106"/>
  <c r="L217" i="106"/>
  <c r="T217" i="106"/>
  <c r="O217" i="106"/>
  <c r="W217" i="106"/>
  <c r="M217" i="106"/>
  <c r="X217" i="106"/>
  <c r="N217" i="106"/>
  <c r="P217" i="106"/>
  <c r="Q217" i="106"/>
  <c r="R217" i="106"/>
  <c r="U217" i="106"/>
  <c r="V217" i="106"/>
  <c r="S217" i="106"/>
  <c r="H218" i="106"/>
  <c r="H106" i="106"/>
  <c r="L249" i="106"/>
  <c r="T249" i="106"/>
  <c r="N249" i="106"/>
  <c r="V249" i="106"/>
  <c r="O249" i="106"/>
  <c r="W249" i="106"/>
  <c r="X249" i="106"/>
  <c r="M249" i="106"/>
  <c r="P249" i="106"/>
  <c r="Q249" i="106"/>
  <c r="R249" i="106"/>
  <c r="S249" i="106"/>
  <c r="U249" i="106"/>
  <c r="H250" i="106"/>
  <c r="H137" i="106"/>
  <c r="S112" i="103"/>
  <c r="V112" i="103"/>
  <c r="AJ112" i="103"/>
  <c r="AQ112" i="103"/>
  <c r="AL112" i="103"/>
  <c r="AS112" i="103"/>
  <c r="AO112" i="103"/>
  <c r="X112" i="103"/>
  <c r="E112" i="103"/>
  <c r="N114" i="103"/>
  <c r="H111" i="103"/>
  <c r="G111" i="103"/>
  <c r="O113" i="103"/>
  <c r="Y113" i="103" s="1"/>
  <c r="AR112" i="103"/>
  <c r="AD112" i="103"/>
  <c r="AB112" i="103"/>
  <c r="P112" i="103"/>
  <c r="AP112" i="103"/>
  <c r="AE112" i="103"/>
  <c r="Y112" i="103"/>
  <c r="AC112" i="103"/>
  <c r="AG112" i="103"/>
  <c r="AN112" i="103"/>
  <c r="AH112" i="103"/>
  <c r="T112" i="103"/>
  <c r="AT112" i="103"/>
  <c r="Z112" i="103"/>
  <c r="AA112" i="103"/>
  <c r="U112" i="103"/>
  <c r="AM112" i="103"/>
  <c r="R112" i="103"/>
  <c r="W112" i="103"/>
  <c r="AI112" i="103"/>
  <c r="AK112" i="103"/>
  <c r="AF112" i="103"/>
  <c r="O188" i="151" l="1"/>
  <c r="D188" i="151"/>
  <c r="I187" i="151"/>
  <c r="E187" i="151"/>
  <c r="K21" i="151"/>
  <c r="J21" i="151"/>
  <c r="Z75" i="106"/>
  <c r="Z78" i="106"/>
  <c r="Z74" i="106"/>
  <c r="Z81" i="106"/>
  <c r="Z121" i="106"/>
  <c r="Z76" i="106"/>
  <c r="Z152" i="106"/>
  <c r="Z77" i="106"/>
  <c r="Z122" i="106"/>
  <c r="Z80" i="106"/>
  <c r="Z153" i="106"/>
  <c r="Z68" i="106"/>
  <c r="Z86" i="106"/>
  <c r="Z70" i="106"/>
  <c r="Z87" i="106"/>
  <c r="Z72" i="106"/>
  <c r="Z71" i="106"/>
  <c r="Z79" i="106"/>
  <c r="Z82" i="106"/>
  <c r="Z195" i="106"/>
  <c r="Z196" i="106"/>
  <c r="Z69" i="106"/>
  <c r="Z166" i="106"/>
  <c r="O22" i="117"/>
  <c r="Y318" i="106"/>
  <c r="Y319" i="106" s="1"/>
  <c r="Z337" i="106"/>
  <c r="Z93" i="106"/>
  <c r="Z157" i="106"/>
  <c r="Z131" i="106"/>
  <c r="Z134" i="106"/>
  <c r="Z135" i="106"/>
  <c r="Z207" i="106"/>
  <c r="Z204" i="106"/>
  <c r="Z317" i="106"/>
  <c r="Z95" i="106"/>
  <c r="Z306" i="106"/>
  <c r="Z308" i="106" s="1"/>
  <c r="Z311" i="106" s="1"/>
  <c r="Z154" i="106"/>
  <c r="Z127" i="106"/>
  <c r="Z161" i="106"/>
  <c r="Z239" i="106"/>
  <c r="Z240" i="106"/>
  <c r="Z155" i="106"/>
  <c r="Z158" i="106"/>
  <c r="Z162" i="106"/>
  <c r="Z205" i="106"/>
  <c r="Z91" i="106"/>
  <c r="Z125" i="106"/>
  <c r="Z128" i="106"/>
  <c r="Z132" i="106"/>
  <c r="Z165" i="106"/>
  <c r="AA66" i="106"/>
  <c r="Z123" i="106"/>
  <c r="Z94" i="106"/>
  <c r="Z129" i="106"/>
  <c r="Z163" i="106"/>
  <c r="Z160" i="106"/>
  <c r="Z92" i="106"/>
  <c r="Z156" i="106"/>
  <c r="Z159" i="106"/>
  <c r="Z133" i="106"/>
  <c r="Z238" i="106"/>
  <c r="Z325" i="106"/>
  <c r="Z124" i="106"/>
  <c r="Z126" i="106"/>
  <c r="Z130" i="106"/>
  <c r="Z164" i="106"/>
  <c r="Z206" i="106"/>
  <c r="Z236" i="106"/>
  <c r="Z208" i="106"/>
  <c r="Z237" i="106"/>
  <c r="A187" i="151"/>
  <c r="C189" i="151"/>
  <c r="B188" i="151"/>
  <c r="L106" i="106"/>
  <c r="T106" i="106"/>
  <c r="M106" i="106"/>
  <c r="U106" i="106"/>
  <c r="N106" i="106"/>
  <c r="V106" i="106"/>
  <c r="O106" i="106"/>
  <c r="W106" i="106"/>
  <c r="P106" i="106"/>
  <c r="X106" i="106"/>
  <c r="Q106" i="106"/>
  <c r="Y106" i="106"/>
  <c r="R106" i="106"/>
  <c r="S106" i="106"/>
  <c r="Z106" i="106"/>
  <c r="P137" i="106"/>
  <c r="X137" i="106"/>
  <c r="Q137" i="106"/>
  <c r="Y137" i="106"/>
  <c r="R137" i="106"/>
  <c r="Z137" i="106"/>
  <c r="S137" i="106"/>
  <c r="L137" i="106"/>
  <c r="T137" i="106"/>
  <c r="M137" i="106"/>
  <c r="U137" i="106"/>
  <c r="V137" i="106"/>
  <c r="N137" i="106"/>
  <c r="W137" i="106"/>
  <c r="O137" i="106"/>
  <c r="N167" i="106"/>
  <c r="V167" i="106"/>
  <c r="R167" i="106"/>
  <c r="Q167" i="106"/>
  <c r="S167" i="106"/>
  <c r="T167" i="106"/>
  <c r="U167" i="106"/>
  <c r="L167" i="106"/>
  <c r="W167" i="106"/>
  <c r="M167" i="106"/>
  <c r="O167" i="106"/>
  <c r="P167" i="106"/>
  <c r="X167" i="106"/>
  <c r="Y167" i="106"/>
  <c r="P22" i="117"/>
  <c r="M22" i="117"/>
  <c r="N22" i="117"/>
  <c r="H107" i="106"/>
  <c r="H168" i="106"/>
  <c r="M250" i="106"/>
  <c r="U250" i="106"/>
  <c r="O250" i="106"/>
  <c r="W250" i="106"/>
  <c r="P250" i="106"/>
  <c r="X250" i="106"/>
  <c r="R250" i="106"/>
  <c r="S250" i="106"/>
  <c r="N250" i="106"/>
  <c r="Q250" i="106"/>
  <c r="T250" i="106"/>
  <c r="V250" i="106"/>
  <c r="Y250" i="106"/>
  <c r="H251" i="106"/>
  <c r="L250" i="106"/>
  <c r="H138" i="106"/>
  <c r="M218" i="106"/>
  <c r="U218" i="106"/>
  <c r="P218" i="106"/>
  <c r="X218" i="106"/>
  <c r="N218" i="106"/>
  <c r="Y218" i="106"/>
  <c r="O218" i="106"/>
  <c r="Q218" i="106"/>
  <c r="R218" i="106"/>
  <c r="S218" i="106"/>
  <c r="W218" i="106"/>
  <c r="T218" i="106"/>
  <c r="V218" i="106"/>
  <c r="L218" i="106"/>
  <c r="H219" i="106"/>
  <c r="X113" i="103"/>
  <c r="AS113" i="103"/>
  <c r="AJ113" i="103"/>
  <c r="Z113" i="103"/>
  <c r="AF113" i="103"/>
  <c r="W113" i="103"/>
  <c r="AT113" i="103"/>
  <c r="AO113" i="103"/>
  <c r="S113" i="103"/>
  <c r="U113" i="103"/>
  <c r="AA113" i="103"/>
  <c r="R113" i="103"/>
  <c r="AQ113" i="103"/>
  <c r="AE113" i="103"/>
  <c r="AG113" i="103"/>
  <c r="AI113" i="103"/>
  <c r="AM113" i="103"/>
  <c r="AK113" i="103"/>
  <c r="AL113" i="103"/>
  <c r="AH113" i="103"/>
  <c r="Q113" i="103"/>
  <c r="E113" i="103"/>
  <c r="H112" i="103"/>
  <c r="G112" i="103"/>
  <c r="N115" i="103"/>
  <c r="O114" i="103"/>
  <c r="Y114" i="103" s="1"/>
  <c r="P113" i="103"/>
  <c r="AD113" i="103"/>
  <c r="AP113" i="103"/>
  <c r="AC113" i="103"/>
  <c r="AB113" i="103"/>
  <c r="V113" i="103"/>
  <c r="AN113" i="103"/>
  <c r="T113" i="103"/>
  <c r="AR113" i="103"/>
  <c r="D189" i="151" l="1"/>
  <c r="O189" i="151"/>
  <c r="E188" i="151"/>
  <c r="I188" i="151"/>
  <c r="F22" i="151"/>
  <c r="P22" i="151" s="1"/>
  <c r="G22" i="151"/>
  <c r="H22" i="117"/>
  <c r="AA74" i="106"/>
  <c r="AA122" i="106"/>
  <c r="AA76" i="106"/>
  <c r="AA75" i="106"/>
  <c r="AA78" i="106"/>
  <c r="AA81" i="106"/>
  <c r="AA153" i="106"/>
  <c r="AA86" i="106"/>
  <c r="AA80" i="106"/>
  <c r="AA68" i="106"/>
  <c r="AA77" i="106"/>
  <c r="AA121" i="106"/>
  <c r="AA87" i="106"/>
  <c r="AA72" i="106"/>
  <c r="AA71" i="106"/>
  <c r="AA152" i="106"/>
  <c r="AA70" i="106"/>
  <c r="AA69" i="106"/>
  <c r="AA79" i="106"/>
  <c r="AA196" i="106"/>
  <c r="AA82" i="106"/>
  <c r="AA195" i="106"/>
  <c r="AA167" i="106"/>
  <c r="Z318" i="106"/>
  <c r="Z319" i="106" s="1"/>
  <c r="AA325" i="106"/>
  <c r="AA92" i="106"/>
  <c r="AA126" i="106"/>
  <c r="AA129" i="106"/>
  <c r="AA133" i="106"/>
  <c r="AA206" i="106"/>
  <c r="AA127" i="106"/>
  <c r="AA337" i="106"/>
  <c r="AA154" i="106"/>
  <c r="AA95" i="106"/>
  <c r="AA160" i="106"/>
  <c r="AA134" i="106"/>
  <c r="AA207" i="106"/>
  <c r="AA131" i="106"/>
  <c r="AA166" i="106"/>
  <c r="AA136" i="106"/>
  <c r="AA317" i="106"/>
  <c r="AA93" i="106"/>
  <c r="AA96" i="106"/>
  <c r="AA130" i="106"/>
  <c r="AA164" i="106"/>
  <c r="AA239" i="106"/>
  <c r="AA135" i="106"/>
  <c r="AA94" i="106"/>
  <c r="AB66" i="106"/>
  <c r="AA240" i="106"/>
  <c r="AA306" i="106"/>
  <c r="AA308" i="106" s="1"/>
  <c r="AA311" i="106" s="1"/>
  <c r="AA124" i="106"/>
  <c r="AA157" i="106"/>
  <c r="AA161" i="106"/>
  <c r="AA236" i="106"/>
  <c r="AA208" i="106"/>
  <c r="AA204" i="106"/>
  <c r="AA238" i="106"/>
  <c r="AA165" i="106"/>
  <c r="AA91" i="106"/>
  <c r="AA155" i="106"/>
  <c r="AA128" i="106"/>
  <c r="AA132" i="106"/>
  <c r="AA237" i="106"/>
  <c r="AA241" i="106"/>
  <c r="AA205" i="106"/>
  <c r="AA209" i="106"/>
  <c r="AA123" i="106"/>
  <c r="AA156" i="106"/>
  <c r="AA159" i="106"/>
  <c r="AA163" i="106"/>
  <c r="AA125" i="106"/>
  <c r="AA158" i="106"/>
  <c r="AA162" i="106"/>
  <c r="C190" i="151"/>
  <c r="B189" i="151"/>
  <c r="A188" i="151"/>
  <c r="P107" i="106"/>
  <c r="X107" i="106"/>
  <c r="Q107" i="106"/>
  <c r="Y107" i="106"/>
  <c r="R107" i="106"/>
  <c r="Z107" i="106"/>
  <c r="S107" i="106"/>
  <c r="AA107" i="106"/>
  <c r="L107" i="106"/>
  <c r="T107" i="106"/>
  <c r="M107" i="106"/>
  <c r="U107" i="106"/>
  <c r="W107" i="106"/>
  <c r="O107" i="106"/>
  <c r="V107" i="106"/>
  <c r="N107" i="106"/>
  <c r="L138" i="106"/>
  <c r="T138" i="106"/>
  <c r="M138" i="106"/>
  <c r="U138" i="106"/>
  <c r="N138" i="106"/>
  <c r="V138" i="106"/>
  <c r="O138" i="106"/>
  <c r="W138" i="106"/>
  <c r="P138" i="106"/>
  <c r="X138" i="106"/>
  <c r="Q138" i="106"/>
  <c r="Y138" i="106"/>
  <c r="R138" i="106"/>
  <c r="S138" i="106"/>
  <c r="Z138" i="106"/>
  <c r="AA138" i="106"/>
  <c r="P168" i="106"/>
  <c r="X168" i="106"/>
  <c r="L168" i="106"/>
  <c r="T168" i="106"/>
  <c r="S168" i="106"/>
  <c r="U168" i="106"/>
  <c r="M168" i="106"/>
  <c r="W168" i="106"/>
  <c r="N168" i="106"/>
  <c r="Y168" i="106"/>
  <c r="R168" i="106"/>
  <c r="O168" i="106"/>
  <c r="Q168" i="106"/>
  <c r="V168" i="106"/>
  <c r="Z168" i="106"/>
  <c r="H169" i="106"/>
  <c r="N219" i="106"/>
  <c r="V219" i="106"/>
  <c r="Q219" i="106"/>
  <c r="Y219" i="106"/>
  <c r="O219" i="106"/>
  <c r="Z219" i="106"/>
  <c r="P219" i="106"/>
  <c r="R219" i="106"/>
  <c r="S219" i="106"/>
  <c r="T219" i="106"/>
  <c r="W219" i="106"/>
  <c r="X219" i="106"/>
  <c r="M219" i="106"/>
  <c r="U219" i="106"/>
  <c r="H220" i="106"/>
  <c r="L219" i="106"/>
  <c r="H139" i="106"/>
  <c r="N251" i="106"/>
  <c r="V251" i="106"/>
  <c r="P251" i="106"/>
  <c r="X251" i="106"/>
  <c r="Q251" i="106"/>
  <c r="Y251" i="106"/>
  <c r="L251" i="106"/>
  <c r="Z251" i="106"/>
  <c r="M251" i="106"/>
  <c r="S251" i="106"/>
  <c r="T251" i="106"/>
  <c r="U251" i="106"/>
  <c r="H252" i="106"/>
  <c r="W251" i="106"/>
  <c r="R251" i="106"/>
  <c r="O251" i="106"/>
  <c r="H108" i="106"/>
  <c r="Z114" i="103"/>
  <c r="T114" i="103"/>
  <c r="AF114" i="103"/>
  <c r="AA114" i="103"/>
  <c r="AH114" i="103"/>
  <c r="AQ114" i="103"/>
  <c r="AT114" i="103"/>
  <c r="E114" i="103"/>
  <c r="H113" i="103"/>
  <c r="G113" i="103"/>
  <c r="N116" i="103"/>
  <c r="O115" i="103"/>
  <c r="AK115" i="103" s="1"/>
  <c r="AD114" i="103"/>
  <c r="AL114" i="103"/>
  <c r="S114" i="103"/>
  <c r="AR114" i="103"/>
  <c r="AE114" i="103"/>
  <c r="AG114" i="103"/>
  <c r="AJ114" i="103"/>
  <c r="W114" i="103"/>
  <c r="AK114" i="103"/>
  <c r="AC114" i="103"/>
  <c r="X114" i="103"/>
  <c r="AM114" i="103"/>
  <c r="R114" i="103"/>
  <c r="AO114" i="103"/>
  <c r="V114" i="103"/>
  <c r="AB114" i="103"/>
  <c r="P114" i="103"/>
  <c r="AN114" i="103"/>
  <c r="AI114" i="103"/>
  <c r="Q114" i="103"/>
  <c r="AP114" i="103"/>
  <c r="U114" i="103"/>
  <c r="AS114" i="103"/>
  <c r="J22" i="117" l="1"/>
  <c r="K22" i="117"/>
  <c r="O190" i="151"/>
  <c r="D190" i="151"/>
  <c r="I189" i="151"/>
  <c r="E189" i="151"/>
  <c r="H22" i="151"/>
  <c r="M22" i="151"/>
  <c r="N22" i="151"/>
  <c r="AB77" i="106"/>
  <c r="AB80" i="106"/>
  <c r="AB74" i="106"/>
  <c r="AB81" i="106"/>
  <c r="AB153" i="106"/>
  <c r="AB122" i="106"/>
  <c r="AB86" i="106"/>
  <c r="AB78" i="106"/>
  <c r="AB68" i="106"/>
  <c r="AB76" i="106"/>
  <c r="AB70" i="106"/>
  <c r="AB152" i="106"/>
  <c r="AB87" i="106"/>
  <c r="AB121" i="106"/>
  <c r="AB75" i="106"/>
  <c r="AB71" i="106"/>
  <c r="AB72" i="106"/>
  <c r="AB82" i="106"/>
  <c r="AB79" i="106"/>
  <c r="AB69" i="106"/>
  <c r="AB195" i="106"/>
  <c r="AB196" i="106"/>
  <c r="AB168" i="106"/>
  <c r="AA318" i="106"/>
  <c r="AA319" i="106" s="1"/>
  <c r="AB306" i="106"/>
  <c r="AB308" i="106" s="1"/>
  <c r="AB311" i="106" s="1"/>
  <c r="AB93" i="106"/>
  <c r="AB96" i="106"/>
  <c r="AB130" i="106"/>
  <c r="AB134" i="106"/>
  <c r="AB236" i="106"/>
  <c r="AB240" i="106"/>
  <c r="AC66" i="106"/>
  <c r="AB204" i="106"/>
  <c r="AB208" i="106"/>
  <c r="AB166" i="106"/>
  <c r="AB125" i="106"/>
  <c r="AB157" i="106"/>
  <c r="AB161" i="106"/>
  <c r="AB165" i="106"/>
  <c r="AB237" i="106"/>
  <c r="AB209" i="106"/>
  <c r="AB242" i="106"/>
  <c r="AB239" i="106"/>
  <c r="AB136" i="106"/>
  <c r="AB94" i="106"/>
  <c r="AB97" i="106"/>
  <c r="AB131" i="106"/>
  <c r="AB135" i="106"/>
  <c r="AB205" i="106"/>
  <c r="AB241" i="106"/>
  <c r="AB123" i="106"/>
  <c r="AB126" i="106"/>
  <c r="AB158" i="106"/>
  <c r="AB162" i="106"/>
  <c r="AB137" i="106"/>
  <c r="AB238" i="106"/>
  <c r="AB91" i="106"/>
  <c r="AB155" i="106"/>
  <c r="AB128" i="106"/>
  <c r="AB132" i="106"/>
  <c r="AB206" i="106"/>
  <c r="AB210" i="106"/>
  <c r="AB337" i="106"/>
  <c r="AB92" i="106"/>
  <c r="AB95" i="106"/>
  <c r="AB129" i="106"/>
  <c r="AB163" i="106"/>
  <c r="AB317" i="106"/>
  <c r="AB154" i="106"/>
  <c r="AB156" i="106"/>
  <c r="AB159" i="106"/>
  <c r="AB133" i="106"/>
  <c r="AB207" i="106"/>
  <c r="AB325" i="106"/>
  <c r="AB124" i="106"/>
  <c r="AB127" i="106"/>
  <c r="AB160" i="106"/>
  <c r="AB164" i="106"/>
  <c r="AB167" i="106"/>
  <c r="A189" i="151"/>
  <c r="C191" i="151"/>
  <c r="B190" i="151"/>
  <c r="L108" i="106"/>
  <c r="T108" i="106"/>
  <c r="AB108" i="106"/>
  <c r="M108" i="106"/>
  <c r="U108" i="106"/>
  <c r="N108" i="106"/>
  <c r="V108" i="106"/>
  <c r="O108" i="106"/>
  <c r="W108" i="106"/>
  <c r="P108" i="106"/>
  <c r="X108" i="106"/>
  <c r="Q108" i="106"/>
  <c r="Y108" i="106"/>
  <c r="Z108" i="106"/>
  <c r="AA108" i="106"/>
  <c r="R108" i="106"/>
  <c r="S108" i="106"/>
  <c r="P139" i="106"/>
  <c r="X139" i="106"/>
  <c r="Q139" i="106"/>
  <c r="Y139" i="106"/>
  <c r="R139" i="106"/>
  <c r="Z139" i="106"/>
  <c r="S139" i="106"/>
  <c r="AA139" i="106"/>
  <c r="L139" i="106"/>
  <c r="T139" i="106"/>
  <c r="AB139" i="106"/>
  <c r="M139" i="106"/>
  <c r="U139" i="106"/>
  <c r="N139" i="106"/>
  <c r="O139" i="106"/>
  <c r="V139" i="106"/>
  <c r="W139" i="106"/>
  <c r="R169" i="106"/>
  <c r="Z169" i="106"/>
  <c r="N169" i="106"/>
  <c r="V169" i="106"/>
  <c r="U169" i="106"/>
  <c r="L169" i="106"/>
  <c r="W169" i="106"/>
  <c r="O169" i="106"/>
  <c r="Y169" i="106"/>
  <c r="P169" i="106"/>
  <c r="AA169" i="106"/>
  <c r="T169" i="106"/>
  <c r="X169" i="106"/>
  <c r="M169" i="106"/>
  <c r="S169" i="106"/>
  <c r="Q169" i="106"/>
  <c r="R220" i="106"/>
  <c r="Z220" i="106"/>
  <c r="H221" i="106"/>
  <c r="N220" i="106"/>
  <c r="W220" i="106"/>
  <c r="O220" i="106"/>
  <c r="X220" i="106"/>
  <c r="P220" i="106"/>
  <c r="Y220" i="106"/>
  <c r="Q220" i="106"/>
  <c r="AA220" i="106"/>
  <c r="S220" i="106"/>
  <c r="T220" i="106"/>
  <c r="U220" i="106"/>
  <c r="L220" i="106"/>
  <c r="M220" i="106"/>
  <c r="V220" i="106"/>
  <c r="H170" i="106"/>
  <c r="O252" i="106"/>
  <c r="W252" i="106"/>
  <c r="Q252" i="106"/>
  <c r="Y252" i="106"/>
  <c r="R252" i="106"/>
  <c r="Z252" i="106"/>
  <c r="H253" i="106"/>
  <c r="T252" i="106"/>
  <c r="U252" i="106"/>
  <c r="V252" i="106"/>
  <c r="X252" i="106"/>
  <c r="AA252" i="106"/>
  <c r="S252" i="106"/>
  <c r="L252" i="106"/>
  <c r="M252" i="106"/>
  <c r="N252" i="106"/>
  <c r="P252" i="106"/>
  <c r="H140" i="106"/>
  <c r="H109" i="106"/>
  <c r="Y115" i="103"/>
  <c r="E115" i="103"/>
  <c r="N117" i="103"/>
  <c r="H114" i="103"/>
  <c r="G114" i="103"/>
  <c r="O116" i="103"/>
  <c r="AO116" i="103" s="1"/>
  <c r="AN115" i="103"/>
  <c r="T115" i="103"/>
  <c r="AS115" i="103"/>
  <c r="AE115" i="103"/>
  <c r="AT115" i="103"/>
  <c r="S115" i="103"/>
  <c r="R115" i="103"/>
  <c r="AD115" i="103"/>
  <c r="Z115" i="103"/>
  <c r="AM115" i="103"/>
  <c r="V115" i="103"/>
  <c r="AL115" i="103"/>
  <c r="AI115" i="103"/>
  <c r="W115" i="103"/>
  <c r="AQ115" i="103"/>
  <c r="AP115" i="103"/>
  <c r="AJ115" i="103"/>
  <c r="Q115" i="103"/>
  <c r="U115" i="103"/>
  <c r="AB115" i="103"/>
  <c r="AG115" i="103"/>
  <c r="AC115" i="103"/>
  <c r="AR115" i="103"/>
  <c r="AA115" i="103"/>
  <c r="AO115" i="103"/>
  <c r="AH115" i="103"/>
  <c r="P115" i="103"/>
  <c r="AF115" i="103"/>
  <c r="X115" i="103"/>
  <c r="O191" i="151" l="1"/>
  <c r="D191" i="151"/>
  <c r="E190" i="151"/>
  <c r="I190" i="151"/>
  <c r="K22" i="151"/>
  <c r="G23" i="151" s="1"/>
  <c r="J22" i="151"/>
  <c r="AC76" i="106"/>
  <c r="AC77" i="106"/>
  <c r="AC80" i="106"/>
  <c r="AC78" i="106"/>
  <c r="AC153" i="106"/>
  <c r="AC122" i="106"/>
  <c r="AC86" i="106"/>
  <c r="AC68" i="106"/>
  <c r="AC75" i="106"/>
  <c r="AC74" i="106"/>
  <c r="AC81" i="106"/>
  <c r="AC152" i="106"/>
  <c r="AC121" i="106"/>
  <c r="AC87" i="106"/>
  <c r="AC71" i="106"/>
  <c r="AC72" i="106"/>
  <c r="AC70" i="106"/>
  <c r="AC69" i="106"/>
  <c r="AC79" i="106"/>
  <c r="AC82" i="106"/>
  <c r="AC196" i="106"/>
  <c r="AC195" i="106"/>
  <c r="AC169" i="106"/>
  <c r="O23" i="117"/>
  <c r="AC167" i="106"/>
  <c r="AC123" i="106"/>
  <c r="AC94" i="106"/>
  <c r="AC158" i="106"/>
  <c r="AC131" i="106"/>
  <c r="AC165" i="106"/>
  <c r="AC204" i="106"/>
  <c r="AC240" i="106"/>
  <c r="AC91" i="106"/>
  <c r="AC125" i="106"/>
  <c r="AC128" i="106"/>
  <c r="AC161" i="106"/>
  <c r="AC135" i="106"/>
  <c r="AC134" i="106"/>
  <c r="AC137" i="106"/>
  <c r="AC126" i="106"/>
  <c r="AC97" i="106"/>
  <c r="AC132" i="106"/>
  <c r="AC166" i="106"/>
  <c r="AC236" i="106"/>
  <c r="AC208" i="106"/>
  <c r="AC127" i="106"/>
  <c r="AC317" i="106"/>
  <c r="AC156" i="106"/>
  <c r="AC98" i="106"/>
  <c r="AC162" i="106"/>
  <c r="AC136" i="106"/>
  <c r="AD66" i="106"/>
  <c r="AC205" i="106"/>
  <c r="AC241" i="106"/>
  <c r="AC237" i="106"/>
  <c r="AC209" i="106"/>
  <c r="AC306" i="106"/>
  <c r="AC308" i="106" s="1"/>
  <c r="AC311" i="106" s="1"/>
  <c r="AC160" i="106"/>
  <c r="AC238" i="106"/>
  <c r="AC210" i="106"/>
  <c r="AC337" i="106"/>
  <c r="AC124" i="106"/>
  <c r="AC95" i="106"/>
  <c r="AC129" i="106"/>
  <c r="AC163" i="106"/>
  <c r="AC138" i="106"/>
  <c r="AC242" i="106"/>
  <c r="AC325" i="106"/>
  <c r="AC154" i="106"/>
  <c r="AC96" i="106"/>
  <c r="AC159" i="106"/>
  <c r="AC133" i="106"/>
  <c r="AC206" i="106"/>
  <c r="AC93" i="106"/>
  <c r="AC168" i="106"/>
  <c r="AC92" i="106"/>
  <c r="AC155" i="106"/>
  <c r="AC157" i="106"/>
  <c r="AC130" i="106"/>
  <c r="AC164" i="106"/>
  <c r="AC207" i="106"/>
  <c r="AC211" i="106"/>
  <c r="AC239" i="106"/>
  <c r="AC243" i="106"/>
  <c r="AB318" i="106"/>
  <c r="AB319" i="106" s="1"/>
  <c r="A190" i="151"/>
  <c r="B191" i="151"/>
  <c r="C192" i="151"/>
  <c r="P109" i="106"/>
  <c r="X109" i="106"/>
  <c r="Q109" i="106"/>
  <c r="Y109" i="106"/>
  <c r="R109" i="106"/>
  <c r="Z109" i="106"/>
  <c r="S109" i="106"/>
  <c r="AA109" i="106"/>
  <c r="L109" i="106"/>
  <c r="T109" i="106"/>
  <c r="AB109" i="106"/>
  <c r="M109" i="106"/>
  <c r="U109" i="106"/>
  <c r="AC109" i="106"/>
  <c r="O109" i="106"/>
  <c r="V109" i="106"/>
  <c r="N109" i="106"/>
  <c r="W109" i="106"/>
  <c r="L140" i="106"/>
  <c r="T140" i="106"/>
  <c r="AB140" i="106"/>
  <c r="M140" i="106"/>
  <c r="U140" i="106"/>
  <c r="AC140" i="106"/>
  <c r="N140" i="106"/>
  <c r="V140" i="106"/>
  <c r="O140" i="106"/>
  <c r="W140" i="106"/>
  <c r="P140" i="106"/>
  <c r="X140" i="106"/>
  <c r="Q140" i="106"/>
  <c r="Y140" i="106"/>
  <c r="Z140" i="106"/>
  <c r="R140" i="106"/>
  <c r="S140" i="106"/>
  <c r="AA140" i="106"/>
  <c r="L170" i="106"/>
  <c r="T170" i="106"/>
  <c r="AB170" i="106"/>
  <c r="P170" i="106"/>
  <c r="X170" i="106"/>
  <c r="M170" i="106"/>
  <c r="W170" i="106"/>
  <c r="N170" i="106"/>
  <c r="Y170" i="106"/>
  <c r="Q170" i="106"/>
  <c r="AA170" i="106"/>
  <c r="R170" i="106"/>
  <c r="O170" i="106"/>
  <c r="S170" i="106"/>
  <c r="U170" i="106"/>
  <c r="Z170" i="106"/>
  <c r="V170" i="106"/>
  <c r="M23" i="117"/>
  <c r="N23" i="117"/>
  <c r="P23" i="117"/>
  <c r="S221" i="106"/>
  <c r="AA221" i="106"/>
  <c r="T221" i="106"/>
  <c r="L221" i="106"/>
  <c r="U221" i="106"/>
  <c r="M221" i="106"/>
  <c r="V221" i="106"/>
  <c r="N221" i="106"/>
  <c r="W221" i="106"/>
  <c r="O221" i="106"/>
  <c r="X221" i="106"/>
  <c r="H222" i="106"/>
  <c r="P221" i="106"/>
  <c r="R221" i="106"/>
  <c r="AB221" i="106"/>
  <c r="Z221" i="106"/>
  <c r="Y221" i="106"/>
  <c r="Q221" i="106"/>
  <c r="H141" i="106"/>
  <c r="H171" i="106"/>
  <c r="H110" i="106"/>
  <c r="P253" i="106"/>
  <c r="X253" i="106"/>
  <c r="R253" i="106"/>
  <c r="Z253" i="106"/>
  <c r="H254" i="106"/>
  <c r="S253" i="106"/>
  <c r="AA253" i="106"/>
  <c r="N253" i="106"/>
  <c r="AB253" i="106"/>
  <c r="O253" i="106"/>
  <c r="W253" i="106"/>
  <c r="V253" i="106"/>
  <c r="Y253" i="106"/>
  <c r="L253" i="106"/>
  <c r="M253" i="106"/>
  <c r="Q253" i="106"/>
  <c r="T253" i="106"/>
  <c r="U253" i="106"/>
  <c r="AR116" i="103"/>
  <c r="S116" i="103"/>
  <c r="AL116" i="103"/>
  <c r="T116" i="103"/>
  <c r="W116" i="103"/>
  <c r="AC116" i="103"/>
  <c r="AE116" i="103"/>
  <c r="AF116" i="103"/>
  <c r="AA116" i="103"/>
  <c r="AT116" i="103"/>
  <c r="P116" i="103"/>
  <c r="AQ116" i="103"/>
  <c r="Q116" i="103"/>
  <c r="AH116" i="103"/>
  <c r="AK116" i="103"/>
  <c r="AI116" i="103"/>
  <c r="R116" i="103"/>
  <c r="AG116" i="103"/>
  <c r="E116" i="103"/>
  <c r="G115" i="103"/>
  <c r="H115" i="103"/>
  <c r="N118" i="103"/>
  <c r="O117" i="103"/>
  <c r="AN117" i="103" s="1"/>
  <c r="Z116" i="103"/>
  <c r="AJ116" i="103"/>
  <c r="U116" i="103"/>
  <c r="V116" i="103"/>
  <c r="AM116" i="103"/>
  <c r="AD116" i="103"/>
  <c r="X116" i="103"/>
  <c r="Y116" i="103"/>
  <c r="AN116" i="103"/>
  <c r="AP116" i="103"/>
  <c r="AS116" i="103"/>
  <c r="AB116" i="103"/>
  <c r="O192" i="151" l="1"/>
  <c r="D192" i="151"/>
  <c r="I191" i="151"/>
  <c r="E191" i="151"/>
  <c r="F23" i="151"/>
  <c r="P23" i="151" s="1"/>
  <c r="H23" i="117"/>
  <c r="AD81" i="106"/>
  <c r="AD153" i="106"/>
  <c r="AD86" i="106"/>
  <c r="AD68" i="106"/>
  <c r="AD77" i="106"/>
  <c r="AD80" i="106"/>
  <c r="AD70" i="106"/>
  <c r="AD75" i="106"/>
  <c r="AD78" i="106"/>
  <c r="AD74" i="106"/>
  <c r="AD122" i="106"/>
  <c r="AD76" i="106"/>
  <c r="AD72" i="106"/>
  <c r="AD71" i="106"/>
  <c r="AD87" i="106"/>
  <c r="AD121" i="106"/>
  <c r="AD152" i="106"/>
  <c r="AD82" i="106"/>
  <c r="AD79" i="106"/>
  <c r="AD69" i="106"/>
  <c r="AD196" i="106"/>
  <c r="AD195" i="106"/>
  <c r="AD170" i="106"/>
  <c r="AC318" i="106"/>
  <c r="AC319" i="106" s="1"/>
  <c r="AD123" i="106"/>
  <c r="AD155" i="106"/>
  <c r="AD128" i="106"/>
  <c r="AD99" i="106"/>
  <c r="AD134" i="106"/>
  <c r="AE66" i="106"/>
  <c r="AD238" i="106"/>
  <c r="AD242" i="106"/>
  <c r="AD209" i="106"/>
  <c r="AD125" i="106"/>
  <c r="AD158" i="106"/>
  <c r="AD161" i="106"/>
  <c r="AD135" i="106"/>
  <c r="AD206" i="106"/>
  <c r="AD210" i="106"/>
  <c r="AD236" i="106"/>
  <c r="AD240" i="106"/>
  <c r="AD244" i="106"/>
  <c r="AD127" i="106"/>
  <c r="AD205" i="106"/>
  <c r="AD91" i="106"/>
  <c r="AD126" i="106"/>
  <c r="AD97" i="106"/>
  <c r="AD131" i="106"/>
  <c r="AD165" i="106"/>
  <c r="AD239" i="106"/>
  <c r="AD211" i="106"/>
  <c r="AD204" i="106"/>
  <c r="AD212" i="106"/>
  <c r="AD337" i="106"/>
  <c r="AD92" i="106"/>
  <c r="AD95" i="106"/>
  <c r="AD98" i="106"/>
  <c r="AD162" i="106"/>
  <c r="AD136" i="106"/>
  <c r="AD168" i="106"/>
  <c r="AD207" i="106"/>
  <c r="AD243" i="106"/>
  <c r="AD208" i="106"/>
  <c r="AD317" i="106"/>
  <c r="AD93" i="106"/>
  <c r="AD156" i="106"/>
  <c r="AD159" i="106"/>
  <c r="AD132" i="106"/>
  <c r="AD166" i="106"/>
  <c r="AD139" i="106"/>
  <c r="AD94" i="106"/>
  <c r="AD160" i="106"/>
  <c r="AD325" i="106"/>
  <c r="AD124" i="106"/>
  <c r="AD96" i="106"/>
  <c r="AD129" i="106"/>
  <c r="AD133" i="106"/>
  <c r="AD137" i="106"/>
  <c r="AD164" i="106"/>
  <c r="AD138" i="106"/>
  <c r="AD306" i="106"/>
  <c r="AD308" i="106" s="1"/>
  <c r="AD311" i="106" s="1"/>
  <c r="AD154" i="106"/>
  <c r="AD157" i="106"/>
  <c r="AD130" i="106"/>
  <c r="AD163" i="106"/>
  <c r="AD167" i="106"/>
  <c r="AD169" i="106"/>
  <c r="AD237" i="106"/>
  <c r="AD241" i="106"/>
  <c r="A191" i="151"/>
  <c r="C193" i="151"/>
  <c r="B192" i="151"/>
  <c r="L110" i="106"/>
  <c r="T110" i="106"/>
  <c r="AB110" i="106"/>
  <c r="M110" i="106"/>
  <c r="U110" i="106"/>
  <c r="AC110" i="106"/>
  <c r="N110" i="106"/>
  <c r="V110" i="106"/>
  <c r="AD110" i="106"/>
  <c r="O110" i="106"/>
  <c r="W110" i="106"/>
  <c r="P110" i="106"/>
  <c r="X110" i="106"/>
  <c r="Q110" i="106"/>
  <c r="Y110" i="106"/>
  <c r="AA110" i="106"/>
  <c r="Z110" i="106"/>
  <c r="R110" i="106"/>
  <c r="S110" i="106"/>
  <c r="P141" i="106"/>
  <c r="X141" i="106"/>
  <c r="Q141" i="106"/>
  <c r="Y141" i="106"/>
  <c r="R141" i="106"/>
  <c r="Z141" i="106"/>
  <c r="S141" i="106"/>
  <c r="AA141" i="106"/>
  <c r="L141" i="106"/>
  <c r="T141" i="106"/>
  <c r="AB141" i="106"/>
  <c r="M141" i="106"/>
  <c r="U141" i="106"/>
  <c r="AC141" i="106"/>
  <c r="N141" i="106"/>
  <c r="O141" i="106"/>
  <c r="V141" i="106"/>
  <c r="AD141" i="106"/>
  <c r="W141" i="106"/>
  <c r="N171" i="106"/>
  <c r="V171" i="106"/>
  <c r="R171" i="106"/>
  <c r="Z171" i="106"/>
  <c r="O171" i="106"/>
  <c r="Y171" i="106"/>
  <c r="P171" i="106"/>
  <c r="AA171" i="106"/>
  <c r="S171" i="106"/>
  <c r="AC171" i="106"/>
  <c r="T171" i="106"/>
  <c r="X171" i="106"/>
  <c r="AB171" i="106"/>
  <c r="M171" i="106"/>
  <c r="L171" i="106"/>
  <c r="Q171" i="106"/>
  <c r="W171" i="106"/>
  <c r="U171" i="106"/>
  <c r="H142" i="106"/>
  <c r="L222" i="106"/>
  <c r="T222" i="106"/>
  <c r="AB222" i="106"/>
  <c r="P222" i="106"/>
  <c r="Y222" i="106"/>
  <c r="Q222" i="106"/>
  <c r="Z222" i="106"/>
  <c r="R222" i="106"/>
  <c r="AA222" i="106"/>
  <c r="S222" i="106"/>
  <c r="AC222" i="106"/>
  <c r="U222" i="106"/>
  <c r="N222" i="106"/>
  <c r="W222" i="106"/>
  <c r="X222" i="106"/>
  <c r="M222" i="106"/>
  <c r="O222" i="106"/>
  <c r="V222" i="106"/>
  <c r="H223" i="106"/>
  <c r="H111" i="106"/>
  <c r="H172" i="106"/>
  <c r="Q254" i="106"/>
  <c r="Y254" i="106"/>
  <c r="S254" i="106"/>
  <c r="AA254" i="106"/>
  <c r="L254" i="106"/>
  <c r="T254" i="106"/>
  <c r="AB254" i="106"/>
  <c r="V254" i="106"/>
  <c r="W254" i="106"/>
  <c r="M254" i="106"/>
  <c r="AC254" i="106"/>
  <c r="N254" i="106"/>
  <c r="O254" i="106"/>
  <c r="Z254" i="106"/>
  <c r="P254" i="106"/>
  <c r="R254" i="106"/>
  <c r="U254" i="106"/>
  <c r="H255" i="106"/>
  <c r="X254" i="106"/>
  <c r="U117" i="103"/>
  <c r="AF117" i="103"/>
  <c r="V117" i="103"/>
  <c r="AK117" i="103"/>
  <c r="AE117" i="103"/>
  <c r="X117" i="103"/>
  <c r="AD117" i="103"/>
  <c r="R117" i="103"/>
  <c r="AM117" i="103"/>
  <c r="AA117" i="103"/>
  <c r="AI117" i="103"/>
  <c r="AR117" i="103"/>
  <c r="AB117" i="103"/>
  <c r="Q117" i="103"/>
  <c r="AH117" i="103"/>
  <c r="Z117" i="103"/>
  <c r="Y117" i="103"/>
  <c r="AP117" i="103"/>
  <c r="AL117" i="103"/>
  <c r="AQ117" i="103"/>
  <c r="AJ117" i="103"/>
  <c r="S117" i="103"/>
  <c r="AG117" i="103"/>
  <c r="E117" i="103"/>
  <c r="H116" i="103"/>
  <c r="G116" i="103"/>
  <c r="N119" i="103"/>
  <c r="O118" i="103"/>
  <c r="AN118" i="103" s="1"/>
  <c r="T117" i="103"/>
  <c r="AT117" i="103"/>
  <c r="AC117" i="103"/>
  <c r="AO117" i="103"/>
  <c r="W117" i="103"/>
  <c r="AS117" i="103"/>
  <c r="P117" i="103"/>
  <c r="J23" i="117" l="1"/>
  <c r="E192" i="151"/>
  <c r="I192" i="151"/>
  <c r="O193" i="151"/>
  <c r="D193" i="151"/>
  <c r="H23" i="151"/>
  <c r="M23" i="151"/>
  <c r="N23" i="151"/>
  <c r="K23" i="117"/>
  <c r="AE78" i="106"/>
  <c r="AE77" i="106"/>
  <c r="AE80" i="106"/>
  <c r="AE76" i="106"/>
  <c r="AE81" i="106"/>
  <c r="AE75" i="106"/>
  <c r="AE122" i="106"/>
  <c r="AE72" i="106"/>
  <c r="AE68" i="106"/>
  <c r="AE121" i="106"/>
  <c r="AE87" i="106"/>
  <c r="AE86" i="106"/>
  <c r="AE74" i="106"/>
  <c r="AE152" i="106"/>
  <c r="AE153" i="106"/>
  <c r="AE71" i="106"/>
  <c r="AE70" i="106"/>
  <c r="AE79" i="106"/>
  <c r="AE69" i="106"/>
  <c r="AE195" i="106"/>
  <c r="AE196" i="106"/>
  <c r="AE82" i="106"/>
  <c r="AE171" i="106"/>
  <c r="AD318" i="106"/>
  <c r="AD319" i="106" s="1"/>
  <c r="AE317" i="106"/>
  <c r="AE154" i="106"/>
  <c r="AE127" i="106"/>
  <c r="AE159" i="106"/>
  <c r="AE132" i="106"/>
  <c r="AE136" i="106"/>
  <c r="AE237" i="106"/>
  <c r="AE241" i="106"/>
  <c r="AE245" i="106"/>
  <c r="AE139" i="106"/>
  <c r="AE306" i="106"/>
  <c r="AE308" i="106" s="1"/>
  <c r="AE311" i="106" s="1"/>
  <c r="AE93" i="106"/>
  <c r="AE96" i="106"/>
  <c r="AE160" i="106"/>
  <c r="AE133" i="106"/>
  <c r="AE167" i="106"/>
  <c r="AE205" i="106"/>
  <c r="AE209" i="106"/>
  <c r="AE213" i="106"/>
  <c r="AE91" i="106"/>
  <c r="AE125" i="106"/>
  <c r="AE157" i="106"/>
  <c r="AE130" i="106"/>
  <c r="AE163" i="106"/>
  <c r="AE137" i="106"/>
  <c r="AE140" i="106"/>
  <c r="AE238" i="106"/>
  <c r="AE242" i="106"/>
  <c r="AE92" i="106"/>
  <c r="AE155" i="106"/>
  <c r="AE97" i="106"/>
  <c r="AE99" i="106"/>
  <c r="AE164" i="106"/>
  <c r="AE168" i="106"/>
  <c r="AE206" i="106"/>
  <c r="AE210" i="106"/>
  <c r="AE239" i="106"/>
  <c r="AE243" i="106"/>
  <c r="AE94" i="106"/>
  <c r="AE158" i="106"/>
  <c r="AE161" i="106"/>
  <c r="AE134" i="106"/>
  <c r="AE138" i="106"/>
  <c r="AE325" i="106"/>
  <c r="AE124" i="106"/>
  <c r="AE126" i="106"/>
  <c r="AE98" i="106"/>
  <c r="AE162" i="106"/>
  <c r="AE166" i="106"/>
  <c r="AE169" i="106"/>
  <c r="AE208" i="106"/>
  <c r="AE156" i="106"/>
  <c r="AE128" i="106"/>
  <c r="AE131" i="106"/>
  <c r="AE135" i="106"/>
  <c r="AF66" i="106"/>
  <c r="AE207" i="106"/>
  <c r="AE211" i="106"/>
  <c r="AE170" i="106"/>
  <c r="AE236" i="106"/>
  <c r="AE244" i="106"/>
  <c r="AE337" i="106"/>
  <c r="AE123" i="106"/>
  <c r="AE95" i="106"/>
  <c r="AE129" i="106"/>
  <c r="AE100" i="106"/>
  <c r="AE165" i="106"/>
  <c r="AE204" i="106"/>
  <c r="AE240" i="106"/>
  <c r="AE212" i="106"/>
  <c r="C194" i="151"/>
  <c r="B193" i="151"/>
  <c r="A192" i="151"/>
  <c r="P111" i="106"/>
  <c r="X111" i="106"/>
  <c r="Q111" i="106"/>
  <c r="Y111" i="106"/>
  <c r="R111" i="106"/>
  <c r="Z111" i="106"/>
  <c r="S111" i="106"/>
  <c r="AA111" i="106"/>
  <c r="L111" i="106"/>
  <c r="T111" i="106"/>
  <c r="AB111" i="106"/>
  <c r="M111" i="106"/>
  <c r="U111" i="106"/>
  <c r="AC111" i="106"/>
  <c r="AD111" i="106"/>
  <c r="AE111" i="106"/>
  <c r="N111" i="106"/>
  <c r="O111" i="106"/>
  <c r="V111" i="106"/>
  <c r="W111" i="106"/>
  <c r="L142" i="106"/>
  <c r="T142" i="106"/>
  <c r="AB142" i="106"/>
  <c r="M142" i="106"/>
  <c r="U142" i="106"/>
  <c r="AC142" i="106"/>
  <c r="N142" i="106"/>
  <c r="V142" i="106"/>
  <c r="AD142" i="106"/>
  <c r="O142" i="106"/>
  <c r="W142" i="106"/>
  <c r="AE142" i="106"/>
  <c r="P142" i="106"/>
  <c r="X142" i="106"/>
  <c r="Q142" i="106"/>
  <c r="Y142" i="106"/>
  <c r="R142" i="106"/>
  <c r="S142" i="106"/>
  <c r="Z142" i="106"/>
  <c r="AA142" i="106"/>
  <c r="P172" i="106"/>
  <c r="X172" i="106"/>
  <c r="L172" i="106"/>
  <c r="T172" i="106"/>
  <c r="AB172" i="106"/>
  <c r="Q172" i="106"/>
  <c r="AA172" i="106"/>
  <c r="R172" i="106"/>
  <c r="AC172" i="106"/>
  <c r="U172" i="106"/>
  <c r="V172" i="106"/>
  <c r="O172" i="106"/>
  <c r="S172" i="106"/>
  <c r="Z172" i="106"/>
  <c r="W172" i="106"/>
  <c r="Y172" i="106"/>
  <c r="AD172" i="106"/>
  <c r="N172" i="106"/>
  <c r="M172" i="106"/>
  <c r="H173" i="106"/>
  <c r="R255" i="106"/>
  <c r="Z255" i="106"/>
  <c r="H256" i="106"/>
  <c r="L255" i="106"/>
  <c r="T255" i="106"/>
  <c r="AB255" i="106"/>
  <c r="M255" i="106"/>
  <c r="U255" i="106"/>
  <c r="AC255" i="106"/>
  <c r="P255" i="106"/>
  <c r="AD255" i="106"/>
  <c r="Q255" i="106"/>
  <c r="N255" i="106"/>
  <c r="AA255" i="106"/>
  <c r="O255" i="106"/>
  <c r="S255" i="106"/>
  <c r="V255" i="106"/>
  <c r="W255" i="106"/>
  <c r="X255" i="106"/>
  <c r="Y255" i="106"/>
  <c r="H143" i="106"/>
  <c r="H112" i="106"/>
  <c r="M223" i="106"/>
  <c r="U223" i="106"/>
  <c r="AC223" i="106"/>
  <c r="L223" i="106"/>
  <c r="V223" i="106"/>
  <c r="N223" i="106"/>
  <c r="W223" i="106"/>
  <c r="O223" i="106"/>
  <c r="X223" i="106"/>
  <c r="H224" i="106"/>
  <c r="P223" i="106"/>
  <c r="Y223" i="106"/>
  <c r="Q223" i="106"/>
  <c r="Z223" i="106"/>
  <c r="T223" i="106"/>
  <c r="AA223" i="106"/>
  <c r="AD223" i="106"/>
  <c r="R223" i="106"/>
  <c r="S223" i="106"/>
  <c r="AB223" i="106"/>
  <c r="AC118" i="103"/>
  <c r="AF118" i="103"/>
  <c r="AA118" i="103"/>
  <c r="AI118" i="103"/>
  <c r="Y118" i="103"/>
  <c r="AK118" i="103"/>
  <c r="AD118" i="103"/>
  <c r="E118" i="103"/>
  <c r="O119" i="103"/>
  <c r="AF119" i="103" s="1"/>
  <c r="H117" i="103"/>
  <c r="G117" i="103"/>
  <c r="N120" i="103"/>
  <c r="AE118" i="103"/>
  <c r="W118" i="103"/>
  <c r="R118" i="103"/>
  <c r="AL118" i="103"/>
  <c r="AJ118" i="103"/>
  <c r="AH118" i="103"/>
  <c r="AP118" i="103"/>
  <c r="AR118" i="103"/>
  <c r="AM118" i="103"/>
  <c r="P118" i="103"/>
  <c r="T118" i="103"/>
  <c r="U118" i="103"/>
  <c r="V118" i="103"/>
  <c r="AG118" i="103"/>
  <c r="AB118" i="103"/>
  <c r="AT118" i="103"/>
  <c r="AQ118" i="103"/>
  <c r="Z118" i="103"/>
  <c r="S118" i="103"/>
  <c r="X118" i="103"/>
  <c r="AS118" i="103"/>
  <c r="Q118" i="103"/>
  <c r="AO118" i="103"/>
  <c r="E193" i="151" l="1"/>
  <c r="I193" i="151"/>
  <c r="O194" i="151"/>
  <c r="D194" i="151"/>
  <c r="K23" i="151"/>
  <c r="J23" i="151"/>
  <c r="AF75" i="106"/>
  <c r="AF122" i="106"/>
  <c r="AF78" i="106"/>
  <c r="AF76" i="106"/>
  <c r="AF81" i="106"/>
  <c r="AF121" i="106"/>
  <c r="AF77" i="106"/>
  <c r="AF80" i="106"/>
  <c r="AF152" i="106"/>
  <c r="AF87" i="106"/>
  <c r="AF74" i="106"/>
  <c r="AF71" i="106"/>
  <c r="AF153" i="106"/>
  <c r="AF86" i="106"/>
  <c r="AF72" i="106"/>
  <c r="AF68" i="106"/>
  <c r="AF70" i="106"/>
  <c r="AF82" i="106"/>
  <c r="AF79" i="106"/>
  <c r="AF196" i="106"/>
  <c r="AF195" i="106"/>
  <c r="AF69" i="106"/>
  <c r="AF172" i="106"/>
  <c r="O24" i="117"/>
  <c r="AE318" i="106"/>
  <c r="AE319" i="106" s="1"/>
  <c r="AF123" i="106"/>
  <c r="AF94" i="106"/>
  <c r="AF157" i="106"/>
  <c r="AF160" i="106"/>
  <c r="AF133" i="106"/>
  <c r="AF137" i="106"/>
  <c r="AF140" i="106"/>
  <c r="AG66" i="106"/>
  <c r="AF238" i="106"/>
  <c r="AF242" i="106"/>
  <c r="AF246" i="106"/>
  <c r="AF132" i="106"/>
  <c r="AF206" i="106"/>
  <c r="AF210" i="106"/>
  <c r="AF125" i="106"/>
  <c r="AF97" i="106"/>
  <c r="AF130" i="106"/>
  <c r="AF163" i="106"/>
  <c r="AF167" i="106"/>
  <c r="AF239" i="106"/>
  <c r="AF211" i="106"/>
  <c r="AF99" i="106"/>
  <c r="AF91" i="106"/>
  <c r="AF155" i="106"/>
  <c r="AF158" i="106"/>
  <c r="AF100" i="106"/>
  <c r="AF164" i="106"/>
  <c r="AF168" i="106"/>
  <c r="AF204" i="106"/>
  <c r="AF207" i="106"/>
  <c r="AF243" i="106"/>
  <c r="AF124" i="106"/>
  <c r="AF127" i="106"/>
  <c r="AF214" i="106"/>
  <c r="AF95" i="106"/>
  <c r="AF128" i="106"/>
  <c r="AF161" i="106"/>
  <c r="AF134" i="106"/>
  <c r="AF138" i="106"/>
  <c r="AF240" i="106"/>
  <c r="AF212" i="106"/>
  <c r="AF236" i="106"/>
  <c r="AF208" i="106"/>
  <c r="AF244" i="106"/>
  <c r="AF325" i="106"/>
  <c r="AF92" i="106"/>
  <c r="AF156" i="106"/>
  <c r="AF129" i="106"/>
  <c r="AF131" i="106"/>
  <c r="AF165" i="106"/>
  <c r="AF169" i="106"/>
  <c r="AF141" i="106"/>
  <c r="AF209" i="106"/>
  <c r="AF306" i="106"/>
  <c r="AF308" i="106" s="1"/>
  <c r="AF311" i="106" s="1"/>
  <c r="AF136" i="106"/>
  <c r="AF170" i="106"/>
  <c r="AF337" i="106"/>
  <c r="AF93" i="106"/>
  <c r="AF126" i="106"/>
  <c r="AF98" i="106"/>
  <c r="AF101" i="106"/>
  <c r="AF135" i="106"/>
  <c r="AF139" i="106"/>
  <c r="AF237" i="106"/>
  <c r="AF241" i="106"/>
  <c r="AF213" i="106"/>
  <c r="AF317" i="106"/>
  <c r="AF154" i="106"/>
  <c r="AF96" i="106"/>
  <c r="AF159" i="106"/>
  <c r="AF162" i="106"/>
  <c r="AF166" i="106"/>
  <c r="AF205" i="106"/>
  <c r="AF245" i="106"/>
  <c r="AF171" i="106"/>
  <c r="C195" i="151"/>
  <c r="B194" i="151"/>
  <c r="A193" i="151"/>
  <c r="L112" i="106"/>
  <c r="T112" i="106"/>
  <c r="AB112" i="106"/>
  <c r="M112" i="106"/>
  <c r="U112" i="106"/>
  <c r="AC112" i="106"/>
  <c r="N112" i="106"/>
  <c r="V112" i="106"/>
  <c r="AD112" i="106"/>
  <c r="O112" i="106"/>
  <c r="W112" i="106"/>
  <c r="AE112" i="106"/>
  <c r="P112" i="106"/>
  <c r="X112" i="106"/>
  <c r="AF112" i="106"/>
  <c r="Q112" i="106"/>
  <c r="Y112" i="106"/>
  <c r="S112" i="106"/>
  <c r="Z112" i="106"/>
  <c r="R112" i="106"/>
  <c r="AA112" i="106"/>
  <c r="P143" i="106"/>
  <c r="X143" i="106"/>
  <c r="AF143" i="106"/>
  <c r="Q143" i="106"/>
  <c r="Y143" i="106"/>
  <c r="R143" i="106"/>
  <c r="Z143" i="106"/>
  <c r="S143" i="106"/>
  <c r="AA143" i="106"/>
  <c r="L143" i="106"/>
  <c r="T143" i="106"/>
  <c r="AB143" i="106"/>
  <c r="M143" i="106"/>
  <c r="U143" i="106"/>
  <c r="AC143" i="106"/>
  <c r="AD143" i="106"/>
  <c r="W143" i="106"/>
  <c r="AE143" i="106"/>
  <c r="V143" i="106"/>
  <c r="N143" i="106"/>
  <c r="O143" i="106"/>
  <c r="R173" i="106"/>
  <c r="Z173" i="106"/>
  <c r="N173" i="106"/>
  <c r="V173" i="106"/>
  <c r="AD173" i="106"/>
  <c r="S173" i="106"/>
  <c r="AC173" i="106"/>
  <c r="T173" i="106"/>
  <c r="AE173" i="106"/>
  <c r="L173" i="106"/>
  <c r="W173" i="106"/>
  <c r="M173" i="106"/>
  <c r="X173" i="106"/>
  <c r="AB173" i="106"/>
  <c r="O173" i="106"/>
  <c r="P173" i="106"/>
  <c r="U173" i="106"/>
  <c r="AA173" i="106"/>
  <c r="Q173" i="106"/>
  <c r="Y173" i="106"/>
  <c r="M24" i="117"/>
  <c r="N24" i="117"/>
  <c r="P24" i="117"/>
  <c r="H144" i="106"/>
  <c r="S256" i="106"/>
  <c r="AA256" i="106"/>
  <c r="M256" i="106"/>
  <c r="U256" i="106"/>
  <c r="AC256" i="106"/>
  <c r="N256" i="106"/>
  <c r="V256" i="106"/>
  <c r="AD256" i="106"/>
  <c r="X256" i="106"/>
  <c r="L256" i="106"/>
  <c r="Y256" i="106"/>
  <c r="Q256" i="106"/>
  <c r="R256" i="106"/>
  <c r="P256" i="106"/>
  <c r="T256" i="106"/>
  <c r="W256" i="106"/>
  <c r="Z256" i="106"/>
  <c r="H257" i="106"/>
  <c r="AB256" i="106"/>
  <c r="O256" i="106"/>
  <c r="AE256" i="106"/>
  <c r="H174" i="106"/>
  <c r="H113" i="106"/>
  <c r="N224" i="106"/>
  <c r="V224" i="106"/>
  <c r="AD224" i="106"/>
  <c r="R224" i="106"/>
  <c r="AA224" i="106"/>
  <c r="S224" i="106"/>
  <c r="AB224" i="106"/>
  <c r="T224" i="106"/>
  <c r="AC224" i="106"/>
  <c r="L224" i="106"/>
  <c r="U224" i="106"/>
  <c r="AE224" i="106"/>
  <c r="M224" i="106"/>
  <c r="W224" i="106"/>
  <c r="P224" i="106"/>
  <c r="H225" i="106"/>
  <c r="Q224" i="106"/>
  <c r="Y224" i="106"/>
  <c r="O224" i="106"/>
  <c r="X224" i="106"/>
  <c r="Z224" i="106"/>
  <c r="AL119" i="103"/>
  <c r="Z119" i="103"/>
  <c r="R119" i="103"/>
  <c r="AP119" i="103"/>
  <c r="AN119" i="103"/>
  <c r="AG119" i="103"/>
  <c r="AB119" i="103"/>
  <c r="V119" i="103"/>
  <c r="G118" i="103"/>
  <c r="E119" i="103"/>
  <c r="H118" i="103"/>
  <c r="I118" i="103" s="1"/>
  <c r="O120" i="103"/>
  <c r="AF120" i="103" s="1"/>
  <c r="N121" i="103"/>
  <c r="AQ119" i="103"/>
  <c r="Y119" i="103"/>
  <c r="AM119" i="103"/>
  <c r="AD119" i="103"/>
  <c r="AH119" i="103"/>
  <c r="AI119" i="103"/>
  <c r="S119" i="103"/>
  <c r="AJ119" i="103"/>
  <c r="AC119" i="103"/>
  <c r="AT119" i="103"/>
  <c r="AS119" i="103"/>
  <c r="AR119" i="103"/>
  <c r="Q119" i="103"/>
  <c r="AO119" i="103"/>
  <c r="P119" i="103"/>
  <c r="U119" i="103"/>
  <c r="AA119" i="103"/>
  <c r="T119" i="103"/>
  <c r="X119" i="103"/>
  <c r="W119" i="103"/>
  <c r="AK119" i="103"/>
  <c r="AE119" i="103"/>
  <c r="P1" i="103" l="1"/>
  <c r="P2" i="103" s="1"/>
  <c r="O195" i="151"/>
  <c r="D195" i="151"/>
  <c r="E194" i="151"/>
  <c r="I194" i="151"/>
  <c r="F24" i="151"/>
  <c r="P24" i="151" s="1"/>
  <c r="G24" i="151"/>
  <c r="H24" i="117"/>
  <c r="AG121" i="106"/>
  <c r="AG76" i="106"/>
  <c r="AG81" i="106"/>
  <c r="AG75" i="106"/>
  <c r="AG78" i="106"/>
  <c r="AG152" i="106"/>
  <c r="AG77" i="106"/>
  <c r="AG80" i="106"/>
  <c r="AG68" i="106"/>
  <c r="AG153" i="106"/>
  <c r="AG87" i="106"/>
  <c r="AG74" i="106"/>
  <c r="AG122" i="106"/>
  <c r="AG86" i="106"/>
  <c r="AG72" i="106"/>
  <c r="AG71" i="106"/>
  <c r="AG70" i="106"/>
  <c r="AG69" i="106"/>
  <c r="AG79" i="106"/>
  <c r="AG195" i="106"/>
  <c r="AG196" i="106"/>
  <c r="AG82" i="106"/>
  <c r="AG173" i="106"/>
  <c r="AF318" i="106"/>
  <c r="AF319" i="106" s="1"/>
  <c r="AG306" i="106"/>
  <c r="AG308" i="106" s="1"/>
  <c r="AG311" i="106" s="1"/>
  <c r="AG124" i="106"/>
  <c r="AG127" i="106"/>
  <c r="AG99" i="106"/>
  <c r="AG162" i="106"/>
  <c r="AG136" i="106"/>
  <c r="AG140" i="106"/>
  <c r="AH66" i="106"/>
  <c r="AG204" i="106"/>
  <c r="AG208" i="106"/>
  <c r="AG244" i="106"/>
  <c r="AG91" i="106"/>
  <c r="AG94" i="106"/>
  <c r="AG96" i="106"/>
  <c r="AG130" i="106"/>
  <c r="AG133" i="106"/>
  <c r="AG166" i="106"/>
  <c r="AG170" i="106"/>
  <c r="AG172" i="106"/>
  <c r="AG236" i="106"/>
  <c r="AG240" i="106"/>
  <c r="AG212" i="106"/>
  <c r="AG239" i="106"/>
  <c r="AG207" i="106"/>
  <c r="AG92" i="106"/>
  <c r="AG155" i="106"/>
  <c r="AG128" i="106"/>
  <c r="AG160" i="106"/>
  <c r="AG163" i="106"/>
  <c r="AG167" i="106"/>
  <c r="AG142" i="106"/>
  <c r="AG205" i="106"/>
  <c r="AG241" i="106"/>
  <c r="AG245" i="106"/>
  <c r="AG215" i="106"/>
  <c r="AG141" i="106"/>
  <c r="AG125" i="106"/>
  <c r="AG158" i="106"/>
  <c r="AG131" i="106"/>
  <c r="AG102" i="106"/>
  <c r="AG137" i="106"/>
  <c r="AG237" i="106"/>
  <c r="AG209" i="106"/>
  <c r="AG213" i="106"/>
  <c r="AG337" i="106"/>
  <c r="AG93" i="106"/>
  <c r="AG98" i="106"/>
  <c r="AG132" i="106"/>
  <c r="AG139" i="106"/>
  <c r="AG243" i="106"/>
  <c r="AG171" i="106"/>
  <c r="AG123" i="106"/>
  <c r="AG126" i="106"/>
  <c r="AG97" i="106"/>
  <c r="AG161" i="106"/>
  <c r="AG134" i="106"/>
  <c r="AG168" i="106"/>
  <c r="AG238" i="106"/>
  <c r="AG242" i="106"/>
  <c r="AG246" i="106"/>
  <c r="AG247" i="106"/>
  <c r="AG317" i="106"/>
  <c r="AG156" i="106"/>
  <c r="AG159" i="106"/>
  <c r="AG100" i="106"/>
  <c r="AG164" i="106"/>
  <c r="AG138" i="106"/>
  <c r="AG206" i="106"/>
  <c r="AG210" i="106"/>
  <c r="AG214" i="106"/>
  <c r="AG95" i="106"/>
  <c r="AG135" i="106"/>
  <c r="AG325" i="106"/>
  <c r="AG154" i="106"/>
  <c r="AG157" i="106"/>
  <c r="AG129" i="106"/>
  <c r="AG101" i="106"/>
  <c r="AG165" i="106"/>
  <c r="AG169" i="106"/>
  <c r="AG211" i="106"/>
  <c r="N270" i="112"/>
  <c r="N271" i="112" s="1"/>
  <c r="O277" i="115"/>
  <c r="O278" i="115" s="1"/>
  <c r="N270" i="106"/>
  <c r="N271" i="106" s="1"/>
  <c r="C196" i="151"/>
  <c r="B195" i="151"/>
  <c r="A194" i="151"/>
  <c r="O113" i="106"/>
  <c r="W113" i="106"/>
  <c r="AE113" i="106"/>
  <c r="P113" i="106"/>
  <c r="X113" i="106"/>
  <c r="AF113" i="106"/>
  <c r="Q113" i="106"/>
  <c r="Y113" i="106"/>
  <c r="AG113" i="106"/>
  <c r="R113" i="106"/>
  <c r="Z113" i="106"/>
  <c r="S113" i="106"/>
  <c r="AA113" i="106"/>
  <c r="L113" i="106"/>
  <c r="T113" i="106"/>
  <c r="AB113" i="106"/>
  <c r="AD113" i="106"/>
  <c r="AC113" i="106"/>
  <c r="U113" i="106"/>
  <c r="V113" i="106"/>
  <c r="M113" i="106"/>
  <c r="N113" i="106"/>
  <c r="S144" i="106"/>
  <c r="AA144" i="106"/>
  <c r="L144" i="106"/>
  <c r="T144" i="106"/>
  <c r="AB144" i="106"/>
  <c r="M144" i="106"/>
  <c r="U144" i="106"/>
  <c r="AC144" i="106"/>
  <c r="N144" i="106"/>
  <c r="V144" i="106"/>
  <c r="AD144" i="106"/>
  <c r="O144" i="106"/>
  <c r="W144" i="106"/>
  <c r="AE144" i="106"/>
  <c r="P144" i="106"/>
  <c r="X144" i="106"/>
  <c r="AF144" i="106"/>
  <c r="Q144" i="106"/>
  <c r="R144" i="106"/>
  <c r="Y144" i="106"/>
  <c r="Z144" i="106"/>
  <c r="AG144" i="106"/>
  <c r="L174" i="106"/>
  <c r="T174" i="106"/>
  <c r="AB174" i="106"/>
  <c r="P174" i="106"/>
  <c r="X174" i="106"/>
  <c r="AF174" i="106"/>
  <c r="U174" i="106"/>
  <c r="AE174" i="106"/>
  <c r="V174" i="106"/>
  <c r="N174" i="106"/>
  <c r="Y174" i="106"/>
  <c r="O174" i="106"/>
  <c r="Z174" i="106"/>
  <c r="S174" i="106"/>
  <c r="W174" i="106"/>
  <c r="AA174" i="106"/>
  <c r="AC174" i="106"/>
  <c r="M174" i="106"/>
  <c r="R174" i="106"/>
  <c r="AD174" i="106"/>
  <c r="Q174" i="106"/>
  <c r="L257" i="106"/>
  <c r="T257" i="106"/>
  <c r="AB257" i="106"/>
  <c r="N257" i="106"/>
  <c r="V257" i="106"/>
  <c r="AD257" i="106"/>
  <c r="O257" i="106"/>
  <c r="W257" i="106"/>
  <c r="AE257" i="106"/>
  <c r="R257" i="106"/>
  <c r="AF257" i="106"/>
  <c r="S257" i="106"/>
  <c r="U257" i="106"/>
  <c r="AC257" i="106"/>
  <c r="X257" i="106"/>
  <c r="Y257" i="106"/>
  <c r="Z257" i="106"/>
  <c r="H258" i="106"/>
  <c r="AA257" i="106"/>
  <c r="M257" i="106"/>
  <c r="Q257" i="106"/>
  <c r="P257" i="106"/>
  <c r="O225" i="106"/>
  <c r="W225" i="106"/>
  <c r="AE225" i="106"/>
  <c r="N225" i="106"/>
  <c r="X225" i="106"/>
  <c r="H226" i="106"/>
  <c r="P225" i="106"/>
  <c r="Y225" i="106"/>
  <c r="Q225" i="106"/>
  <c r="Z225" i="106"/>
  <c r="R225" i="106"/>
  <c r="AA225" i="106"/>
  <c r="S225" i="106"/>
  <c r="AB225" i="106"/>
  <c r="AF225" i="106"/>
  <c r="L225" i="106"/>
  <c r="T225" i="106"/>
  <c r="AC225" i="106"/>
  <c r="AD225" i="106"/>
  <c r="M225" i="106"/>
  <c r="V225" i="106"/>
  <c r="U225" i="106"/>
  <c r="H175" i="106"/>
  <c r="H145" i="106"/>
  <c r="H114" i="106"/>
  <c r="Q120" i="103"/>
  <c r="AO120" i="103"/>
  <c r="AI120" i="103"/>
  <c r="S120" i="103"/>
  <c r="AQ120" i="103"/>
  <c r="AN120" i="103"/>
  <c r="AK120" i="103"/>
  <c r="AC120" i="103"/>
  <c r="V120" i="103"/>
  <c r="AJ120" i="103"/>
  <c r="AT120" i="103"/>
  <c r="AP120" i="103"/>
  <c r="AR120" i="103"/>
  <c r="AD120" i="103"/>
  <c r="Y120" i="103"/>
  <c r="Z120" i="103"/>
  <c r="T120" i="103"/>
  <c r="AL120" i="103"/>
  <c r="AS120" i="103"/>
  <c r="AE120" i="103"/>
  <c r="W120" i="103"/>
  <c r="R120" i="103"/>
  <c r="P120" i="103"/>
  <c r="AA120" i="103"/>
  <c r="AB120" i="103"/>
  <c r="U120" i="103"/>
  <c r="X120" i="103"/>
  <c r="G119" i="103"/>
  <c r="E120" i="103"/>
  <c r="H119" i="103"/>
  <c r="O121" i="103"/>
  <c r="P121" i="103" s="1"/>
  <c r="N122" i="103"/>
  <c r="AH120" i="103"/>
  <c r="AM120" i="103"/>
  <c r="AG120" i="103"/>
  <c r="J24" i="117" l="1"/>
  <c r="K24" i="117"/>
  <c r="O196" i="151"/>
  <c r="D196" i="151"/>
  <c r="I195" i="151"/>
  <c r="E195" i="151"/>
  <c r="H24" i="151"/>
  <c r="M24" i="151"/>
  <c r="N24" i="151"/>
  <c r="AH152" i="106"/>
  <c r="AH78" i="106"/>
  <c r="AH80" i="106"/>
  <c r="AH77" i="106"/>
  <c r="AH153" i="106"/>
  <c r="AH122" i="106"/>
  <c r="AH121" i="106"/>
  <c r="AH86" i="106"/>
  <c r="AH75" i="106"/>
  <c r="AH68" i="106"/>
  <c r="AH76" i="106"/>
  <c r="AH81" i="106"/>
  <c r="AH74" i="106"/>
  <c r="AH87" i="106"/>
  <c r="AH70" i="106"/>
  <c r="AH71" i="106"/>
  <c r="AH72" i="106"/>
  <c r="AH82" i="106"/>
  <c r="AH79" i="106"/>
  <c r="AH196" i="106"/>
  <c r="AH69" i="106"/>
  <c r="AH195" i="106"/>
  <c r="AH174" i="106"/>
  <c r="AG318" i="106"/>
  <c r="AG319" i="106" s="1"/>
  <c r="AH317" i="106"/>
  <c r="AH92" i="106"/>
  <c r="AH95" i="106"/>
  <c r="AH159" i="106"/>
  <c r="AH161" i="106"/>
  <c r="AH134" i="106"/>
  <c r="AH138" i="106"/>
  <c r="AH206" i="106"/>
  <c r="AH242" i="106"/>
  <c r="AH246" i="106"/>
  <c r="AH167" i="106"/>
  <c r="AH142" i="106"/>
  <c r="AH325" i="106"/>
  <c r="AH93" i="106"/>
  <c r="AH126" i="106"/>
  <c r="AH98" i="106"/>
  <c r="AH162" i="106"/>
  <c r="AH164" i="106"/>
  <c r="AH168" i="106"/>
  <c r="AI66" i="106"/>
  <c r="AH207" i="106"/>
  <c r="AH211" i="106"/>
  <c r="AH247" i="106"/>
  <c r="AH240" i="106"/>
  <c r="AH212" i="106"/>
  <c r="AH216" i="106"/>
  <c r="AH208" i="106"/>
  <c r="AH244" i="106"/>
  <c r="AH248" i="106"/>
  <c r="AH94" i="106"/>
  <c r="AH172" i="106"/>
  <c r="AH337" i="106"/>
  <c r="AH124" i="106"/>
  <c r="AH157" i="106"/>
  <c r="AH129" i="106"/>
  <c r="AH101" i="106"/>
  <c r="AH165" i="106"/>
  <c r="AH139" i="106"/>
  <c r="AH239" i="106"/>
  <c r="AH243" i="106"/>
  <c r="AH215" i="106"/>
  <c r="AH97" i="106"/>
  <c r="AH100" i="106"/>
  <c r="AH171" i="106"/>
  <c r="AH306" i="106"/>
  <c r="AH308" i="106" s="1"/>
  <c r="AH311" i="106" s="1"/>
  <c r="AH154" i="106"/>
  <c r="AH127" i="106"/>
  <c r="AH160" i="106"/>
  <c r="AH132" i="106"/>
  <c r="AH135" i="106"/>
  <c r="AH169" i="106"/>
  <c r="AH143" i="106"/>
  <c r="AH236" i="106"/>
  <c r="AH209" i="106"/>
  <c r="AH213" i="106"/>
  <c r="AH91" i="106"/>
  <c r="AH155" i="106"/>
  <c r="AH96" i="106"/>
  <c r="AH99" i="106"/>
  <c r="AH102" i="106"/>
  <c r="AH166" i="106"/>
  <c r="AH140" i="106"/>
  <c r="AH204" i="106"/>
  <c r="AH205" i="106"/>
  <c r="AH125" i="106"/>
  <c r="AH158" i="106"/>
  <c r="AH130" i="106"/>
  <c r="AH133" i="106"/>
  <c r="AH136" i="106"/>
  <c r="AH170" i="106"/>
  <c r="AH237" i="106"/>
  <c r="AH241" i="106"/>
  <c r="AH245" i="106"/>
  <c r="AH163" i="106"/>
  <c r="AH123" i="106"/>
  <c r="AH156" i="106"/>
  <c r="AH128" i="106"/>
  <c r="AH131" i="106"/>
  <c r="AH103" i="106"/>
  <c r="AH137" i="106"/>
  <c r="AH141" i="106"/>
  <c r="AH173" i="106"/>
  <c r="AH238" i="106"/>
  <c r="AH210" i="106"/>
  <c r="AH214" i="106"/>
  <c r="N291" i="106"/>
  <c r="O298" i="115"/>
  <c r="N291" i="112"/>
  <c r="B196" i="151"/>
  <c r="C197" i="151"/>
  <c r="A195" i="151"/>
  <c r="Q114" i="106"/>
  <c r="Y114" i="106"/>
  <c r="AG114" i="106"/>
  <c r="R114" i="106"/>
  <c r="Z114" i="106"/>
  <c r="AH114" i="106"/>
  <c r="S114" i="106"/>
  <c r="AA114" i="106"/>
  <c r="L114" i="106"/>
  <c r="T114" i="106"/>
  <c r="AB114" i="106"/>
  <c r="M114" i="106"/>
  <c r="U114" i="106"/>
  <c r="AC114" i="106"/>
  <c r="N114" i="106"/>
  <c r="V114" i="106"/>
  <c r="AD114" i="106"/>
  <c r="AE114" i="106"/>
  <c r="AF114" i="106"/>
  <c r="O114" i="106"/>
  <c r="P114" i="106"/>
  <c r="W114" i="106"/>
  <c r="X114" i="106"/>
  <c r="M145" i="106"/>
  <c r="U145" i="106"/>
  <c r="AC145" i="106"/>
  <c r="N145" i="106"/>
  <c r="V145" i="106"/>
  <c r="AD145" i="106"/>
  <c r="O145" i="106"/>
  <c r="W145" i="106"/>
  <c r="AE145" i="106"/>
  <c r="P145" i="106"/>
  <c r="X145" i="106"/>
  <c r="AF145" i="106"/>
  <c r="Q145" i="106"/>
  <c r="Y145" i="106"/>
  <c r="AG145" i="106"/>
  <c r="R145" i="106"/>
  <c r="Z145" i="106"/>
  <c r="AH145" i="106"/>
  <c r="S145" i="106"/>
  <c r="T145" i="106"/>
  <c r="AA145" i="106"/>
  <c r="AB145" i="106"/>
  <c r="L145" i="106"/>
  <c r="N175" i="106"/>
  <c r="V175" i="106"/>
  <c r="AD175" i="106"/>
  <c r="R175" i="106"/>
  <c r="Z175" i="106"/>
  <c r="L175" i="106"/>
  <c r="W175" i="106"/>
  <c r="AG175" i="106"/>
  <c r="M175" i="106"/>
  <c r="X175" i="106"/>
  <c r="P175" i="106"/>
  <c r="AA175" i="106"/>
  <c r="Q175" i="106"/>
  <c r="AB175" i="106"/>
  <c r="AF175" i="106"/>
  <c r="O175" i="106"/>
  <c r="U175" i="106"/>
  <c r="S175" i="106"/>
  <c r="T175" i="106"/>
  <c r="Y175" i="106"/>
  <c r="AE175" i="106"/>
  <c r="AC175" i="106"/>
  <c r="P226" i="106"/>
  <c r="X226" i="106"/>
  <c r="AF226" i="106"/>
  <c r="T226" i="106"/>
  <c r="AC226" i="106"/>
  <c r="L226" i="106"/>
  <c r="U226" i="106"/>
  <c r="AD226" i="106"/>
  <c r="M226" i="106"/>
  <c r="V226" i="106"/>
  <c r="AE226" i="106"/>
  <c r="N226" i="106"/>
  <c r="W226" i="106"/>
  <c r="AG226" i="106"/>
  <c r="H227" i="106"/>
  <c r="O226" i="106"/>
  <c r="Y226" i="106"/>
  <c r="AA226" i="106"/>
  <c r="AB226" i="106"/>
  <c r="S226" i="106"/>
  <c r="Z226" i="106"/>
  <c r="Q226" i="106"/>
  <c r="R226" i="106"/>
  <c r="M258" i="106"/>
  <c r="U258" i="106"/>
  <c r="AC258" i="106"/>
  <c r="O258" i="106"/>
  <c r="W258" i="106"/>
  <c r="AE258" i="106"/>
  <c r="P258" i="106"/>
  <c r="X258" i="106"/>
  <c r="AF258" i="106"/>
  <c r="L258" i="106"/>
  <c r="Z258" i="106"/>
  <c r="N258" i="106"/>
  <c r="AA258" i="106"/>
  <c r="V258" i="106"/>
  <c r="H259" i="106"/>
  <c r="T258" i="106"/>
  <c r="Y258" i="106"/>
  <c r="R258" i="106"/>
  <c r="AB258" i="106"/>
  <c r="AD258" i="106"/>
  <c r="Q258" i="106"/>
  <c r="AG258" i="106"/>
  <c r="S258" i="106"/>
  <c r="H146" i="106"/>
  <c r="AF219" i="106"/>
  <c r="AE252" i="106"/>
  <c r="AG256" i="106"/>
  <c r="AH217" i="106"/>
  <c r="AE250" i="106"/>
  <c r="AH219" i="106"/>
  <c r="AF221" i="106"/>
  <c r="AF252" i="106"/>
  <c r="AD218" i="106"/>
  <c r="AH250" i="106"/>
  <c r="AH252" i="106"/>
  <c r="AH224" i="106"/>
  <c r="H176" i="106"/>
  <c r="AD220" i="106"/>
  <c r="AE254" i="106"/>
  <c r="AH251" i="106"/>
  <c r="AF215" i="106"/>
  <c r="AH225" i="106"/>
  <c r="AF251" i="106"/>
  <c r="AC252" i="106"/>
  <c r="H115" i="106"/>
  <c r="AH221" i="106"/>
  <c r="AE222" i="106"/>
  <c r="AH254" i="106"/>
  <c r="AE253" i="106"/>
  <c r="AH249" i="106"/>
  <c r="AB121" i="103"/>
  <c r="AT121" i="103"/>
  <c r="AM121" i="103"/>
  <c r="AC121" i="103"/>
  <c r="W121" i="103"/>
  <c r="X121" i="103"/>
  <c r="AS121" i="103"/>
  <c r="AO121" i="103"/>
  <c r="AH121" i="103"/>
  <c r="AF121" i="103"/>
  <c r="R121" i="103"/>
  <c r="T121" i="103"/>
  <c r="AR121" i="103"/>
  <c r="AN121" i="103"/>
  <c r="V121" i="103"/>
  <c r="Y121" i="103"/>
  <c r="AE121" i="103"/>
  <c r="Z121" i="103"/>
  <c r="Q121" i="103"/>
  <c r="AP121" i="103"/>
  <c r="AD121" i="103"/>
  <c r="O122" i="103"/>
  <c r="AD122" i="103" s="1"/>
  <c r="H120" i="103"/>
  <c r="G120" i="103"/>
  <c r="E121" i="103"/>
  <c r="N123" i="103"/>
  <c r="AI121" i="103"/>
  <c r="AA121" i="103"/>
  <c r="U121" i="103"/>
  <c r="AL121" i="103"/>
  <c r="AK121" i="103"/>
  <c r="AG121" i="103"/>
  <c r="AJ121" i="103"/>
  <c r="S121" i="103"/>
  <c r="AQ121" i="103"/>
  <c r="D197" i="151" l="1"/>
  <c r="O197" i="151"/>
  <c r="E196" i="151"/>
  <c r="I196" i="151"/>
  <c r="K24" i="151"/>
  <c r="J24" i="151"/>
  <c r="AI256" i="106"/>
  <c r="AI153" i="106"/>
  <c r="AI122" i="106"/>
  <c r="AI86" i="106"/>
  <c r="AI68" i="106"/>
  <c r="AI75" i="106"/>
  <c r="AI152" i="106"/>
  <c r="AI78" i="106"/>
  <c r="AI74" i="106"/>
  <c r="AI76" i="106"/>
  <c r="AI81" i="106"/>
  <c r="AI80" i="106"/>
  <c r="AI77" i="106"/>
  <c r="AI87" i="106"/>
  <c r="AI70" i="106"/>
  <c r="AI71" i="106"/>
  <c r="AI121" i="106"/>
  <c r="AI72" i="106"/>
  <c r="AI79" i="106"/>
  <c r="AI69" i="106"/>
  <c r="AI82" i="106"/>
  <c r="AI196" i="106"/>
  <c r="AI195" i="106"/>
  <c r="AI224" i="106"/>
  <c r="AI175" i="106"/>
  <c r="O25" i="117"/>
  <c r="H25" i="117" s="1"/>
  <c r="AH318" i="106"/>
  <c r="AH319" i="106" s="1"/>
  <c r="AI173" i="106"/>
  <c r="AI94" i="106"/>
  <c r="AI127" i="106"/>
  <c r="AI99" i="106"/>
  <c r="AI102" i="106"/>
  <c r="AI135" i="106"/>
  <c r="AI169" i="106"/>
  <c r="AI206" i="106"/>
  <c r="AI242" i="106"/>
  <c r="AI214" i="106"/>
  <c r="AI207" i="106"/>
  <c r="AI205" i="106"/>
  <c r="AI213" i="106"/>
  <c r="AI91" i="106"/>
  <c r="AI155" i="106"/>
  <c r="AI158" i="106"/>
  <c r="AI130" i="106"/>
  <c r="AI133" i="106"/>
  <c r="AI166" i="106"/>
  <c r="AI170" i="106"/>
  <c r="AI239" i="106"/>
  <c r="AI243" i="106"/>
  <c r="AI123" i="106"/>
  <c r="AI125" i="106"/>
  <c r="AI97" i="106"/>
  <c r="AI161" i="106"/>
  <c r="AI163" i="106"/>
  <c r="AI136" i="106"/>
  <c r="AI140" i="106"/>
  <c r="AI144" i="106"/>
  <c r="AI211" i="106"/>
  <c r="AI92" i="106"/>
  <c r="AI95" i="106"/>
  <c r="AI128" i="106"/>
  <c r="AI100" i="106"/>
  <c r="AI164" i="106"/>
  <c r="AI137" i="106"/>
  <c r="AI171" i="106"/>
  <c r="AI143" i="106"/>
  <c r="AI204" i="106"/>
  <c r="AI208" i="106"/>
  <c r="AI244" i="106"/>
  <c r="AI248" i="106"/>
  <c r="AI325" i="106"/>
  <c r="AI156" i="106"/>
  <c r="AI159" i="106"/>
  <c r="AI131" i="106"/>
  <c r="AI103" i="106"/>
  <c r="AI167" i="106"/>
  <c r="AI141" i="106"/>
  <c r="AJ66" i="106"/>
  <c r="AI236" i="106"/>
  <c r="AI240" i="106"/>
  <c r="AI212" i="106"/>
  <c r="AI216" i="106"/>
  <c r="AI237" i="106"/>
  <c r="AI245" i="106"/>
  <c r="AI217" i="106"/>
  <c r="AI174" i="106"/>
  <c r="AI317" i="106"/>
  <c r="AI93" i="106"/>
  <c r="AI126" i="106"/>
  <c r="AI129" i="106"/>
  <c r="AI162" i="106"/>
  <c r="AI134" i="106"/>
  <c r="AI168" i="106"/>
  <c r="AI142" i="106"/>
  <c r="AI241" i="106"/>
  <c r="AI337" i="106"/>
  <c r="AI124" i="106"/>
  <c r="AI96" i="106"/>
  <c r="AI98" i="106"/>
  <c r="AI101" i="106"/>
  <c r="AI165" i="106"/>
  <c r="AI138" i="106"/>
  <c r="AI172" i="106"/>
  <c r="AI209" i="106"/>
  <c r="AI306" i="106"/>
  <c r="AI308" i="106" s="1"/>
  <c r="AI311" i="106" s="1"/>
  <c r="AI154" i="106"/>
  <c r="AI157" i="106"/>
  <c r="AI160" i="106"/>
  <c r="AI132" i="106"/>
  <c r="AI104" i="106"/>
  <c r="AI139" i="106"/>
  <c r="AI238" i="106"/>
  <c r="AI210" i="106"/>
  <c r="AI246" i="106"/>
  <c r="AI247" i="106"/>
  <c r="AI215" i="106"/>
  <c r="AI249" i="106"/>
  <c r="B197" i="151"/>
  <c r="C198" i="151"/>
  <c r="A196" i="151"/>
  <c r="R115" i="106"/>
  <c r="Z115" i="106"/>
  <c r="AH115" i="106"/>
  <c r="S115" i="106"/>
  <c r="AA115" i="106"/>
  <c r="AI115" i="106"/>
  <c r="L115" i="106"/>
  <c r="T115" i="106"/>
  <c r="AB115" i="106"/>
  <c r="M115" i="106"/>
  <c r="U115" i="106"/>
  <c r="AC115" i="106"/>
  <c r="N115" i="106"/>
  <c r="V115" i="106"/>
  <c r="AD115" i="106"/>
  <c r="O115" i="106"/>
  <c r="W115" i="106"/>
  <c r="AE115" i="106"/>
  <c r="Q115" i="106"/>
  <c r="X115" i="106"/>
  <c r="P115" i="106"/>
  <c r="Y115" i="106"/>
  <c r="AF115" i="106"/>
  <c r="AG115" i="106"/>
  <c r="N146" i="106"/>
  <c r="V146" i="106"/>
  <c r="AD146" i="106"/>
  <c r="O146" i="106"/>
  <c r="W146" i="106"/>
  <c r="AE146" i="106"/>
  <c r="P146" i="106"/>
  <c r="X146" i="106"/>
  <c r="AF146" i="106"/>
  <c r="Q146" i="106"/>
  <c r="Y146" i="106"/>
  <c r="AG146" i="106"/>
  <c r="R146" i="106"/>
  <c r="Z146" i="106"/>
  <c r="AH146" i="106"/>
  <c r="S146" i="106"/>
  <c r="AA146" i="106"/>
  <c r="AI146" i="106"/>
  <c r="AB146" i="106"/>
  <c r="T146" i="106"/>
  <c r="U146" i="106"/>
  <c r="AC146" i="106"/>
  <c r="L146" i="106"/>
  <c r="M146" i="106"/>
  <c r="P176" i="106"/>
  <c r="X176" i="106"/>
  <c r="L176" i="106"/>
  <c r="T176" i="106"/>
  <c r="AB176" i="106"/>
  <c r="N176" i="106"/>
  <c r="Y176" i="106"/>
  <c r="AH176" i="106"/>
  <c r="O176" i="106"/>
  <c r="Z176" i="106"/>
  <c r="R176" i="106"/>
  <c r="AC176" i="106"/>
  <c r="S176" i="106"/>
  <c r="AD176" i="106"/>
  <c r="W176" i="106"/>
  <c r="AA176" i="106"/>
  <c r="AG176" i="106"/>
  <c r="AE176" i="106"/>
  <c r="AF176" i="106"/>
  <c r="Q176" i="106"/>
  <c r="V176" i="106"/>
  <c r="M176" i="106"/>
  <c r="U176" i="106"/>
  <c r="AI258" i="106"/>
  <c r="AF250" i="106"/>
  <c r="P25" i="117"/>
  <c r="M25" i="117"/>
  <c r="N25" i="117"/>
  <c r="AF248" i="106"/>
  <c r="AI226" i="106"/>
  <c r="AF217" i="106"/>
  <c r="AE247" i="106"/>
  <c r="AG224" i="106"/>
  <c r="AE248" i="106"/>
  <c r="AF220" i="106"/>
  <c r="H116" i="106"/>
  <c r="AD252" i="106"/>
  <c r="AF216" i="106"/>
  <c r="N259" i="106"/>
  <c r="V259" i="106"/>
  <c r="AD259" i="106"/>
  <c r="P259" i="106"/>
  <c r="X259" i="106"/>
  <c r="AF259" i="106"/>
  <c r="Q259" i="106"/>
  <c r="Y259" i="106"/>
  <c r="AG259" i="106"/>
  <c r="T259" i="106"/>
  <c r="AH259" i="106"/>
  <c r="U259" i="106"/>
  <c r="AA259" i="106"/>
  <c r="L259" i="106"/>
  <c r="AB259" i="106"/>
  <c r="M259" i="106"/>
  <c r="AC259" i="106"/>
  <c r="H260" i="106"/>
  <c r="O259" i="106"/>
  <c r="AE259" i="106"/>
  <c r="S259" i="106"/>
  <c r="R259" i="106"/>
  <c r="Z259" i="106"/>
  <c r="W259" i="106"/>
  <c r="AH257" i="106"/>
  <c r="Q227" i="106"/>
  <c r="Y227" i="106"/>
  <c r="P227" i="106"/>
  <c r="Z227" i="106"/>
  <c r="AH227" i="106"/>
  <c r="H228" i="106"/>
  <c r="R227" i="106"/>
  <c r="AA227" i="106"/>
  <c r="S227" i="106"/>
  <c r="AB227" i="106"/>
  <c r="T227" i="106"/>
  <c r="AC227" i="106"/>
  <c r="L227" i="106"/>
  <c r="U227" i="106"/>
  <c r="AD227" i="106"/>
  <c r="V227" i="106"/>
  <c r="W227" i="106"/>
  <c r="AE227" i="106"/>
  <c r="N227" i="106"/>
  <c r="O227" i="106"/>
  <c r="AG227" i="106"/>
  <c r="AF227" i="106"/>
  <c r="M227" i="106"/>
  <c r="X227" i="106"/>
  <c r="AF254" i="106"/>
  <c r="H177" i="106"/>
  <c r="H147" i="106"/>
  <c r="O236" i="106"/>
  <c r="N236" i="106"/>
  <c r="M204" i="106"/>
  <c r="O237" i="106"/>
  <c r="P205" i="106"/>
  <c r="M236" i="106"/>
  <c r="N205" i="106"/>
  <c r="P236" i="106"/>
  <c r="P206" i="106"/>
  <c r="O204" i="106"/>
  <c r="O238" i="106"/>
  <c r="N204" i="106"/>
  <c r="O205" i="106"/>
  <c r="Q206" i="106"/>
  <c r="Q207" i="106"/>
  <c r="P204" i="106"/>
  <c r="Q237" i="106"/>
  <c r="T210" i="106"/>
  <c r="N237" i="106"/>
  <c r="Q236" i="106"/>
  <c r="P237" i="106"/>
  <c r="Q205" i="106"/>
  <c r="Q238" i="106"/>
  <c r="O206" i="106"/>
  <c r="S240" i="106"/>
  <c r="S207" i="106"/>
  <c r="U210" i="106"/>
  <c r="R205" i="106"/>
  <c r="Q240" i="106"/>
  <c r="R206" i="106"/>
  <c r="R204" i="106"/>
  <c r="R236" i="106"/>
  <c r="Q204" i="106"/>
  <c r="R207" i="106"/>
  <c r="R237" i="106"/>
  <c r="P238" i="106"/>
  <c r="R238" i="106"/>
  <c r="P207" i="106"/>
  <c r="S239" i="106"/>
  <c r="S205" i="106"/>
  <c r="S238" i="106"/>
  <c r="S208" i="106"/>
  <c r="T205" i="106"/>
  <c r="R240" i="106"/>
  <c r="Q239" i="106"/>
  <c r="U237" i="106"/>
  <c r="T241" i="106"/>
  <c r="R208" i="106"/>
  <c r="Q208" i="106"/>
  <c r="R209" i="106"/>
  <c r="S204" i="106"/>
  <c r="S236" i="106"/>
  <c r="T236" i="106"/>
  <c r="R241" i="106"/>
  <c r="T206" i="106"/>
  <c r="R239" i="106"/>
  <c r="S206" i="106"/>
  <c r="T207" i="106"/>
  <c r="T209" i="106"/>
  <c r="S237" i="106"/>
  <c r="P239" i="106"/>
  <c r="T239" i="106"/>
  <c r="T208" i="106"/>
  <c r="U206" i="106"/>
  <c r="T238" i="106"/>
  <c r="T240" i="106"/>
  <c r="T237" i="106"/>
  <c r="S209" i="106"/>
  <c r="T204" i="106"/>
  <c r="V208" i="106"/>
  <c r="U240" i="106"/>
  <c r="V238" i="106"/>
  <c r="U209" i="106"/>
  <c r="S242" i="106"/>
  <c r="T211" i="106"/>
  <c r="U238" i="106"/>
  <c r="U241" i="106"/>
  <c r="V206" i="106"/>
  <c r="V209" i="106"/>
  <c r="T242" i="106"/>
  <c r="U236" i="106"/>
  <c r="U243" i="106"/>
  <c r="U239" i="106"/>
  <c r="U205" i="106"/>
  <c r="V241" i="106"/>
  <c r="S241" i="106"/>
  <c r="S210" i="106"/>
  <c r="V242" i="106"/>
  <c r="V239" i="106"/>
  <c r="U208" i="106"/>
  <c r="V210" i="106"/>
  <c r="T243" i="106"/>
  <c r="V240" i="106"/>
  <c r="U207" i="106"/>
  <c r="U242" i="106"/>
  <c r="V205" i="106"/>
  <c r="V207" i="106"/>
  <c r="V237" i="106"/>
  <c r="Y208" i="106"/>
  <c r="X210" i="106"/>
  <c r="U211" i="106"/>
  <c r="V245" i="106"/>
  <c r="X242" i="106"/>
  <c r="W207" i="106"/>
  <c r="X208" i="106"/>
  <c r="X243" i="106"/>
  <c r="X245" i="106"/>
  <c r="W238" i="106"/>
  <c r="X212" i="106"/>
  <c r="W213" i="106"/>
  <c r="V213" i="106"/>
  <c r="X240" i="106"/>
  <c r="W208" i="106"/>
  <c r="W212" i="106"/>
  <c r="U212" i="106"/>
  <c r="X207" i="106"/>
  <c r="U244" i="106"/>
  <c r="V244" i="106"/>
  <c r="W209" i="106"/>
  <c r="V211" i="106"/>
  <c r="X244" i="106"/>
  <c r="W241" i="106"/>
  <c r="X241" i="106"/>
  <c r="W211" i="106"/>
  <c r="W239" i="106"/>
  <c r="W210" i="106"/>
  <c r="V243" i="106"/>
  <c r="W244" i="106"/>
  <c r="W240" i="106"/>
  <c r="W243" i="106"/>
  <c r="W242" i="106"/>
  <c r="U204" i="106"/>
  <c r="V212" i="106"/>
  <c r="W206" i="106"/>
  <c r="X239" i="106"/>
  <c r="X211" i="106"/>
  <c r="X209" i="106"/>
  <c r="X213" i="106"/>
  <c r="X246" i="106"/>
  <c r="AA244" i="106"/>
  <c r="X214" i="106"/>
  <c r="Y213" i="106"/>
  <c r="Y243" i="106"/>
  <c r="Y245" i="106"/>
  <c r="Y242" i="106"/>
  <c r="Z216" i="106"/>
  <c r="Y211" i="106"/>
  <c r="Y210" i="106"/>
  <c r="W245" i="106"/>
  <c r="AA242" i="106"/>
  <c r="Y244" i="106"/>
  <c r="Y209" i="106"/>
  <c r="Y240" i="106"/>
  <c r="Y212" i="106"/>
  <c r="Y241" i="106"/>
  <c r="W214" i="106"/>
  <c r="W246" i="106"/>
  <c r="Y214" i="106"/>
  <c r="Z209" i="106"/>
  <c r="Z242" i="106"/>
  <c r="Z247" i="106"/>
  <c r="AA210" i="106"/>
  <c r="Z215" i="106"/>
  <c r="Z213" i="106"/>
  <c r="Z214" i="106"/>
  <c r="Z241" i="106"/>
  <c r="Z246" i="106"/>
  <c r="AA249" i="106"/>
  <c r="AA214" i="106"/>
  <c r="AB218" i="106"/>
  <c r="X247" i="106"/>
  <c r="Z245" i="106"/>
  <c r="Z217" i="106"/>
  <c r="Z243" i="106"/>
  <c r="Y246" i="106"/>
  <c r="AA211" i="106"/>
  <c r="Y247" i="106"/>
  <c r="AA243" i="106"/>
  <c r="AA246" i="106"/>
  <c r="Z212" i="106"/>
  <c r="AA216" i="106"/>
  <c r="Z210" i="106"/>
  <c r="AA212" i="106"/>
  <c r="AA247" i="106"/>
  <c r="X215" i="106"/>
  <c r="Z249" i="106"/>
  <c r="AA213" i="106"/>
  <c r="AA215" i="106"/>
  <c r="Z244" i="106"/>
  <c r="Z248" i="106"/>
  <c r="Z211" i="106"/>
  <c r="AB249" i="106"/>
  <c r="Y216" i="106"/>
  <c r="AA250" i="106"/>
  <c r="AB217" i="106"/>
  <c r="Y215" i="106"/>
  <c r="AC248" i="106"/>
  <c r="AC215" i="106"/>
  <c r="AC213" i="106"/>
  <c r="AC219" i="106"/>
  <c r="AC217" i="106"/>
  <c r="AC214" i="106"/>
  <c r="AC212" i="106"/>
  <c r="AA245" i="106"/>
  <c r="AB245" i="106"/>
  <c r="Y248" i="106"/>
  <c r="AC218" i="106"/>
  <c r="AA218" i="106"/>
  <c r="AB247" i="106"/>
  <c r="AB216" i="106"/>
  <c r="AB215" i="106"/>
  <c r="AA248" i="106"/>
  <c r="AB214" i="106"/>
  <c r="AC249" i="106"/>
  <c r="AB246" i="106"/>
  <c r="AB213" i="106"/>
  <c r="AC247" i="106"/>
  <c r="AB211" i="106"/>
  <c r="AB244" i="106"/>
  <c r="AA217" i="106"/>
  <c r="AC250" i="106"/>
  <c r="AC246" i="106"/>
  <c r="AB250" i="106"/>
  <c r="AB248" i="106"/>
  <c r="AB212" i="106"/>
  <c r="AC245" i="106"/>
  <c r="AB243" i="106"/>
  <c r="AC244" i="106"/>
  <c r="AD248" i="106"/>
  <c r="AD245" i="106"/>
  <c r="AI252" i="106"/>
  <c r="AI222" i="106"/>
  <c r="AC251" i="106"/>
  <c r="AD251" i="106"/>
  <c r="AG255" i="106"/>
  <c r="AE221" i="106"/>
  <c r="AI225" i="106"/>
  <c r="AF249" i="106"/>
  <c r="AD246" i="106"/>
  <c r="AD250" i="106"/>
  <c r="AI219" i="106"/>
  <c r="AE246" i="106"/>
  <c r="AG221" i="106"/>
  <c r="AE249" i="106"/>
  <c r="AD247" i="106"/>
  <c r="AF222" i="106"/>
  <c r="AE251" i="106"/>
  <c r="AG223" i="106"/>
  <c r="AG217" i="106"/>
  <c r="AF255" i="106"/>
  <c r="AD214" i="106"/>
  <c r="AH256" i="106"/>
  <c r="AD249" i="106"/>
  <c r="AG249" i="106"/>
  <c r="AH223" i="106"/>
  <c r="AC220" i="106"/>
  <c r="AI250" i="106"/>
  <c r="AI251" i="106"/>
  <c r="AI221" i="106"/>
  <c r="AI254" i="106"/>
  <c r="AI255" i="106"/>
  <c r="AE217" i="106"/>
  <c r="AF253" i="106"/>
  <c r="AC216" i="106"/>
  <c r="AG216" i="106"/>
  <c r="AD219" i="106"/>
  <c r="AH220" i="106"/>
  <c r="AD253" i="106"/>
  <c r="AG218" i="106"/>
  <c r="AI257" i="106"/>
  <c r="AF218" i="106"/>
  <c r="AF247" i="106"/>
  <c r="AI253" i="106"/>
  <c r="AG252" i="106"/>
  <c r="AG254" i="106"/>
  <c r="AE218" i="106"/>
  <c r="AE216" i="106"/>
  <c r="AD213" i="106"/>
  <c r="AG248" i="106"/>
  <c r="AG253" i="106"/>
  <c r="AF223" i="106"/>
  <c r="AG220" i="106"/>
  <c r="AD215" i="106"/>
  <c r="AH222" i="106"/>
  <c r="AE214" i="106"/>
  <c r="AE220" i="106"/>
  <c r="AI218" i="106"/>
  <c r="AI220" i="106"/>
  <c r="AG219" i="106"/>
  <c r="AB251" i="106"/>
  <c r="AD221" i="106"/>
  <c r="AE219" i="106"/>
  <c r="AH253" i="106"/>
  <c r="AG251" i="106"/>
  <c r="AB219" i="106"/>
  <c r="AE215" i="106"/>
  <c r="AD216" i="106"/>
  <c r="AG222" i="106"/>
  <c r="AG250" i="106"/>
  <c r="AI223" i="106"/>
  <c r="AH255" i="106"/>
  <c r="AD217" i="106"/>
  <c r="AH218" i="106"/>
  <c r="Q122" i="103"/>
  <c r="AL122" i="103"/>
  <c r="AE122" i="103"/>
  <c r="AT122" i="103"/>
  <c r="AI122" i="103"/>
  <c r="P122" i="103"/>
  <c r="T122" i="103"/>
  <c r="S122" i="103"/>
  <c r="AC122" i="103"/>
  <c r="U122" i="103"/>
  <c r="AS122" i="103"/>
  <c r="X122" i="103"/>
  <c r="AK122" i="103"/>
  <c r="AG122" i="103"/>
  <c r="Z122" i="103"/>
  <c r="AF122" i="103"/>
  <c r="Y122" i="103"/>
  <c r="AA122" i="103"/>
  <c r="R122" i="103"/>
  <c r="AQ122" i="103"/>
  <c r="AN122" i="103"/>
  <c r="AR122" i="103"/>
  <c r="AP122" i="103"/>
  <c r="AJ122" i="103"/>
  <c r="AB122" i="103"/>
  <c r="W122" i="103"/>
  <c r="V122" i="103"/>
  <c r="O123" i="103"/>
  <c r="X123" i="103" s="1"/>
  <c r="H121" i="103"/>
  <c r="G121" i="103"/>
  <c r="E122" i="103"/>
  <c r="N124" i="103"/>
  <c r="AO122" i="103"/>
  <c r="AM122" i="103"/>
  <c r="AH122" i="103"/>
  <c r="O198" i="151" l="1"/>
  <c r="D198" i="151"/>
  <c r="I197" i="151"/>
  <c r="E197" i="151"/>
  <c r="F25" i="151"/>
  <c r="P25" i="151" s="1"/>
  <c r="G25" i="151"/>
  <c r="AJ153" i="106"/>
  <c r="AJ122" i="106"/>
  <c r="AJ86" i="106"/>
  <c r="AJ77" i="106"/>
  <c r="AJ80" i="106"/>
  <c r="AJ68" i="106"/>
  <c r="AJ74" i="106"/>
  <c r="AJ81" i="106"/>
  <c r="AJ78" i="106"/>
  <c r="AJ76" i="106"/>
  <c r="AJ87" i="106"/>
  <c r="AJ121" i="106"/>
  <c r="AJ152" i="106"/>
  <c r="AJ75" i="106"/>
  <c r="AJ71" i="106"/>
  <c r="AJ72" i="106"/>
  <c r="AJ70" i="106"/>
  <c r="AJ79" i="106"/>
  <c r="AJ82" i="106"/>
  <c r="AJ69" i="106"/>
  <c r="AJ196" i="106"/>
  <c r="AJ195" i="106"/>
  <c r="AJ222" i="106"/>
  <c r="AJ176" i="106"/>
  <c r="AJ258" i="106"/>
  <c r="AJ226" i="106"/>
  <c r="AI318" i="106"/>
  <c r="AI319" i="106" s="1"/>
  <c r="AJ256" i="106"/>
  <c r="AJ144" i="106"/>
  <c r="AJ317" i="106"/>
  <c r="AJ154" i="106"/>
  <c r="AJ156" i="106"/>
  <c r="AJ98" i="106"/>
  <c r="AJ101" i="106"/>
  <c r="AJ103" i="106"/>
  <c r="AJ167" i="106"/>
  <c r="AJ141" i="106"/>
  <c r="AJ207" i="106"/>
  <c r="AJ211" i="106"/>
  <c r="AJ215" i="106"/>
  <c r="AJ252" i="106"/>
  <c r="AJ175" i="106"/>
  <c r="AJ214" i="106"/>
  <c r="AJ325" i="106"/>
  <c r="AJ93" i="106"/>
  <c r="AJ127" i="106"/>
  <c r="AJ159" i="106"/>
  <c r="AJ132" i="106"/>
  <c r="AJ135" i="106"/>
  <c r="AJ138" i="106"/>
  <c r="AJ172" i="106"/>
  <c r="AJ236" i="106"/>
  <c r="AJ240" i="106"/>
  <c r="AJ244" i="106"/>
  <c r="AJ216" i="106"/>
  <c r="AJ253" i="106"/>
  <c r="AJ257" i="106"/>
  <c r="AJ242" i="106"/>
  <c r="AJ306" i="106"/>
  <c r="AJ308" i="106" s="1"/>
  <c r="AJ311" i="106" s="1"/>
  <c r="AJ124" i="106"/>
  <c r="AJ96" i="106"/>
  <c r="AJ99" i="106"/>
  <c r="AJ162" i="106"/>
  <c r="AJ104" i="106"/>
  <c r="AJ168" i="106"/>
  <c r="AJ142" i="106"/>
  <c r="AJ204" i="106"/>
  <c r="AJ208" i="106"/>
  <c r="AJ212" i="106"/>
  <c r="AJ248" i="106"/>
  <c r="AJ221" i="106"/>
  <c r="AJ91" i="106"/>
  <c r="AJ125" i="106"/>
  <c r="AJ157" i="106"/>
  <c r="AJ130" i="106"/>
  <c r="AJ133" i="106"/>
  <c r="AJ165" i="106"/>
  <c r="AJ169" i="106"/>
  <c r="AJ143" i="106"/>
  <c r="AK66" i="106"/>
  <c r="AJ237" i="106"/>
  <c r="AJ209" i="106"/>
  <c r="AJ213" i="106"/>
  <c r="AJ249" i="106"/>
  <c r="AJ254" i="106"/>
  <c r="AJ206" i="106"/>
  <c r="AJ246" i="106"/>
  <c r="AJ255" i="106"/>
  <c r="AJ174" i="106"/>
  <c r="AJ95" i="106"/>
  <c r="AJ158" i="106"/>
  <c r="AJ100" i="106"/>
  <c r="AJ134" i="106"/>
  <c r="AJ170" i="106"/>
  <c r="AJ92" i="106"/>
  <c r="AJ155" i="106"/>
  <c r="AJ97" i="106"/>
  <c r="AJ160" i="106"/>
  <c r="AJ102" i="106"/>
  <c r="AJ105" i="106"/>
  <c r="AJ139" i="106"/>
  <c r="AJ173" i="106"/>
  <c r="AJ205" i="106"/>
  <c r="AJ241" i="106"/>
  <c r="AJ245" i="106"/>
  <c r="AJ217" i="106"/>
  <c r="AJ223" i="106"/>
  <c r="AJ210" i="106"/>
  <c r="AJ218" i="106"/>
  <c r="AJ225" i="106"/>
  <c r="AJ94" i="106"/>
  <c r="AJ128" i="106"/>
  <c r="AJ161" i="106"/>
  <c r="AJ163" i="106"/>
  <c r="AJ136" i="106"/>
  <c r="AJ140" i="106"/>
  <c r="AJ145" i="106"/>
  <c r="AJ250" i="106"/>
  <c r="AJ337" i="106"/>
  <c r="AJ123" i="106"/>
  <c r="AJ126" i="106"/>
  <c r="AJ129" i="106"/>
  <c r="AJ131" i="106"/>
  <c r="AJ164" i="106"/>
  <c r="AJ137" i="106"/>
  <c r="AJ171" i="106"/>
  <c r="AJ239" i="106"/>
  <c r="AJ243" i="106"/>
  <c r="AJ247" i="106"/>
  <c r="AJ220" i="106"/>
  <c r="AJ166" i="106"/>
  <c r="AJ238" i="106"/>
  <c r="AJ224" i="106"/>
  <c r="AJ219" i="106"/>
  <c r="AJ227" i="106"/>
  <c r="AJ259" i="106"/>
  <c r="AJ251" i="106"/>
  <c r="A197" i="151"/>
  <c r="C199" i="151"/>
  <c r="B198" i="151"/>
  <c r="R116" i="106"/>
  <c r="Z116" i="106"/>
  <c r="AH116" i="106"/>
  <c r="S116" i="106"/>
  <c r="AA116" i="106"/>
  <c r="AI116" i="106"/>
  <c r="L116" i="106"/>
  <c r="T116" i="106"/>
  <c r="AB116" i="106"/>
  <c r="AJ116" i="106"/>
  <c r="M116" i="106"/>
  <c r="U116" i="106"/>
  <c r="AC116" i="106"/>
  <c r="N116" i="106"/>
  <c r="V116" i="106"/>
  <c r="AD116" i="106"/>
  <c r="O116" i="106"/>
  <c r="W116" i="106"/>
  <c r="AE116" i="106"/>
  <c r="Y116" i="106"/>
  <c r="X116" i="106"/>
  <c r="AF116" i="106"/>
  <c r="P116" i="106"/>
  <c r="Q116" i="106"/>
  <c r="AG116" i="106"/>
  <c r="N147" i="106"/>
  <c r="V147" i="106"/>
  <c r="AD147" i="106"/>
  <c r="O147" i="106"/>
  <c r="W147" i="106"/>
  <c r="AE147" i="106"/>
  <c r="P147" i="106"/>
  <c r="X147" i="106"/>
  <c r="AF147" i="106"/>
  <c r="Q147" i="106"/>
  <c r="Y147" i="106"/>
  <c r="AG147" i="106"/>
  <c r="R147" i="106"/>
  <c r="Z147" i="106"/>
  <c r="AH147" i="106"/>
  <c r="S147" i="106"/>
  <c r="AA147" i="106"/>
  <c r="AI147" i="106"/>
  <c r="AJ147" i="106"/>
  <c r="L147" i="106"/>
  <c r="M147" i="106"/>
  <c r="T147" i="106"/>
  <c r="U147" i="106"/>
  <c r="AB147" i="106"/>
  <c r="AC147" i="106"/>
  <c r="L177" i="106"/>
  <c r="T177" i="106"/>
  <c r="AB177" i="106"/>
  <c r="M177" i="106"/>
  <c r="U177" i="106"/>
  <c r="AC177" i="106"/>
  <c r="O177" i="106"/>
  <c r="W177" i="106"/>
  <c r="AE177" i="106"/>
  <c r="P177" i="106"/>
  <c r="X177" i="106"/>
  <c r="AF177" i="106"/>
  <c r="AA177" i="106"/>
  <c r="N177" i="106"/>
  <c r="AD177" i="106"/>
  <c r="AI177" i="106"/>
  <c r="Q177" i="106"/>
  <c r="AG177" i="106"/>
  <c r="R177" i="106"/>
  <c r="AH177" i="106"/>
  <c r="V177" i="106"/>
  <c r="Z177" i="106"/>
  <c r="S177" i="106"/>
  <c r="Y177" i="106"/>
  <c r="J25" i="117"/>
  <c r="K25" i="117"/>
  <c r="H117" i="106"/>
  <c r="H178" i="106"/>
  <c r="S228" i="106"/>
  <c r="AA228" i="106"/>
  <c r="AI228" i="106"/>
  <c r="L228" i="106"/>
  <c r="T228" i="106"/>
  <c r="AB228" i="106"/>
  <c r="M228" i="106"/>
  <c r="U228" i="106"/>
  <c r="AC228" i="106"/>
  <c r="N228" i="106"/>
  <c r="V228" i="106"/>
  <c r="AD228" i="106"/>
  <c r="O228" i="106"/>
  <c r="W228" i="106"/>
  <c r="AE228" i="106"/>
  <c r="AG228" i="106"/>
  <c r="P228" i="106"/>
  <c r="AH228" i="106"/>
  <c r="R228" i="106"/>
  <c r="Z228" i="106"/>
  <c r="AF228" i="106"/>
  <c r="Q228" i="106"/>
  <c r="X228" i="106"/>
  <c r="Y228" i="106"/>
  <c r="H229" i="106"/>
  <c r="H148" i="106"/>
  <c r="O260" i="106"/>
  <c r="W260" i="106"/>
  <c r="AE260" i="106"/>
  <c r="Q260" i="106"/>
  <c r="Y260" i="106"/>
  <c r="AG260" i="106"/>
  <c r="R260" i="106"/>
  <c r="Z260" i="106"/>
  <c r="AH260" i="106"/>
  <c r="H261" i="106"/>
  <c r="N260" i="106"/>
  <c r="AB260" i="106"/>
  <c r="P260" i="106"/>
  <c r="AC260" i="106"/>
  <c r="L260" i="106"/>
  <c r="AD260" i="106"/>
  <c r="M260" i="106"/>
  <c r="AF260" i="106"/>
  <c r="AA260" i="106"/>
  <c r="S260" i="106"/>
  <c r="AI260" i="106"/>
  <c r="T260" i="106"/>
  <c r="U260" i="106"/>
  <c r="V260" i="106"/>
  <c r="X260" i="106"/>
  <c r="AM123" i="103"/>
  <c r="AO123" i="103"/>
  <c r="AI123" i="103"/>
  <c r="AD123" i="103"/>
  <c r="H122" i="103"/>
  <c r="G122" i="103"/>
  <c r="E123" i="103"/>
  <c r="O124" i="103"/>
  <c r="V124" i="103" s="1"/>
  <c r="N125" i="103"/>
  <c r="AB123" i="103"/>
  <c r="U123" i="103"/>
  <c r="AS123" i="103"/>
  <c r="AL123" i="103"/>
  <c r="AP123" i="103"/>
  <c r="AQ123" i="103"/>
  <c r="AJ123" i="103"/>
  <c r="P123" i="103"/>
  <c r="T123" i="103"/>
  <c r="AH123" i="103"/>
  <c r="AA123" i="103"/>
  <c r="AF123" i="103"/>
  <c r="S123" i="103"/>
  <c r="AR123" i="103"/>
  <c r="AK123" i="103"/>
  <c r="AN123" i="103"/>
  <c r="AC123" i="103"/>
  <c r="Y123" i="103"/>
  <c r="V123" i="103"/>
  <c r="AE123" i="103"/>
  <c r="AG123" i="103"/>
  <c r="Z123" i="103"/>
  <c r="AT123" i="103"/>
  <c r="R123" i="103"/>
  <c r="W123" i="103"/>
  <c r="Q123" i="103"/>
  <c r="D199" i="151" l="1"/>
  <c r="O199" i="151"/>
  <c r="E198" i="151"/>
  <c r="I198" i="151"/>
  <c r="H25" i="151"/>
  <c r="M25" i="151"/>
  <c r="N25" i="151"/>
  <c r="AK77" i="106"/>
  <c r="AK80" i="106"/>
  <c r="AK74" i="106"/>
  <c r="AK75" i="106"/>
  <c r="AK78" i="106"/>
  <c r="AK68" i="106"/>
  <c r="AK81" i="106"/>
  <c r="AK153" i="106"/>
  <c r="AK86" i="106"/>
  <c r="AK76" i="106"/>
  <c r="AK122" i="106"/>
  <c r="AK79" i="106"/>
  <c r="AK72" i="106"/>
  <c r="AK70" i="106"/>
  <c r="AK69" i="106"/>
  <c r="AK152" i="106"/>
  <c r="AK121" i="106"/>
  <c r="AK71" i="106"/>
  <c r="AK87" i="106"/>
  <c r="AK82" i="106"/>
  <c r="AK195" i="106"/>
  <c r="AK196" i="106"/>
  <c r="S211" i="106"/>
  <c r="AJ318" i="106"/>
  <c r="AJ319" i="106" s="1"/>
  <c r="AJ228" i="106"/>
  <c r="AK260" i="106"/>
  <c r="AJ260" i="106"/>
  <c r="AK228" i="106"/>
  <c r="L236" i="106"/>
  <c r="AB252" i="106"/>
  <c r="AH226" i="106"/>
  <c r="AF224" i="106"/>
  <c r="L204" i="106"/>
  <c r="M205" i="106"/>
  <c r="O239" i="106"/>
  <c r="R242" i="106"/>
  <c r="P240" i="106"/>
  <c r="N238" i="106"/>
  <c r="AK177" i="106"/>
  <c r="AA251" i="106"/>
  <c r="AE255" i="106"/>
  <c r="U245" i="106"/>
  <c r="AA219" i="106"/>
  <c r="U213" i="106"/>
  <c r="M237" i="106"/>
  <c r="X248" i="106"/>
  <c r="X216" i="106"/>
  <c r="N206" i="106"/>
  <c r="T244" i="106"/>
  <c r="AG257" i="106"/>
  <c r="AE223" i="106"/>
  <c r="Y217" i="106"/>
  <c r="S243" i="106"/>
  <c r="AI227" i="106"/>
  <c r="Q209" i="106"/>
  <c r="AG225" i="106"/>
  <c r="Q241" i="106"/>
  <c r="Y249" i="106"/>
  <c r="R210" i="106"/>
  <c r="AC253" i="106"/>
  <c r="AK145" i="106"/>
  <c r="AK123" i="106"/>
  <c r="AK94" i="106"/>
  <c r="AK97" i="106"/>
  <c r="AK160" i="106"/>
  <c r="AK163" i="106"/>
  <c r="AK105" i="106"/>
  <c r="AK139" i="106"/>
  <c r="AK143" i="106"/>
  <c r="AK175" i="106"/>
  <c r="AK270" i="106"/>
  <c r="AK206" i="106"/>
  <c r="AK243" i="106"/>
  <c r="AK244" i="106"/>
  <c r="AK213" i="106"/>
  <c r="AK249" i="106"/>
  <c r="AK222" i="106"/>
  <c r="AK224" i="106"/>
  <c r="AD254" i="106"/>
  <c r="AK217" i="106"/>
  <c r="T212" i="106"/>
  <c r="AD222" i="106"/>
  <c r="AK125" i="106"/>
  <c r="AK128" i="106"/>
  <c r="AK161" i="106"/>
  <c r="AK133" i="106"/>
  <c r="AK136" i="106"/>
  <c r="AK169" i="106"/>
  <c r="AK173" i="106"/>
  <c r="AK238" i="106"/>
  <c r="AK208" i="106"/>
  <c r="AK242" i="106"/>
  <c r="AK212" i="106"/>
  <c r="AK252" i="106"/>
  <c r="AK223" i="106"/>
  <c r="AK245" i="106"/>
  <c r="AK250" i="106"/>
  <c r="AK253" i="106"/>
  <c r="AK205" i="106"/>
  <c r="AK246" i="106"/>
  <c r="P208" i="106"/>
  <c r="AB220" i="106"/>
  <c r="AK126" i="106"/>
  <c r="AK158" i="106"/>
  <c r="AK100" i="106"/>
  <c r="AK103" i="106"/>
  <c r="AK166" i="106"/>
  <c r="AK170" i="106"/>
  <c r="AK144" i="106"/>
  <c r="AK226" i="106"/>
  <c r="AK259" i="106"/>
  <c r="AK215" i="106"/>
  <c r="AK257" i="106"/>
  <c r="AK155" i="106"/>
  <c r="AK102" i="106"/>
  <c r="AK165" i="106"/>
  <c r="AK172" i="106"/>
  <c r="AH258" i="106"/>
  <c r="O207" i="106"/>
  <c r="AK317" i="106"/>
  <c r="AK91" i="106"/>
  <c r="AK95" i="106"/>
  <c r="AK98" i="106"/>
  <c r="AK131" i="106"/>
  <c r="AK134" i="106"/>
  <c r="AK167" i="106"/>
  <c r="AK140" i="106"/>
  <c r="AK174" i="106"/>
  <c r="AK146" i="106"/>
  <c r="AK239" i="106"/>
  <c r="AK241" i="106"/>
  <c r="AK211" i="106"/>
  <c r="AK216" i="106"/>
  <c r="AK218" i="106"/>
  <c r="AK251" i="106"/>
  <c r="AK220" i="106"/>
  <c r="AK225" i="106"/>
  <c r="AK258" i="106"/>
  <c r="AK240" i="106"/>
  <c r="V246" i="106"/>
  <c r="AK337" i="106"/>
  <c r="AK154" i="106"/>
  <c r="AK156" i="106"/>
  <c r="AK129" i="106"/>
  <c r="AK132" i="106"/>
  <c r="AK164" i="106"/>
  <c r="AK106" i="106"/>
  <c r="AK171" i="106"/>
  <c r="AK204" i="106"/>
  <c r="AK207" i="106"/>
  <c r="AK209" i="106"/>
  <c r="AK247" i="106"/>
  <c r="AK219" i="106"/>
  <c r="AK221" i="106"/>
  <c r="AK236" i="106"/>
  <c r="AK325" i="106"/>
  <c r="AK93" i="106"/>
  <c r="AK157" i="106"/>
  <c r="AK159" i="106"/>
  <c r="AK101" i="106"/>
  <c r="AK104" i="106"/>
  <c r="AK137" i="106"/>
  <c r="AK141" i="106"/>
  <c r="AK210" i="106"/>
  <c r="AK92" i="106"/>
  <c r="AK99" i="106"/>
  <c r="AK168" i="106"/>
  <c r="AK306" i="106"/>
  <c r="AK308" i="106" s="1"/>
  <c r="AK311" i="106" s="1"/>
  <c r="AK318" i="106" s="1"/>
  <c r="AK124" i="106"/>
  <c r="AK96" i="106"/>
  <c r="AK130" i="106"/>
  <c r="AK162" i="106"/>
  <c r="AK135" i="106"/>
  <c r="AK138" i="106"/>
  <c r="AK142" i="106"/>
  <c r="AK176" i="106"/>
  <c r="AK227" i="106"/>
  <c r="AL66" i="106"/>
  <c r="AK237" i="106"/>
  <c r="AK214" i="106"/>
  <c r="AK248" i="106"/>
  <c r="AK254" i="106"/>
  <c r="AK255" i="106"/>
  <c r="AK256" i="106"/>
  <c r="AK127" i="106"/>
  <c r="V214" i="106"/>
  <c r="Z218" i="106"/>
  <c r="W247" i="106"/>
  <c r="W215" i="106"/>
  <c r="AF256" i="106"/>
  <c r="Z250" i="106"/>
  <c r="AI259" i="106"/>
  <c r="AC221" i="106"/>
  <c r="A198" i="151"/>
  <c r="C200" i="151"/>
  <c r="B199" i="151"/>
  <c r="Q117" i="106"/>
  <c r="Y117" i="106"/>
  <c r="AG117" i="106"/>
  <c r="R117" i="106"/>
  <c r="Z117" i="106"/>
  <c r="AH117" i="106"/>
  <c r="S117" i="106"/>
  <c r="AA117" i="106"/>
  <c r="AI117" i="106"/>
  <c r="L117" i="106"/>
  <c r="T117" i="106"/>
  <c r="AB117" i="106"/>
  <c r="AJ117" i="106"/>
  <c r="M117" i="106"/>
  <c r="U117" i="106"/>
  <c r="AC117" i="106"/>
  <c r="AK117" i="106"/>
  <c r="N117" i="106"/>
  <c r="V117" i="106"/>
  <c r="AD117" i="106"/>
  <c r="AF117" i="106"/>
  <c r="W117" i="106"/>
  <c r="X117" i="106"/>
  <c r="AE117" i="106"/>
  <c r="O117" i="106"/>
  <c r="P117" i="106"/>
  <c r="M148" i="106"/>
  <c r="U148" i="106"/>
  <c r="AC148" i="106"/>
  <c r="AK148" i="106"/>
  <c r="N148" i="106"/>
  <c r="V148" i="106"/>
  <c r="AD148" i="106"/>
  <c r="O148" i="106"/>
  <c r="W148" i="106"/>
  <c r="AE148" i="106"/>
  <c r="P148" i="106"/>
  <c r="X148" i="106"/>
  <c r="AF148" i="106"/>
  <c r="Q148" i="106"/>
  <c r="Y148" i="106"/>
  <c r="AG148" i="106"/>
  <c r="R148" i="106"/>
  <c r="Z148" i="106"/>
  <c r="AH148" i="106"/>
  <c r="AI148" i="106"/>
  <c r="AJ148" i="106"/>
  <c r="L148" i="106"/>
  <c r="S148" i="106"/>
  <c r="T148" i="106"/>
  <c r="AA148" i="106"/>
  <c r="AB148" i="106"/>
  <c r="N178" i="106"/>
  <c r="V178" i="106"/>
  <c r="AD178" i="106"/>
  <c r="O178" i="106"/>
  <c r="W178" i="106"/>
  <c r="AE178" i="106"/>
  <c r="Q178" i="106"/>
  <c r="Y178" i="106"/>
  <c r="AG178" i="106"/>
  <c r="R178" i="106"/>
  <c r="Z178" i="106"/>
  <c r="AH178" i="106"/>
  <c r="M178" i="106"/>
  <c r="AC178" i="106"/>
  <c r="P178" i="106"/>
  <c r="AF178" i="106"/>
  <c r="S178" i="106"/>
  <c r="AI178" i="106"/>
  <c r="T178" i="106"/>
  <c r="AJ178" i="106"/>
  <c r="X178" i="106"/>
  <c r="L178" i="106"/>
  <c r="AB178" i="106"/>
  <c r="AA178" i="106"/>
  <c r="U178" i="106"/>
  <c r="H179" i="106"/>
  <c r="L229" i="106"/>
  <c r="T229" i="106"/>
  <c r="AB229" i="106"/>
  <c r="AJ229" i="106"/>
  <c r="M229" i="106"/>
  <c r="U229" i="106"/>
  <c r="AC229" i="106"/>
  <c r="AK229" i="106"/>
  <c r="O229" i="106"/>
  <c r="W229" i="106"/>
  <c r="AE229" i="106"/>
  <c r="P229" i="106"/>
  <c r="X229" i="106"/>
  <c r="AF229" i="106"/>
  <c r="S229" i="106"/>
  <c r="AI229" i="106"/>
  <c r="V229" i="106"/>
  <c r="Z229" i="106"/>
  <c r="H230" i="106"/>
  <c r="Q229" i="106"/>
  <c r="AG229" i="106"/>
  <c r="R229" i="106"/>
  <c r="AH229" i="106"/>
  <c r="AA229" i="106"/>
  <c r="AD229" i="106"/>
  <c r="Y229" i="106"/>
  <c r="N229" i="106"/>
  <c r="P261" i="106"/>
  <c r="X261" i="106"/>
  <c r="AF261" i="106"/>
  <c r="R261" i="106"/>
  <c r="Z261" i="106"/>
  <c r="AH261" i="106"/>
  <c r="H262" i="106"/>
  <c r="S261" i="106"/>
  <c r="AA261" i="106"/>
  <c r="AI261" i="106"/>
  <c r="V261" i="106"/>
  <c r="AJ261" i="106"/>
  <c r="L261" i="106"/>
  <c r="W261" i="106"/>
  <c r="AK261" i="106"/>
  <c r="O261" i="106"/>
  <c r="AE261" i="106"/>
  <c r="N261" i="106"/>
  <c r="Q261" i="106"/>
  <c r="AG261" i="106"/>
  <c r="T261" i="106"/>
  <c r="U261" i="106"/>
  <c r="AD261" i="106"/>
  <c r="Y261" i="106"/>
  <c r="AB261" i="106"/>
  <c r="M261" i="106"/>
  <c r="AC261" i="106"/>
  <c r="H149" i="106"/>
  <c r="H118" i="106"/>
  <c r="AD124" i="103"/>
  <c r="AC124" i="103"/>
  <c r="AP124" i="103"/>
  <c r="H123" i="103"/>
  <c r="E124" i="103"/>
  <c r="G123" i="103"/>
  <c r="N126" i="103"/>
  <c r="O125" i="103"/>
  <c r="V125" i="103" s="1"/>
  <c r="Q124" i="103"/>
  <c r="AH124" i="103"/>
  <c r="AG124" i="103"/>
  <c r="AR124" i="103"/>
  <c r="AK124" i="103"/>
  <c r="P124" i="103"/>
  <c r="U124" i="103"/>
  <c r="AT124" i="103"/>
  <c r="AO124" i="103"/>
  <c r="Y124" i="103"/>
  <c r="R124" i="103"/>
  <c r="X124" i="103"/>
  <c r="S124" i="103"/>
  <c r="W124" i="103"/>
  <c r="AQ124" i="103"/>
  <c r="AI124" i="103"/>
  <c r="AB124" i="103"/>
  <c r="AF124" i="103"/>
  <c r="AJ124" i="103"/>
  <c r="AL124" i="103"/>
  <c r="AA124" i="103"/>
  <c r="T124" i="103"/>
  <c r="AS124" i="103"/>
  <c r="AM124" i="103"/>
  <c r="AN124" i="103"/>
  <c r="AE124" i="103"/>
  <c r="Z124" i="103"/>
  <c r="O200" i="151" l="1"/>
  <c r="D200" i="151"/>
  <c r="E199" i="151"/>
  <c r="I199" i="151"/>
  <c r="K25" i="151"/>
  <c r="J25" i="151"/>
  <c r="AL81" i="106"/>
  <c r="AL74" i="106"/>
  <c r="AL153" i="106"/>
  <c r="AL77" i="106"/>
  <c r="AL80" i="106"/>
  <c r="AL75" i="106"/>
  <c r="AL78" i="106"/>
  <c r="AL68" i="106"/>
  <c r="AL87" i="106"/>
  <c r="AL86" i="106"/>
  <c r="AL76" i="106"/>
  <c r="AL72" i="106"/>
  <c r="AL69" i="106"/>
  <c r="AL79" i="106"/>
  <c r="AL121" i="106"/>
  <c r="AL152" i="106"/>
  <c r="AL70" i="106"/>
  <c r="AL122" i="106"/>
  <c r="AL71" i="106"/>
  <c r="AL82" i="106"/>
  <c r="AL196" i="106"/>
  <c r="AL195" i="106"/>
  <c r="AL178" i="106"/>
  <c r="O26" i="117"/>
  <c r="H26" i="117" s="1"/>
  <c r="AK319" i="106"/>
  <c r="AL261" i="106"/>
  <c r="AL229" i="106"/>
  <c r="AL306" i="106"/>
  <c r="AL308" i="106" s="1"/>
  <c r="AL311" i="106" s="1"/>
  <c r="AL154" i="106"/>
  <c r="AL157" i="106"/>
  <c r="AL160" i="106"/>
  <c r="AL101" i="106"/>
  <c r="AL135" i="106"/>
  <c r="AL168" i="106"/>
  <c r="AL171" i="106"/>
  <c r="AL145" i="106"/>
  <c r="AL147" i="106"/>
  <c r="AL244" i="106"/>
  <c r="AL205" i="106"/>
  <c r="AL92" i="106"/>
  <c r="AL94" i="106"/>
  <c r="AL127" i="106"/>
  <c r="AL130" i="106"/>
  <c r="AL133" i="106"/>
  <c r="AL165" i="106"/>
  <c r="AL107" i="106"/>
  <c r="AL172" i="106"/>
  <c r="AL146" i="106"/>
  <c r="AL239" i="106"/>
  <c r="AL243" i="106"/>
  <c r="AL215" i="106"/>
  <c r="AL251" i="106"/>
  <c r="AL255" i="106"/>
  <c r="AL155" i="106"/>
  <c r="AL128" i="106"/>
  <c r="AL99" i="106"/>
  <c r="AL102" i="106"/>
  <c r="AL166" i="106"/>
  <c r="AL138" i="106"/>
  <c r="AL142" i="106"/>
  <c r="AL176" i="106"/>
  <c r="AL204" i="106"/>
  <c r="AL207" i="106"/>
  <c r="AL211" i="106"/>
  <c r="AL247" i="106"/>
  <c r="AL219" i="106"/>
  <c r="AL223" i="106"/>
  <c r="AL227" i="106"/>
  <c r="AL216" i="106"/>
  <c r="AL162" i="106"/>
  <c r="AL125" i="106"/>
  <c r="AL158" i="106"/>
  <c r="AL131" i="106"/>
  <c r="AL163" i="106"/>
  <c r="AL136" i="106"/>
  <c r="AL169" i="106"/>
  <c r="AL173" i="106"/>
  <c r="AL177" i="106"/>
  <c r="AL270" i="106"/>
  <c r="AL259" i="106"/>
  <c r="AL317" i="106"/>
  <c r="AL95" i="106"/>
  <c r="AL159" i="106"/>
  <c r="AL164" i="106"/>
  <c r="AL144" i="106"/>
  <c r="AL91" i="106"/>
  <c r="AL126" i="106"/>
  <c r="AL97" i="106"/>
  <c r="AL100" i="106"/>
  <c r="AL134" i="106"/>
  <c r="AL105" i="106"/>
  <c r="AL139" i="106"/>
  <c r="AL143" i="106"/>
  <c r="AL236" i="106"/>
  <c r="AL240" i="106"/>
  <c r="AL212" i="106"/>
  <c r="AL248" i="106"/>
  <c r="AL252" i="106"/>
  <c r="AL256" i="106"/>
  <c r="AL260" i="106"/>
  <c r="AL337" i="106"/>
  <c r="AL123" i="106"/>
  <c r="AL156" i="106"/>
  <c r="AL98" i="106"/>
  <c r="AL161" i="106"/>
  <c r="AL103" i="106"/>
  <c r="AL167" i="106"/>
  <c r="AL140" i="106"/>
  <c r="AL174" i="106"/>
  <c r="AL237" i="106"/>
  <c r="AL241" i="106"/>
  <c r="AL245" i="106"/>
  <c r="AL249" i="106"/>
  <c r="AL253" i="106"/>
  <c r="AL257" i="106"/>
  <c r="AL137" i="106"/>
  <c r="AL325" i="106"/>
  <c r="AL124" i="106"/>
  <c r="AL96" i="106"/>
  <c r="AL129" i="106"/>
  <c r="AL132" i="106"/>
  <c r="AL104" i="106"/>
  <c r="AL106" i="106"/>
  <c r="AL141" i="106"/>
  <c r="AL175" i="106"/>
  <c r="AL228" i="106"/>
  <c r="AM66" i="106"/>
  <c r="AL206" i="106"/>
  <c r="AL242" i="106"/>
  <c r="AL214" i="106"/>
  <c r="AL250" i="106"/>
  <c r="AL222" i="106"/>
  <c r="AL226" i="106"/>
  <c r="AL238" i="106"/>
  <c r="AL210" i="106"/>
  <c r="AL246" i="106"/>
  <c r="AL218" i="106"/>
  <c r="AL254" i="106"/>
  <c r="AL258" i="106"/>
  <c r="AL208" i="106"/>
  <c r="AL220" i="106"/>
  <c r="AL224" i="106"/>
  <c r="AL93" i="106"/>
  <c r="AL170" i="106"/>
  <c r="AL209" i="106"/>
  <c r="AL213" i="106"/>
  <c r="AL217" i="106"/>
  <c r="AL221" i="106"/>
  <c r="AL225" i="106"/>
  <c r="A199" i="151"/>
  <c r="C201" i="151"/>
  <c r="B200" i="151"/>
  <c r="O118" i="106"/>
  <c r="W118" i="106"/>
  <c r="AE118" i="106"/>
  <c r="P118" i="106"/>
  <c r="X118" i="106"/>
  <c r="AF118" i="106"/>
  <c r="Q118" i="106"/>
  <c r="Y118" i="106"/>
  <c r="AG118" i="106"/>
  <c r="R118" i="106"/>
  <c r="Z118" i="106"/>
  <c r="AH118" i="106"/>
  <c r="S118" i="106"/>
  <c r="AA118" i="106"/>
  <c r="AI118" i="106"/>
  <c r="L118" i="106"/>
  <c r="T118" i="106"/>
  <c r="AB118" i="106"/>
  <c r="AJ118" i="106"/>
  <c r="AL118" i="106"/>
  <c r="AK118" i="106"/>
  <c r="M118" i="106"/>
  <c r="AC118" i="106"/>
  <c r="AD118" i="106"/>
  <c r="N118" i="106"/>
  <c r="U118" i="106"/>
  <c r="V118" i="106"/>
  <c r="S149" i="106"/>
  <c r="AA149" i="106"/>
  <c r="AI149" i="106"/>
  <c r="L149" i="106"/>
  <c r="T149" i="106"/>
  <c r="AB149" i="106"/>
  <c r="AJ149" i="106"/>
  <c r="M149" i="106"/>
  <c r="U149" i="106"/>
  <c r="AC149" i="106"/>
  <c r="AK149" i="106"/>
  <c r="N149" i="106"/>
  <c r="V149" i="106"/>
  <c r="AD149" i="106"/>
  <c r="AL149" i="106"/>
  <c r="O149" i="106"/>
  <c r="W149" i="106"/>
  <c r="AE149" i="106"/>
  <c r="P149" i="106"/>
  <c r="X149" i="106"/>
  <c r="AF149" i="106"/>
  <c r="Q149" i="106"/>
  <c r="R149" i="106"/>
  <c r="Y149" i="106"/>
  <c r="Z149" i="106"/>
  <c r="AG149" i="106"/>
  <c r="AH149" i="106"/>
  <c r="P179" i="106"/>
  <c r="X179" i="106"/>
  <c r="AF179" i="106"/>
  <c r="Q179" i="106"/>
  <c r="Y179" i="106"/>
  <c r="AG179" i="106"/>
  <c r="S179" i="106"/>
  <c r="AA179" i="106"/>
  <c r="AI179" i="106"/>
  <c r="L179" i="106"/>
  <c r="T179" i="106"/>
  <c r="AB179" i="106"/>
  <c r="AJ179" i="106"/>
  <c r="O179" i="106"/>
  <c r="AE179" i="106"/>
  <c r="R179" i="106"/>
  <c r="AH179" i="106"/>
  <c r="U179" i="106"/>
  <c r="AK179" i="106"/>
  <c r="V179" i="106"/>
  <c r="Z179" i="106"/>
  <c r="N179" i="106"/>
  <c r="M179" i="106"/>
  <c r="AC179" i="106"/>
  <c r="AD179" i="106"/>
  <c r="W179" i="106"/>
  <c r="M26" i="117"/>
  <c r="N26" i="117"/>
  <c r="P26" i="117"/>
  <c r="H150" i="106"/>
  <c r="M230" i="106"/>
  <c r="U230" i="106"/>
  <c r="AC230" i="106"/>
  <c r="AK230" i="106"/>
  <c r="N230" i="106"/>
  <c r="V230" i="106"/>
  <c r="AD230" i="106"/>
  <c r="AL230" i="106"/>
  <c r="P230" i="106"/>
  <c r="X230" i="106"/>
  <c r="AF230" i="106"/>
  <c r="Q230" i="106"/>
  <c r="Y230" i="106"/>
  <c r="AG230" i="106"/>
  <c r="T230" i="106"/>
  <c r="AJ230" i="106"/>
  <c r="W230" i="106"/>
  <c r="AA230" i="106"/>
  <c r="R230" i="106"/>
  <c r="AH230" i="106"/>
  <c r="S230" i="106"/>
  <c r="AI230" i="106"/>
  <c r="H231" i="106"/>
  <c r="L230" i="106"/>
  <c r="O230" i="106"/>
  <c r="Z230" i="106"/>
  <c r="AE230" i="106"/>
  <c r="AB230" i="106"/>
  <c r="H180" i="106"/>
  <c r="H119" i="106"/>
  <c r="Q262" i="106"/>
  <c r="Y262" i="106"/>
  <c r="AG262" i="106"/>
  <c r="S262" i="106"/>
  <c r="AA262" i="106"/>
  <c r="AI262" i="106"/>
  <c r="L262" i="106"/>
  <c r="T262" i="106"/>
  <c r="AB262" i="106"/>
  <c r="AJ262" i="106"/>
  <c r="P262" i="106"/>
  <c r="AD262" i="106"/>
  <c r="H263" i="106"/>
  <c r="R262" i="106"/>
  <c r="AE262" i="106"/>
  <c r="U262" i="106"/>
  <c r="AK262" i="106"/>
  <c r="V262" i="106"/>
  <c r="AL262" i="106"/>
  <c r="W262" i="106"/>
  <c r="AH262" i="106"/>
  <c r="X262" i="106"/>
  <c r="Z262" i="106"/>
  <c r="M262" i="106"/>
  <c r="AC262" i="106"/>
  <c r="O262" i="106"/>
  <c r="N262" i="106"/>
  <c r="AF262" i="106"/>
  <c r="T125" i="103"/>
  <c r="AH125" i="103"/>
  <c r="Y125" i="103"/>
  <c r="AT125" i="103"/>
  <c r="AS125" i="103"/>
  <c r="P125" i="103"/>
  <c r="W125" i="103"/>
  <c r="X125" i="103"/>
  <c r="AL125" i="103"/>
  <c r="AK125" i="103"/>
  <c r="AD125" i="103"/>
  <c r="AR125" i="103"/>
  <c r="AI125" i="103"/>
  <c r="AM125" i="103"/>
  <c r="S125" i="103"/>
  <c r="AQ125" i="103"/>
  <c r="R125" i="103"/>
  <c r="AP125" i="103"/>
  <c r="AB125" i="103"/>
  <c r="E125" i="103"/>
  <c r="G124" i="103"/>
  <c r="H124" i="103"/>
  <c r="N127" i="103"/>
  <c r="O126" i="103"/>
  <c r="AN126" i="103" s="1"/>
  <c r="Z125" i="103"/>
  <c r="AE125" i="103"/>
  <c r="AJ125" i="103"/>
  <c r="AC125" i="103"/>
  <c r="AF125" i="103"/>
  <c r="U125" i="103"/>
  <c r="Q125" i="103"/>
  <c r="AO125" i="103"/>
  <c r="AN125" i="103"/>
  <c r="AG125" i="103"/>
  <c r="AA125" i="103"/>
  <c r="O201" i="151" l="1"/>
  <c r="D201" i="151"/>
  <c r="E200" i="151"/>
  <c r="I200" i="151"/>
  <c r="F26" i="151"/>
  <c r="P26" i="151" s="1"/>
  <c r="G26" i="151"/>
  <c r="AM76" i="106"/>
  <c r="AM78" i="106"/>
  <c r="AM81" i="106"/>
  <c r="AM77" i="106"/>
  <c r="AM80" i="106"/>
  <c r="AM87" i="106"/>
  <c r="AM75" i="106"/>
  <c r="AM79" i="106"/>
  <c r="AM121" i="106"/>
  <c r="AM69" i="106"/>
  <c r="AM70" i="106"/>
  <c r="AM86" i="106"/>
  <c r="AM74" i="106"/>
  <c r="AM152" i="106"/>
  <c r="AM153" i="106"/>
  <c r="AM122" i="106"/>
  <c r="AM72" i="106"/>
  <c r="AM71" i="106"/>
  <c r="AM68" i="106"/>
  <c r="AM82" i="106"/>
  <c r="AM195" i="106"/>
  <c r="AM196" i="106"/>
  <c r="AM179" i="106"/>
  <c r="AM230" i="106"/>
  <c r="AM262" i="106"/>
  <c r="AL318" i="106"/>
  <c r="AL319" i="106" s="1"/>
  <c r="AM260" i="106"/>
  <c r="AM94" i="106"/>
  <c r="AM97" i="106"/>
  <c r="AM100" i="106"/>
  <c r="AM133" i="106"/>
  <c r="AM166" i="106"/>
  <c r="AM108" i="106"/>
  <c r="AM172" i="106"/>
  <c r="AM176" i="106"/>
  <c r="AM178" i="106"/>
  <c r="AM261" i="106"/>
  <c r="AM205" i="106"/>
  <c r="AM241" i="106"/>
  <c r="AM245" i="106"/>
  <c r="AM217" i="106"/>
  <c r="AM253" i="106"/>
  <c r="AM225" i="106"/>
  <c r="AM238" i="106"/>
  <c r="AM214" i="106"/>
  <c r="AM250" i="106"/>
  <c r="AM254" i="106"/>
  <c r="AM211" i="106"/>
  <c r="AM219" i="106"/>
  <c r="AM96" i="106"/>
  <c r="AM160" i="106"/>
  <c r="AM102" i="106"/>
  <c r="AM104" i="106"/>
  <c r="AM171" i="106"/>
  <c r="AM145" i="106"/>
  <c r="AM220" i="106"/>
  <c r="AM177" i="106"/>
  <c r="AM92" i="106"/>
  <c r="AM95" i="106"/>
  <c r="AM128" i="106"/>
  <c r="AM131" i="106"/>
  <c r="AM134" i="106"/>
  <c r="AM136" i="106"/>
  <c r="AM169" i="106"/>
  <c r="AM173" i="106"/>
  <c r="AM210" i="106"/>
  <c r="AM258" i="106"/>
  <c r="AM259" i="106"/>
  <c r="AM229" i="106"/>
  <c r="AN66" i="106"/>
  <c r="AM239" i="106"/>
  <c r="AM247" i="106"/>
  <c r="AM251" i="106"/>
  <c r="AM223" i="106"/>
  <c r="AM244" i="106"/>
  <c r="AM204" i="106"/>
  <c r="AM248" i="106"/>
  <c r="AM147" i="106"/>
  <c r="AM325" i="106"/>
  <c r="AM91" i="106"/>
  <c r="AM126" i="106"/>
  <c r="AM129" i="106"/>
  <c r="AM161" i="106"/>
  <c r="AM164" i="106"/>
  <c r="AM106" i="106"/>
  <c r="AM139" i="106"/>
  <c r="AM143" i="106"/>
  <c r="AM206" i="106"/>
  <c r="AM242" i="106"/>
  <c r="AM246" i="106"/>
  <c r="AM218" i="106"/>
  <c r="AM222" i="106"/>
  <c r="AM226" i="106"/>
  <c r="AM207" i="106"/>
  <c r="AM215" i="106"/>
  <c r="AM255" i="106"/>
  <c r="AM337" i="106"/>
  <c r="AM124" i="106"/>
  <c r="AM156" i="106"/>
  <c r="AM98" i="106"/>
  <c r="AM101" i="106"/>
  <c r="AM103" i="106"/>
  <c r="AM137" i="106"/>
  <c r="AM140" i="106"/>
  <c r="AM144" i="106"/>
  <c r="AM243" i="106"/>
  <c r="AM227" i="106"/>
  <c r="AM125" i="106"/>
  <c r="AM168" i="106"/>
  <c r="AM208" i="106"/>
  <c r="AM256" i="106"/>
  <c r="AM317" i="106"/>
  <c r="AM93" i="106"/>
  <c r="AM127" i="106"/>
  <c r="AM159" i="106"/>
  <c r="AM162" i="106"/>
  <c r="AM135" i="106"/>
  <c r="AM167" i="106"/>
  <c r="AM170" i="106"/>
  <c r="AM174" i="106"/>
  <c r="AM148" i="106"/>
  <c r="AM236" i="106"/>
  <c r="AM216" i="106"/>
  <c r="AM228" i="106"/>
  <c r="AM306" i="106"/>
  <c r="AM308" i="106" s="1"/>
  <c r="AM311" i="106" s="1"/>
  <c r="AM154" i="106"/>
  <c r="AM157" i="106"/>
  <c r="AM99" i="106"/>
  <c r="AM132" i="106"/>
  <c r="AM165" i="106"/>
  <c r="AM138" i="106"/>
  <c r="AM141" i="106"/>
  <c r="AM175" i="106"/>
  <c r="AM252" i="106"/>
  <c r="AM270" i="106"/>
  <c r="AM212" i="106"/>
  <c r="AM123" i="106"/>
  <c r="AM155" i="106"/>
  <c r="AM158" i="106"/>
  <c r="AM130" i="106"/>
  <c r="AM163" i="106"/>
  <c r="AM105" i="106"/>
  <c r="AM107" i="106"/>
  <c r="AM142" i="106"/>
  <c r="AM146" i="106"/>
  <c r="AM237" i="106"/>
  <c r="AM209" i="106"/>
  <c r="AM213" i="106"/>
  <c r="AM249" i="106"/>
  <c r="AM221" i="106"/>
  <c r="AM257" i="106"/>
  <c r="AM240" i="106"/>
  <c r="AM224" i="106"/>
  <c r="C202" i="151"/>
  <c r="B201" i="151"/>
  <c r="A200" i="151"/>
  <c r="L119" i="106"/>
  <c r="T119" i="106"/>
  <c r="AB119" i="106"/>
  <c r="AJ119" i="106"/>
  <c r="M119" i="106"/>
  <c r="U119" i="106"/>
  <c r="AC119" i="106"/>
  <c r="AK119" i="106"/>
  <c r="N119" i="106"/>
  <c r="V119" i="106"/>
  <c r="AD119" i="106"/>
  <c r="AL119" i="106"/>
  <c r="O119" i="106"/>
  <c r="W119" i="106"/>
  <c r="AE119" i="106"/>
  <c r="AM119" i="106"/>
  <c r="P119" i="106"/>
  <c r="X119" i="106"/>
  <c r="AF119" i="106"/>
  <c r="Q119" i="106"/>
  <c r="Y119" i="106"/>
  <c r="AG119" i="106"/>
  <c r="AH119" i="106"/>
  <c r="AI119" i="106"/>
  <c r="R119" i="106"/>
  <c r="S119" i="106"/>
  <c r="Z119" i="106"/>
  <c r="AA119" i="106"/>
  <c r="P150" i="106"/>
  <c r="X150" i="106"/>
  <c r="AF150" i="106"/>
  <c r="Q150" i="106"/>
  <c r="Y150" i="106"/>
  <c r="AG150" i="106"/>
  <c r="R150" i="106"/>
  <c r="Z150" i="106"/>
  <c r="AH150" i="106"/>
  <c r="S150" i="106"/>
  <c r="AA150" i="106"/>
  <c r="AI150" i="106"/>
  <c r="L150" i="106"/>
  <c r="T150" i="106"/>
  <c r="AB150" i="106"/>
  <c r="AJ150" i="106"/>
  <c r="M150" i="106"/>
  <c r="U150" i="106"/>
  <c r="AC150" i="106"/>
  <c r="AK150" i="106"/>
  <c r="V150" i="106"/>
  <c r="W150" i="106"/>
  <c r="AD150" i="106"/>
  <c r="AE150" i="106"/>
  <c r="AL150" i="106"/>
  <c r="AM150" i="106"/>
  <c r="N150" i="106"/>
  <c r="O150" i="106"/>
  <c r="R180" i="106"/>
  <c r="Z180" i="106"/>
  <c r="AH180" i="106"/>
  <c r="S180" i="106"/>
  <c r="AA180" i="106"/>
  <c r="AI180" i="106"/>
  <c r="M180" i="106"/>
  <c r="U180" i="106"/>
  <c r="AC180" i="106"/>
  <c r="AK180" i="106"/>
  <c r="N180" i="106"/>
  <c r="V180" i="106"/>
  <c r="AD180" i="106"/>
  <c r="AL180" i="106"/>
  <c r="Q180" i="106"/>
  <c r="AG180" i="106"/>
  <c r="T180" i="106"/>
  <c r="AJ180" i="106"/>
  <c r="W180" i="106"/>
  <c r="X180" i="106"/>
  <c r="L180" i="106"/>
  <c r="AB180" i="106"/>
  <c r="P180" i="106"/>
  <c r="AF180" i="106"/>
  <c r="O180" i="106"/>
  <c r="AE180" i="106"/>
  <c r="Y180" i="106"/>
  <c r="J26" i="117"/>
  <c r="K26" i="117"/>
  <c r="H181" i="106"/>
  <c r="H120" i="106"/>
  <c r="N231" i="106"/>
  <c r="V231" i="106"/>
  <c r="AD231" i="106"/>
  <c r="AL231" i="106"/>
  <c r="O231" i="106"/>
  <c r="W231" i="106"/>
  <c r="AE231" i="106"/>
  <c r="AM231" i="106"/>
  <c r="Q231" i="106"/>
  <c r="Y231" i="106"/>
  <c r="AG231" i="106"/>
  <c r="R231" i="106"/>
  <c r="Z231" i="106"/>
  <c r="AH231" i="106"/>
  <c r="H232" i="106"/>
  <c r="U231" i="106"/>
  <c r="AK231" i="106"/>
  <c r="X231" i="106"/>
  <c r="L231" i="106"/>
  <c r="AB231" i="106"/>
  <c r="S231" i="106"/>
  <c r="AI231" i="106"/>
  <c r="T231" i="106"/>
  <c r="AJ231" i="106"/>
  <c r="M231" i="106"/>
  <c r="P231" i="106"/>
  <c r="AA231" i="106"/>
  <c r="AC231" i="106"/>
  <c r="AF231" i="106"/>
  <c r="H151" i="106"/>
  <c r="R263" i="106"/>
  <c r="L263" i="106"/>
  <c r="T263" i="106"/>
  <c r="AB263" i="106"/>
  <c r="AJ263" i="106"/>
  <c r="M263" i="106"/>
  <c r="U263" i="106"/>
  <c r="AC263" i="106"/>
  <c r="AK263" i="106"/>
  <c r="X263" i="106"/>
  <c r="AH263" i="106"/>
  <c r="N263" i="106"/>
  <c r="Y263" i="106"/>
  <c r="AI263" i="106"/>
  <c r="V263" i="106"/>
  <c r="AL263" i="106"/>
  <c r="AA263" i="106"/>
  <c r="S263" i="106"/>
  <c r="W263" i="106"/>
  <c r="AM263" i="106"/>
  <c r="Z263" i="106"/>
  <c r="O263" i="106"/>
  <c r="AD263" i="106"/>
  <c r="H264" i="106"/>
  <c r="P263" i="106"/>
  <c r="AE263" i="106"/>
  <c r="Q263" i="106"/>
  <c r="AF263" i="106"/>
  <c r="AG263" i="106"/>
  <c r="AH126" i="103"/>
  <c r="U126" i="103"/>
  <c r="AR126" i="103"/>
  <c r="AM126" i="103"/>
  <c r="AD126" i="103"/>
  <c r="Y126" i="103"/>
  <c r="AJ126" i="103"/>
  <c r="AC126" i="103"/>
  <c r="AT126" i="103"/>
  <c r="V126" i="103"/>
  <c r="AG126" i="103"/>
  <c r="AL126" i="103"/>
  <c r="AI126" i="103"/>
  <c r="Q126" i="103"/>
  <c r="AO126" i="103"/>
  <c r="P126" i="103"/>
  <c r="AB126" i="103"/>
  <c r="Z126" i="103"/>
  <c r="E126" i="103"/>
  <c r="H125" i="103"/>
  <c r="O127" i="103"/>
  <c r="X127" i="103" s="1"/>
  <c r="G125" i="103"/>
  <c r="N128" i="103"/>
  <c r="AQ126" i="103"/>
  <c r="AA126" i="103"/>
  <c r="T126" i="103"/>
  <c r="X126" i="103"/>
  <c r="AS126" i="103"/>
  <c r="AK126" i="103"/>
  <c r="AE126" i="103"/>
  <c r="AF126" i="103"/>
  <c r="S126" i="103"/>
  <c r="W126" i="103"/>
  <c r="R126" i="103"/>
  <c r="AP126" i="103"/>
  <c r="D202" i="151" l="1"/>
  <c r="O202" i="151"/>
  <c r="I201" i="151"/>
  <c r="E201" i="151"/>
  <c r="H26" i="151"/>
  <c r="M26" i="151"/>
  <c r="N26" i="151"/>
  <c r="AN263" i="106"/>
  <c r="AN69" i="106"/>
  <c r="AN152" i="106"/>
  <c r="AN121" i="106"/>
  <c r="AN76" i="106"/>
  <c r="AN78" i="106"/>
  <c r="AN79" i="106"/>
  <c r="AN195" i="106"/>
  <c r="AN81" i="106"/>
  <c r="AN77" i="106"/>
  <c r="AN80" i="106"/>
  <c r="AN153" i="106"/>
  <c r="AN122" i="106"/>
  <c r="AN75" i="106"/>
  <c r="AN82" i="106"/>
  <c r="AN74" i="106"/>
  <c r="AN87" i="106"/>
  <c r="AN86" i="106"/>
  <c r="AN71" i="106"/>
  <c r="AN68" i="106"/>
  <c r="AN196" i="106"/>
  <c r="AN72" i="106"/>
  <c r="AN70" i="106"/>
  <c r="AN231" i="106"/>
  <c r="AN150" i="106"/>
  <c r="AN119" i="106"/>
  <c r="AN180" i="106"/>
  <c r="AM318" i="106"/>
  <c r="AM319" i="106" s="1"/>
  <c r="AN317" i="106"/>
  <c r="AN93" i="106"/>
  <c r="AN157" i="106"/>
  <c r="AN159" i="106"/>
  <c r="AN101" i="106"/>
  <c r="AN104" i="106"/>
  <c r="AN106" i="106"/>
  <c r="AN140" i="106"/>
  <c r="AN174" i="106"/>
  <c r="AN148" i="106"/>
  <c r="AN270" i="106"/>
  <c r="AN207" i="106"/>
  <c r="AN211" i="106"/>
  <c r="AN247" i="106"/>
  <c r="AN251" i="106"/>
  <c r="AN223" i="106"/>
  <c r="AN227" i="106"/>
  <c r="AN262" i="106"/>
  <c r="AO66" i="106"/>
  <c r="AN239" i="106"/>
  <c r="AN243" i="106"/>
  <c r="AN215" i="106"/>
  <c r="AN255" i="106"/>
  <c r="AN259" i="106"/>
  <c r="AN238" i="106"/>
  <c r="AN306" i="106"/>
  <c r="AN308" i="106" s="1"/>
  <c r="AN311" i="106" s="1"/>
  <c r="AN124" i="106"/>
  <c r="AN96" i="106"/>
  <c r="AN99" i="106"/>
  <c r="AN132" i="106"/>
  <c r="AN135" i="106"/>
  <c r="AN107" i="106"/>
  <c r="AN109" i="106"/>
  <c r="AN144" i="106"/>
  <c r="AN178" i="106"/>
  <c r="AN219" i="106"/>
  <c r="AN204" i="106"/>
  <c r="AN240" i="106"/>
  <c r="AN244" i="106"/>
  <c r="AN216" i="106"/>
  <c r="AN252" i="106"/>
  <c r="AN256" i="106"/>
  <c r="AN228" i="106"/>
  <c r="AN125" i="106"/>
  <c r="AN127" i="106"/>
  <c r="AN130" i="106"/>
  <c r="AN102" i="106"/>
  <c r="AN165" i="106"/>
  <c r="AN168" i="106"/>
  <c r="AN171" i="106"/>
  <c r="AN145" i="106"/>
  <c r="AN179" i="106"/>
  <c r="AN91" i="106"/>
  <c r="AN94" i="106"/>
  <c r="AN97" i="106"/>
  <c r="AN160" i="106"/>
  <c r="AN133" i="106"/>
  <c r="AN136" i="106"/>
  <c r="AN138" i="106"/>
  <c r="AN141" i="106"/>
  <c r="AN175" i="106"/>
  <c r="AN149" i="106"/>
  <c r="AN236" i="106"/>
  <c r="AN208" i="106"/>
  <c r="AN212" i="106"/>
  <c r="AN248" i="106"/>
  <c r="AN220" i="106"/>
  <c r="AN224" i="106"/>
  <c r="AN260" i="106"/>
  <c r="AN237" i="106"/>
  <c r="AN209" i="106"/>
  <c r="AN213" i="106"/>
  <c r="AN217" i="106"/>
  <c r="AN253" i="106"/>
  <c r="AN257" i="106"/>
  <c r="AN230" i="106"/>
  <c r="AN241" i="106"/>
  <c r="AN245" i="106"/>
  <c r="AN221" i="106"/>
  <c r="AN325" i="106"/>
  <c r="AN92" i="106"/>
  <c r="AN156" i="106"/>
  <c r="AN98" i="106"/>
  <c r="AN100" i="106"/>
  <c r="AN164" i="106"/>
  <c r="AN167" i="106"/>
  <c r="AN169" i="106"/>
  <c r="AN143" i="106"/>
  <c r="AN177" i="106"/>
  <c r="AN123" i="106"/>
  <c r="AN155" i="106"/>
  <c r="AN128" i="106"/>
  <c r="AN131" i="106"/>
  <c r="AN163" i="106"/>
  <c r="AN166" i="106"/>
  <c r="AN139" i="106"/>
  <c r="AN172" i="106"/>
  <c r="AN176" i="106"/>
  <c r="AN205" i="106"/>
  <c r="AN95" i="106"/>
  <c r="AN158" i="106"/>
  <c r="AN161" i="106"/>
  <c r="AN103" i="106"/>
  <c r="AN105" i="106"/>
  <c r="AN108" i="106"/>
  <c r="AN142" i="106"/>
  <c r="AN146" i="106"/>
  <c r="AN249" i="106"/>
  <c r="AN225" i="106"/>
  <c r="AN222" i="106"/>
  <c r="AN337" i="106"/>
  <c r="AN154" i="106"/>
  <c r="AN126" i="106"/>
  <c r="AN129" i="106"/>
  <c r="AN162" i="106"/>
  <c r="AN134" i="106"/>
  <c r="AN137" i="106"/>
  <c r="AN170" i="106"/>
  <c r="AN173" i="106"/>
  <c r="AN147" i="106"/>
  <c r="AN261" i="106"/>
  <c r="AN206" i="106"/>
  <c r="AN242" i="106"/>
  <c r="AN246" i="106"/>
  <c r="AN250" i="106"/>
  <c r="AN254" i="106"/>
  <c r="AN258" i="106"/>
  <c r="AN229" i="106"/>
  <c r="AN210" i="106"/>
  <c r="AN214" i="106"/>
  <c r="AN218" i="106"/>
  <c r="AN226" i="106"/>
  <c r="A201" i="151"/>
  <c r="C203" i="151"/>
  <c r="B202" i="151"/>
  <c r="N120" i="106"/>
  <c r="V120" i="106"/>
  <c r="AD120" i="106"/>
  <c r="AL120" i="106"/>
  <c r="O120" i="106"/>
  <c r="W120" i="106"/>
  <c r="AE120" i="106"/>
  <c r="AM120" i="106"/>
  <c r="P120" i="106"/>
  <c r="X120" i="106"/>
  <c r="AF120" i="106"/>
  <c r="AN120" i="106"/>
  <c r="Q120" i="106"/>
  <c r="Y120" i="106"/>
  <c r="AG120" i="106"/>
  <c r="R120" i="106"/>
  <c r="Z120" i="106"/>
  <c r="AH120" i="106"/>
  <c r="S120" i="106"/>
  <c r="AA120" i="106"/>
  <c r="AI120" i="106"/>
  <c r="M120" i="106"/>
  <c r="T120" i="106"/>
  <c r="AJ120" i="106"/>
  <c r="AK120" i="106"/>
  <c r="L120" i="106"/>
  <c r="U120" i="106"/>
  <c r="AB120" i="106"/>
  <c r="AC120" i="106"/>
  <c r="R151" i="106"/>
  <c r="Z151" i="106"/>
  <c r="AH151" i="106"/>
  <c r="S151" i="106"/>
  <c r="AA151" i="106"/>
  <c r="AI151" i="106"/>
  <c r="L151" i="106"/>
  <c r="T151" i="106"/>
  <c r="AB151" i="106"/>
  <c r="AJ151" i="106"/>
  <c r="M151" i="106"/>
  <c r="U151" i="106"/>
  <c r="AC151" i="106"/>
  <c r="AK151" i="106"/>
  <c r="N151" i="106"/>
  <c r="V151" i="106"/>
  <c r="AD151" i="106"/>
  <c r="AL151" i="106"/>
  <c r="O151" i="106"/>
  <c r="W151" i="106"/>
  <c r="AE151" i="106"/>
  <c r="AM151" i="106"/>
  <c r="X151" i="106"/>
  <c r="P151" i="106"/>
  <c r="Q151" i="106"/>
  <c r="Y151" i="106"/>
  <c r="AF151" i="106"/>
  <c r="AG151" i="106"/>
  <c r="AN151" i="106"/>
  <c r="L181" i="106"/>
  <c r="T181" i="106"/>
  <c r="AB181" i="106"/>
  <c r="AJ181" i="106"/>
  <c r="M181" i="106"/>
  <c r="U181" i="106"/>
  <c r="AC181" i="106"/>
  <c r="AK181" i="106"/>
  <c r="O181" i="106"/>
  <c r="W181" i="106"/>
  <c r="AE181" i="106"/>
  <c r="AM181" i="106"/>
  <c r="P181" i="106"/>
  <c r="X181" i="106"/>
  <c r="AF181" i="106"/>
  <c r="AN181" i="106"/>
  <c r="S181" i="106"/>
  <c r="AI181" i="106"/>
  <c r="V181" i="106"/>
  <c r="AL181" i="106"/>
  <c r="Y181" i="106"/>
  <c r="Z181" i="106"/>
  <c r="N181" i="106"/>
  <c r="AD181" i="106"/>
  <c r="R181" i="106"/>
  <c r="AH181" i="106"/>
  <c r="Q181" i="106"/>
  <c r="AG181" i="106"/>
  <c r="AA181" i="106"/>
  <c r="M264" i="106"/>
  <c r="U264" i="106"/>
  <c r="AC264" i="106"/>
  <c r="AK264" i="106"/>
  <c r="N264" i="106"/>
  <c r="V264" i="106"/>
  <c r="AD264" i="106"/>
  <c r="AL264" i="106"/>
  <c r="O264" i="106"/>
  <c r="Y264" i="106"/>
  <c r="AI264" i="106"/>
  <c r="P264" i="106"/>
  <c r="Z264" i="106"/>
  <c r="AJ264" i="106"/>
  <c r="S264" i="106"/>
  <c r="AG264" i="106"/>
  <c r="T264" i="106"/>
  <c r="AH264" i="106"/>
  <c r="AB264" i="106"/>
  <c r="R264" i="106"/>
  <c r="W264" i="106"/>
  <c r="AM264" i="106"/>
  <c r="X264" i="106"/>
  <c r="H265" i="106"/>
  <c r="AN264" i="106"/>
  <c r="AA264" i="106"/>
  <c r="L264" i="106"/>
  <c r="AF264" i="106"/>
  <c r="Q264" i="106"/>
  <c r="AE264" i="106"/>
  <c r="O232" i="106"/>
  <c r="W232" i="106"/>
  <c r="AE232" i="106"/>
  <c r="AM232" i="106"/>
  <c r="P232" i="106"/>
  <c r="X232" i="106"/>
  <c r="AF232" i="106"/>
  <c r="AN232" i="106"/>
  <c r="R232" i="106"/>
  <c r="Z232" i="106"/>
  <c r="AH232" i="106"/>
  <c r="H233" i="106"/>
  <c r="S232" i="106"/>
  <c r="AA232" i="106"/>
  <c r="AI232" i="106"/>
  <c r="V232" i="106"/>
  <c r="AL232" i="106"/>
  <c r="Y232" i="106"/>
  <c r="M232" i="106"/>
  <c r="AC232" i="106"/>
  <c r="T232" i="106"/>
  <c r="AJ232" i="106"/>
  <c r="U232" i="106"/>
  <c r="AK232" i="106"/>
  <c r="Q232" i="106"/>
  <c r="N232" i="106"/>
  <c r="AB232" i="106"/>
  <c r="AD232" i="106"/>
  <c r="AG232" i="106"/>
  <c r="L232" i="106"/>
  <c r="H182" i="106"/>
  <c r="Y127" i="103"/>
  <c r="AG127" i="103"/>
  <c r="AI127" i="103"/>
  <c r="S127" i="103"/>
  <c r="AQ127" i="103"/>
  <c r="AN127" i="103"/>
  <c r="Q127" i="103"/>
  <c r="AD127" i="103"/>
  <c r="AA127" i="103"/>
  <c r="AL127" i="103"/>
  <c r="AH127" i="103"/>
  <c r="AK127" i="103"/>
  <c r="AE127" i="103"/>
  <c r="AT127" i="103"/>
  <c r="AM127" i="103"/>
  <c r="AF127" i="103"/>
  <c r="AS127" i="103"/>
  <c r="AC127" i="103"/>
  <c r="V127" i="103"/>
  <c r="W127" i="103"/>
  <c r="AO127" i="103"/>
  <c r="Z127" i="103"/>
  <c r="T127" i="103"/>
  <c r="AJ127" i="103"/>
  <c r="R127" i="103"/>
  <c r="AP127" i="103"/>
  <c r="P127" i="103"/>
  <c r="G126" i="103"/>
  <c r="E127" i="103"/>
  <c r="H126" i="103"/>
  <c r="N129" i="103"/>
  <c r="O128" i="103"/>
  <c r="P128" i="103" s="1"/>
  <c r="AR127" i="103"/>
  <c r="AB127" i="103"/>
  <c r="U127" i="103"/>
  <c r="O203" i="151" l="1"/>
  <c r="D203" i="151"/>
  <c r="E202" i="151"/>
  <c r="I202" i="151"/>
  <c r="K26" i="151"/>
  <c r="J26" i="151"/>
  <c r="AO152" i="106"/>
  <c r="AO121" i="106"/>
  <c r="AO75" i="106"/>
  <c r="AO82" i="106"/>
  <c r="AO195" i="106"/>
  <c r="AO81" i="106"/>
  <c r="AO76" i="106"/>
  <c r="AO78" i="106"/>
  <c r="AO69" i="106"/>
  <c r="AO77" i="106"/>
  <c r="AO80" i="106"/>
  <c r="AO79" i="106"/>
  <c r="AO71" i="106"/>
  <c r="AO72" i="106"/>
  <c r="AO153" i="106"/>
  <c r="AO74" i="106"/>
  <c r="AO196" i="106"/>
  <c r="AO122" i="106"/>
  <c r="AO87" i="106"/>
  <c r="AO86" i="106"/>
  <c r="AO68" i="106"/>
  <c r="AO70" i="106"/>
  <c r="O27" i="117"/>
  <c r="H27" i="117" s="1"/>
  <c r="AN318" i="106"/>
  <c r="AN319" i="106" s="1"/>
  <c r="AO232" i="106"/>
  <c r="AO264" i="106"/>
  <c r="AO151" i="106"/>
  <c r="AO181" i="106"/>
  <c r="AO120" i="106"/>
  <c r="AO325" i="106"/>
  <c r="AO124" i="106"/>
  <c r="AO157" i="106"/>
  <c r="AO98" i="106"/>
  <c r="AO100" i="106"/>
  <c r="AO102" i="106"/>
  <c r="AO165" i="106"/>
  <c r="AO166" i="106"/>
  <c r="AO168" i="106"/>
  <c r="AO140" i="106"/>
  <c r="AO171" i="106"/>
  <c r="AO175" i="106"/>
  <c r="AO237" i="106"/>
  <c r="AO241" i="106"/>
  <c r="AO245" i="106"/>
  <c r="AO217" i="106"/>
  <c r="AO253" i="106"/>
  <c r="AO257" i="106"/>
  <c r="AO261" i="106"/>
  <c r="AO263" i="106"/>
  <c r="AO133" i="106"/>
  <c r="AO178" i="106"/>
  <c r="AO306" i="106"/>
  <c r="AO308" i="106" s="1"/>
  <c r="AO311" i="106" s="1"/>
  <c r="AO154" i="106"/>
  <c r="AO96" i="106"/>
  <c r="AO99" i="106"/>
  <c r="AO135" i="106"/>
  <c r="AO107" i="106"/>
  <c r="AO170" i="106"/>
  <c r="AO110" i="106"/>
  <c r="AO150" i="106"/>
  <c r="AO206" i="106"/>
  <c r="AO242" i="106"/>
  <c r="AO246" i="106"/>
  <c r="AO218" i="106"/>
  <c r="AO222" i="106"/>
  <c r="AO258" i="106"/>
  <c r="AO262" i="106"/>
  <c r="AO94" i="106"/>
  <c r="AO127" i="106"/>
  <c r="AO159" i="106"/>
  <c r="AO160" i="106"/>
  <c r="AO132" i="106"/>
  <c r="AO103" i="106"/>
  <c r="AO144" i="106"/>
  <c r="AO147" i="106"/>
  <c r="AO238" i="106"/>
  <c r="AO210" i="106"/>
  <c r="AO214" i="106"/>
  <c r="AO250" i="106"/>
  <c r="AO254" i="106"/>
  <c r="AO226" i="106"/>
  <c r="AO211" i="106"/>
  <c r="AO219" i="106"/>
  <c r="AO255" i="106"/>
  <c r="AO212" i="106"/>
  <c r="AO224" i="106"/>
  <c r="AO260" i="106"/>
  <c r="AO208" i="106"/>
  <c r="AO92" i="106"/>
  <c r="AO125" i="106"/>
  <c r="AO128" i="106"/>
  <c r="AO161" i="106"/>
  <c r="AO162" i="106"/>
  <c r="AO134" i="106"/>
  <c r="AO106" i="106"/>
  <c r="AO138" i="106"/>
  <c r="AO142" i="106"/>
  <c r="AO176" i="106"/>
  <c r="AO119" i="106"/>
  <c r="AO207" i="106"/>
  <c r="AO243" i="106"/>
  <c r="AO215" i="106"/>
  <c r="AO251" i="106"/>
  <c r="AO223" i="106"/>
  <c r="AO227" i="106"/>
  <c r="AO230" i="106"/>
  <c r="AO239" i="106"/>
  <c r="AO248" i="106"/>
  <c r="AO231" i="106"/>
  <c r="AO317" i="106"/>
  <c r="AO126" i="106"/>
  <c r="AO164" i="106"/>
  <c r="AO136" i="106"/>
  <c r="AO169" i="106"/>
  <c r="AO141" i="106"/>
  <c r="AO143" i="106"/>
  <c r="AO145" i="106"/>
  <c r="AO236" i="106"/>
  <c r="AO149" i="106"/>
  <c r="AO91" i="106"/>
  <c r="AO155" i="106"/>
  <c r="AO158" i="106"/>
  <c r="AO129" i="106"/>
  <c r="AO131" i="106"/>
  <c r="AO101" i="106"/>
  <c r="AO105" i="106"/>
  <c r="AO137" i="106"/>
  <c r="AO139" i="106"/>
  <c r="AO109" i="106"/>
  <c r="AO172" i="106"/>
  <c r="AO146" i="106"/>
  <c r="AO247" i="106"/>
  <c r="AO259" i="106"/>
  <c r="AO270" i="106"/>
  <c r="AO123" i="106"/>
  <c r="AO156" i="106"/>
  <c r="AO97" i="106"/>
  <c r="AO167" i="106"/>
  <c r="AO108" i="106"/>
  <c r="AO173" i="106"/>
  <c r="AO174" i="106"/>
  <c r="AO148" i="106"/>
  <c r="AO180" i="106"/>
  <c r="AO204" i="106"/>
  <c r="AO240" i="106"/>
  <c r="AO220" i="106"/>
  <c r="AO244" i="106"/>
  <c r="AO252" i="106"/>
  <c r="AO256" i="106"/>
  <c r="AO337" i="106"/>
  <c r="AO93" i="106"/>
  <c r="AO95" i="106"/>
  <c r="AO130" i="106"/>
  <c r="AO163" i="106"/>
  <c r="AO104" i="106"/>
  <c r="AO177" i="106"/>
  <c r="AO179" i="106"/>
  <c r="AO205" i="106"/>
  <c r="AO209" i="106"/>
  <c r="AO213" i="106"/>
  <c r="AO249" i="106"/>
  <c r="AO221" i="106"/>
  <c r="AO225" i="106"/>
  <c r="AO229" i="106"/>
  <c r="AO216" i="106"/>
  <c r="AO228" i="106"/>
  <c r="A202" i="151"/>
  <c r="B203" i="151"/>
  <c r="C204" i="151"/>
  <c r="N182" i="106"/>
  <c r="V182" i="106"/>
  <c r="AD182" i="106"/>
  <c r="AL182" i="106"/>
  <c r="O182" i="106"/>
  <c r="W182" i="106"/>
  <c r="AE182" i="106"/>
  <c r="AM182" i="106"/>
  <c r="Q182" i="106"/>
  <c r="Y182" i="106"/>
  <c r="AG182" i="106"/>
  <c r="AO182" i="106"/>
  <c r="R182" i="106"/>
  <c r="Z182" i="106"/>
  <c r="AH182" i="106"/>
  <c r="U182" i="106"/>
  <c r="AK182" i="106"/>
  <c r="X182" i="106"/>
  <c r="AN182" i="106"/>
  <c r="AA182" i="106"/>
  <c r="L182" i="106"/>
  <c r="AB182" i="106"/>
  <c r="P182" i="106"/>
  <c r="AF182" i="106"/>
  <c r="T182" i="106"/>
  <c r="AJ182" i="106"/>
  <c r="S182" i="106"/>
  <c r="AI182" i="106"/>
  <c r="M182" i="106"/>
  <c r="AC182" i="106"/>
  <c r="M27" i="117"/>
  <c r="N27" i="117"/>
  <c r="P27" i="117"/>
  <c r="P233" i="106"/>
  <c r="Q233" i="106"/>
  <c r="Y233" i="106"/>
  <c r="AG233" i="106"/>
  <c r="AO233" i="106"/>
  <c r="S233" i="106"/>
  <c r="AA233" i="106"/>
  <c r="AI233" i="106"/>
  <c r="L233" i="106"/>
  <c r="T233" i="106"/>
  <c r="AB233" i="106"/>
  <c r="AJ233" i="106"/>
  <c r="W233" i="106"/>
  <c r="AK233" i="106"/>
  <c r="X233" i="106"/>
  <c r="AL233" i="106"/>
  <c r="N233" i="106"/>
  <c r="AC233" i="106"/>
  <c r="AN233" i="106"/>
  <c r="U233" i="106"/>
  <c r="AF233" i="106"/>
  <c r="V233" i="106"/>
  <c r="AH233" i="106"/>
  <c r="AD233" i="106"/>
  <c r="AE233" i="106"/>
  <c r="Z233" i="106"/>
  <c r="AM233" i="106"/>
  <c r="M233" i="106"/>
  <c r="O233" i="106"/>
  <c r="R233" i="106"/>
  <c r="N265" i="106"/>
  <c r="V265" i="106"/>
  <c r="AD265" i="106"/>
  <c r="AL265" i="106"/>
  <c r="O265" i="106"/>
  <c r="W265" i="106"/>
  <c r="AE265" i="106"/>
  <c r="AM265" i="106"/>
  <c r="P265" i="106"/>
  <c r="Z265" i="106"/>
  <c r="AJ265" i="106"/>
  <c r="Q265" i="106"/>
  <c r="AA265" i="106"/>
  <c r="AK265" i="106"/>
  <c r="R265" i="106"/>
  <c r="AF265" i="106"/>
  <c r="AI265" i="106"/>
  <c r="S265" i="106"/>
  <c r="AG265" i="106"/>
  <c r="T265" i="106"/>
  <c r="AH265" i="106"/>
  <c r="U265" i="106"/>
  <c r="AC265" i="106"/>
  <c r="Y265" i="106"/>
  <c r="M265" i="106"/>
  <c r="X265" i="106"/>
  <c r="AN265" i="106"/>
  <c r="AO265" i="106"/>
  <c r="L265" i="106"/>
  <c r="AB265" i="106"/>
  <c r="AA128" i="103"/>
  <c r="AC128" i="103"/>
  <c r="W128" i="103"/>
  <c r="X128" i="103"/>
  <c r="AI128" i="103"/>
  <c r="AO128" i="103"/>
  <c r="AH128" i="103"/>
  <c r="AF128" i="103"/>
  <c r="AJ128" i="103"/>
  <c r="AE128" i="103"/>
  <c r="V128" i="103"/>
  <c r="Z128" i="103"/>
  <c r="T128" i="103"/>
  <c r="AN128" i="103"/>
  <c r="AK128" i="103"/>
  <c r="R128" i="103"/>
  <c r="AP128" i="103"/>
  <c r="AD128" i="103"/>
  <c r="H127" i="103"/>
  <c r="G127" i="103"/>
  <c r="E128" i="103"/>
  <c r="O129" i="103"/>
  <c r="AN129" i="103" s="1"/>
  <c r="N130" i="103"/>
  <c r="AS128" i="103"/>
  <c r="AB128" i="103"/>
  <c r="U128" i="103"/>
  <c r="AL128" i="103"/>
  <c r="AR128" i="103"/>
  <c r="Q128" i="103"/>
  <c r="AM128" i="103"/>
  <c r="AG128" i="103"/>
  <c r="AT128" i="103"/>
  <c r="Y128" i="103"/>
  <c r="S128" i="103"/>
  <c r="AQ128" i="103"/>
  <c r="D204" i="151" l="1"/>
  <c r="O204" i="151"/>
  <c r="I203" i="151"/>
  <c r="E203" i="151"/>
  <c r="F27" i="151"/>
  <c r="P27" i="151" s="1"/>
  <c r="G27" i="151"/>
  <c r="AO318" i="106"/>
  <c r="AO319" i="106" s="1"/>
  <c r="A203" i="151"/>
  <c r="C205" i="151"/>
  <c r="B204" i="151"/>
  <c r="J27" i="117"/>
  <c r="K27" i="117"/>
  <c r="L266" i="106"/>
  <c r="L286" i="106" s="1"/>
  <c r="AJ129" i="103"/>
  <c r="AC129" i="103"/>
  <c r="W129" i="103"/>
  <c r="AL129" i="103"/>
  <c r="AB129" i="103"/>
  <c r="AO129" i="103"/>
  <c r="AH129" i="103"/>
  <c r="AT129" i="103"/>
  <c r="V129" i="103"/>
  <c r="H128" i="103"/>
  <c r="G128" i="103"/>
  <c r="E129" i="103"/>
  <c r="N131" i="103"/>
  <c r="O130" i="103"/>
  <c r="AM130" i="103" s="1"/>
  <c r="AM129" i="103"/>
  <c r="T129" i="103"/>
  <c r="AR129" i="103"/>
  <c r="P129" i="103"/>
  <c r="S129" i="103"/>
  <c r="R129" i="103"/>
  <c r="AE129" i="103"/>
  <c r="Y129" i="103"/>
  <c r="X129" i="103"/>
  <c r="AK129" i="103"/>
  <c r="AD129" i="103"/>
  <c r="Q129" i="103"/>
  <c r="AP129" i="103"/>
  <c r="AI129" i="103"/>
  <c r="AF129" i="103"/>
  <c r="AG129" i="103"/>
  <c r="Z129" i="103"/>
  <c r="AQ129" i="103"/>
  <c r="AA129" i="103"/>
  <c r="U129" i="103"/>
  <c r="AS129" i="103"/>
  <c r="O205" i="151" l="1"/>
  <c r="D205" i="151"/>
  <c r="I204" i="151"/>
  <c r="E204" i="151"/>
  <c r="H27" i="151"/>
  <c r="M27" i="151"/>
  <c r="N27" i="151"/>
  <c r="A204" i="151"/>
  <c r="C206" i="151"/>
  <c r="B205" i="151"/>
  <c r="AP130" i="103"/>
  <c r="Z130" i="103"/>
  <c r="T130" i="103"/>
  <c r="AR130" i="103"/>
  <c r="Y130" i="103"/>
  <c r="AC130" i="103"/>
  <c r="Q130" i="103"/>
  <c r="AJ130" i="103"/>
  <c r="AF130" i="103"/>
  <c r="U130" i="103"/>
  <c r="AA130" i="103"/>
  <c r="AB130" i="103"/>
  <c r="V130" i="103"/>
  <c r="AK130" i="103"/>
  <c r="R130" i="103"/>
  <c r="AN130" i="103"/>
  <c r="AG130" i="103"/>
  <c r="AS130" i="103"/>
  <c r="H129" i="103"/>
  <c r="G129" i="103"/>
  <c r="N132" i="103"/>
  <c r="E130" i="103"/>
  <c r="O131" i="103"/>
  <c r="AR131" i="103" s="1"/>
  <c r="AL130" i="103"/>
  <c r="S130" i="103"/>
  <c r="AQ130" i="103"/>
  <c r="W130" i="103"/>
  <c r="AI130" i="103"/>
  <c r="AT130" i="103"/>
  <c r="AD130" i="103"/>
  <c r="X130" i="103"/>
  <c r="AE130" i="103"/>
  <c r="P130" i="103"/>
  <c r="AO130" i="103"/>
  <c r="AH130" i="103"/>
  <c r="O206" i="151" l="1"/>
  <c r="D206" i="151"/>
  <c r="E205" i="151"/>
  <c r="I205" i="151"/>
  <c r="K27" i="151"/>
  <c r="J27" i="151"/>
  <c r="O28" i="117"/>
  <c r="H28" i="117" s="1"/>
  <c r="A205" i="151"/>
  <c r="C207" i="151"/>
  <c r="B206" i="151"/>
  <c r="M28" i="117"/>
  <c r="N28" i="117"/>
  <c r="P28" i="117"/>
  <c r="AJ131" i="103"/>
  <c r="U131" i="103"/>
  <c r="AP131" i="103"/>
  <c r="AL131" i="103"/>
  <c r="V131" i="103"/>
  <c r="AG131" i="103"/>
  <c r="Y131" i="103"/>
  <c r="S131" i="103"/>
  <c r="W131" i="103"/>
  <c r="AT131" i="103"/>
  <c r="AC131" i="103"/>
  <c r="AB131" i="103"/>
  <c r="AK131" i="103"/>
  <c r="Q131" i="103"/>
  <c r="AS131" i="103"/>
  <c r="H130" i="103"/>
  <c r="I130" i="103" s="1"/>
  <c r="E131" i="103"/>
  <c r="G130" i="103"/>
  <c r="N133" i="103"/>
  <c r="O132" i="103"/>
  <c r="AM132" i="103" s="1"/>
  <c r="X131" i="103"/>
  <c r="P131" i="103"/>
  <c r="AO131" i="103"/>
  <c r="AH131" i="103"/>
  <c r="AM131" i="103"/>
  <c r="AI131" i="103"/>
  <c r="AF131" i="103"/>
  <c r="R131" i="103"/>
  <c r="AN131" i="103"/>
  <c r="AQ131" i="103"/>
  <c r="AA131" i="103"/>
  <c r="AD131" i="103"/>
  <c r="AE131" i="103"/>
  <c r="Z131" i="103"/>
  <c r="T131" i="103"/>
  <c r="L277" i="161" l="1"/>
  <c r="O207" i="151"/>
  <c r="D207" i="151"/>
  <c r="I206" i="151"/>
  <c r="E206" i="151"/>
  <c r="F28" i="151"/>
  <c r="G28" i="151"/>
  <c r="O270" i="112"/>
  <c r="O271" i="112" s="1"/>
  <c r="O291" i="112" s="1"/>
  <c r="P277" i="115"/>
  <c r="P278" i="115" s="1"/>
  <c r="P298" i="115" s="1"/>
  <c r="O270" i="106"/>
  <c r="O271" i="106" s="1"/>
  <c r="O291" i="106" s="1"/>
  <c r="A206" i="151"/>
  <c r="C208" i="151"/>
  <c r="B207" i="151"/>
  <c r="J28" i="117"/>
  <c r="K28" i="117"/>
  <c r="AD132" i="103"/>
  <c r="Z132" i="103"/>
  <c r="AR132" i="103"/>
  <c r="H131" i="103"/>
  <c r="G131" i="103"/>
  <c r="E132" i="103"/>
  <c r="N134" i="103"/>
  <c r="O133" i="103"/>
  <c r="AM133" i="103" s="1"/>
  <c r="Q132" i="103"/>
  <c r="AJ132" i="103"/>
  <c r="AF132" i="103"/>
  <c r="U132" i="103"/>
  <c r="X132" i="103"/>
  <c r="AA132" i="103"/>
  <c r="R132" i="103"/>
  <c r="AP132" i="103"/>
  <c r="AC132" i="103"/>
  <c r="AT132" i="103"/>
  <c r="AE132" i="103"/>
  <c r="T132" i="103"/>
  <c r="Y132" i="103"/>
  <c r="V132" i="103"/>
  <c r="AI132" i="103"/>
  <c r="AN132" i="103"/>
  <c r="AG132" i="103"/>
  <c r="AS132" i="103"/>
  <c r="AB132" i="103"/>
  <c r="AK132" i="103"/>
  <c r="AL132" i="103"/>
  <c r="S132" i="103"/>
  <c r="AQ132" i="103"/>
  <c r="W132" i="103"/>
  <c r="P132" i="103"/>
  <c r="AO132" i="103"/>
  <c r="AH132" i="103"/>
  <c r="E207" i="151" l="1"/>
  <c r="I207" i="151"/>
  <c r="O208" i="151"/>
  <c r="D208" i="151"/>
  <c r="H28" i="151"/>
  <c r="P28" i="151"/>
  <c r="M28" i="151"/>
  <c r="N28" i="151"/>
  <c r="C209" i="151"/>
  <c r="B208" i="151"/>
  <c r="A207" i="151"/>
  <c r="AF133" i="103"/>
  <c r="R133" i="103"/>
  <c r="AP133" i="103"/>
  <c r="AC133" i="103"/>
  <c r="H132" i="103"/>
  <c r="G132" i="103"/>
  <c r="E133" i="103"/>
  <c r="N135" i="103"/>
  <c r="O134" i="103"/>
  <c r="AC134" i="103" s="1"/>
  <c r="T133" i="103"/>
  <c r="AJ133" i="103"/>
  <c r="U133" i="103"/>
  <c r="Q133" i="103"/>
  <c r="Y133" i="103"/>
  <c r="AB133" i="103"/>
  <c r="V133" i="103"/>
  <c r="AK133" i="103"/>
  <c r="AR133" i="103"/>
  <c r="AS133" i="103"/>
  <c r="AA133" i="103"/>
  <c r="AI133" i="103"/>
  <c r="S133" i="103"/>
  <c r="AQ133" i="103"/>
  <c r="W133" i="103"/>
  <c r="AN133" i="103"/>
  <c r="AE133" i="103"/>
  <c r="Z133" i="103"/>
  <c r="AT133" i="103"/>
  <c r="AG133" i="103"/>
  <c r="AL133" i="103"/>
  <c r="AD133" i="103"/>
  <c r="X133" i="103"/>
  <c r="P133" i="103"/>
  <c r="AO133" i="103"/>
  <c r="AH133" i="103"/>
  <c r="I208" i="151" l="1"/>
  <c r="E208" i="151"/>
  <c r="O209" i="151"/>
  <c r="D209" i="151"/>
  <c r="K28" i="151"/>
  <c r="J28" i="151"/>
  <c r="O29" i="117"/>
  <c r="H29" i="117" s="1"/>
  <c r="A208" i="151"/>
  <c r="C210" i="151"/>
  <c r="B209" i="151"/>
  <c r="P29" i="117"/>
  <c r="M29" i="117"/>
  <c r="N29" i="117"/>
  <c r="AI134" i="103"/>
  <c r="AK134" i="103"/>
  <c r="AN134" i="103"/>
  <c r="H133" i="103"/>
  <c r="G133" i="103"/>
  <c r="E134" i="103"/>
  <c r="N136" i="103"/>
  <c r="O135" i="103"/>
  <c r="AC135" i="103" s="1"/>
  <c r="AB134" i="103"/>
  <c r="Y134" i="103"/>
  <c r="X134" i="103"/>
  <c r="P134" i="103"/>
  <c r="AO134" i="103"/>
  <c r="AH134" i="103"/>
  <c r="AM134" i="103"/>
  <c r="AT134" i="103"/>
  <c r="AG134" i="103"/>
  <c r="S134" i="103"/>
  <c r="AE134" i="103"/>
  <c r="Z134" i="103"/>
  <c r="T134" i="103"/>
  <c r="AR134" i="103"/>
  <c r="V134" i="103"/>
  <c r="AS134" i="103"/>
  <c r="AQ134" i="103"/>
  <c r="AD134" i="103"/>
  <c r="AL134" i="103"/>
  <c r="AJ134" i="103"/>
  <c r="AF134" i="103"/>
  <c r="U134" i="103"/>
  <c r="Q134" i="103"/>
  <c r="W134" i="103"/>
  <c r="AA134" i="103"/>
  <c r="R134" i="103"/>
  <c r="AP134" i="103"/>
  <c r="O210" i="151" l="1"/>
  <c r="D210" i="151"/>
  <c r="E209" i="151"/>
  <c r="I209" i="151"/>
  <c r="F29" i="151"/>
  <c r="P29" i="151" s="1"/>
  <c r="G29" i="151"/>
  <c r="C211" i="151"/>
  <c r="B210" i="151"/>
  <c r="A209" i="151"/>
  <c r="J29" i="117"/>
  <c r="K29" i="117"/>
  <c r="P135" i="103"/>
  <c r="AH135" i="103"/>
  <c r="T135" i="103"/>
  <c r="H134" i="103"/>
  <c r="G134" i="103"/>
  <c r="E135" i="103"/>
  <c r="N137" i="103"/>
  <c r="O136" i="103"/>
  <c r="AE136" i="103" s="1"/>
  <c r="Y135" i="103"/>
  <c r="AJ135" i="103"/>
  <c r="AF135" i="103"/>
  <c r="U135" i="103"/>
  <c r="AA135" i="103"/>
  <c r="AB135" i="103"/>
  <c r="V135" i="103"/>
  <c r="AK135" i="103"/>
  <c r="AI135" i="103"/>
  <c r="AN135" i="103"/>
  <c r="AG135" i="103"/>
  <c r="AS135" i="103"/>
  <c r="AL135" i="103"/>
  <c r="S135" i="103"/>
  <c r="AQ135" i="103"/>
  <c r="W135" i="103"/>
  <c r="AT135" i="103"/>
  <c r="AD135" i="103"/>
  <c r="X135" i="103"/>
  <c r="AE135" i="103"/>
  <c r="AO135" i="103"/>
  <c r="AM135" i="103"/>
  <c r="Z135" i="103"/>
  <c r="AR135" i="103"/>
  <c r="Q135" i="103"/>
  <c r="R135" i="103"/>
  <c r="AP135" i="103"/>
  <c r="O211" i="151" l="1"/>
  <c r="D211" i="151"/>
  <c r="I210" i="151"/>
  <c r="E210" i="151"/>
  <c r="H29" i="151"/>
  <c r="M29" i="151"/>
  <c r="N29" i="151"/>
  <c r="C212" i="151"/>
  <c r="B211" i="151"/>
  <c r="A210" i="151"/>
  <c r="AT136" i="103"/>
  <c r="R136" i="103"/>
  <c r="AP136" i="103"/>
  <c r="AC136" i="103"/>
  <c r="AO136" i="103"/>
  <c r="AM136" i="103"/>
  <c r="T136" i="103"/>
  <c r="AJ136" i="103"/>
  <c r="H135" i="103"/>
  <c r="G135" i="103"/>
  <c r="E136" i="103"/>
  <c r="N138" i="103"/>
  <c r="O137" i="103"/>
  <c r="AE137" i="103" s="1"/>
  <c r="Q136" i="103"/>
  <c r="AB136" i="103"/>
  <c r="V136" i="103"/>
  <c r="AK136" i="103"/>
  <c r="P136" i="103"/>
  <c r="AH136" i="103"/>
  <c r="Z136" i="103"/>
  <c r="AR136" i="103"/>
  <c r="AL136" i="103"/>
  <c r="U136" i="103"/>
  <c r="Y136" i="103"/>
  <c r="AG136" i="103"/>
  <c r="AA136" i="103"/>
  <c r="S136" i="103"/>
  <c r="AQ136" i="103"/>
  <c r="W136" i="103"/>
  <c r="AF136" i="103"/>
  <c r="AN136" i="103"/>
  <c r="AS136" i="103"/>
  <c r="AI136" i="103"/>
  <c r="AD136" i="103"/>
  <c r="X136" i="103"/>
  <c r="O212" i="151" l="1"/>
  <c r="D212" i="151"/>
  <c r="E211" i="151"/>
  <c r="I211" i="151"/>
  <c r="K29" i="151"/>
  <c r="J29" i="151"/>
  <c r="O30" i="117"/>
  <c r="H30" i="117" s="1"/>
  <c r="A211" i="151"/>
  <c r="C213" i="151"/>
  <c r="B212" i="151"/>
  <c r="P30" i="117"/>
  <c r="M30" i="117"/>
  <c r="N30" i="117"/>
  <c r="AO137" i="103"/>
  <c r="AH137" i="103"/>
  <c r="Z137" i="103"/>
  <c r="T137" i="103"/>
  <c r="AR137" i="103"/>
  <c r="AI137" i="103"/>
  <c r="AJ137" i="103"/>
  <c r="AF137" i="103"/>
  <c r="U137" i="103"/>
  <c r="AB137" i="103"/>
  <c r="P137" i="103"/>
  <c r="AM137" i="103"/>
  <c r="Y137" i="103"/>
  <c r="R137" i="103"/>
  <c r="AP137" i="103"/>
  <c r="AC137" i="103"/>
  <c r="AL137" i="103"/>
  <c r="AN137" i="103"/>
  <c r="AG137" i="103"/>
  <c r="AS137" i="103"/>
  <c r="AT137" i="103"/>
  <c r="S137" i="103"/>
  <c r="AQ137" i="103"/>
  <c r="W137" i="103"/>
  <c r="AA137" i="103"/>
  <c r="V137" i="103"/>
  <c r="AK137" i="103"/>
  <c r="H136" i="103"/>
  <c r="G136" i="103"/>
  <c r="E137" i="103"/>
  <c r="N139" i="103"/>
  <c r="O138" i="103"/>
  <c r="AK138" i="103" s="1"/>
  <c r="Q137" i="103"/>
  <c r="AD137" i="103"/>
  <c r="X137" i="103"/>
  <c r="E212" i="151" l="1"/>
  <c r="I212" i="151"/>
  <c r="D213" i="151"/>
  <c r="O213" i="151"/>
  <c r="F30" i="151"/>
  <c r="P30" i="151" s="1"/>
  <c r="G30" i="151"/>
  <c r="C214" i="151"/>
  <c r="B213" i="151"/>
  <c r="A212" i="151"/>
  <c r="J30" i="117"/>
  <c r="K30" i="117"/>
  <c r="AN138" i="103"/>
  <c r="S138" i="103"/>
  <c r="AQ138" i="103"/>
  <c r="AT138" i="103"/>
  <c r="AD138" i="103"/>
  <c r="X138" i="103"/>
  <c r="AE138" i="103"/>
  <c r="AH138" i="103"/>
  <c r="AR138" i="103"/>
  <c r="P138" i="103"/>
  <c r="AO138" i="103"/>
  <c r="AM138" i="103"/>
  <c r="Z138" i="103"/>
  <c r="T138" i="103"/>
  <c r="Q138" i="103"/>
  <c r="AJ138" i="103"/>
  <c r="AF138" i="103"/>
  <c r="U138" i="103"/>
  <c r="AI138" i="103"/>
  <c r="AS138" i="103"/>
  <c r="N140" i="103"/>
  <c r="H137" i="103"/>
  <c r="G137" i="103"/>
  <c r="E138" i="103"/>
  <c r="O139" i="103"/>
  <c r="AR139" i="103" s="1"/>
  <c r="Y138" i="103"/>
  <c r="R138" i="103"/>
  <c r="AP138" i="103"/>
  <c r="AC138" i="103"/>
  <c r="AG138" i="103"/>
  <c r="AL138" i="103"/>
  <c r="W138" i="103"/>
  <c r="AA138" i="103"/>
  <c r="AB138" i="103"/>
  <c r="V138" i="103"/>
  <c r="O214" i="151" l="1"/>
  <c r="D214" i="151"/>
  <c r="I213" i="151"/>
  <c r="E213" i="151"/>
  <c r="H30" i="151"/>
  <c r="M30" i="151"/>
  <c r="N30" i="151"/>
  <c r="A213" i="151"/>
  <c r="C215" i="151"/>
  <c r="B214" i="151"/>
  <c r="AO139" i="103"/>
  <c r="R139" i="103"/>
  <c r="AI139" i="103"/>
  <c r="AC139" i="103"/>
  <c r="H138" i="103"/>
  <c r="G138" i="103"/>
  <c r="O140" i="103"/>
  <c r="AJ140" i="103" s="1"/>
  <c r="E139" i="103"/>
  <c r="N141" i="103"/>
  <c r="AP139" i="103"/>
  <c r="AF139" i="103"/>
  <c r="Y139" i="103"/>
  <c r="AK139" i="103"/>
  <c r="X139" i="103"/>
  <c r="AQ139" i="103"/>
  <c r="AL139" i="103"/>
  <c r="AT139" i="103"/>
  <c r="U139" i="103"/>
  <c r="AN139" i="103"/>
  <c r="Q139" i="103"/>
  <c r="Z139" i="103"/>
  <c r="S139" i="103"/>
  <c r="T139" i="103"/>
  <c r="W139" i="103"/>
  <c r="AD139" i="103"/>
  <c r="AG139" i="103"/>
  <c r="AB139" i="103"/>
  <c r="AE139" i="103"/>
  <c r="P139" i="103"/>
  <c r="V139" i="103"/>
  <c r="AJ139" i="103"/>
  <c r="AM139" i="103"/>
  <c r="AA139" i="103"/>
  <c r="AH139" i="103"/>
  <c r="AS139" i="103"/>
  <c r="E214" i="151" l="1"/>
  <c r="I214" i="151"/>
  <c r="D215" i="151"/>
  <c r="O215" i="151"/>
  <c r="K30" i="151"/>
  <c r="J30" i="151"/>
  <c r="O31" i="117"/>
  <c r="H31" i="117" s="1"/>
  <c r="A214" i="151"/>
  <c r="B215" i="151"/>
  <c r="C216" i="151"/>
  <c r="P31" i="117"/>
  <c r="M31" i="117"/>
  <c r="N31" i="117"/>
  <c r="AC140" i="103"/>
  <c r="AO140" i="103"/>
  <c r="AS140" i="103"/>
  <c r="P140" i="103"/>
  <c r="AA140" i="103"/>
  <c r="AH140" i="103"/>
  <c r="U140" i="103"/>
  <c r="AD140" i="103"/>
  <c r="AT140" i="103"/>
  <c r="AQ140" i="103"/>
  <c r="AI140" i="103"/>
  <c r="AR140" i="103"/>
  <c r="E140" i="103"/>
  <c r="H139" i="103"/>
  <c r="G139" i="103"/>
  <c r="O141" i="103"/>
  <c r="AB141" i="103" s="1"/>
  <c r="N142" i="103"/>
  <c r="AP140" i="103"/>
  <c r="AK140" i="103"/>
  <c r="Y140" i="103"/>
  <c r="V140" i="103"/>
  <c r="AL140" i="103"/>
  <c r="AE140" i="103"/>
  <c r="X140" i="103"/>
  <c r="R140" i="103"/>
  <c r="AN140" i="103"/>
  <c r="T140" i="103"/>
  <c r="Q140" i="103"/>
  <c r="Z140" i="103"/>
  <c r="AG140" i="103"/>
  <c r="W140" i="103"/>
  <c r="AB140" i="103"/>
  <c r="AM140" i="103"/>
  <c r="S140" i="103"/>
  <c r="AF140" i="103"/>
  <c r="O216" i="151" l="1"/>
  <c r="D216" i="151"/>
  <c r="E215" i="151"/>
  <c r="I215" i="151"/>
  <c r="F31" i="151"/>
  <c r="G31" i="151"/>
  <c r="A215" i="151"/>
  <c r="C217" i="151"/>
  <c r="B216" i="151"/>
  <c r="J31" i="117"/>
  <c r="K31" i="117"/>
  <c r="AE141" i="103"/>
  <c r="W141" i="103"/>
  <c r="AK141" i="103"/>
  <c r="AR141" i="103"/>
  <c r="AA141" i="103"/>
  <c r="Q141" i="103"/>
  <c r="Z141" i="103"/>
  <c r="AJ141" i="103"/>
  <c r="AQ141" i="103"/>
  <c r="X141" i="103"/>
  <c r="AN141" i="103"/>
  <c r="AD141" i="103"/>
  <c r="AC141" i="103"/>
  <c r="S141" i="103"/>
  <c r="AI141" i="103"/>
  <c r="AM141" i="103"/>
  <c r="AH141" i="103"/>
  <c r="AT141" i="103"/>
  <c r="U141" i="103"/>
  <c r="AG141" i="103"/>
  <c r="AO141" i="103"/>
  <c r="AL141" i="103"/>
  <c r="P141" i="103"/>
  <c r="E141" i="103"/>
  <c r="G140" i="103"/>
  <c r="O142" i="103"/>
  <c r="AQ142" i="103" s="1"/>
  <c r="N143" i="103"/>
  <c r="H140" i="103"/>
  <c r="AF141" i="103"/>
  <c r="AP141" i="103"/>
  <c r="AS141" i="103"/>
  <c r="T141" i="103"/>
  <c r="Y141" i="103"/>
  <c r="V141" i="103"/>
  <c r="R141" i="103"/>
  <c r="O217" i="151" l="1"/>
  <c r="D217" i="151"/>
  <c r="I216" i="151"/>
  <c r="E216" i="151"/>
  <c r="H31" i="151"/>
  <c r="P31" i="151"/>
  <c r="M31" i="151"/>
  <c r="N31" i="151"/>
  <c r="C218" i="151"/>
  <c r="B217" i="151"/>
  <c r="A216" i="151"/>
  <c r="AO142" i="103"/>
  <c r="U142" i="103"/>
  <c r="P142" i="103"/>
  <c r="AE142" i="103"/>
  <c r="G141" i="103"/>
  <c r="H141" i="103"/>
  <c r="E142" i="103"/>
  <c r="O143" i="103"/>
  <c r="S143" i="103" s="1"/>
  <c r="N144" i="103"/>
  <c r="AC142" i="103"/>
  <c r="AL142" i="103"/>
  <c r="Y142" i="103"/>
  <c r="AM142" i="103"/>
  <c r="Q142" i="103"/>
  <c r="AJ142" i="103"/>
  <c r="AB142" i="103"/>
  <c r="X142" i="103"/>
  <c r="V142" i="103"/>
  <c r="AD142" i="103"/>
  <c r="AF142" i="103"/>
  <c r="AT142" i="103"/>
  <c r="R142" i="103"/>
  <c r="AP142" i="103"/>
  <c r="S142" i="103"/>
  <c r="AN142" i="103"/>
  <c r="AH142" i="103"/>
  <c r="W142" i="103"/>
  <c r="AA142" i="103"/>
  <c r="AS142" i="103"/>
  <c r="T142" i="103"/>
  <c r="AG142" i="103"/>
  <c r="AI142" i="103"/>
  <c r="Z142" i="103"/>
  <c r="AK142" i="103"/>
  <c r="AR142" i="103"/>
  <c r="E217" i="151" l="1"/>
  <c r="I217" i="151"/>
  <c r="D218" i="151"/>
  <c r="O218" i="151"/>
  <c r="K31" i="151"/>
  <c r="J31" i="151"/>
  <c r="O32" i="117"/>
  <c r="H32" i="117" s="1"/>
  <c r="A217" i="151"/>
  <c r="C219" i="151"/>
  <c r="B218" i="151"/>
  <c r="M32" i="117"/>
  <c r="N32" i="117"/>
  <c r="P32" i="117"/>
  <c r="U143" i="103"/>
  <c r="AN143" i="103"/>
  <c r="AI143" i="103"/>
  <c r="AH143" i="103"/>
  <c r="G142" i="103"/>
  <c r="E143" i="103"/>
  <c r="H142" i="103"/>
  <c r="I142" i="103" s="1"/>
  <c r="N145" i="103"/>
  <c r="O144" i="103"/>
  <c r="AM144" i="103" s="1"/>
  <c r="Y143" i="103"/>
  <c r="AO143" i="103"/>
  <c r="AB143" i="103"/>
  <c r="AE143" i="103"/>
  <c r="AJ143" i="103"/>
  <c r="Z143" i="103"/>
  <c r="AM143" i="103"/>
  <c r="V143" i="103"/>
  <c r="Q143" i="103"/>
  <c r="AR143" i="103"/>
  <c r="AA143" i="103"/>
  <c r="AF143" i="103"/>
  <c r="X143" i="103"/>
  <c r="AT143" i="103"/>
  <c r="AQ143" i="103"/>
  <c r="AD143" i="103"/>
  <c r="AS143" i="103"/>
  <c r="W143" i="103"/>
  <c r="R143" i="103"/>
  <c r="P143" i="103"/>
  <c r="AP143" i="103"/>
  <c r="T143" i="103"/>
  <c r="AK143" i="103"/>
  <c r="AC143" i="103"/>
  <c r="AL143" i="103"/>
  <c r="AG143" i="103"/>
  <c r="M277" i="161" l="1"/>
  <c r="M278" i="161" s="1"/>
  <c r="M298" i="161" s="1"/>
  <c r="I218" i="151"/>
  <c r="E218" i="151"/>
  <c r="O219" i="151"/>
  <c r="D219" i="151"/>
  <c r="F32" i="151"/>
  <c r="P32" i="151" s="1"/>
  <c r="G32" i="151"/>
  <c r="P270" i="112"/>
  <c r="P271" i="112" s="1"/>
  <c r="P291" i="112" s="1"/>
  <c r="Q277" i="115"/>
  <c r="Q278" i="115" s="1"/>
  <c r="Q298" i="115" s="1"/>
  <c r="P270" i="106"/>
  <c r="P271" i="106" s="1"/>
  <c r="P291" i="106" s="1"/>
  <c r="B219" i="151"/>
  <c r="C220" i="151"/>
  <c r="A218" i="151"/>
  <c r="J32" i="117"/>
  <c r="K32" i="117"/>
  <c r="AO144" i="103"/>
  <c r="AL144" i="103"/>
  <c r="X144" i="103"/>
  <c r="Z144" i="103"/>
  <c r="AA144" i="103"/>
  <c r="U144" i="103"/>
  <c r="S144" i="103"/>
  <c r="R144" i="103"/>
  <c r="AP144" i="103"/>
  <c r="AC144" i="103"/>
  <c r="AI144" i="103"/>
  <c r="AR144" i="103"/>
  <c r="AQ144" i="103"/>
  <c r="AD144" i="103"/>
  <c r="W144" i="103"/>
  <c r="AK144" i="103"/>
  <c r="P144" i="103"/>
  <c r="Q144" i="103"/>
  <c r="AE144" i="103"/>
  <c r="AH144" i="103"/>
  <c r="AS144" i="103"/>
  <c r="AG144" i="103"/>
  <c r="Y144" i="103"/>
  <c r="H143" i="103"/>
  <c r="G143" i="103"/>
  <c r="E144" i="103"/>
  <c r="N146" i="103"/>
  <c r="O145" i="103"/>
  <c r="W145" i="103" s="1"/>
  <c r="AN144" i="103"/>
  <c r="AJ144" i="103"/>
  <c r="T144" i="103"/>
  <c r="AT144" i="103"/>
  <c r="V144" i="103"/>
  <c r="AF144" i="103"/>
  <c r="AB144" i="103"/>
  <c r="D220" i="151" l="1"/>
  <c r="O220" i="151"/>
  <c r="I219" i="151"/>
  <c r="E219" i="151"/>
  <c r="H32" i="151"/>
  <c r="M32" i="151"/>
  <c r="N32" i="151"/>
  <c r="B220" i="151"/>
  <c r="C221" i="151"/>
  <c r="A219" i="151"/>
  <c r="AP145" i="103"/>
  <c r="AM145" i="103"/>
  <c r="AG145" i="103"/>
  <c r="AJ145" i="103"/>
  <c r="AA145" i="103"/>
  <c r="AF145" i="103"/>
  <c r="H144" i="103"/>
  <c r="G144" i="103"/>
  <c r="E145" i="103"/>
  <c r="N147" i="103"/>
  <c r="O146" i="103"/>
  <c r="AM146" i="103" s="1"/>
  <c r="Q145" i="103"/>
  <c r="X145" i="103"/>
  <c r="T145" i="103"/>
  <c r="P145" i="103"/>
  <c r="AI145" i="103"/>
  <c r="Y145" i="103"/>
  <c r="AD145" i="103"/>
  <c r="AH145" i="103"/>
  <c r="Z145" i="103"/>
  <c r="AQ145" i="103"/>
  <c r="AE145" i="103"/>
  <c r="AR145" i="103"/>
  <c r="U145" i="103"/>
  <c r="AK145" i="103"/>
  <c r="AL145" i="103"/>
  <c r="AO145" i="103"/>
  <c r="S145" i="103"/>
  <c r="AB145" i="103"/>
  <c r="AN145" i="103"/>
  <c r="R145" i="103"/>
  <c r="AT145" i="103"/>
  <c r="AS145" i="103"/>
  <c r="V145" i="103"/>
  <c r="AC145" i="103"/>
  <c r="O221" i="151" l="1"/>
  <c r="D221" i="151"/>
  <c r="I220" i="151"/>
  <c r="E220" i="151"/>
  <c r="K32" i="151"/>
  <c r="J32" i="151"/>
  <c r="O33" i="117"/>
  <c r="A220" i="151"/>
  <c r="C222" i="151"/>
  <c r="B221" i="151"/>
  <c r="P33" i="117"/>
  <c r="M33" i="117"/>
  <c r="N33" i="117"/>
  <c r="AF146" i="103"/>
  <c r="AK146" i="103"/>
  <c r="AD146" i="103"/>
  <c r="AO146" i="103"/>
  <c r="AL146" i="103"/>
  <c r="R146" i="103"/>
  <c r="AT146" i="103"/>
  <c r="Y146" i="103"/>
  <c r="Q146" i="103"/>
  <c r="AR146" i="103"/>
  <c r="AG146" i="103"/>
  <c r="S146" i="103"/>
  <c r="W146" i="103"/>
  <c r="X146" i="103"/>
  <c r="V146" i="103"/>
  <c r="H145" i="103"/>
  <c r="E146" i="103"/>
  <c r="G145" i="103"/>
  <c r="O147" i="103"/>
  <c r="AT147" i="103" s="1"/>
  <c r="N148" i="103"/>
  <c r="Z146" i="103"/>
  <c r="T146" i="103"/>
  <c r="AE146" i="103"/>
  <c r="AH146" i="103"/>
  <c r="AQ146" i="103"/>
  <c r="AJ146" i="103"/>
  <c r="P146" i="103"/>
  <c r="AP146" i="103"/>
  <c r="AN146" i="103"/>
  <c r="AB146" i="103"/>
  <c r="AS146" i="103"/>
  <c r="AA146" i="103"/>
  <c r="AC146" i="103"/>
  <c r="U146" i="103"/>
  <c r="AI146" i="103"/>
  <c r="M192" i="161" l="1"/>
  <c r="O192" i="161"/>
  <c r="N192" i="161"/>
  <c r="M193" i="161"/>
  <c r="O193" i="161"/>
  <c r="N193" i="161"/>
  <c r="M192" i="115"/>
  <c r="O192" i="115"/>
  <c r="N192" i="115"/>
  <c r="E221" i="151"/>
  <c r="I221" i="151"/>
  <c r="O222" i="151"/>
  <c r="D222" i="151"/>
  <c r="F33" i="151"/>
  <c r="P33" i="151" s="1"/>
  <c r="G33" i="151"/>
  <c r="H33" i="117"/>
  <c r="M90" i="115"/>
  <c r="N90" i="115"/>
  <c r="A221" i="151"/>
  <c r="C223" i="151"/>
  <c r="B222" i="151"/>
  <c r="AA147" i="103"/>
  <c r="P147" i="103"/>
  <c r="AF147" i="103"/>
  <c r="AI147" i="103"/>
  <c r="AM147" i="103"/>
  <c r="AP147" i="103"/>
  <c r="W147" i="103"/>
  <c r="AN147" i="103"/>
  <c r="R147" i="103"/>
  <c r="AE147" i="103"/>
  <c r="AO147" i="103"/>
  <c r="AR147" i="103"/>
  <c r="AQ147" i="103"/>
  <c r="H146" i="103"/>
  <c r="E147" i="103"/>
  <c r="G146" i="103"/>
  <c r="O148" i="103"/>
  <c r="W148" i="103" s="1"/>
  <c r="N149" i="103"/>
  <c r="AK147" i="103"/>
  <c r="S147" i="103"/>
  <c r="Y147" i="103"/>
  <c r="T147" i="103"/>
  <c r="U147" i="103"/>
  <c r="V147" i="103"/>
  <c r="AB147" i="103"/>
  <c r="AS147" i="103"/>
  <c r="AH147" i="103"/>
  <c r="AD147" i="103"/>
  <c r="Z147" i="103"/>
  <c r="Q147" i="103"/>
  <c r="X147" i="103"/>
  <c r="AL147" i="103"/>
  <c r="AG147" i="103"/>
  <c r="AC147" i="103"/>
  <c r="AJ147" i="103"/>
  <c r="M90" i="161" l="1"/>
  <c r="O90" i="161"/>
  <c r="N90" i="161"/>
  <c r="I222" i="151"/>
  <c r="E222" i="151"/>
  <c r="O223" i="151"/>
  <c r="D223" i="151"/>
  <c r="H33" i="151"/>
  <c r="M33" i="151"/>
  <c r="N33" i="151"/>
  <c r="J33" i="117"/>
  <c r="Q90" i="115"/>
  <c r="P90" i="115"/>
  <c r="O90" i="115"/>
  <c r="K33" i="117"/>
  <c r="A222" i="151"/>
  <c r="C224" i="151"/>
  <c r="B223" i="151"/>
  <c r="AI148" i="103"/>
  <c r="AM148" i="103"/>
  <c r="AP148" i="103"/>
  <c r="AF148" i="103"/>
  <c r="AQ148" i="103"/>
  <c r="AE148" i="103"/>
  <c r="AR148" i="103"/>
  <c r="H147" i="103"/>
  <c r="G147" i="103"/>
  <c r="E148" i="103"/>
  <c r="N150" i="103"/>
  <c r="O149" i="103"/>
  <c r="AD149" i="103" s="1"/>
  <c r="AO148" i="103"/>
  <c r="R148" i="103"/>
  <c r="U148" i="103"/>
  <c r="AK148" i="103"/>
  <c r="Q148" i="103"/>
  <c r="AC148" i="103"/>
  <c r="V148" i="103"/>
  <c r="X148" i="103"/>
  <c r="Y148" i="103"/>
  <c r="Z148" i="103"/>
  <c r="T148" i="103"/>
  <c r="AD148" i="103"/>
  <c r="AG148" i="103"/>
  <c r="AH148" i="103"/>
  <c r="P148" i="103"/>
  <c r="AS148" i="103"/>
  <c r="AT148" i="103"/>
  <c r="AA148" i="103"/>
  <c r="AN148" i="103"/>
  <c r="AL148" i="103"/>
  <c r="AJ148" i="103"/>
  <c r="AB148" i="103"/>
  <c r="S148" i="103"/>
  <c r="O224" i="151" l="1"/>
  <c r="D224" i="151"/>
  <c r="I223" i="151"/>
  <c r="E223" i="151"/>
  <c r="K33" i="151"/>
  <c r="G34" i="151" s="1"/>
  <c r="J33" i="151"/>
  <c r="A223" i="151"/>
  <c r="C225" i="151"/>
  <c r="B224" i="151"/>
  <c r="T149" i="103"/>
  <c r="X149" i="103"/>
  <c r="AL149" i="103"/>
  <c r="AC149" i="103"/>
  <c r="AN149" i="103"/>
  <c r="AJ149" i="103"/>
  <c r="AT149" i="103"/>
  <c r="R149" i="103"/>
  <c r="Y149" i="103"/>
  <c r="S149" i="103"/>
  <c r="W149" i="103"/>
  <c r="AG149" i="103"/>
  <c r="AP149" i="103"/>
  <c r="AR149" i="103"/>
  <c r="AK149" i="103"/>
  <c r="AA149" i="103"/>
  <c r="AE149" i="103"/>
  <c r="P149" i="103"/>
  <c r="AI149" i="103"/>
  <c r="AM149" i="103"/>
  <c r="AS149" i="103"/>
  <c r="AB149" i="103"/>
  <c r="AQ149" i="103"/>
  <c r="AF149" i="103"/>
  <c r="U149" i="103"/>
  <c r="AO149" i="103"/>
  <c r="V149" i="103"/>
  <c r="AH149" i="103"/>
  <c r="Z149" i="103"/>
  <c r="Q149" i="103"/>
  <c r="H148" i="103"/>
  <c r="G148" i="103"/>
  <c r="E149" i="103"/>
  <c r="O150" i="103"/>
  <c r="AM150" i="103" s="1"/>
  <c r="N151" i="103"/>
  <c r="O225" i="151" l="1"/>
  <c r="D225" i="151"/>
  <c r="I224" i="151"/>
  <c r="E224" i="151"/>
  <c r="F34" i="151"/>
  <c r="P34" i="151" s="1"/>
  <c r="A224" i="151"/>
  <c r="C226" i="151"/>
  <c r="B225" i="151"/>
  <c r="AH150" i="103"/>
  <c r="H149" i="103"/>
  <c r="E150" i="103"/>
  <c r="G149" i="103"/>
  <c r="N152" i="103"/>
  <c r="O151" i="103"/>
  <c r="AE151" i="103" s="1"/>
  <c r="AC150" i="103"/>
  <c r="AR150" i="103"/>
  <c r="Y150" i="103"/>
  <c r="V150" i="103"/>
  <c r="AJ150" i="103"/>
  <c r="AD150" i="103"/>
  <c r="X150" i="103"/>
  <c r="AB150" i="103"/>
  <c r="Z150" i="103"/>
  <c r="AL150" i="103"/>
  <c r="R150" i="103"/>
  <c r="AQ150" i="103"/>
  <c r="AF150" i="103"/>
  <c r="T150" i="103"/>
  <c r="AN150" i="103"/>
  <c r="AO150" i="103"/>
  <c r="AG150" i="103"/>
  <c r="S150" i="103"/>
  <c r="W150" i="103"/>
  <c r="AK150" i="103"/>
  <c r="P150" i="103"/>
  <c r="AT150" i="103"/>
  <c r="Q150" i="103"/>
  <c r="AS150" i="103"/>
  <c r="AA150" i="103"/>
  <c r="AE150" i="103"/>
  <c r="AP150" i="103"/>
  <c r="U150" i="103"/>
  <c r="AI150" i="103"/>
  <c r="O226" i="151" l="1"/>
  <c r="D226" i="151"/>
  <c r="E225" i="151"/>
  <c r="I225" i="151"/>
  <c r="H34" i="151"/>
  <c r="M34" i="151"/>
  <c r="N34" i="151"/>
  <c r="C227" i="151"/>
  <c r="B226" i="151"/>
  <c r="A225" i="151"/>
  <c r="AF151" i="103"/>
  <c r="AB151" i="103"/>
  <c r="AR151" i="103"/>
  <c r="AQ151" i="103"/>
  <c r="AI151" i="103"/>
  <c r="P151" i="103"/>
  <c r="AG151" i="103"/>
  <c r="U151" i="103"/>
  <c r="V151" i="103"/>
  <c r="AM151" i="103"/>
  <c r="AN151" i="103"/>
  <c r="AH151" i="103"/>
  <c r="Z151" i="103"/>
  <c r="AK151" i="103"/>
  <c r="AD151" i="103"/>
  <c r="AC151" i="103"/>
  <c r="AT151" i="103"/>
  <c r="T151" i="103"/>
  <c r="AP151" i="103"/>
  <c r="S151" i="103"/>
  <c r="W151" i="103"/>
  <c r="H150" i="103"/>
  <c r="E151" i="103"/>
  <c r="G150" i="103"/>
  <c r="O152" i="103"/>
  <c r="AT152" i="103" s="1"/>
  <c r="N153" i="103"/>
  <c r="AS151" i="103"/>
  <c r="Q151" i="103"/>
  <c r="X151" i="103"/>
  <c r="AL151" i="103"/>
  <c r="AO151" i="103"/>
  <c r="AJ151" i="103"/>
  <c r="Y151" i="103"/>
  <c r="R151" i="103"/>
  <c r="AA151" i="103"/>
  <c r="O227" i="151" l="1"/>
  <c r="D227" i="151"/>
  <c r="I226" i="151"/>
  <c r="E226" i="151"/>
  <c r="K34" i="151"/>
  <c r="G35" i="151" s="1"/>
  <c r="J34" i="151"/>
  <c r="C228" i="151"/>
  <c r="B227" i="151"/>
  <c r="A226" i="151"/>
  <c r="AP152" i="103"/>
  <c r="R152" i="103"/>
  <c r="AI152" i="103"/>
  <c r="AM152" i="103"/>
  <c r="AH152" i="103"/>
  <c r="S152" i="103"/>
  <c r="W152" i="103"/>
  <c r="X152" i="103"/>
  <c r="AF152" i="103"/>
  <c r="AQ152" i="103"/>
  <c r="AK152" i="103"/>
  <c r="AB152" i="103"/>
  <c r="AE152" i="103"/>
  <c r="H151" i="103"/>
  <c r="G151" i="103"/>
  <c r="E152" i="103"/>
  <c r="N154" i="103"/>
  <c r="O153" i="103"/>
  <c r="AD153" i="103" s="1"/>
  <c r="Z152" i="103"/>
  <c r="T152" i="103"/>
  <c r="AD152" i="103"/>
  <c r="U152" i="103"/>
  <c r="AN152" i="103"/>
  <c r="AG152" i="103"/>
  <c r="AL152" i="103"/>
  <c r="AO152" i="103"/>
  <c r="AA152" i="103"/>
  <c r="Y152" i="103"/>
  <c r="AJ152" i="103"/>
  <c r="AR152" i="103"/>
  <c r="V152" i="103"/>
  <c r="Q152" i="103"/>
  <c r="AC152" i="103"/>
  <c r="P152" i="103"/>
  <c r="AS152" i="103"/>
  <c r="O228" i="151" l="1"/>
  <c r="D228" i="151"/>
  <c r="I227" i="151"/>
  <c r="E227" i="151"/>
  <c r="F35" i="151"/>
  <c r="H35" i="151" s="1"/>
  <c r="C229" i="151"/>
  <c r="B228" i="151"/>
  <c r="A227" i="151"/>
  <c r="R153" i="103"/>
  <c r="AJ153" i="103"/>
  <c r="AP153" i="103"/>
  <c r="AT153" i="103"/>
  <c r="U153" i="103"/>
  <c r="Y153" i="103"/>
  <c r="S153" i="103"/>
  <c r="W153" i="103"/>
  <c r="H152" i="103"/>
  <c r="O154" i="103"/>
  <c r="AC154" i="103" s="1"/>
  <c r="G152" i="103"/>
  <c r="E153" i="103"/>
  <c r="N155" i="103"/>
  <c r="Z153" i="103"/>
  <c r="AK153" i="103"/>
  <c r="AA153" i="103"/>
  <c r="AE153" i="103"/>
  <c r="AN153" i="103"/>
  <c r="X153" i="103"/>
  <c r="AC153" i="103"/>
  <c r="AL153" i="103"/>
  <c r="AF153" i="103"/>
  <c r="P153" i="103"/>
  <c r="AI153" i="103"/>
  <c r="AM153" i="103"/>
  <c r="T153" i="103"/>
  <c r="AB153" i="103"/>
  <c r="AQ153" i="103"/>
  <c r="AR153" i="103"/>
  <c r="AG153" i="103"/>
  <c r="AO153" i="103"/>
  <c r="V153" i="103"/>
  <c r="AH153" i="103"/>
  <c r="AS153" i="103"/>
  <c r="Q153" i="103"/>
  <c r="D229" i="151" l="1"/>
  <c r="O229" i="151"/>
  <c r="E228" i="151"/>
  <c r="I228" i="151"/>
  <c r="P35" i="151"/>
  <c r="M35" i="151"/>
  <c r="N35" i="151"/>
  <c r="C230" i="151"/>
  <c r="B229" i="151"/>
  <c r="A228" i="151"/>
  <c r="AE154" i="103"/>
  <c r="AB154" i="103"/>
  <c r="AG154" i="103"/>
  <c r="S154" i="103"/>
  <c r="Z154" i="103"/>
  <c r="AD154" i="103"/>
  <c r="Q154" i="103"/>
  <c r="X154" i="103"/>
  <c r="V154" i="103"/>
  <c r="AM154" i="103"/>
  <c r="AF154" i="103"/>
  <c r="AH154" i="103"/>
  <c r="AL154" i="103"/>
  <c r="Y154" i="103"/>
  <c r="AK154" i="103"/>
  <c r="T154" i="103"/>
  <c r="AJ154" i="103"/>
  <c r="R154" i="103"/>
  <c r="AO154" i="103"/>
  <c r="AR154" i="103"/>
  <c r="AP154" i="103"/>
  <c r="AT154" i="103"/>
  <c r="AA154" i="103"/>
  <c r="W154" i="103"/>
  <c r="U154" i="103"/>
  <c r="AS154" i="103"/>
  <c r="AQ154" i="103"/>
  <c r="H153" i="103"/>
  <c r="E154" i="103"/>
  <c r="O155" i="103"/>
  <c r="AD155" i="103" s="1"/>
  <c r="G153" i="103"/>
  <c r="N156" i="103"/>
  <c r="P154" i="103"/>
  <c r="AN154" i="103"/>
  <c r="AI154" i="103"/>
  <c r="O230" i="151" l="1"/>
  <c r="D230" i="151"/>
  <c r="I229" i="151"/>
  <c r="E229" i="151"/>
  <c r="K35" i="151"/>
  <c r="J35" i="151"/>
  <c r="A229" i="151"/>
  <c r="C231" i="151"/>
  <c r="B230" i="151"/>
  <c r="AJ155" i="103"/>
  <c r="AQ155" i="103"/>
  <c r="AH155" i="103"/>
  <c r="AL155" i="103"/>
  <c r="AA155" i="103"/>
  <c r="W155" i="103"/>
  <c r="P155" i="103"/>
  <c r="AR155" i="103"/>
  <c r="AC155" i="103"/>
  <c r="AT155" i="103"/>
  <c r="AN155" i="103"/>
  <c r="H154" i="103"/>
  <c r="I154" i="103" s="1"/>
  <c r="E155" i="103"/>
  <c r="O156" i="103"/>
  <c r="AC156" i="103" s="1"/>
  <c r="G154" i="103"/>
  <c r="N157" i="103"/>
  <c r="Y155" i="103"/>
  <c r="AB155" i="103"/>
  <c r="T155" i="103"/>
  <c r="AK155" i="103"/>
  <c r="S155" i="103"/>
  <c r="AF155" i="103"/>
  <c r="U155" i="103"/>
  <c r="AO155" i="103"/>
  <c r="AS155" i="103"/>
  <c r="R155" i="103"/>
  <c r="AP155" i="103"/>
  <c r="AI155" i="103"/>
  <c r="AG155" i="103"/>
  <c r="AM155" i="103"/>
  <c r="Q155" i="103"/>
  <c r="V155" i="103"/>
  <c r="X155" i="103"/>
  <c r="AE155" i="103"/>
  <c r="Z155" i="103"/>
  <c r="N277" i="161" l="1"/>
  <c r="N278" i="161" s="1"/>
  <c r="N298" i="161" s="1"/>
  <c r="D231" i="151"/>
  <c r="O231" i="151"/>
  <c r="E230" i="151"/>
  <c r="I230" i="151"/>
  <c r="F36" i="151"/>
  <c r="G36" i="151"/>
  <c r="Q270" i="112"/>
  <c r="Q271" i="112" s="1"/>
  <c r="Q291" i="112" s="1"/>
  <c r="R277" i="115"/>
  <c r="R278" i="115" s="1"/>
  <c r="R298" i="115" s="1"/>
  <c r="Q270" i="106"/>
  <c r="Q271" i="106" s="1"/>
  <c r="Q291" i="106" s="1"/>
  <c r="A230" i="151"/>
  <c r="B231" i="151"/>
  <c r="C232" i="151"/>
  <c r="AE156" i="103"/>
  <c r="S156" i="103"/>
  <c r="AQ156" i="103"/>
  <c r="AA156" i="103"/>
  <c r="V156" i="103"/>
  <c r="Z156" i="103"/>
  <c r="AD156" i="103"/>
  <c r="G155" i="103"/>
  <c r="O157" i="103"/>
  <c r="U157" i="103" s="1"/>
  <c r="E156" i="103"/>
  <c r="H155" i="103"/>
  <c r="N158" i="103"/>
  <c r="AR156" i="103"/>
  <c r="R156" i="103"/>
  <c r="AN156" i="103"/>
  <c r="T156" i="103"/>
  <c r="AH156" i="103"/>
  <c r="AB156" i="103"/>
  <c r="AT156" i="103"/>
  <c r="Y156" i="103"/>
  <c r="AK156" i="103"/>
  <c r="W156" i="103"/>
  <c r="AF156" i="103"/>
  <c r="X156" i="103"/>
  <c r="AO156" i="103"/>
  <c r="U156" i="103"/>
  <c r="AM156" i="103"/>
  <c r="AS156" i="103"/>
  <c r="P156" i="103"/>
  <c r="AL156" i="103"/>
  <c r="AG156" i="103"/>
  <c r="AP156" i="103"/>
  <c r="AI156" i="103"/>
  <c r="AJ156" i="103"/>
  <c r="Q156" i="103"/>
  <c r="O232" i="151" l="1"/>
  <c r="D232" i="151"/>
  <c r="I231" i="151"/>
  <c r="E231" i="151"/>
  <c r="H36" i="151"/>
  <c r="P36" i="151"/>
  <c r="M36" i="151"/>
  <c r="N36" i="151"/>
  <c r="B232" i="151"/>
  <c r="C233" i="151"/>
  <c r="A231" i="151"/>
  <c r="AK157" i="103"/>
  <c r="AQ157" i="103"/>
  <c r="AA157" i="103"/>
  <c r="AF157" i="103"/>
  <c r="AG157" i="103"/>
  <c r="AN157" i="103"/>
  <c r="AS157" i="103"/>
  <c r="T157" i="103"/>
  <c r="V157" i="103"/>
  <c r="AM157" i="103"/>
  <c r="W157" i="103"/>
  <c r="P157" i="103"/>
  <c r="AO157" i="103"/>
  <c r="Z157" i="103"/>
  <c r="X157" i="103"/>
  <c r="AL157" i="103"/>
  <c r="Q157" i="103"/>
  <c r="AB157" i="103"/>
  <c r="AC157" i="103"/>
  <c r="AR157" i="103"/>
  <c r="R157" i="103"/>
  <c r="AI157" i="103"/>
  <c r="AD157" i="103"/>
  <c r="S157" i="103"/>
  <c r="AH157" i="103"/>
  <c r="AJ157" i="103"/>
  <c r="AP157" i="103"/>
  <c r="AT157" i="103"/>
  <c r="AE157" i="103"/>
  <c r="Y157" i="103"/>
  <c r="G156" i="103"/>
  <c r="E157" i="103"/>
  <c r="O158" i="103"/>
  <c r="AS158" i="103" s="1"/>
  <c r="H156" i="103"/>
  <c r="N159" i="103"/>
  <c r="O233" i="151" l="1"/>
  <c r="D233" i="151"/>
  <c r="E232" i="151"/>
  <c r="I232" i="151"/>
  <c r="K36" i="151"/>
  <c r="J36" i="151"/>
  <c r="C234" i="151"/>
  <c r="B233" i="151"/>
  <c r="A232" i="151"/>
  <c r="G157" i="103"/>
  <c r="E158" i="103"/>
  <c r="H157" i="103"/>
  <c r="O159" i="103"/>
  <c r="V159" i="103" s="1"/>
  <c r="N160" i="103"/>
  <c r="AF158" i="103"/>
  <c r="V158" i="103"/>
  <c r="AR158" i="103"/>
  <c r="Z158" i="103"/>
  <c r="AD158" i="103"/>
  <c r="R158" i="103"/>
  <c r="AO158" i="103"/>
  <c r="AG158" i="103"/>
  <c r="AT158" i="103"/>
  <c r="AM158" i="103"/>
  <c r="T158" i="103"/>
  <c r="AH158" i="103"/>
  <c r="AN158" i="103"/>
  <c r="AP158" i="103"/>
  <c r="Q158" i="103"/>
  <c r="W158" i="103"/>
  <c r="U158" i="103"/>
  <c r="P158" i="103"/>
  <c r="AE158" i="103"/>
  <c r="AI158" i="103"/>
  <c r="AC158" i="103"/>
  <c r="AA158" i="103"/>
  <c r="AL158" i="103"/>
  <c r="AB158" i="103"/>
  <c r="AQ158" i="103"/>
  <c r="X158" i="103"/>
  <c r="AK158" i="103"/>
  <c r="Y158" i="103"/>
  <c r="S158" i="103"/>
  <c r="AJ158" i="103"/>
  <c r="I233" i="151" l="1"/>
  <c r="E233" i="151"/>
  <c r="D234" i="151"/>
  <c r="O234" i="151"/>
  <c r="F37" i="151"/>
  <c r="P37" i="151" s="1"/>
  <c r="G37" i="151"/>
  <c r="C235" i="151"/>
  <c r="B234" i="151"/>
  <c r="A233" i="151"/>
  <c r="AH159" i="103"/>
  <c r="AA159" i="103"/>
  <c r="S159" i="103"/>
  <c r="AP159" i="103"/>
  <c r="AT159" i="103"/>
  <c r="AE159" i="103"/>
  <c r="AD159" i="103"/>
  <c r="AQ159" i="103"/>
  <c r="AL159" i="103"/>
  <c r="AN159" i="103"/>
  <c r="AF159" i="103"/>
  <c r="U159" i="103"/>
  <c r="Y159" i="103"/>
  <c r="AO159" i="103"/>
  <c r="AG159" i="103"/>
  <c r="AS159" i="103"/>
  <c r="X159" i="103"/>
  <c r="Z159" i="103"/>
  <c r="AJ159" i="103"/>
  <c r="W159" i="103"/>
  <c r="P159" i="103"/>
  <c r="AR159" i="103"/>
  <c r="AC159" i="103"/>
  <c r="AB159" i="103"/>
  <c r="T159" i="103"/>
  <c r="AK159" i="103"/>
  <c r="AI159" i="103"/>
  <c r="AM159" i="103"/>
  <c r="Q159" i="103"/>
  <c r="R159" i="103"/>
  <c r="G158" i="103"/>
  <c r="E159" i="103"/>
  <c r="H158" i="103"/>
  <c r="O160" i="103"/>
  <c r="AS160" i="103" s="1"/>
  <c r="N161" i="103"/>
  <c r="O235" i="151" l="1"/>
  <c r="D235" i="151"/>
  <c r="I234" i="151"/>
  <c r="E234" i="151"/>
  <c r="H37" i="151"/>
  <c r="M37" i="151"/>
  <c r="N37" i="151"/>
  <c r="A234" i="151"/>
  <c r="C236" i="151"/>
  <c r="B235" i="151"/>
  <c r="AI160" i="103"/>
  <c r="V160" i="103"/>
  <c r="AN160" i="103"/>
  <c r="AH160" i="103"/>
  <c r="AR160" i="103"/>
  <c r="T160" i="103"/>
  <c r="P160" i="103"/>
  <c r="AL160" i="103"/>
  <c r="AG160" i="103"/>
  <c r="AB160" i="103"/>
  <c r="AP160" i="103"/>
  <c r="AT160" i="103"/>
  <c r="R160" i="103"/>
  <c r="G159" i="103"/>
  <c r="O161" i="103"/>
  <c r="V161" i="103" s="1"/>
  <c r="E160" i="103"/>
  <c r="H159" i="103"/>
  <c r="N162" i="103"/>
  <c r="Z160" i="103"/>
  <c r="X160" i="103"/>
  <c r="AA160" i="103"/>
  <c r="AD160" i="103"/>
  <c r="AO160" i="103"/>
  <c r="U160" i="103"/>
  <c r="S160" i="103"/>
  <c r="AJ160" i="103"/>
  <c r="Q160" i="103"/>
  <c r="AC160" i="103"/>
  <c r="W160" i="103"/>
  <c r="Y160" i="103"/>
  <c r="AE160" i="103"/>
  <c r="AK160" i="103"/>
  <c r="AF160" i="103"/>
  <c r="AM160" i="103"/>
  <c r="AQ160" i="103"/>
  <c r="I235" i="151" l="1"/>
  <c r="E235" i="151"/>
  <c r="D236" i="151"/>
  <c r="O236" i="151"/>
  <c r="K37" i="151"/>
  <c r="J37" i="151"/>
  <c r="A235" i="151"/>
  <c r="B236" i="151"/>
  <c r="C237" i="151"/>
  <c r="AI161" i="103"/>
  <c r="AD161" i="103"/>
  <c r="AP161" i="103"/>
  <c r="U161" i="103"/>
  <c r="AB161" i="103"/>
  <c r="AF161" i="103"/>
  <c r="AH161" i="103"/>
  <c r="AO161" i="103"/>
  <c r="AQ161" i="103"/>
  <c r="AM161" i="103"/>
  <c r="AC161" i="103"/>
  <c r="Z161" i="103"/>
  <c r="Q161" i="103"/>
  <c r="AT161" i="103"/>
  <c r="AE161" i="103"/>
  <c r="AR161" i="103"/>
  <c r="T161" i="103"/>
  <c r="AA161" i="103"/>
  <c r="AK161" i="103"/>
  <c r="G160" i="103"/>
  <c r="E161" i="103"/>
  <c r="O162" i="103"/>
  <c r="AT162" i="103" s="1"/>
  <c r="H160" i="103"/>
  <c r="N163" i="103"/>
  <c r="X161" i="103"/>
  <c r="AL161" i="103"/>
  <c r="AJ161" i="103"/>
  <c r="Y161" i="103"/>
  <c r="P161" i="103"/>
  <c r="AG161" i="103"/>
  <c r="AN161" i="103"/>
  <c r="AS161" i="103"/>
  <c r="S161" i="103"/>
  <c r="W161" i="103"/>
  <c r="R161" i="103"/>
  <c r="O237" i="151" l="1"/>
  <c r="D237" i="151"/>
  <c r="I236" i="151"/>
  <c r="E236" i="151"/>
  <c r="F38" i="151"/>
  <c r="P38" i="151" s="1"/>
  <c r="G38" i="151"/>
  <c r="A236" i="151"/>
  <c r="B237" i="151"/>
  <c r="C238" i="151"/>
  <c r="AE162" i="103"/>
  <c r="X162" i="103"/>
  <c r="AK162" i="103"/>
  <c r="AQ162" i="103"/>
  <c r="R162" i="103"/>
  <c r="W162" i="103"/>
  <c r="U162" i="103"/>
  <c r="AB162" i="103"/>
  <c r="G161" i="103"/>
  <c r="E162" i="103"/>
  <c r="H161" i="103"/>
  <c r="O163" i="103"/>
  <c r="AT163" i="103" s="1"/>
  <c r="N164" i="103"/>
  <c r="V162" i="103"/>
  <c r="AR162" i="103"/>
  <c r="AD162" i="103"/>
  <c r="S162" i="103"/>
  <c r="AJ162" i="103"/>
  <c r="P162" i="103"/>
  <c r="Y162" i="103"/>
  <c r="AL162" i="103"/>
  <c r="Q162" i="103"/>
  <c r="AI162" i="103"/>
  <c r="AC162" i="103"/>
  <c r="AO162" i="103"/>
  <c r="AM162" i="103"/>
  <c r="AS162" i="103"/>
  <c r="AF162" i="103"/>
  <c r="Z162" i="103"/>
  <c r="AA162" i="103"/>
  <c r="T162" i="103"/>
  <c r="AH162" i="103"/>
  <c r="AN162" i="103"/>
  <c r="AG162" i="103"/>
  <c r="AP162" i="103"/>
  <c r="I237" i="151" l="1"/>
  <c r="E237" i="151"/>
  <c r="O238" i="151"/>
  <c r="D238" i="151"/>
  <c r="H38" i="151"/>
  <c r="M38" i="151"/>
  <c r="N38" i="151"/>
  <c r="A237" i="151"/>
  <c r="B238" i="151"/>
  <c r="C239" i="151"/>
  <c r="AI163" i="103"/>
  <c r="AK163" i="103"/>
  <c r="AG163" i="103"/>
  <c r="AN163" i="103"/>
  <c r="AF163" i="103"/>
  <c r="U163" i="103"/>
  <c r="W163" i="103"/>
  <c r="P163" i="103"/>
  <c r="AR163" i="103"/>
  <c r="AC163" i="103"/>
  <c r="AM163" i="103"/>
  <c r="Q163" i="103"/>
  <c r="R163" i="103"/>
  <c r="V163" i="103"/>
  <c r="X163" i="103"/>
  <c r="AE163" i="103"/>
  <c r="Z163" i="103"/>
  <c r="AD163" i="103"/>
  <c r="T163" i="103"/>
  <c r="Y163" i="103"/>
  <c r="AS163" i="103"/>
  <c r="AJ163" i="103"/>
  <c r="AQ163" i="103"/>
  <c r="AH163" i="103"/>
  <c r="AL163" i="103"/>
  <c r="AB163" i="103"/>
  <c r="AO163" i="103"/>
  <c r="G162" i="103"/>
  <c r="E163" i="103"/>
  <c r="H162" i="103"/>
  <c r="O164" i="103"/>
  <c r="AC164" i="103" s="1"/>
  <c r="N165" i="103"/>
  <c r="AA163" i="103"/>
  <c r="S163" i="103"/>
  <c r="AP163" i="103"/>
  <c r="O239" i="151" l="1"/>
  <c r="D239" i="151"/>
  <c r="I238" i="151"/>
  <c r="E238" i="151"/>
  <c r="K38" i="151"/>
  <c r="J38" i="151"/>
  <c r="A238" i="151"/>
  <c r="B239" i="151"/>
  <c r="C240" i="151"/>
  <c r="Y164" i="103"/>
  <c r="AF164" i="103"/>
  <c r="AM164" i="103"/>
  <c r="AQ164" i="103"/>
  <c r="AS164" i="103"/>
  <c r="AK164" i="103"/>
  <c r="AI164" i="103"/>
  <c r="AR164" i="103"/>
  <c r="AN164" i="103"/>
  <c r="Z164" i="103"/>
  <c r="AD164" i="103"/>
  <c r="S164" i="103"/>
  <c r="AL164" i="103"/>
  <c r="AE164" i="103"/>
  <c r="AA164" i="103"/>
  <c r="AH164" i="103"/>
  <c r="AG164" i="103"/>
  <c r="AB164" i="103"/>
  <c r="AP164" i="103"/>
  <c r="AT164" i="103"/>
  <c r="V164" i="103"/>
  <c r="T164" i="103"/>
  <c r="X164" i="103"/>
  <c r="AO164" i="103"/>
  <c r="U164" i="103"/>
  <c r="R164" i="103"/>
  <c r="G163" i="103"/>
  <c r="O165" i="103"/>
  <c r="AS165" i="103" s="1"/>
  <c r="E164" i="103"/>
  <c r="H163" i="103"/>
  <c r="N166" i="103"/>
  <c r="P164" i="103"/>
  <c r="W164" i="103"/>
  <c r="AJ164" i="103"/>
  <c r="Q164" i="103"/>
  <c r="E239" i="151" l="1"/>
  <c r="I239" i="151"/>
  <c r="O240" i="151"/>
  <c r="D240" i="151"/>
  <c r="F39" i="151"/>
  <c r="P39" i="151" s="1"/>
  <c r="G39" i="151"/>
  <c r="A239" i="151"/>
  <c r="C241" i="151"/>
  <c r="B240" i="151"/>
  <c r="AF165" i="103"/>
  <c r="W165" i="103"/>
  <c r="V165" i="103"/>
  <c r="AI165" i="103"/>
  <c r="AR165" i="103"/>
  <c r="X165" i="103"/>
  <c r="AH165" i="103"/>
  <c r="AL165" i="103"/>
  <c r="AO165" i="103"/>
  <c r="AD165" i="103"/>
  <c r="Q165" i="103"/>
  <c r="AJ165" i="103"/>
  <c r="AP165" i="103"/>
  <c r="AT165" i="103"/>
  <c r="R165" i="103"/>
  <c r="Z165" i="103"/>
  <c r="AE165" i="103"/>
  <c r="AQ165" i="103"/>
  <c r="AM165" i="103"/>
  <c r="AC165" i="103"/>
  <c r="Y165" i="103"/>
  <c r="U165" i="103"/>
  <c r="P165" i="103"/>
  <c r="G164" i="103"/>
  <c r="N167" i="103"/>
  <c r="O166" i="103"/>
  <c r="AR166" i="103" s="1"/>
  <c r="E165" i="103"/>
  <c r="H164" i="103"/>
  <c r="S165" i="103"/>
  <c r="T165" i="103"/>
  <c r="AA165" i="103"/>
  <c r="AK165" i="103"/>
  <c r="AB165" i="103"/>
  <c r="AG165" i="103"/>
  <c r="AN165" i="103"/>
  <c r="O241" i="151" l="1"/>
  <c r="D241" i="151"/>
  <c r="I240" i="151"/>
  <c r="E240" i="151"/>
  <c r="H39" i="151"/>
  <c r="M39" i="151"/>
  <c r="N39" i="151"/>
  <c r="C242" i="151"/>
  <c r="B241" i="151"/>
  <c r="A240" i="151"/>
  <c r="X166" i="103"/>
  <c r="AE166" i="103"/>
  <c r="Y166" i="103"/>
  <c r="AC166" i="103"/>
  <c r="R166" i="103"/>
  <c r="AG166" i="103"/>
  <c r="AA166" i="103"/>
  <c r="S166" i="103"/>
  <c r="AO166" i="103"/>
  <c r="AS166" i="103"/>
  <c r="AL166" i="103"/>
  <c r="AN166" i="103"/>
  <c r="AF166" i="103"/>
  <c r="T166" i="103"/>
  <c r="AI166" i="103"/>
  <c r="U166" i="103"/>
  <c r="AK166" i="103"/>
  <c r="AM166" i="103"/>
  <c r="P166" i="103"/>
  <c r="AT166" i="103"/>
  <c r="AB166" i="103"/>
  <c r="Q166" i="103"/>
  <c r="AQ166" i="103"/>
  <c r="G165" i="103"/>
  <c r="N168" i="103"/>
  <c r="O167" i="103"/>
  <c r="U167" i="103" s="1"/>
  <c r="E166" i="103"/>
  <c r="H165" i="103"/>
  <c r="W166" i="103"/>
  <c r="AD166" i="103"/>
  <c r="V166" i="103"/>
  <c r="AJ166" i="103"/>
  <c r="Z166" i="103"/>
  <c r="AP166" i="103"/>
  <c r="AH166" i="103"/>
  <c r="O242" i="151" l="1"/>
  <c r="D242" i="151"/>
  <c r="E241" i="151"/>
  <c r="I241" i="151"/>
  <c r="K39" i="151"/>
  <c r="J39" i="151"/>
  <c r="A241" i="151"/>
  <c r="C243" i="151"/>
  <c r="B242" i="151"/>
  <c r="AQ167" i="103"/>
  <c r="P167" i="103"/>
  <c r="Y167" i="103"/>
  <c r="AA167" i="103"/>
  <c r="AL167" i="103"/>
  <c r="AF167" i="103"/>
  <c r="X167" i="103"/>
  <c r="AT167" i="103"/>
  <c r="AB167" i="103"/>
  <c r="S167" i="103"/>
  <c r="AC167" i="103"/>
  <c r="AG167" i="103"/>
  <c r="W167" i="103"/>
  <c r="AO167" i="103"/>
  <c r="AI167" i="103"/>
  <c r="AM167" i="103"/>
  <c r="AD167" i="103"/>
  <c r="AJ167" i="103"/>
  <c r="AH167" i="103"/>
  <c r="AK167" i="103"/>
  <c r="AS167" i="103"/>
  <c r="AE167" i="103"/>
  <c r="T167" i="103"/>
  <c r="E167" i="103"/>
  <c r="G166" i="103"/>
  <c r="O168" i="103"/>
  <c r="AJ168" i="103" s="1"/>
  <c r="H166" i="103"/>
  <c r="I166" i="103" s="1"/>
  <c r="N169" i="103"/>
  <c r="R167" i="103"/>
  <c r="Z167" i="103"/>
  <c r="AP167" i="103"/>
  <c r="AR167" i="103"/>
  <c r="V167" i="103"/>
  <c r="AN167" i="103"/>
  <c r="Q167" i="103"/>
  <c r="O277" i="161" l="1"/>
  <c r="O278" i="161" s="1"/>
  <c r="O298" i="161" s="1"/>
  <c r="O243" i="151"/>
  <c r="D243" i="151"/>
  <c r="I242" i="151"/>
  <c r="E242" i="151"/>
  <c r="F40" i="151"/>
  <c r="P40" i="151" s="1"/>
  <c r="G40" i="151"/>
  <c r="R270" i="112"/>
  <c r="R271" i="112" s="1"/>
  <c r="R291" i="112" s="1"/>
  <c r="S277" i="115"/>
  <c r="S278" i="115" s="1"/>
  <c r="S298" i="115" s="1"/>
  <c r="R270" i="106"/>
  <c r="R271" i="106" s="1"/>
  <c r="R291" i="106" s="1"/>
  <c r="A242" i="151"/>
  <c r="C244" i="151"/>
  <c r="B243" i="151"/>
  <c r="AE168" i="103"/>
  <c r="Y168" i="103"/>
  <c r="R168" i="103"/>
  <c r="AA168" i="103"/>
  <c r="AG168" i="103"/>
  <c r="AC168" i="103"/>
  <c r="Q168" i="103"/>
  <c r="E168" i="103"/>
  <c r="N170" i="103"/>
  <c r="O169" i="103"/>
  <c r="U169" i="103" s="1"/>
  <c r="G167" i="103"/>
  <c r="H167" i="103"/>
  <c r="AN168" i="103"/>
  <c r="AF168" i="103"/>
  <c r="AP168" i="103"/>
  <c r="AO168" i="103"/>
  <c r="AK168" i="103"/>
  <c r="AR168" i="103"/>
  <c r="P168" i="103"/>
  <c r="V168" i="103"/>
  <c r="AD168" i="103"/>
  <c r="AQ168" i="103"/>
  <c r="AS168" i="103"/>
  <c r="AI168" i="103"/>
  <c r="AT168" i="103"/>
  <c r="T168" i="103"/>
  <c r="Z168" i="103"/>
  <c r="U168" i="103"/>
  <c r="S168" i="103"/>
  <c r="W168" i="103"/>
  <c r="X168" i="103"/>
  <c r="AB168" i="103"/>
  <c r="AH168" i="103"/>
  <c r="AM168" i="103"/>
  <c r="AL168" i="103"/>
  <c r="O244" i="151" l="1"/>
  <c r="D244" i="151"/>
  <c r="I243" i="151"/>
  <c r="E243" i="151"/>
  <c r="H40" i="151"/>
  <c r="M40" i="151"/>
  <c r="N40" i="151"/>
  <c r="A243" i="151"/>
  <c r="B244" i="151"/>
  <c r="C245" i="151"/>
  <c r="AC169" i="103"/>
  <c r="AE169" i="103"/>
  <c r="AQ169" i="103"/>
  <c r="Q169" i="103"/>
  <c r="T169" i="103"/>
  <c r="AT169" i="103"/>
  <c r="AI169" i="103"/>
  <c r="AB169" i="103"/>
  <c r="AN169" i="103"/>
  <c r="AP169" i="103"/>
  <c r="R169" i="103"/>
  <c r="Y169" i="103"/>
  <c r="AM169" i="103"/>
  <c r="P169" i="103"/>
  <c r="AJ169" i="103"/>
  <c r="AA169" i="103"/>
  <c r="AD169" i="103"/>
  <c r="AS169" i="103"/>
  <c r="Z169" i="103"/>
  <c r="AK169" i="103"/>
  <c r="E169" i="103"/>
  <c r="O170" i="103"/>
  <c r="AJ170" i="103" s="1"/>
  <c r="H168" i="103"/>
  <c r="N171" i="103"/>
  <c r="G168" i="103"/>
  <c r="AF169" i="103"/>
  <c r="AH169" i="103"/>
  <c r="AG169" i="103"/>
  <c r="W169" i="103"/>
  <c r="AL169" i="103"/>
  <c r="AO169" i="103"/>
  <c r="AR169" i="103"/>
  <c r="V169" i="103"/>
  <c r="X169" i="103"/>
  <c r="S169" i="103"/>
  <c r="D245" i="151" l="1"/>
  <c r="O245" i="151"/>
  <c r="I244" i="151"/>
  <c r="E244" i="151"/>
  <c r="K40" i="151"/>
  <c r="J40" i="151"/>
  <c r="C246" i="151"/>
  <c r="B245" i="151"/>
  <c r="A244" i="151"/>
  <c r="AN170" i="103"/>
  <c r="AI170" i="103"/>
  <c r="AK170" i="103"/>
  <c r="H169" i="103"/>
  <c r="E170" i="103"/>
  <c r="N172" i="103"/>
  <c r="O171" i="103"/>
  <c r="AR171" i="103" s="1"/>
  <c r="G169" i="103"/>
  <c r="P170" i="103"/>
  <c r="AR170" i="103"/>
  <c r="AL170" i="103"/>
  <c r="V170" i="103"/>
  <c r="AD170" i="103"/>
  <c r="AA170" i="103"/>
  <c r="AC170" i="103"/>
  <c r="AT170" i="103"/>
  <c r="X170" i="103"/>
  <c r="AE170" i="103"/>
  <c r="AQ170" i="103"/>
  <c r="AS170" i="103"/>
  <c r="S170" i="103"/>
  <c r="Z170" i="103"/>
  <c r="AF170" i="103"/>
  <c r="AM170" i="103"/>
  <c r="AO170" i="103"/>
  <c r="R170" i="103"/>
  <c r="U170" i="103"/>
  <c r="Q170" i="103"/>
  <c r="T170" i="103"/>
  <c r="W170" i="103"/>
  <c r="Y170" i="103"/>
  <c r="AB170" i="103"/>
  <c r="AP170" i="103"/>
  <c r="AH170" i="103"/>
  <c r="AG170" i="103"/>
  <c r="O246" i="151" l="1"/>
  <c r="D246" i="151"/>
  <c r="I245" i="151"/>
  <c r="E245" i="151"/>
  <c r="F41" i="151"/>
  <c r="P41" i="151" s="1"/>
  <c r="G41" i="151"/>
  <c r="A245" i="151"/>
  <c r="C247" i="151"/>
  <c r="B246" i="151"/>
  <c r="AF171" i="103"/>
  <c r="AK171" i="103"/>
  <c r="AA171" i="103"/>
  <c r="AI171" i="103"/>
  <c r="P171" i="103"/>
  <c r="H170" i="103"/>
  <c r="E171" i="103"/>
  <c r="G170" i="103"/>
  <c r="N173" i="103"/>
  <c r="O172" i="103"/>
  <c r="T172" i="103" s="1"/>
  <c r="W171" i="103"/>
  <c r="AC171" i="103"/>
  <c r="AP171" i="103"/>
  <c r="V171" i="103"/>
  <c r="AM171" i="103"/>
  <c r="S171" i="103"/>
  <c r="U171" i="103"/>
  <c r="X171" i="103"/>
  <c r="AS171" i="103"/>
  <c r="AT171" i="103"/>
  <c r="T171" i="103"/>
  <c r="Z171" i="103"/>
  <c r="AB171" i="103"/>
  <c r="AN171" i="103"/>
  <c r="AD171" i="103"/>
  <c r="AG171" i="103"/>
  <c r="AJ171" i="103"/>
  <c r="R171" i="103"/>
  <c r="AH171" i="103"/>
  <c r="AQ171" i="103"/>
  <c r="Q171" i="103"/>
  <c r="Y171" i="103"/>
  <c r="AL171" i="103"/>
  <c r="AE171" i="103"/>
  <c r="AO171" i="103"/>
  <c r="D247" i="151" l="1"/>
  <c r="O247" i="151"/>
  <c r="E246" i="151"/>
  <c r="I246" i="151"/>
  <c r="H41" i="151"/>
  <c r="M41" i="151"/>
  <c r="N41" i="151"/>
  <c r="A246" i="151"/>
  <c r="C248" i="151"/>
  <c r="B247" i="151"/>
  <c r="AB172" i="103"/>
  <c r="H171" i="103"/>
  <c r="E172" i="103"/>
  <c r="N174" i="103"/>
  <c r="G171" i="103"/>
  <c r="O173" i="103"/>
  <c r="T173" i="103" s="1"/>
  <c r="AH172" i="103"/>
  <c r="AF172" i="103"/>
  <c r="AD172" i="103"/>
  <c r="AO172" i="103"/>
  <c r="AR172" i="103"/>
  <c r="AE172" i="103"/>
  <c r="AJ172" i="103"/>
  <c r="P172" i="103"/>
  <c r="V172" i="103"/>
  <c r="S172" i="103"/>
  <c r="U172" i="103"/>
  <c r="Y172" i="103"/>
  <c r="Z172" i="103"/>
  <c r="AL172" i="103"/>
  <c r="AA172" i="103"/>
  <c r="AC172" i="103"/>
  <c r="AT172" i="103"/>
  <c r="AG172" i="103"/>
  <c r="AN172" i="103"/>
  <c r="R172" i="103"/>
  <c r="W172" i="103"/>
  <c r="AI172" i="103"/>
  <c r="AK172" i="103"/>
  <c r="AP172" i="103"/>
  <c r="AM172" i="103"/>
  <c r="AQ172" i="103"/>
  <c r="AS172" i="103"/>
  <c r="X172" i="103"/>
  <c r="Q172" i="103"/>
  <c r="O248" i="151" l="1"/>
  <c r="D248" i="151"/>
  <c r="I247" i="151"/>
  <c r="E247" i="151"/>
  <c r="K41" i="151"/>
  <c r="J41" i="151"/>
  <c r="A247" i="151"/>
  <c r="B248" i="151"/>
  <c r="C249" i="151"/>
  <c r="Y173" i="103"/>
  <c r="AT173" i="103"/>
  <c r="AF173" i="103"/>
  <c r="AE173" i="103"/>
  <c r="AG173" i="103"/>
  <c r="AR173" i="103"/>
  <c r="AI173" i="103"/>
  <c r="H172" i="103"/>
  <c r="E173" i="103"/>
  <c r="O174" i="103"/>
  <c r="AC174" i="103" s="1"/>
  <c r="G172" i="103"/>
  <c r="N175" i="103"/>
  <c r="AB173" i="103"/>
  <c r="W173" i="103"/>
  <c r="AJ173" i="103"/>
  <c r="AD173" i="103"/>
  <c r="S173" i="103"/>
  <c r="AH173" i="103"/>
  <c r="AP173" i="103"/>
  <c r="AM173" i="103"/>
  <c r="V173" i="103"/>
  <c r="AO173" i="103"/>
  <c r="X173" i="103"/>
  <c r="U173" i="103"/>
  <c r="AN173" i="103"/>
  <c r="AA173" i="103"/>
  <c r="AC173" i="103"/>
  <c r="P173" i="103"/>
  <c r="Z173" i="103"/>
  <c r="AK173" i="103"/>
  <c r="AL173" i="103"/>
  <c r="AQ173" i="103"/>
  <c r="AS173" i="103"/>
  <c r="R173" i="103"/>
  <c r="Q173" i="103"/>
  <c r="I248" i="151" l="1"/>
  <c r="E248" i="151"/>
  <c r="O249" i="151"/>
  <c r="D249" i="151"/>
  <c r="F42" i="151"/>
  <c r="P42" i="151" s="1"/>
  <c r="G42" i="151"/>
  <c r="C250" i="151"/>
  <c r="B249" i="151"/>
  <c r="A248" i="151"/>
  <c r="AH174" i="103"/>
  <c r="H173" i="103"/>
  <c r="E174" i="103"/>
  <c r="N176" i="103"/>
  <c r="O175" i="103"/>
  <c r="AR175" i="103" s="1"/>
  <c r="G173" i="103"/>
  <c r="AT174" i="103"/>
  <c r="P174" i="103"/>
  <c r="AQ174" i="103"/>
  <c r="AL174" i="103"/>
  <c r="AP174" i="103"/>
  <c r="R174" i="103"/>
  <c r="Y174" i="103"/>
  <c r="AB174" i="103"/>
  <c r="AI174" i="103"/>
  <c r="AE174" i="103"/>
  <c r="T174" i="103"/>
  <c r="W174" i="103"/>
  <c r="AM174" i="103"/>
  <c r="AG174" i="103"/>
  <c r="AJ174" i="103"/>
  <c r="AK174" i="103"/>
  <c r="AS174" i="103"/>
  <c r="Q174" i="103"/>
  <c r="Z174" i="103"/>
  <c r="V174" i="103"/>
  <c r="AO174" i="103"/>
  <c r="AR174" i="103"/>
  <c r="X174" i="103"/>
  <c r="AN174" i="103"/>
  <c r="S174" i="103"/>
  <c r="U174" i="103"/>
  <c r="AF174" i="103"/>
  <c r="AD174" i="103"/>
  <c r="AA174" i="103"/>
  <c r="H250" i="151" l="1"/>
  <c r="K250" i="151"/>
  <c r="P250" i="151"/>
  <c r="G250" i="151"/>
  <c r="J250" i="151"/>
  <c r="M250" i="151"/>
  <c r="N250" i="151"/>
  <c r="F250" i="151"/>
  <c r="D250" i="151"/>
  <c r="O250" i="151"/>
  <c r="I249" i="151"/>
  <c r="E249" i="151"/>
  <c r="H42" i="151"/>
  <c r="M42" i="151"/>
  <c r="N42" i="151"/>
  <c r="A249" i="151"/>
  <c r="C251" i="151"/>
  <c r="B250" i="151"/>
  <c r="S175" i="103"/>
  <c r="AF175" i="103"/>
  <c r="AP175" i="103"/>
  <c r="AI175" i="103"/>
  <c r="AK175" i="103"/>
  <c r="AN175" i="103"/>
  <c r="U175" i="103"/>
  <c r="W175" i="103"/>
  <c r="AC175" i="103"/>
  <c r="R175" i="103"/>
  <c r="Z175" i="103"/>
  <c r="AQ175" i="103"/>
  <c r="Q175" i="103"/>
  <c r="AE175" i="103"/>
  <c r="Y175" i="103"/>
  <c r="AB175" i="103"/>
  <c r="H174" i="103"/>
  <c r="E175" i="103"/>
  <c r="O176" i="103"/>
  <c r="AK176" i="103" s="1"/>
  <c r="N177" i="103"/>
  <c r="G174" i="103"/>
  <c r="P175" i="103"/>
  <c r="AA175" i="103"/>
  <c r="AH175" i="103"/>
  <c r="AS175" i="103"/>
  <c r="AD175" i="103"/>
  <c r="T175" i="103"/>
  <c r="V175" i="103"/>
  <c r="AL175" i="103"/>
  <c r="AG175" i="103"/>
  <c r="AJ175" i="103"/>
  <c r="AT175" i="103"/>
  <c r="X175" i="103"/>
  <c r="AM175" i="103"/>
  <c r="AO175" i="103"/>
  <c r="O251" i="151" l="1"/>
  <c r="H251" i="151"/>
  <c r="K251" i="151"/>
  <c r="P251" i="151"/>
  <c r="G251" i="151"/>
  <c r="J251" i="151"/>
  <c r="M251" i="151"/>
  <c r="N251" i="151"/>
  <c r="F251" i="151"/>
  <c r="D251" i="151"/>
  <c r="E250" i="151"/>
  <c r="I250" i="151"/>
  <c r="K42" i="151"/>
  <c r="J42" i="151"/>
  <c r="A250" i="151"/>
  <c r="B251" i="151"/>
  <c r="C252" i="151"/>
  <c r="AE176" i="103"/>
  <c r="Q176" i="103"/>
  <c r="Y176" i="103"/>
  <c r="AB176" i="103"/>
  <c r="X176" i="103"/>
  <c r="AN176" i="103"/>
  <c r="AG176" i="103"/>
  <c r="AJ176" i="103"/>
  <c r="AD176" i="103"/>
  <c r="AF176" i="103"/>
  <c r="AH176" i="103"/>
  <c r="R176" i="103"/>
  <c r="W176" i="103"/>
  <c r="AC176" i="103"/>
  <c r="H175" i="103"/>
  <c r="E176" i="103"/>
  <c r="N178" i="103"/>
  <c r="G175" i="103"/>
  <c r="O177" i="103"/>
  <c r="AS177" i="103" s="1"/>
  <c r="AQ176" i="103"/>
  <c r="AS176" i="103"/>
  <c r="T176" i="103"/>
  <c r="P176" i="103"/>
  <c r="AP176" i="103"/>
  <c r="V176" i="103"/>
  <c r="AO176" i="103"/>
  <c r="AR176" i="103"/>
  <c r="AL176" i="103"/>
  <c r="S176" i="103"/>
  <c r="U176" i="103"/>
  <c r="AT176" i="103"/>
  <c r="AA176" i="103"/>
  <c r="Z176" i="103"/>
  <c r="AM176" i="103"/>
  <c r="AI176" i="103"/>
  <c r="I251" i="151" l="1"/>
  <c r="E251" i="151"/>
  <c r="G252" i="151"/>
  <c r="J252" i="151"/>
  <c r="M252" i="151"/>
  <c r="N252" i="151"/>
  <c r="K252" i="151"/>
  <c r="D252" i="151"/>
  <c r="H252" i="151"/>
  <c r="F252" i="151"/>
  <c r="P252" i="151"/>
  <c r="O252" i="151"/>
  <c r="F43" i="151"/>
  <c r="P43" i="151" s="1"/>
  <c r="G43" i="151"/>
  <c r="C253" i="151"/>
  <c r="B252" i="151"/>
  <c r="A251" i="151"/>
  <c r="AF177" i="103"/>
  <c r="V177" i="103"/>
  <c r="AM177" i="103"/>
  <c r="X177" i="103"/>
  <c r="AG177" i="103"/>
  <c r="AJ177" i="103"/>
  <c r="Q177" i="103"/>
  <c r="AB177" i="103"/>
  <c r="P177" i="103"/>
  <c r="AN177" i="103"/>
  <c r="AO177" i="103"/>
  <c r="AR177" i="103"/>
  <c r="H176" i="103"/>
  <c r="E177" i="103"/>
  <c r="G176" i="103"/>
  <c r="N179" i="103"/>
  <c r="O178" i="103"/>
  <c r="AQ178" i="103" s="1"/>
  <c r="Y177" i="103"/>
  <c r="Z177" i="103"/>
  <c r="U177" i="103"/>
  <c r="T177" i="103"/>
  <c r="W177" i="103"/>
  <c r="AP177" i="103"/>
  <c r="AA177" i="103"/>
  <c r="AC177" i="103"/>
  <c r="AD177" i="103"/>
  <c r="R177" i="103"/>
  <c r="AI177" i="103"/>
  <c r="AK177" i="103"/>
  <c r="AL177" i="103"/>
  <c r="AT177" i="103"/>
  <c r="S177" i="103"/>
  <c r="AE177" i="103"/>
  <c r="AH177" i="103"/>
  <c r="AQ177" i="103"/>
  <c r="I252" i="151" l="1"/>
  <c r="E252" i="151"/>
  <c r="H253" i="151"/>
  <c r="K253" i="151"/>
  <c r="P253" i="151"/>
  <c r="M253" i="151"/>
  <c r="O253" i="151"/>
  <c r="D253" i="151"/>
  <c r="J253" i="151"/>
  <c r="G253" i="151"/>
  <c r="F253" i="151"/>
  <c r="N253" i="151"/>
  <c r="H43" i="151"/>
  <c r="M43" i="151"/>
  <c r="N43" i="151"/>
  <c r="C254" i="151"/>
  <c r="B253" i="151"/>
  <c r="A252" i="151"/>
  <c r="AG178" i="103"/>
  <c r="R178" i="103"/>
  <c r="W178" i="103"/>
  <c r="AJ178" i="103"/>
  <c r="Q178" i="103"/>
  <c r="AR178" i="103"/>
  <c r="AL178" i="103"/>
  <c r="AM178" i="103"/>
  <c r="S178" i="103"/>
  <c r="AE178" i="103"/>
  <c r="AB178" i="103"/>
  <c r="V178" i="103"/>
  <c r="AA178" i="103"/>
  <c r="AT178" i="103"/>
  <c r="T178" i="103"/>
  <c r="AK178" i="103"/>
  <c r="Z178" i="103"/>
  <c r="AH178" i="103"/>
  <c r="AP178" i="103"/>
  <c r="AO178" i="103"/>
  <c r="X178" i="103"/>
  <c r="AC178" i="103"/>
  <c r="AS178" i="103"/>
  <c r="AF178" i="103"/>
  <c r="AI178" i="103"/>
  <c r="H177" i="103"/>
  <c r="E178" i="103"/>
  <c r="O179" i="103"/>
  <c r="AB179" i="103" s="1"/>
  <c r="N180" i="103"/>
  <c r="G177" i="103"/>
  <c r="P178" i="103"/>
  <c r="U178" i="103"/>
  <c r="Y178" i="103"/>
  <c r="AD178" i="103"/>
  <c r="AN178" i="103"/>
  <c r="I253" i="151" l="1"/>
  <c r="E253" i="151"/>
  <c r="G254" i="151"/>
  <c r="J254" i="151"/>
  <c r="M254" i="151"/>
  <c r="N254" i="151"/>
  <c r="O254" i="151"/>
  <c r="H254" i="151"/>
  <c r="K254" i="151"/>
  <c r="P254" i="151"/>
  <c r="D254" i="151"/>
  <c r="F254" i="151"/>
  <c r="K43" i="151"/>
  <c r="J43" i="151"/>
  <c r="B254" i="151"/>
  <c r="C255" i="151"/>
  <c r="A253" i="151"/>
  <c r="AO179" i="103"/>
  <c r="AS179" i="103"/>
  <c r="AP179" i="103"/>
  <c r="AR179" i="103"/>
  <c r="AJ179" i="103"/>
  <c r="V179" i="103"/>
  <c r="P179" i="103"/>
  <c r="S179" i="103"/>
  <c r="AH179" i="103"/>
  <c r="W179" i="103"/>
  <c r="X179" i="103"/>
  <c r="AA179" i="103"/>
  <c r="AM179" i="103"/>
  <c r="AT179" i="103"/>
  <c r="AD179" i="103"/>
  <c r="Q179" i="103"/>
  <c r="AF179" i="103"/>
  <c r="AI179" i="103"/>
  <c r="Y179" i="103"/>
  <c r="AG179" i="103"/>
  <c r="AN179" i="103"/>
  <c r="AQ179" i="103"/>
  <c r="H178" i="103"/>
  <c r="I178" i="103" s="1"/>
  <c r="G178" i="103"/>
  <c r="N181" i="103"/>
  <c r="E179" i="103"/>
  <c r="O180" i="103"/>
  <c r="AJ180" i="103" s="1"/>
  <c r="AE179" i="103"/>
  <c r="U179" i="103"/>
  <c r="R179" i="103"/>
  <c r="T179" i="103"/>
  <c r="AC179" i="103"/>
  <c r="AL179" i="103"/>
  <c r="AK179" i="103"/>
  <c r="Z179" i="103"/>
  <c r="P277" i="161" l="1"/>
  <c r="P278" i="161" s="1"/>
  <c r="P298" i="161" s="1"/>
  <c r="G255" i="151"/>
  <c r="J255" i="151"/>
  <c r="M255" i="151"/>
  <c r="N255" i="151"/>
  <c r="H255" i="151"/>
  <c r="K255" i="151"/>
  <c r="P255" i="151"/>
  <c r="O255" i="151"/>
  <c r="D255" i="151"/>
  <c r="F255" i="151"/>
  <c r="E254" i="151"/>
  <c r="I254" i="151"/>
  <c r="F44" i="151"/>
  <c r="P44" i="151" s="1"/>
  <c r="G44" i="151"/>
  <c r="S270" i="112"/>
  <c r="S271" i="112" s="1"/>
  <c r="S291" i="112" s="1"/>
  <c r="T277" i="115"/>
  <c r="T278" i="115" s="1"/>
  <c r="T298" i="115" s="1"/>
  <c r="S270" i="106"/>
  <c r="S271" i="106" s="1"/>
  <c r="S291" i="106" s="1"/>
  <c r="C256" i="151"/>
  <c r="B255" i="151"/>
  <c r="A254" i="151"/>
  <c r="AS180" i="103"/>
  <c r="AE180" i="103"/>
  <c r="AP180" i="103"/>
  <c r="AR180" i="103"/>
  <c r="U180" i="103"/>
  <c r="P180" i="103"/>
  <c r="S180" i="103"/>
  <c r="AF180" i="103"/>
  <c r="AI180" i="103"/>
  <c r="AN180" i="103"/>
  <c r="AC180" i="103"/>
  <c r="X180" i="103"/>
  <c r="AG180" i="103"/>
  <c r="AD180" i="103"/>
  <c r="V180" i="103"/>
  <c r="AQ180" i="103"/>
  <c r="AK180" i="103"/>
  <c r="AL180" i="103"/>
  <c r="R180" i="103"/>
  <c r="T180" i="103"/>
  <c r="AO180" i="103"/>
  <c r="W180" i="103"/>
  <c r="Z180" i="103"/>
  <c r="AB180" i="103"/>
  <c r="AT180" i="103"/>
  <c r="AA180" i="103"/>
  <c r="Y180" i="103"/>
  <c r="H179" i="103"/>
  <c r="G179" i="103"/>
  <c r="E180" i="103"/>
  <c r="N182" i="103"/>
  <c r="O181" i="103"/>
  <c r="AR181" i="103" s="1"/>
  <c r="Q180" i="103"/>
  <c r="AM180" i="103"/>
  <c r="AH180" i="103"/>
  <c r="O256" i="151" l="1"/>
  <c r="H256" i="151"/>
  <c r="K256" i="151"/>
  <c r="P256" i="151"/>
  <c r="M256" i="151"/>
  <c r="J256" i="151"/>
  <c r="D256" i="151"/>
  <c r="G256" i="151"/>
  <c r="N256" i="151"/>
  <c r="F256" i="151"/>
  <c r="I255" i="151"/>
  <c r="E255" i="151"/>
  <c r="H44" i="151"/>
  <c r="M44" i="151"/>
  <c r="N44" i="151"/>
  <c r="C257" i="151"/>
  <c r="B256" i="151"/>
  <c r="A255" i="151"/>
  <c r="AA181" i="103"/>
  <c r="S181" i="103"/>
  <c r="W181" i="103"/>
  <c r="X181" i="103"/>
  <c r="AN181" i="103"/>
  <c r="AQ181" i="103"/>
  <c r="AT181" i="103"/>
  <c r="T181" i="103"/>
  <c r="Y181" i="103"/>
  <c r="AL181" i="103"/>
  <c r="AS181" i="103"/>
  <c r="Z181" i="103"/>
  <c r="AB181" i="103"/>
  <c r="P181" i="103"/>
  <c r="V181" i="103"/>
  <c r="AE181" i="103"/>
  <c r="AF181" i="103"/>
  <c r="AO181" i="103"/>
  <c r="AC181" i="103"/>
  <c r="AM181" i="103"/>
  <c r="U181" i="103"/>
  <c r="AH181" i="103"/>
  <c r="AJ181" i="103"/>
  <c r="AI181" i="103"/>
  <c r="H180" i="103"/>
  <c r="G180" i="103"/>
  <c r="E181" i="103"/>
  <c r="N183" i="103"/>
  <c r="O182" i="103"/>
  <c r="AR182" i="103" s="1"/>
  <c r="AD181" i="103"/>
  <c r="AG181" i="103"/>
  <c r="R181" i="103"/>
  <c r="Q181" i="103"/>
  <c r="AK181" i="103"/>
  <c r="AP181" i="103"/>
  <c r="I256" i="151" l="1"/>
  <c r="E256" i="151"/>
  <c r="G257" i="151"/>
  <c r="J257" i="151"/>
  <c r="M257" i="151"/>
  <c r="N257" i="151"/>
  <c r="O257" i="151"/>
  <c r="P257" i="151"/>
  <c r="F257" i="151"/>
  <c r="K257" i="151"/>
  <c r="H257" i="151"/>
  <c r="D257" i="151"/>
  <c r="K44" i="151"/>
  <c r="G45" i="151" s="1"/>
  <c r="J44" i="151"/>
  <c r="C258" i="151"/>
  <c r="B257" i="151"/>
  <c r="A256" i="151"/>
  <c r="V182" i="103"/>
  <c r="P182" i="103"/>
  <c r="S182" i="103"/>
  <c r="AG182" i="103"/>
  <c r="Y182" i="103"/>
  <c r="X182" i="103"/>
  <c r="AA182" i="103"/>
  <c r="AL182" i="103"/>
  <c r="AC182" i="103"/>
  <c r="AF182" i="103"/>
  <c r="AI182" i="103"/>
  <c r="Q182" i="103"/>
  <c r="AT182" i="103"/>
  <c r="R182" i="103"/>
  <c r="T182" i="103"/>
  <c r="AO182" i="103"/>
  <c r="U182" i="103"/>
  <c r="W182" i="103"/>
  <c r="AH182" i="103"/>
  <c r="AJ182" i="103"/>
  <c r="AK182" i="103"/>
  <c r="AD182" i="103"/>
  <c r="AN182" i="103"/>
  <c r="AQ182" i="103"/>
  <c r="AE182" i="103"/>
  <c r="Z182" i="103"/>
  <c r="AB182" i="103"/>
  <c r="H181" i="103"/>
  <c r="G181" i="103"/>
  <c r="E182" i="103"/>
  <c r="O183" i="103"/>
  <c r="AR183" i="103" s="1"/>
  <c r="N184" i="103"/>
  <c r="AS182" i="103"/>
  <c r="AM182" i="103"/>
  <c r="AP182" i="103"/>
  <c r="E257" i="151" l="1"/>
  <c r="I257" i="151"/>
  <c r="H258" i="151"/>
  <c r="K258" i="151"/>
  <c r="P258" i="151"/>
  <c r="G258" i="151"/>
  <c r="J258" i="151"/>
  <c r="M258" i="151"/>
  <c r="N258" i="151"/>
  <c r="F258" i="151"/>
  <c r="O258" i="151"/>
  <c r="D258" i="151"/>
  <c r="F45" i="151"/>
  <c r="P45" i="151" s="1"/>
  <c r="A257" i="151"/>
  <c r="C259" i="151"/>
  <c r="B258" i="151"/>
  <c r="AA183" i="103"/>
  <c r="P183" i="103"/>
  <c r="X183" i="103"/>
  <c r="AM183" i="103"/>
  <c r="AF183" i="103"/>
  <c r="AG183" i="103"/>
  <c r="AQ183" i="103"/>
  <c r="AI183" i="103"/>
  <c r="U183" i="103"/>
  <c r="R183" i="103"/>
  <c r="T183" i="103"/>
  <c r="AD183" i="103"/>
  <c r="AN183" i="103"/>
  <c r="Y183" i="103"/>
  <c r="S183" i="103"/>
  <c r="AE183" i="103"/>
  <c r="AL183" i="103"/>
  <c r="AO183" i="103"/>
  <c r="V183" i="103"/>
  <c r="AK183" i="103"/>
  <c r="Z183" i="103"/>
  <c r="AB183" i="103"/>
  <c r="AT183" i="103"/>
  <c r="AC183" i="103"/>
  <c r="AH183" i="103"/>
  <c r="AJ183" i="103"/>
  <c r="H182" i="103"/>
  <c r="G182" i="103"/>
  <c r="E183" i="103"/>
  <c r="N185" i="103"/>
  <c r="O184" i="103"/>
  <c r="AB184" i="103" s="1"/>
  <c r="Q183" i="103"/>
  <c r="W183" i="103"/>
  <c r="AS183" i="103"/>
  <c r="AP183" i="103"/>
  <c r="O259" i="151" l="1"/>
  <c r="H259" i="151"/>
  <c r="K259" i="151"/>
  <c r="P259" i="151"/>
  <c r="G259" i="151"/>
  <c r="J259" i="151"/>
  <c r="M259" i="151"/>
  <c r="N259" i="151"/>
  <c r="F259" i="151"/>
  <c r="D259" i="151"/>
  <c r="E258" i="151"/>
  <c r="I258" i="151"/>
  <c r="H45" i="151"/>
  <c r="M45" i="151"/>
  <c r="N45" i="151"/>
  <c r="A258" i="151"/>
  <c r="B259" i="151"/>
  <c r="C260" i="151"/>
  <c r="AH184" i="103"/>
  <c r="AT184" i="103"/>
  <c r="Y184" i="103"/>
  <c r="AP184" i="103"/>
  <c r="S184" i="103"/>
  <c r="AD184" i="103"/>
  <c r="AR184" i="103"/>
  <c r="AJ184" i="103"/>
  <c r="P184" i="103"/>
  <c r="AA184" i="103"/>
  <c r="Q184" i="103"/>
  <c r="AG184" i="103"/>
  <c r="AS184" i="103"/>
  <c r="V184" i="103"/>
  <c r="AN184" i="103"/>
  <c r="AQ184" i="103"/>
  <c r="AC184" i="103"/>
  <c r="H183" i="103"/>
  <c r="G183" i="103"/>
  <c r="E184" i="103"/>
  <c r="N186" i="103"/>
  <c r="O185" i="103"/>
  <c r="AR185" i="103" s="1"/>
  <c r="X184" i="103"/>
  <c r="AI184" i="103"/>
  <c r="AO184" i="103"/>
  <c r="AL184" i="103"/>
  <c r="R184" i="103"/>
  <c r="T184" i="103"/>
  <c r="AM184" i="103"/>
  <c r="AE184" i="103"/>
  <c r="AK184" i="103"/>
  <c r="AF184" i="103"/>
  <c r="U184" i="103"/>
  <c r="W184" i="103"/>
  <c r="Z184" i="103"/>
  <c r="G260" i="151" l="1"/>
  <c r="J260" i="151"/>
  <c r="M260" i="151"/>
  <c r="N260" i="151"/>
  <c r="P260" i="151"/>
  <c r="K260" i="151"/>
  <c r="O260" i="151"/>
  <c r="F260" i="151"/>
  <c r="H260" i="151"/>
  <c r="D260" i="151"/>
  <c r="I259" i="151"/>
  <c r="E259" i="151"/>
  <c r="K45" i="151"/>
  <c r="J45" i="151"/>
  <c r="C261" i="151"/>
  <c r="B260" i="151"/>
  <c r="A259" i="151"/>
  <c r="AD185" i="103"/>
  <c r="P185" i="103"/>
  <c r="AE185" i="103"/>
  <c r="AA185" i="103"/>
  <c r="Y185" i="103"/>
  <c r="AI185" i="103"/>
  <c r="AN185" i="103"/>
  <c r="AM185" i="103"/>
  <c r="AG185" i="103"/>
  <c r="AC185" i="103"/>
  <c r="T185" i="103"/>
  <c r="H184" i="103"/>
  <c r="G184" i="103"/>
  <c r="N187" i="103"/>
  <c r="E185" i="103"/>
  <c r="O186" i="103"/>
  <c r="AI186" i="103" s="1"/>
  <c r="AT185" i="103"/>
  <c r="AS185" i="103"/>
  <c r="Z185" i="103"/>
  <c r="AB185" i="103"/>
  <c r="S185" i="103"/>
  <c r="X185" i="103"/>
  <c r="AF185" i="103"/>
  <c r="AL185" i="103"/>
  <c r="V185" i="103"/>
  <c r="AJ185" i="103"/>
  <c r="AO185" i="103"/>
  <c r="AQ185" i="103"/>
  <c r="Q185" i="103"/>
  <c r="R185" i="103"/>
  <c r="U185" i="103"/>
  <c r="AH185" i="103"/>
  <c r="W185" i="103"/>
  <c r="AK185" i="103"/>
  <c r="AP185" i="103"/>
  <c r="H261" i="151" l="1"/>
  <c r="K261" i="151"/>
  <c r="P261" i="151"/>
  <c r="N261" i="151"/>
  <c r="D261" i="151"/>
  <c r="M261" i="151"/>
  <c r="J261" i="151"/>
  <c r="O261" i="151"/>
  <c r="F261" i="151"/>
  <c r="G261" i="151"/>
  <c r="E260" i="151"/>
  <c r="I260" i="151"/>
  <c r="F46" i="151"/>
  <c r="P46" i="151" s="1"/>
  <c r="G46" i="151"/>
  <c r="A260" i="151"/>
  <c r="B261" i="151"/>
  <c r="C262" i="151"/>
  <c r="Q186" i="103"/>
  <c r="AT186" i="103"/>
  <c r="R186" i="103"/>
  <c r="T186" i="103"/>
  <c r="AS186" i="103"/>
  <c r="AN186" i="103"/>
  <c r="H185" i="103"/>
  <c r="G185" i="103"/>
  <c r="E186" i="103"/>
  <c r="N188" i="103"/>
  <c r="O187" i="103"/>
  <c r="AS187" i="103" s="1"/>
  <c r="W186" i="103"/>
  <c r="Z186" i="103"/>
  <c r="Y186" i="103"/>
  <c r="AM186" i="103"/>
  <c r="AP186" i="103"/>
  <c r="AR186" i="103"/>
  <c r="AQ186" i="103"/>
  <c r="U186" i="103"/>
  <c r="AE186" i="103"/>
  <c r="AH186" i="103"/>
  <c r="AG186" i="103"/>
  <c r="P186" i="103"/>
  <c r="S186" i="103"/>
  <c r="AJ186" i="103"/>
  <c r="V186" i="103"/>
  <c r="AK186" i="103"/>
  <c r="X186" i="103"/>
  <c r="AA186" i="103"/>
  <c r="AD186" i="103"/>
  <c r="AB186" i="103"/>
  <c r="AC186" i="103"/>
  <c r="AO186" i="103"/>
  <c r="AL186" i="103"/>
  <c r="AF186" i="103"/>
  <c r="E261" i="151" l="1"/>
  <c r="I261" i="151"/>
  <c r="G262" i="151"/>
  <c r="J262" i="151"/>
  <c r="M262" i="151"/>
  <c r="N262" i="151"/>
  <c r="O262" i="151"/>
  <c r="H262" i="151"/>
  <c r="K262" i="151"/>
  <c r="P262" i="151"/>
  <c r="D262" i="151"/>
  <c r="F262" i="151"/>
  <c r="H46" i="151"/>
  <c r="M46" i="151"/>
  <c r="N46" i="151"/>
  <c r="B262" i="151"/>
  <c r="C263" i="151"/>
  <c r="A261" i="151"/>
  <c r="AG187" i="103"/>
  <c r="AI187" i="103"/>
  <c r="V187" i="103"/>
  <c r="U187" i="103"/>
  <c r="AN187" i="103"/>
  <c r="AQ187" i="103"/>
  <c r="Q187" i="103"/>
  <c r="W187" i="103"/>
  <c r="Y187" i="103"/>
  <c r="AK187" i="103"/>
  <c r="R187" i="103"/>
  <c r="T187" i="103"/>
  <c r="X187" i="103"/>
  <c r="AA187" i="103"/>
  <c r="AF187" i="103"/>
  <c r="AD187" i="103"/>
  <c r="AC187" i="103"/>
  <c r="Z187" i="103"/>
  <c r="AB187" i="103"/>
  <c r="AL187" i="103"/>
  <c r="AT187" i="103"/>
  <c r="AH187" i="103"/>
  <c r="AJ187" i="103"/>
  <c r="AM187" i="103"/>
  <c r="AE187" i="103"/>
  <c r="AP187" i="103"/>
  <c r="AR187" i="103"/>
  <c r="AO187" i="103"/>
  <c r="P187" i="103"/>
  <c r="S187" i="103"/>
  <c r="H186" i="103"/>
  <c r="G186" i="103"/>
  <c r="O188" i="103"/>
  <c r="AN188" i="103" s="1"/>
  <c r="E187" i="103"/>
  <c r="N189" i="103"/>
  <c r="I262" i="151" l="1"/>
  <c r="E262" i="151"/>
  <c r="G263" i="151"/>
  <c r="J263" i="151"/>
  <c r="M263" i="151"/>
  <c r="N263" i="151"/>
  <c r="H263" i="151"/>
  <c r="K263" i="151"/>
  <c r="P263" i="151"/>
  <c r="D263" i="151"/>
  <c r="O263" i="151"/>
  <c r="F263" i="151"/>
  <c r="K46" i="151"/>
  <c r="J46" i="151"/>
  <c r="A262" i="151"/>
  <c r="C264" i="151"/>
  <c r="B263" i="151"/>
  <c r="AF188" i="103"/>
  <c r="X188" i="103"/>
  <c r="W188" i="103"/>
  <c r="AL188" i="103"/>
  <c r="AC188" i="103"/>
  <c r="U188" i="103"/>
  <c r="T188" i="103"/>
  <c r="AB188" i="103"/>
  <c r="AS188" i="103"/>
  <c r="AJ188" i="103"/>
  <c r="AP188" i="103"/>
  <c r="AK188" i="103"/>
  <c r="Y188" i="103"/>
  <c r="AD188" i="103"/>
  <c r="AI188" i="103"/>
  <c r="AO188" i="103"/>
  <c r="Q188" i="103"/>
  <c r="AQ188" i="103"/>
  <c r="Z188" i="103"/>
  <c r="AM188" i="103"/>
  <c r="AG188" i="103"/>
  <c r="P188" i="103"/>
  <c r="V188" i="103"/>
  <c r="AT188" i="103"/>
  <c r="AH188" i="103"/>
  <c r="AR188" i="103"/>
  <c r="AE188" i="103"/>
  <c r="H187" i="103"/>
  <c r="O189" i="103"/>
  <c r="AI189" i="103" s="1"/>
  <c r="G187" i="103"/>
  <c r="E188" i="103"/>
  <c r="N190" i="103"/>
  <c r="AA188" i="103"/>
  <c r="R188" i="103"/>
  <c r="S188" i="103"/>
  <c r="O264" i="151" l="1"/>
  <c r="H264" i="151"/>
  <c r="K264" i="151"/>
  <c r="P264" i="151"/>
  <c r="N264" i="151"/>
  <c r="M264" i="151"/>
  <c r="D264" i="151"/>
  <c r="J264" i="151"/>
  <c r="G264" i="151"/>
  <c r="F264" i="151"/>
  <c r="I263" i="151"/>
  <c r="E263" i="151"/>
  <c r="F47" i="151"/>
  <c r="P47" i="151" s="1"/>
  <c r="G47" i="151"/>
  <c r="B264" i="151"/>
  <c r="C265" i="151"/>
  <c r="A263" i="151"/>
  <c r="AP189" i="103"/>
  <c r="AM189" i="103"/>
  <c r="AR189" i="103"/>
  <c r="R189" i="103"/>
  <c r="AT189" i="103"/>
  <c r="AH189" i="103"/>
  <c r="AA189" i="103"/>
  <c r="AB189" i="103"/>
  <c r="AD189" i="103"/>
  <c r="AE189" i="103"/>
  <c r="AQ189" i="103"/>
  <c r="AS189" i="103"/>
  <c r="AJ189" i="103"/>
  <c r="P189" i="103"/>
  <c r="E189" i="103"/>
  <c r="N191" i="103"/>
  <c r="H188" i="103"/>
  <c r="G188" i="103"/>
  <c r="O190" i="103"/>
  <c r="T190" i="103" s="1"/>
  <c r="Y189" i="103"/>
  <c r="AC189" i="103"/>
  <c r="S189" i="103"/>
  <c r="Q189" i="103"/>
  <c r="AF189" i="103"/>
  <c r="AN189" i="103"/>
  <c r="AL189" i="103"/>
  <c r="W189" i="103"/>
  <c r="X189" i="103"/>
  <c r="Z189" i="103"/>
  <c r="U189" i="103"/>
  <c r="V189" i="103"/>
  <c r="AK189" i="103"/>
  <c r="T189" i="103"/>
  <c r="AO189" i="103"/>
  <c r="AG189" i="103"/>
  <c r="I264" i="151" l="1"/>
  <c r="E264" i="151"/>
  <c r="G265" i="151"/>
  <c r="J265" i="151"/>
  <c r="M265" i="151"/>
  <c r="N265" i="151"/>
  <c r="O265" i="151"/>
  <c r="F265" i="151"/>
  <c r="P265" i="151"/>
  <c r="K265" i="151"/>
  <c r="D265" i="151"/>
  <c r="H265" i="151"/>
  <c r="H47" i="151"/>
  <c r="M47" i="151"/>
  <c r="N47" i="151"/>
  <c r="C266" i="151"/>
  <c r="B265" i="151"/>
  <c r="A264" i="151"/>
  <c r="P190" i="103"/>
  <c r="AJ190" i="103"/>
  <c r="Y190" i="103"/>
  <c r="S190" i="103"/>
  <c r="AH190" i="103"/>
  <c r="AQ190" i="103"/>
  <c r="AN190" i="103"/>
  <c r="E190" i="103"/>
  <c r="H189" i="103"/>
  <c r="N192" i="103"/>
  <c r="G189" i="103"/>
  <c r="O191" i="103"/>
  <c r="AR191" i="103" s="1"/>
  <c r="AP190" i="103"/>
  <c r="AG190" i="103"/>
  <c r="U190" i="103"/>
  <c r="AD190" i="103"/>
  <c r="W190" i="103"/>
  <c r="AT190" i="103"/>
  <c r="AB190" i="103"/>
  <c r="AO190" i="103"/>
  <c r="X190" i="103"/>
  <c r="AC190" i="103"/>
  <c r="AR190" i="103"/>
  <c r="AL190" i="103"/>
  <c r="AE190" i="103"/>
  <c r="Z190" i="103"/>
  <c r="Q190" i="103"/>
  <c r="R190" i="103"/>
  <c r="AF190" i="103"/>
  <c r="AI190" i="103"/>
  <c r="AA190" i="103"/>
  <c r="AM190" i="103"/>
  <c r="AS190" i="103"/>
  <c r="V190" i="103"/>
  <c r="AK190" i="103"/>
  <c r="H266" i="151" l="1"/>
  <c r="K266" i="151"/>
  <c r="P266" i="151"/>
  <c r="G266" i="151"/>
  <c r="J266" i="151"/>
  <c r="M266" i="151"/>
  <c r="N266" i="151"/>
  <c r="F266" i="151"/>
  <c r="D266" i="151"/>
  <c r="O266" i="151"/>
  <c r="E265" i="151"/>
  <c r="I265" i="151"/>
  <c r="K47" i="151"/>
  <c r="J47" i="151"/>
  <c r="A265" i="151"/>
  <c r="C267" i="151"/>
  <c r="B266" i="151"/>
  <c r="P191" i="103"/>
  <c r="R191" i="103"/>
  <c r="Q191" i="103"/>
  <c r="AN191" i="103"/>
  <c r="W191" i="103"/>
  <c r="AH191" i="103"/>
  <c r="AD191" i="103"/>
  <c r="N193" i="103"/>
  <c r="H190" i="103"/>
  <c r="I190" i="103" s="1"/>
  <c r="E191" i="103"/>
  <c r="G190" i="103"/>
  <c r="O192" i="103"/>
  <c r="AR192" i="103" s="1"/>
  <c r="V191" i="103"/>
  <c r="S191" i="103"/>
  <c r="Z191" i="103"/>
  <c r="AF191" i="103"/>
  <c r="AQ191" i="103"/>
  <c r="AE191" i="103"/>
  <c r="Y191" i="103"/>
  <c r="AI191" i="103"/>
  <c r="AO191" i="103"/>
  <c r="T191" i="103"/>
  <c r="AK191" i="103"/>
  <c r="AA191" i="103"/>
  <c r="X191" i="103"/>
  <c r="AB191" i="103"/>
  <c r="AM191" i="103"/>
  <c r="AS191" i="103"/>
  <c r="AL191" i="103"/>
  <c r="AT191" i="103"/>
  <c r="AG191" i="103"/>
  <c r="AJ191" i="103"/>
  <c r="AC191" i="103"/>
  <c r="U191" i="103"/>
  <c r="AP191" i="103"/>
  <c r="Q277" i="161" l="1"/>
  <c r="Q278" i="161" s="1"/>
  <c r="Q298" i="161" s="1"/>
  <c r="O267" i="151"/>
  <c r="H267" i="151"/>
  <c r="K267" i="151"/>
  <c r="P267" i="151"/>
  <c r="G267" i="151"/>
  <c r="J267" i="151"/>
  <c r="M267" i="151"/>
  <c r="N267" i="151"/>
  <c r="F267" i="151"/>
  <c r="D267" i="151"/>
  <c r="E266" i="151"/>
  <c r="I266" i="151"/>
  <c r="F48" i="151"/>
  <c r="P48" i="151" s="1"/>
  <c r="G48" i="151"/>
  <c r="T270" i="112"/>
  <c r="T271" i="112" s="1"/>
  <c r="T291" i="112" s="1"/>
  <c r="U277" i="115"/>
  <c r="U278" i="115" s="1"/>
  <c r="U298" i="115" s="1"/>
  <c r="T270" i="106"/>
  <c r="T271" i="106" s="1"/>
  <c r="T291" i="106" s="1"/>
  <c r="B267" i="151"/>
  <c r="C268" i="151"/>
  <c r="A266" i="151"/>
  <c r="AH192" i="103"/>
  <c r="AS192" i="103"/>
  <c r="AD192" i="103"/>
  <c r="AQ192" i="103"/>
  <c r="AF192" i="103"/>
  <c r="W192" i="103"/>
  <c r="AO192" i="103"/>
  <c r="X192" i="103"/>
  <c r="R192" i="103"/>
  <c r="Z192" i="103"/>
  <c r="AA192" i="103"/>
  <c r="AM192" i="103"/>
  <c r="AE192" i="103"/>
  <c r="Q192" i="103"/>
  <c r="T192" i="103"/>
  <c r="AP192" i="103"/>
  <c r="AI192" i="103"/>
  <c r="AT192" i="103"/>
  <c r="AB192" i="103"/>
  <c r="V192" i="103"/>
  <c r="P192" i="103"/>
  <c r="S192" i="103"/>
  <c r="AJ192" i="103"/>
  <c r="H191" i="103"/>
  <c r="N194" i="103"/>
  <c r="G191" i="103"/>
  <c r="E192" i="103"/>
  <c r="O193" i="103"/>
  <c r="AH193" i="103" s="1"/>
  <c r="AL192" i="103"/>
  <c r="U192" i="103"/>
  <c r="AG192" i="103"/>
  <c r="AK192" i="103"/>
  <c r="AN192" i="103"/>
  <c r="Y192" i="103"/>
  <c r="AC192" i="103"/>
  <c r="G268" i="151" l="1"/>
  <c r="J268" i="151"/>
  <c r="M268" i="151"/>
  <c r="N268" i="151"/>
  <c r="P268" i="151"/>
  <c r="F268" i="151"/>
  <c r="K268" i="151"/>
  <c r="H268" i="151"/>
  <c r="O268" i="151"/>
  <c r="D268" i="151"/>
  <c r="I267" i="151"/>
  <c r="E267" i="151"/>
  <c r="H48" i="151"/>
  <c r="M48" i="151"/>
  <c r="N48" i="151"/>
  <c r="A267" i="151"/>
  <c r="C269" i="151"/>
  <c r="B268" i="151"/>
  <c r="V193" i="103"/>
  <c r="AQ193" i="103"/>
  <c r="AO193" i="103"/>
  <c r="AE193" i="103"/>
  <c r="Z193" i="103"/>
  <c r="X193" i="103"/>
  <c r="AB193" i="103"/>
  <c r="Q193" i="103"/>
  <c r="AF193" i="103"/>
  <c r="T193" i="103"/>
  <c r="AA193" i="103"/>
  <c r="AS193" i="103"/>
  <c r="AG193" i="103"/>
  <c r="AJ193" i="103"/>
  <c r="R193" i="103"/>
  <c r="AC193" i="103"/>
  <c r="AD193" i="103"/>
  <c r="P193" i="103"/>
  <c r="AI193" i="103"/>
  <c r="S193" i="103"/>
  <c r="AM193" i="103"/>
  <c r="Y193" i="103"/>
  <c r="AN193" i="103"/>
  <c r="AT193" i="103"/>
  <c r="U193" i="103"/>
  <c r="AP193" i="103"/>
  <c r="AR193" i="103"/>
  <c r="H192" i="103"/>
  <c r="N195" i="103"/>
  <c r="G192" i="103"/>
  <c r="O194" i="103"/>
  <c r="AJ194" i="103" s="1"/>
  <c r="E193" i="103"/>
  <c r="AK193" i="103"/>
  <c r="AL193" i="103"/>
  <c r="W193" i="103"/>
  <c r="H269" i="151" l="1"/>
  <c r="K269" i="151"/>
  <c r="P269" i="151"/>
  <c r="G269" i="151"/>
  <c r="O269" i="151"/>
  <c r="D269" i="151"/>
  <c r="N269" i="151"/>
  <c r="M269" i="151"/>
  <c r="F269" i="151"/>
  <c r="J269" i="151"/>
  <c r="E268" i="151"/>
  <c r="I268" i="151"/>
  <c r="K48" i="151"/>
  <c r="J48" i="151"/>
  <c r="A268" i="151"/>
  <c r="C270" i="151"/>
  <c r="B269" i="151"/>
  <c r="G193" i="103"/>
  <c r="N196" i="103"/>
  <c r="H193" i="103"/>
  <c r="E194" i="103"/>
  <c r="O195" i="103"/>
  <c r="AJ195" i="103" s="1"/>
  <c r="Y194" i="103"/>
  <c r="AH194" i="103"/>
  <c r="AO194" i="103"/>
  <c r="AN194" i="103"/>
  <c r="R194" i="103"/>
  <c r="AD194" i="103"/>
  <c r="Q194" i="103"/>
  <c r="AR194" i="103"/>
  <c r="AI194" i="103"/>
  <c r="X194" i="103"/>
  <c r="AQ194" i="103"/>
  <c r="Z194" i="103"/>
  <c r="AA194" i="103"/>
  <c r="AP194" i="103"/>
  <c r="AF194" i="103"/>
  <c r="AK194" i="103"/>
  <c r="T194" i="103"/>
  <c r="AL194" i="103"/>
  <c r="V194" i="103"/>
  <c r="AS194" i="103"/>
  <c r="AG194" i="103"/>
  <c r="AT194" i="103"/>
  <c r="AB194" i="103"/>
  <c r="AC194" i="103"/>
  <c r="U194" i="103"/>
  <c r="AE194" i="103"/>
  <c r="AM194" i="103"/>
  <c r="W194" i="103"/>
  <c r="P194" i="103"/>
  <c r="S194" i="103"/>
  <c r="I269" i="151" l="1"/>
  <c r="E269" i="151"/>
  <c r="G270" i="151"/>
  <c r="J270" i="151"/>
  <c r="M270" i="151"/>
  <c r="N270" i="151"/>
  <c r="O270" i="151"/>
  <c r="H270" i="151"/>
  <c r="K270" i="151"/>
  <c r="P270" i="151"/>
  <c r="D270" i="151"/>
  <c r="F270" i="151"/>
  <c r="F49" i="151"/>
  <c r="P49" i="151" s="1"/>
  <c r="G49" i="151"/>
  <c r="B270" i="151"/>
  <c r="C271" i="151"/>
  <c r="A269" i="151"/>
  <c r="AD195" i="103"/>
  <c r="R195" i="103"/>
  <c r="AK195" i="103"/>
  <c r="AF195" i="103"/>
  <c r="AE195" i="103"/>
  <c r="AL195" i="103"/>
  <c r="AO195" i="103"/>
  <c r="AS195" i="103"/>
  <c r="H194" i="103"/>
  <c r="G194" i="103"/>
  <c r="O196" i="103"/>
  <c r="AO196" i="103" s="1"/>
  <c r="E195" i="103"/>
  <c r="N197" i="103"/>
  <c r="P195" i="103"/>
  <c r="AM195" i="103"/>
  <c r="AH195" i="103"/>
  <c r="Q195" i="103"/>
  <c r="S195" i="103"/>
  <c r="V195" i="103"/>
  <c r="AI195" i="103"/>
  <c r="AR195" i="103"/>
  <c r="Y195" i="103"/>
  <c r="AC195" i="103"/>
  <c r="W195" i="103"/>
  <c r="AQ195" i="103"/>
  <c r="Z195" i="103"/>
  <c r="X195" i="103"/>
  <c r="T195" i="103"/>
  <c r="AT195" i="103"/>
  <c r="AN195" i="103"/>
  <c r="AG195" i="103"/>
  <c r="AB195" i="103"/>
  <c r="AA195" i="103"/>
  <c r="U195" i="103"/>
  <c r="AP195" i="103"/>
  <c r="G271" i="151" l="1"/>
  <c r="J271" i="151"/>
  <c r="M271" i="151"/>
  <c r="N271" i="151"/>
  <c r="H271" i="151"/>
  <c r="K271" i="151"/>
  <c r="P271" i="151"/>
  <c r="O271" i="151"/>
  <c r="D271" i="151"/>
  <c r="F271" i="151"/>
  <c r="E270" i="151"/>
  <c r="I270" i="151"/>
  <c r="H49" i="151"/>
  <c r="M49" i="151"/>
  <c r="N49" i="151"/>
  <c r="C272" i="151"/>
  <c r="B271" i="151"/>
  <c r="A270" i="151"/>
  <c r="AK196" i="103"/>
  <c r="T196" i="103"/>
  <c r="V196" i="103"/>
  <c r="W196" i="103"/>
  <c r="AP196" i="103"/>
  <c r="AC196" i="103"/>
  <c r="N198" i="103"/>
  <c r="O197" i="103"/>
  <c r="AG197" i="103" s="1"/>
  <c r="H195" i="103"/>
  <c r="G195" i="103"/>
  <c r="E196" i="103"/>
  <c r="AH196" i="103"/>
  <c r="AM196" i="103"/>
  <c r="AF196" i="103"/>
  <c r="S196" i="103"/>
  <c r="AD196" i="103"/>
  <c r="AT196" i="103"/>
  <c r="AE196" i="103"/>
  <c r="R196" i="103"/>
  <c r="AB196" i="103"/>
  <c r="AJ196" i="103"/>
  <c r="AI196" i="103"/>
  <c r="AR196" i="103"/>
  <c r="AL196" i="103"/>
  <c r="AQ196" i="103"/>
  <c r="AA196" i="103"/>
  <c r="AS196" i="103"/>
  <c r="Y196" i="103"/>
  <c r="P196" i="103"/>
  <c r="AN196" i="103"/>
  <c r="AG196" i="103"/>
  <c r="X196" i="103"/>
  <c r="Q196" i="103"/>
  <c r="Z196" i="103"/>
  <c r="U196" i="103"/>
  <c r="H272" i="151" l="1"/>
  <c r="K272" i="151"/>
  <c r="P272" i="151"/>
  <c r="G272" i="151"/>
  <c r="O272" i="151"/>
  <c r="N272" i="151"/>
  <c r="D272" i="151"/>
  <c r="M272" i="151"/>
  <c r="J272" i="151"/>
  <c r="F272" i="151"/>
  <c r="I271" i="151"/>
  <c r="E271" i="151"/>
  <c r="K49" i="151"/>
  <c r="G50" i="151" s="1"/>
  <c r="J49" i="151"/>
  <c r="A271" i="151"/>
  <c r="C273" i="151"/>
  <c r="B272" i="151"/>
  <c r="AK197" i="103"/>
  <c r="AD197" i="103"/>
  <c r="W197" i="103"/>
  <c r="AB197" i="103"/>
  <c r="X197" i="103"/>
  <c r="AF197" i="103"/>
  <c r="AQ197" i="103"/>
  <c r="AM197" i="103"/>
  <c r="AN197" i="103"/>
  <c r="AH197" i="103"/>
  <c r="AJ197" i="103"/>
  <c r="Z197" i="103"/>
  <c r="AT197" i="103"/>
  <c r="R197" i="103"/>
  <c r="AL197" i="103"/>
  <c r="AO197" i="103"/>
  <c r="T197" i="103"/>
  <c r="U197" i="103"/>
  <c r="AR197" i="103"/>
  <c r="Q197" i="103"/>
  <c r="E197" i="103"/>
  <c r="N199" i="103"/>
  <c r="H196" i="103"/>
  <c r="G196" i="103"/>
  <c r="O198" i="103"/>
  <c r="AR198" i="103" s="1"/>
  <c r="AI197" i="103"/>
  <c r="P197" i="103"/>
  <c r="AP197" i="103"/>
  <c r="Y197" i="103"/>
  <c r="S197" i="103"/>
  <c r="AS197" i="103"/>
  <c r="AE197" i="103"/>
  <c r="AC197" i="103"/>
  <c r="AA197" i="103"/>
  <c r="V197" i="103"/>
  <c r="G273" i="151" l="1"/>
  <c r="J273" i="151"/>
  <c r="M273" i="151"/>
  <c r="N273" i="151"/>
  <c r="H273" i="151"/>
  <c r="F273" i="151"/>
  <c r="O273" i="151"/>
  <c r="P273" i="151"/>
  <c r="D273" i="151"/>
  <c r="K273" i="151"/>
  <c r="I272" i="151"/>
  <c r="E272" i="151"/>
  <c r="F50" i="151"/>
  <c r="P50" i="151" s="1"/>
  <c r="A272" i="151"/>
  <c r="B273" i="151"/>
  <c r="C274" i="151"/>
  <c r="AL198" i="103"/>
  <c r="AC198" i="103"/>
  <c r="W198" i="103"/>
  <c r="AG198" i="103"/>
  <c r="Z198" i="103"/>
  <c r="R198" i="103"/>
  <c r="E198" i="103"/>
  <c r="O199" i="103"/>
  <c r="AR199" i="103" s="1"/>
  <c r="N200" i="103"/>
  <c r="H197" i="103"/>
  <c r="G197" i="103"/>
  <c r="AA198" i="103"/>
  <c r="AM198" i="103"/>
  <c r="AH198" i="103"/>
  <c r="AO198" i="103"/>
  <c r="Q198" i="103"/>
  <c r="AK198" i="103"/>
  <c r="AD198" i="103"/>
  <c r="U198" i="103"/>
  <c r="AS198" i="103"/>
  <c r="T198" i="103"/>
  <c r="Y198" i="103"/>
  <c r="AN198" i="103"/>
  <c r="AE198" i="103"/>
  <c r="X198" i="103"/>
  <c r="AB198" i="103"/>
  <c r="AF198" i="103"/>
  <c r="AQ198" i="103"/>
  <c r="P198" i="103"/>
  <c r="AP198" i="103"/>
  <c r="AI198" i="103"/>
  <c r="AJ198" i="103"/>
  <c r="S198" i="103"/>
  <c r="V198" i="103"/>
  <c r="AT198" i="103"/>
  <c r="H274" i="151" l="1"/>
  <c r="K274" i="151"/>
  <c r="P274" i="151"/>
  <c r="G274" i="151"/>
  <c r="J274" i="151"/>
  <c r="M274" i="151"/>
  <c r="N274" i="151"/>
  <c r="F274" i="151"/>
  <c r="O274" i="151"/>
  <c r="D274" i="151"/>
  <c r="E273" i="151"/>
  <c r="I273" i="151"/>
  <c r="H50" i="151"/>
  <c r="M50" i="151"/>
  <c r="N50" i="151"/>
  <c r="A273" i="151"/>
  <c r="B274" i="151"/>
  <c r="C275" i="151"/>
  <c r="AH199" i="103"/>
  <c r="E199" i="103"/>
  <c r="N201" i="103"/>
  <c r="H198" i="103"/>
  <c r="G198" i="103"/>
  <c r="O200" i="103"/>
  <c r="AO200" i="103" s="1"/>
  <c r="AS199" i="103"/>
  <c r="AD199" i="103"/>
  <c r="AL199" i="103"/>
  <c r="AN199" i="103"/>
  <c r="AI199" i="103"/>
  <c r="T199" i="103"/>
  <c r="W199" i="103"/>
  <c r="AE199" i="103"/>
  <c r="R199" i="103"/>
  <c r="AM199" i="103"/>
  <c r="V199" i="103"/>
  <c r="AT199" i="103"/>
  <c r="AB199" i="103"/>
  <c r="AC199" i="103"/>
  <c r="Y199" i="103"/>
  <c r="S199" i="103"/>
  <c r="AP199" i="103"/>
  <c r="AO199" i="103"/>
  <c r="U199" i="103"/>
  <c r="AF199" i="103"/>
  <c r="Z199" i="103"/>
  <c r="AJ199" i="103"/>
  <c r="Q199" i="103"/>
  <c r="P199" i="103"/>
  <c r="AG199" i="103"/>
  <c r="X199" i="103"/>
  <c r="AA199" i="103"/>
  <c r="AQ199" i="103"/>
  <c r="AK199" i="103"/>
  <c r="E274" i="151" l="1"/>
  <c r="I274" i="151"/>
  <c r="H275" i="151"/>
  <c r="K275" i="151"/>
  <c r="P275" i="151"/>
  <c r="G275" i="151"/>
  <c r="J275" i="151"/>
  <c r="M275" i="151"/>
  <c r="N275" i="151"/>
  <c r="F275" i="151"/>
  <c r="O275" i="151"/>
  <c r="D275" i="151"/>
  <c r="K50" i="151"/>
  <c r="G51" i="151" s="1"/>
  <c r="J50" i="151"/>
  <c r="A274" i="151"/>
  <c r="C276" i="151"/>
  <c r="B275" i="151"/>
  <c r="AP200" i="103"/>
  <c r="S200" i="103"/>
  <c r="W200" i="103"/>
  <c r="P200" i="103"/>
  <c r="AB200" i="103"/>
  <c r="AQ200" i="103"/>
  <c r="AA200" i="103"/>
  <c r="AS200" i="103"/>
  <c r="T200" i="103"/>
  <c r="AD200" i="103"/>
  <c r="AJ200" i="103"/>
  <c r="AF200" i="103"/>
  <c r="Q200" i="103"/>
  <c r="AL200" i="103"/>
  <c r="AR200" i="103"/>
  <c r="AM200" i="103"/>
  <c r="V200" i="103"/>
  <c r="AC200" i="103"/>
  <c r="U200" i="103"/>
  <c r="AT200" i="103"/>
  <c r="AG200" i="103"/>
  <c r="E200" i="103"/>
  <c r="G199" i="103"/>
  <c r="H199" i="103"/>
  <c r="O201" i="103"/>
  <c r="T201" i="103" s="1"/>
  <c r="N202" i="103"/>
  <c r="AK200" i="103"/>
  <c r="AH200" i="103"/>
  <c r="X200" i="103"/>
  <c r="AN200" i="103"/>
  <c r="AI200" i="103"/>
  <c r="Y200" i="103"/>
  <c r="R200" i="103"/>
  <c r="AE200" i="103"/>
  <c r="Z200" i="103"/>
  <c r="G276" i="151" l="1"/>
  <c r="J276" i="151"/>
  <c r="M276" i="151"/>
  <c r="N276" i="151"/>
  <c r="H276" i="151"/>
  <c r="D276" i="151"/>
  <c r="F276" i="151"/>
  <c r="P276" i="151"/>
  <c r="O276" i="151"/>
  <c r="K276" i="151"/>
  <c r="I275" i="151"/>
  <c r="E275" i="151"/>
  <c r="F51" i="151"/>
  <c r="P51" i="151" s="1"/>
  <c r="A275" i="151"/>
  <c r="C277" i="151"/>
  <c r="B276" i="151"/>
  <c r="R201" i="103"/>
  <c r="AN201" i="103"/>
  <c r="AJ201" i="103"/>
  <c r="AP201" i="103"/>
  <c r="AT201" i="103"/>
  <c r="AM201" i="103"/>
  <c r="AR201" i="103"/>
  <c r="E201" i="103"/>
  <c r="H200" i="103"/>
  <c r="G200" i="103"/>
  <c r="N203" i="103"/>
  <c r="O202" i="103"/>
  <c r="AQ202" i="103" s="1"/>
  <c r="S201" i="103"/>
  <c r="Z201" i="103"/>
  <c r="Q201" i="103"/>
  <c r="AB201" i="103"/>
  <c r="X201" i="103"/>
  <c r="AC201" i="103"/>
  <c r="AS201" i="103"/>
  <c r="AK201" i="103"/>
  <c r="Y201" i="103"/>
  <c r="V201" i="103"/>
  <c r="AG201" i="103"/>
  <c r="AH201" i="103"/>
  <c r="AI201" i="103"/>
  <c r="AE201" i="103"/>
  <c r="AD201" i="103"/>
  <c r="P201" i="103"/>
  <c r="U201" i="103"/>
  <c r="AF201" i="103"/>
  <c r="AA201" i="103"/>
  <c r="AO201" i="103"/>
  <c r="W201" i="103"/>
  <c r="AQ201" i="103"/>
  <c r="AL201" i="103"/>
  <c r="H277" i="151" l="1"/>
  <c r="K277" i="151"/>
  <c r="P277" i="151"/>
  <c r="J277" i="151"/>
  <c r="D277" i="151"/>
  <c r="G277" i="151"/>
  <c r="N277" i="151"/>
  <c r="F277" i="151"/>
  <c r="M277" i="151"/>
  <c r="O277" i="151"/>
  <c r="I276" i="151"/>
  <c r="E276" i="151"/>
  <c r="H51" i="151"/>
  <c r="M51" i="151"/>
  <c r="N51" i="151"/>
  <c r="A276" i="151"/>
  <c r="C278" i="151"/>
  <c r="B277" i="151"/>
  <c r="P202" i="103"/>
  <c r="AL202" i="103"/>
  <c r="AB202" i="103"/>
  <c r="E202" i="103"/>
  <c r="H201" i="103"/>
  <c r="N204" i="103"/>
  <c r="G201" i="103"/>
  <c r="O203" i="103"/>
  <c r="AN203" i="103" s="1"/>
  <c r="X202" i="103"/>
  <c r="AT202" i="103"/>
  <c r="W202" i="103"/>
  <c r="AF202" i="103"/>
  <c r="AG202" i="103"/>
  <c r="V202" i="103"/>
  <c r="AJ202" i="103"/>
  <c r="Y202" i="103"/>
  <c r="AC202" i="103"/>
  <c r="AE202" i="103"/>
  <c r="AM202" i="103"/>
  <c r="Z202" i="103"/>
  <c r="AA202" i="103"/>
  <c r="AR202" i="103"/>
  <c r="AK202" i="103"/>
  <c r="AD202" i="103"/>
  <c r="AI202" i="103"/>
  <c r="R202" i="103"/>
  <c r="AH202" i="103"/>
  <c r="AN202" i="103"/>
  <c r="AS202" i="103"/>
  <c r="S202" i="103"/>
  <c r="AP202" i="103"/>
  <c r="T202" i="103"/>
  <c r="U202" i="103"/>
  <c r="Q202" i="103"/>
  <c r="AO202" i="103"/>
  <c r="E277" i="151" l="1"/>
  <c r="I277" i="151"/>
  <c r="G278" i="151"/>
  <c r="J278" i="151"/>
  <c r="M278" i="151"/>
  <c r="N278" i="151"/>
  <c r="H278" i="151"/>
  <c r="K278" i="151"/>
  <c r="P278" i="151"/>
  <c r="O278" i="151"/>
  <c r="D278" i="151"/>
  <c r="F278" i="151"/>
  <c r="K51" i="151"/>
  <c r="J51" i="151"/>
  <c r="B278" i="151"/>
  <c r="C279" i="151"/>
  <c r="A277" i="151"/>
  <c r="V203" i="103"/>
  <c r="S203" i="103"/>
  <c r="Q203" i="103"/>
  <c r="AA203" i="103"/>
  <c r="W203" i="103"/>
  <c r="AQ203" i="103"/>
  <c r="R203" i="103"/>
  <c r="P203" i="103"/>
  <c r="N205" i="103"/>
  <c r="G202" i="103"/>
  <c r="E203" i="103"/>
  <c r="H202" i="103"/>
  <c r="I202" i="103" s="1"/>
  <c r="O204" i="103"/>
  <c r="AA204" i="103" s="1"/>
  <c r="AK203" i="103"/>
  <c r="U203" i="103"/>
  <c r="AE203" i="103"/>
  <c r="AG203" i="103"/>
  <c r="AS203" i="103"/>
  <c r="Y203" i="103"/>
  <c r="AM203" i="103"/>
  <c r="X203" i="103"/>
  <c r="AB203" i="103"/>
  <c r="AL203" i="103"/>
  <c r="AP203" i="103"/>
  <c r="AC203" i="103"/>
  <c r="AJ203" i="103"/>
  <c r="AF203" i="103"/>
  <c r="AO203" i="103"/>
  <c r="AI203" i="103"/>
  <c r="Z203" i="103"/>
  <c r="AR203" i="103"/>
  <c r="T203" i="103"/>
  <c r="AH203" i="103"/>
  <c r="AT203" i="103"/>
  <c r="AD203" i="103"/>
  <c r="R277" i="161" l="1"/>
  <c r="R278" i="161" s="1"/>
  <c r="R298" i="161" s="1"/>
  <c r="G279" i="151"/>
  <c r="J279" i="151"/>
  <c r="M279" i="151"/>
  <c r="N279" i="151"/>
  <c r="H279" i="151"/>
  <c r="K279" i="151"/>
  <c r="P279" i="151"/>
  <c r="O279" i="151"/>
  <c r="D279" i="151"/>
  <c r="F279" i="151"/>
  <c r="I278" i="151"/>
  <c r="E278" i="151"/>
  <c r="F52" i="151"/>
  <c r="P52" i="151" s="1"/>
  <c r="G52" i="151"/>
  <c r="U270" i="112"/>
  <c r="U271" i="112" s="1"/>
  <c r="U291" i="112" s="1"/>
  <c r="V277" i="115"/>
  <c r="V278" i="115" s="1"/>
  <c r="V298" i="115" s="1"/>
  <c r="U270" i="106"/>
  <c r="U271" i="106" s="1"/>
  <c r="U291" i="106" s="1"/>
  <c r="C280" i="151"/>
  <c r="B279" i="151"/>
  <c r="A278" i="151"/>
  <c r="AB204" i="103"/>
  <c r="AI204" i="103"/>
  <c r="AH204" i="103"/>
  <c r="AD204" i="103"/>
  <c r="P204" i="103"/>
  <c r="AG204" i="103"/>
  <c r="AQ204" i="103"/>
  <c r="AJ204" i="103"/>
  <c r="Z204" i="103"/>
  <c r="AR204" i="103"/>
  <c r="AO204" i="103"/>
  <c r="AS204" i="103"/>
  <c r="AK204" i="103"/>
  <c r="AE204" i="103"/>
  <c r="AN204" i="103"/>
  <c r="AF204" i="103"/>
  <c r="H203" i="103"/>
  <c r="N206" i="103"/>
  <c r="G203" i="103"/>
  <c r="E204" i="103"/>
  <c r="O205" i="103"/>
  <c r="P205" i="103" s="1"/>
  <c r="Q204" i="103"/>
  <c r="R204" i="103"/>
  <c r="AP204" i="103"/>
  <c r="S204" i="103"/>
  <c r="AM204" i="103"/>
  <c r="T204" i="103"/>
  <c r="W204" i="103"/>
  <c r="AL204" i="103"/>
  <c r="X204" i="103"/>
  <c r="Y204" i="103"/>
  <c r="U204" i="103"/>
  <c r="AT204" i="103"/>
  <c r="AC204" i="103"/>
  <c r="V204" i="103"/>
  <c r="H280" i="151" l="1"/>
  <c r="K280" i="151"/>
  <c r="P280" i="151"/>
  <c r="J280" i="151"/>
  <c r="O280" i="151"/>
  <c r="G280" i="151"/>
  <c r="D280" i="151"/>
  <c r="N280" i="151"/>
  <c r="M280" i="151"/>
  <c r="F280" i="151"/>
  <c r="E279" i="151"/>
  <c r="I279" i="151"/>
  <c r="H52" i="151"/>
  <c r="M52" i="151"/>
  <c r="N52" i="151"/>
  <c r="B280" i="151"/>
  <c r="C281" i="151"/>
  <c r="A279" i="151"/>
  <c r="T205" i="103"/>
  <c r="AO205" i="103"/>
  <c r="AR205" i="103"/>
  <c r="R205" i="103"/>
  <c r="AE205" i="103"/>
  <c r="Y205" i="103"/>
  <c r="AA205" i="103"/>
  <c r="AK205" i="103"/>
  <c r="X205" i="103"/>
  <c r="AD205" i="103"/>
  <c r="AF205" i="103"/>
  <c r="AH205" i="103"/>
  <c r="AC205" i="103"/>
  <c r="S205" i="103"/>
  <c r="H204" i="103"/>
  <c r="O206" i="103"/>
  <c r="P206" i="103" s="1"/>
  <c r="G204" i="103"/>
  <c r="E205" i="103"/>
  <c r="N207" i="103"/>
  <c r="Q205" i="103"/>
  <c r="AP205" i="103"/>
  <c r="AJ205" i="103"/>
  <c r="AI205" i="103"/>
  <c r="AM205" i="103"/>
  <c r="W205" i="103"/>
  <c r="Z205" i="103"/>
  <c r="AN205" i="103"/>
  <c r="U205" i="103"/>
  <c r="AS205" i="103"/>
  <c r="AB205" i="103"/>
  <c r="V205" i="103"/>
  <c r="AT205" i="103"/>
  <c r="AQ205" i="103"/>
  <c r="AL205" i="103"/>
  <c r="AG205" i="103"/>
  <c r="I280" i="151" l="1"/>
  <c r="E280" i="151"/>
  <c r="G281" i="151"/>
  <c r="J281" i="151"/>
  <c r="M281" i="151"/>
  <c r="N281" i="151"/>
  <c r="K281" i="151"/>
  <c r="F281" i="151"/>
  <c r="H281" i="151"/>
  <c r="O281" i="151"/>
  <c r="D281" i="151"/>
  <c r="P281" i="151"/>
  <c r="K52" i="151"/>
  <c r="J52" i="151"/>
  <c r="A280" i="151"/>
  <c r="B281" i="151"/>
  <c r="C282" i="151"/>
  <c r="AB206" i="103"/>
  <c r="T206" i="103"/>
  <c r="AS206" i="103"/>
  <c r="AF206" i="103"/>
  <c r="AN206" i="103"/>
  <c r="Y206" i="103"/>
  <c r="AJ206" i="103"/>
  <c r="AM206" i="103"/>
  <c r="X206" i="103"/>
  <c r="AE206" i="103"/>
  <c r="AP206" i="103"/>
  <c r="AL206" i="103"/>
  <c r="V206" i="103"/>
  <c r="AA206" i="103"/>
  <c r="AG206" i="103"/>
  <c r="Z206" i="103"/>
  <c r="AI206" i="103"/>
  <c r="R206" i="103"/>
  <c r="AR206" i="103"/>
  <c r="AK206" i="103"/>
  <c r="AQ206" i="103"/>
  <c r="H205" i="103"/>
  <c r="O207" i="103"/>
  <c r="AQ207" i="103" s="1"/>
  <c r="G205" i="103"/>
  <c r="E206" i="103"/>
  <c r="N208" i="103"/>
  <c r="AH206" i="103"/>
  <c r="U206" i="103"/>
  <c r="Q206" i="103"/>
  <c r="AD206" i="103"/>
  <c r="S206" i="103"/>
  <c r="AT206" i="103"/>
  <c r="AO206" i="103"/>
  <c r="AC206" i="103"/>
  <c r="W206" i="103"/>
  <c r="H282" i="151" l="1"/>
  <c r="K282" i="151"/>
  <c r="P282" i="151"/>
  <c r="G282" i="151"/>
  <c r="J282" i="151"/>
  <c r="M282" i="151"/>
  <c r="N282" i="151"/>
  <c r="F282" i="151"/>
  <c r="O282" i="151"/>
  <c r="D282" i="151"/>
  <c r="I281" i="151"/>
  <c r="E281" i="151"/>
  <c r="F53" i="151"/>
  <c r="G53" i="151"/>
  <c r="A281" i="151"/>
  <c r="B282" i="151"/>
  <c r="C283" i="151"/>
  <c r="AP207" i="103"/>
  <c r="AA207" i="103"/>
  <c r="R207" i="103"/>
  <c r="AK207" i="103"/>
  <c r="S207" i="103"/>
  <c r="U207" i="103"/>
  <c r="W207" i="103"/>
  <c r="AO207" i="103"/>
  <c r="AS207" i="103"/>
  <c r="AN207" i="103"/>
  <c r="AC207" i="103"/>
  <c r="AJ207" i="103"/>
  <c r="P207" i="103"/>
  <c r="AE207" i="103"/>
  <c r="AT207" i="103"/>
  <c r="V207" i="103"/>
  <c r="AB207" i="103"/>
  <c r="X207" i="103"/>
  <c r="T207" i="103"/>
  <c r="AL207" i="103"/>
  <c r="AG207" i="103"/>
  <c r="AI207" i="103"/>
  <c r="Q207" i="103"/>
  <c r="AH207" i="103"/>
  <c r="AF207" i="103"/>
  <c r="Y207" i="103"/>
  <c r="AM207" i="103"/>
  <c r="H206" i="103"/>
  <c r="G206" i="103"/>
  <c r="E207" i="103"/>
  <c r="O208" i="103"/>
  <c r="AE208" i="103" s="1"/>
  <c r="N209" i="103"/>
  <c r="AD207" i="103"/>
  <c r="Z207" i="103"/>
  <c r="AR207" i="103"/>
  <c r="H283" i="151" l="1"/>
  <c r="K283" i="151"/>
  <c r="P283" i="151"/>
  <c r="G283" i="151"/>
  <c r="J283" i="151"/>
  <c r="M283" i="151"/>
  <c r="N283" i="151"/>
  <c r="F283" i="151"/>
  <c r="O283" i="151"/>
  <c r="D283" i="151"/>
  <c r="I282" i="151"/>
  <c r="E282" i="151"/>
  <c r="H53" i="151"/>
  <c r="P53" i="151"/>
  <c r="M53" i="151"/>
  <c r="N53" i="151"/>
  <c r="C284" i="151"/>
  <c r="B283" i="151"/>
  <c r="A282" i="151"/>
  <c r="U208" i="103"/>
  <c r="AM208" i="103"/>
  <c r="R208" i="103"/>
  <c r="AA208" i="103"/>
  <c r="Y208" i="103"/>
  <c r="Z208" i="103"/>
  <c r="AF208" i="103"/>
  <c r="S208" i="103"/>
  <c r="AH208" i="103"/>
  <c r="AI208" i="103"/>
  <c r="V208" i="103"/>
  <c r="AT208" i="103"/>
  <c r="AG208" i="103"/>
  <c r="H207" i="103"/>
  <c r="E208" i="103"/>
  <c r="N210" i="103"/>
  <c r="G207" i="103"/>
  <c r="O209" i="103"/>
  <c r="AI209" i="103" s="1"/>
  <c r="AR208" i="103"/>
  <c r="P208" i="103"/>
  <c r="AK208" i="103"/>
  <c r="X208" i="103"/>
  <c r="AB208" i="103"/>
  <c r="W208" i="103"/>
  <c r="T208" i="103"/>
  <c r="AP208" i="103"/>
  <c r="AC208" i="103"/>
  <c r="AS208" i="103"/>
  <c r="AD208" i="103"/>
  <c r="AJ208" i="103"/>
  <c r="AQ208" i="103"/>
  <c r="AL208" i="103"/>
  <c r="Q208" i="103"/>
  <c r="AO208" i="103"/>
  <c r="AN208" i="103"/>
  <c r="E283" i="151" l="1"/>
  <c r="I283" i="151"/>
  <c r="G284" i="151"/>
  <c r="J284" i="151"/>
  <c r="M284" i="151"/>
  <c r="N284" i="151"/>
  <c r="K284" i="151"/>
  <c r="H284" i="151"/>
  <c r="F284" i="151"/>
  <c r="O284" i="151"/>
  <c r="P284" i="151"/>
  <c r="D284" i="151"/>
  <c r="K53" i="151"/>
  <c r="J53" i="151"/>
  <c r="A283" i="151"/>
  <c r="C285" i="151"/>
  <c r="B284" i="151"/>
  <c r="AL209" i="103"/>
  <c r="Z209" i="103"/>
  <c r="AS209" i="103"/>
  <c r="H208" i="103"/>
  <c r="G208" i="103"/>
  <c r="E209" i="103"/>
  <c r="N211" i="103"/>
  <c r="O210" i="103"/>
  <c r="AQ210" i="103" s="1"/>
  <c r="AF209" i="103"/>
  <c r="AC209" i="103"/>
  <c r="R209" i="103"/>
  <c r="AT209" i="103"/>
  <c r="AM209" i="103"/>
  <c r="AD209" i="103"/>
  <c r="AQ209" i="103"/>
  <c r="Q209" i="103"/>
  <c r="W209" i="103"/>
  <c r="X209" i="103"/>
  <c r="AE209" i="103"/>
  <c r="AO209" i="103"/>
  <c r="AG209" i="103"/>
  <c r="AB209" i="103"/>
  <c r="S209" i="103"/>
  <c r="U209" i="103"/>
  <c r="AK209" i="103"/>
  <c r="AR209" i="103"/>
  <c r="V209" i="103"/>
  <c r="AH209" i="103"/>
  <c r="Y209" i="103"/>
  <c r="T209" i="103"/>
  <c r="AN209" i="103"/>
  <c r="AA209" i="103"/>
  <c r="AP209" i="103"/>
  <c r="AJ209" i="103"/>
  <c r="P209" i="103"/>
  <c r="H285" i="151" l="1"/>
  <c r="K285" i="151"/>
  <c r="P285" i="151"/>
  <c r="M285" i="151"/>
  <c r="D285" i="151"/>
  <c r="J285" i="151"/>
  <c r="G285" i="151"/>
  <c r="F285" i="151"/>
  <c r="N285" i="151"/>
  <c r="O285" i="151"/>
  <c r="I284" i="151"/>
  <c r="E284" i="151"/>
  <c r="F54" i="151"/>
  <c r="P54" i="151" s="1"/>
  <c r="G54" i="151"/>
  <c r="C286" i="151"/>
  <c r="B285" i="151"/>
  <c r="A284" i="151"/>
  <c r="AS210" i="103"/>
  <c r="AE210" i="103"/>
  <c r="AH210" i="103"/>
  <c r="AP210" i="103"/>
  <c r="AF210" i="103"/>
  <c r="AJ210" i="103"/>
  <c r="AM210" i="103"/>
  <c r="AT210" i="103"/>
  <c r="Z210" i="103"/>
  <c r="R210" i="103"/>
  <c r="W210" i="103"/>
  <c r="X210" i="103"/>
  <c r="P210" i="103"/>
  <c r="AC210" i="103"/>
  <c r="AA210" i="103"/>
  <c r="AL210" i="103"/>
  <c r="AD210" i="103"/>
  <c r="AN210" i="103"/>
  <c r="S210" i="103"/>
  <c r="T210" i="103"/>
  <c r="AR210" i="103"/>
  <c r="AO210" i="103"/>
  <c r="Q210" i="103"/>
  <c r="AI210" i="103"/>
  <c r="AG210" i="103"/>
  <c r="H209" i="103"/>
  <c r="E210" i="103"/>
  <c r="G209" i="103"/>
  <c r="O211" i="103"/>
  <c r="W211" i="103" s="1"/>
  <c r="N212" i="103"/>
  <c r="Y210" i="103"/>
  <c r="AK210" i="103"/>
  <c r="V210" i="103"/>
  <c r="U210" i="103"/>
  <c r="AB210" i="103"/>
  <c r="E285" i="151" l="1"/>
  <c r="I285" i="151"/>
  <c r="G286" i="151"/>
  <c r="J286" i="151"/>
  <c r="M286" i="151"/>
  <c r="N286" i="151"/>
  <c r="H286" i="151"/>
  <c r="K286" i="151"/>
  <c r="P286" i="151"/>
  <c r="O286" i="151"/>
  <c r="D286" i="151"/>
  <c r="F286" i="151"/>
  <c r="H54" i="151"/>
  <c r="M54" i="151"/>
  <c r="N54" i="151"/>
  <c r="C287" i="151"/>
  <c r="B286" i="151"/>
  <c r="A285" i="151"/>
  <c r="AH211" i="103"/>
  <c r="AT211" i="103"/>
  <c r="AM211" i="103"/>
  <c r="U211" i="103"/>
  <c r="Y211" i="103"/>
  <c r="AF211" i="103"/>
  <c r="S211" i="103"/>
  <c r="AE211" i="103"/>
  <c r="X211" i="103"/>
  <c r="AK211" i="103"/>
  <c r="AR211" i="103"/>
  <c r="AA211" i="103"/>
  <c r="R211" i="103"/>
  <c r="AG211" i="103"/>
  <c r="AL211" i="103"/>
  <c r="AC211" i="103"/>
  <c r="AQ211" i="103"/>
  <c r="AO211" i="103"/>
  <c r="AP211" i="103"/>
  <c r="AS211" i="103"/>
  <c r="T211" i="103"/>
  <c r="Z211" i="103"/>
  <c r="H210" i="103"/>
  <c r="E211" i="103"/>
  <c r="G210" i="103"/>
  <c r="N213" i="103"/>
  <c r="O212" i="103"/>
  <c r="AM212" i="103" s="1"/>
  <c r="Q211" i="103"/>
  <c r="AN211" i="103"/>
  <c r="AB211" i="103"/>
  <c r="AI211" i="103"/>
  <c r="AJ211" i="103"/>
  <c r="P211" i="103"/>
  <c r="V211" i="103"/>
  <c r="AD211" i="103"/>
  <c r="G287" i="151" l="1"/>
  <c r="J287" i="151"/>
  <c r="M287" i="151"/>
  <c r="N287" i="151"/>
  <c r="H287" i="151"/>
  <c r="K287" i="151"/>
  <c r="P287" i="151"/>
  <c r="O287" i="151"/>
  <c r="D287" i="151"/>
  <c r="F287" i="151"/>
  <c r="E286" i="151"/>
  <c r="I286" i="151"/>
  <c r="K54" i="151"/>
  <c r="J54" i="151"/>
  <c r="A286" i="151"/>
  <c r="B287" i="151"/>
  <c r="C288" i="151"/>
  <c r="AJ212" i="103"/>
  <c r="U212" i="103"/>
  <c r="H211" i="103"/>
  <c r="E212" i="103"/>
  <c r="G211" i="103"/>
  <c r="O213" i="103"/>
  <c r="AQ213" i="103" s="1"/>
  <c r="N214" i="103"/>
  <c r="AN212" i="103"/>
  <c r="AG212" i="103"/>
  <c r="AL212" i="103"/>
  <c r="AA212" i="103"/>
  <c r="S212" i="103"/>
  <c r="AS212" i="103"/>
  <c r="T212" i="103"/>
  <c r="AI212" i="103"/>
  <c r="P212" i="103"/>
  <c r="AD212" i="103"/>
  <c r="AQ212" i="103"/>
  <c r="Z212" i="103"/>
  <c r="R212" i="103"/>
  <c r="AO212" i="103"/>
  <c r="AR212" i="103"/>
  <c r="V212" i="103"/>
  <c r="AH212" i="103"/>
  <c r="X212" i="103"/>
  <c r="Q212" i="103"/>
  <c r="AT212" i="103"/>
  <c r="W212" i="103"/>
  <c r="AF212" i="103"/>
  <c r="AC212" i="103"/>
  <c r="Y212" i="103"/>
  <c r="AE212" i="103"/>
  <c r="AB212" i="103"/>
  <c r="AP212" i="103"/>
  <c r="AK212" i="103"/>
  <c r="H288" i="151" l="1"/>
  <c r="K288" i="151"/>
  <c r="P288" i="151"/>
  <c r="M288" i="151"/>
  <c r="O288" i="151"/>
  <c r="J288" i="151"/>
  <c r="D288" i="151"/>
  <c r="G288" i="151"/>
  <c r="F288" i="151"/>
  <c r="N288" i="151"/>
  <c r="I287" i="151"/>
  <c r="E287" i="151"/>
  <c r="F55" i="151"/>
  <c r="P55" i="151" s="1"/>
  <c r="G55" i="151"/>
  <c r="A287" i="151"/>
  <c r="B288" i="151"/>
  <c r="C289" i="151"/>
  <c r="Y213" i="103"/>
  <c r="AL213" i="103"/>
  <c r="AS213" i="103"/>
  <c r="R213" i="103"/>
  <c r="AB213" i="103"/>
  <c r="V213" i="103"/>
  <c r="AM213" i="103"/>
  <c r="AR213" i="103"/>
  <c r="AE213" i="103"/>
  <c r="AH213" i="103"/>
  <c r="H212" i="103"/>
  <c r="E213" i="103"/>
  <c r="G212" i="103"/>
  <c r="N215" i="103"/>
  <c r="O214" i="103"/>
  <c r="AH214" i="103" s="1"/>
  <c r="P213" i="103"/>
  <c r="S213" i="103"/>
  <c r="Z213" i="103"/>
  <c r="T213" i="103"/>
  <c r="AK213" i="103"/>
  <c r="AG213" i="103"/>
  <c r="W213" i="103"/>
  <c r="X213" i="103"/>
  <c r="Q213" i="103"/>
  <c r="AT213" i="103"/>
  <c r="AA213" i="103"/>
  <c r="U213" i="103"/>
  <c r="AP213" i="103"/>
  <c r="AN213" i="103"/>
  <c r="AD213" i="103"/>
  <c r="AC213" i="103"/>
  <c r="AI213" i="103"/>
  <c r="AJ213" i="103"/>
  <c r="AO213" i="103"/>
  <c r="AF213" i="103"/>
  <c r="G289" i="151" l="1"/>
  <c r="J289" i="151"/>
  <c r="M289" i="151"/>
  <c r="N289" i="151"/>
  <c r="P289" i="151"/>
  <c r="F289" i="151"/>
  <c r="K289" i="151"/>
  <c r="O289" i="151"/>
  <c r="H289" i="151"/>
  <c r="D289" i="151"/>
  <c r="E288" i="151"/>
  <c r="I288" i="151"/>
  <c r="H55" i="151"/>
  <c r="M55" i="151"/>
  <c r="N55" i="151"/>
  <c r="A288" i="151"/>
  <c r="C290" i="151"/>
  <c r="B289" i="151"/>
  <c r="Q214" i="103"/>
  <c r="AM214" i="103"/>
  <c r="AE214" i="103"/>
  <c r="AS214" i="103"/>
  <c r="AJ214" i="103"/>
  <c r="V214" i="103"/>
  <c r="T214" i="103"/>
  <c r="P214" i="103"/>
  <c r="AR214" i="103"/>
  <c r="H213" i="103"/>
  <c r="G213" i="103"/>
  <c r="O215" i="103"/>
  <c r="AL215" i="103" s="1"/>
  <c r="E214" i="103"/>
  <c r="N216" i="103"/>
  <c r="W214" i="103"/>
  <c r="R214" i="103"/>
  <c r="AP214" i="103"/>
  <c r="S214" i="103"/>
  <c r="Y214" i="103"/>
  <c r="AT214" i="103"/>
  <c r="AG214" i="103"/>
  <c r="AN214" i="103"/>
  <c r="AI214" i="103"/>
  <c r="U214" i="103"/>
  <c r="Z214" i="103"/>
  <c r="AQ214" i="103"/>
  <c r="AA214" i="103"/>
  <c r="AD214" i="103"/>
  <c r="AC214" i="103"/>
  <c r="AL214" i="103"/>
  <c r="AB214" i="103"/>
  <c r="AK214" i="103"/>
  <c r="AO214" i="103"/>
  <c r="X214" i="103"/>
  <c r="AF214" i="103"/>
  <c r="H290" i="151" l="1"/>
  <c r="K290" i="151"/>
  <c r="P290" i="151"/>
  <c r="G290" i="151"/>
  <c r="J290" i="151"/>
  <c r="M290" i="151"/>
  <c r="N290" i="151"/>
  <c r="F290" i="151"/>
  <c r="O290" i="151"/>
  <c r="D290" i="151"/>
  <c r="E289" i="151"/>
  <c r="I289" i="151"/>
  <c r="K55" i="151"/>
  <c r="J55" i="151"/>
  <c r="C291" i="151"/>
  <c r="B290" i="151"/>
  <c r="A289" i="151"/>
  <c r="W215" i="103"/>
  <c r="AR215" i="103"/>
  <c r="AC215" i="103"/>
  <c r="AJ215" i="103"/>
  <c r="R215" i="103"/>
  <c r="AO215" i="103"/>
  <c r="AK215" i="103"/>
  <c r="T215" i="103"/>
  <c r="S215" i="103"/>
  <c r="AI215" i="103"/>
  <c r="AH215" i="103"/>
  <c r="Q215" i="103"/>
  <c r="P215" i="103"/>
  <c r="X215" i="103"/>
  <c r="H214" i="103"/>
  <c r="I214" i="103" s="1"/>
  <c r="G214" i="103"/>
  <c r="E215" i="103"/>
  <c r="N217" i="103"/>
  <c r="O216" i="103"/>
  <c r="V216" i="103" s="1"/>
  <c r="Y215" i="103"/>
  <c r="AE215" i="103"/>
  <c r="AS215" i="103"/>
  <c r="AP215" i="103"/>
  <c r="AT215" i="103"/>
  <c r="Z215" i="103"/>
  <c r="AB215" i="103"/>
  <c r="AA215" i="103"/>
  <c r="U215" i="103"/>
  <c r="AD215" i="103"/>
  <c r="AQ215" i="103"/>
  <c r="V215" i="103"/>
  <c r="AF215" i="103"/>
  <c r="AN215" i="103"/>
  <c r="AM215" i="103"/>
  <c r="AG215" i="103"/>
  <c r="S277" i="161" l="1"/>
  <c r="S278" i="161" s="1"/>
  <c r="S298" i="161" s="1"/>
  <c r="E290" i="151"/>
  <c r="I290" i="151"/>
  <c r="H291" i="151"/>
  <c r="K291" i="151"/>
  <c r="P291" i="151"/>
  <c r="G291" i="151"/>
  <c r="J291" i="151"/>
  <c r="M291" i="151"/>
  <c r="N291" i="151"/>
  <c r="F291" i="151"/>
  <c r="O291" i="151"/>
  <c r="D291" i="151"/>
  <c r="F56" i="151"/>
  <c r="P56" i="151" s="1"/>
  <c r="G56" i="151"/>
  <c r="V270" i="112"/>
  <c r="V271" i="112" s="1"/>
  <c r="V291" i="112" s="1"/>
  <c r="W277" i="115"/>
  <c r="W278" i="115" s="1"/>
  <c r="W298" i="115" s="1"/>
  <c r="V270" i="106"/>
  <c r="V271" i="106" s="1"/>
  <c r="V291" i="106" s="1"/>
  <c r="A290" i="151"/>
  <c r="B291" i="151"/>
  <c r="C292" i="151"/>
  <c r="Q216" i="103"/>
  <c r="AF216" i="103"/>
  <c r="AT216" i="103"/>
  <c r="AQ216" i="103"/>
  <c r="AS216" i="103"/>
  <c r="AI216" i="103"/>
  <c r="AL216" i="103"/>
  <c r="X216" i="103"/>
  <c r="AM216" i="103"/>
  <c r="AR216" i="103"/>
  <c r="R216" i="103"/>
  <c r="U216" i="103"/>
  <c r="AD216" i="103"/>
  <c r="AB216" i="103"/>
  <c r="P216" i="103"/>
  <c r="Z216" i="103"/>
  <c r="W216" i="103"/>
  <c r="T216" i="103"/>
  <c r="Y216" i="103"/>
  <c r="AC216" i="103"/>
  <c r="AG216" i="103"/>
  <c r="AN216" i="103"/>
  <c r="AA216" i="103"/>
  <c r="AH216" i="103"/>
  <c r="AJ216" i="103"/>
  <c r="S216" i="103"/>
  <c r="AK216" i="103"/>
  <c r="AP216" i="103"/>
  <c r="AO216" i="103"/>
  <c r="AE216" i="103"/>
  <c r="G215" i="103"/>
  <c r="H215" i="103"/>
  <c r="E216" i="103"/>
  <c r="O217" i="103"/>
  <c r="AP217" i="103" s="1"/>
  <c r="N218" i="103"/>
  <c r="I291" i="151" l="1"/>
  <c r="E291" i="151"/>
  <c r="G292" i="151"/>
  <c r="J292" i="151"/>
  <c r="M292" i="151"/>
  <c r="N292" i="151"/>
  <c r="P292" i="151"/>
  <c r="K292" i="151"/>
  <c r="F292" i="151"/>
  <c r="H292" i="151"/>
  <c r="O292" i="151"/>
  <c r="D292" i="151"/>
  <c r="H56" i="151"/>
  <c r="M56" i="151"/>
  <c r="N56" i="151"/>
  <c r="B292" i="151"/>
  <c r="C293" i="151"/>
  <c r="A291" i="151"/>
  <c r="AE217" i="103"/>
  <c r="AJ217" i="103"/>
  <c r="V217" i="103"/>
  <c r="Y217" i="103"/>
  <c r="AD217" i="103"/>
  <c r="AQ217" i="103"/>
  <c r="U217" i="103"/>
  <c r="G216" i="103"/>
  <c r="E217" i="103"/>
  <c r="H216" i="103"/>
  <c r="O218" i="103"/>
  <c r="R218" i="103" s="1"/>
  <c r="N219" i="103"/>
  <c r="AF217" i="103"/>
  <c r="AK217" i="103"/>
  <c r="AO217" i="103"/>
  <c r="AA217" i="103"/>
  <c r="AT217" i="103"/>
  <c r="P217" i="103"/>
  <c r="AM217" i="103"/>
  <c r="R217" i="103"/>
  <c r="AR217" i="103"/>
  <c r="AL217" i="103"/>
  <c r="AG217" i="103"/>
  <c r="AS217" i="103"/>
  <c r="T217" i="103"/>
  <c r="W217" i="103"/>
  <c r="S217" i="103"/>
  <c r="Z217" i="103"/>
  <c r="AB217" i="103"/>
  <c r="AI217" i="103"/>
  <c r="AC217" i="103"/>
  <c r="AH217" i="103"/>
  <c r="Q217" i="103"/>
  <c r="X217" i="103"/>
  <c r="AN217" i="103"/>
  <c r="H293" i="151" l="1"/>
  <c r="K293" i="151"/>
  <c r="P293" i="151"/>
  <c r="N293" i="151"/>
  <c r="D293" i="151"/>
  <c r="M293" i="151"/>
  <c r="J293" i="151"/>
  <c r="F293" i="151"/>
  <c r="G293" i="151"/>
  <c r="O293" i="151"/>
  <c r="I292" i="151"/>
  <c r="E292" i="151"/>
  <c r="K56" i="151"/>
  <c r="G57" i="151" s="1"/>
  <c r="J56" i="151"/>
  <c r="A292" i="151"/>
  <c r="C294" i="151"/>
  <c r="B293" i="151"/>
  <c r="AR218" i="103"/>
  <c r="AA218" i="103"/>
  <c r="T218" i="103"/>
  <c r="AF218" i="103"/>
  <c r="AH218" i="103"/>
  <c r="U218" i="103"/>
  <c r="Z218" i="103"/>
  <c r="AQ218" i="103"/>
  <c r="AM218" i="103"/>
  <c r="AP218" i="103"/>
  <c r="V218" i="103"/>
  <c r="AK218" i="103"/>
  <c r="AI218" i="103"/>
  <c r="AB218" i="103"/>
  <c r="S218" i="103"/>
  <c r="AT218" i="103"/>
  <c r="P218" i="103"/>
  <c r="AG218" i="103"/>
  <c r="Q218" i="103"/>
  <c r="AS218" i="103"/>
  <c r="Y218" i="103"/>
  <c r="AC218" i="103"/>
  <c r="W218" i="103"/>
  <c r="AD218" i="103"/>
  <c r="AO218" i="103"/>
  <c r="AL218" i="103"/>
  <c r="X218" i="103"/>
  <c r="AN218" i="103"/>
  <c r="AE218" i="103"/>
  <c r="AJ218" i="103"/>
  <c r="G217" i="103"/>
  <c r="E218" i="103"/>
  <c r="O219" i="103"/>
  <c r="AL219" i="103" s="1"/>
  <c r="H217" i="103"/>
  <c r="N220" i="103"/>
  <c r="E293" i="151" l="1"/>
  <c r="I293" i="151"/>
  <c r="G294" i="151"/>
  <c r="J294" i="151"/>
  <c r="M294" i="151"/>
  <c r="N294" i="151"/>
  <c r="H294" i="151"/>
  <c r="K294" i="151"/>
  <c r="P294" i="151"/>
  <c r="O294" i="151"/>
  <c r="D294" i="151"/>
  <c r="F294" i="151"/>
  <c r="F57" i="151"/>
  <c r="H57" i="151" s="1"/>
  <c r="C295" i="151"/>
  <c r="B294" i="151"/>
  <c r="A293" i="151"/>
  <c r="AE219" i="103"/>
  <c r="G218" i="103"/>
  <c r="H218" i="103"/>
  <c r="E219" i="103"/>
  <c r="O220" i="103"/>
  <c r="AD220" i="103" s="1"/>
  <c r="N221" i="103"/>
  <c r="AJ219" i="103"/>
  <c r="P219" i="103"/>
  <c r="AQ219" i="103"/>
  <c r="R219" i="103"/>
  <c r="AM219" i="103"/>
  <c r="AB219" i="103"/>
  <c r="AF219" i="103"/>
  <c r="X219" i="103"/>
  <c r="AN219" i="103"/>
  <c r="AS219" i="103"/>
  <c r="AI219" i="103"/>
  <c r="Q219" i="103"/>
  <c r="W219" i="103"/>
  <c r="AK219" i="103"/>
  <c r="AO219" i="103"/>
  <c r="AD219" i="103"/>
  <c r="AT219" i="103"/>
  <c r="AR219" i="103"/>
  <c r="Z219" i="103"/>
  <c r="U219" i="103"/>
  <c r="AH219" i="103"/>
  <c r="AG219" i="103"/>
  <c r="AP219" i="103"/>
  <c r="Y219" i="103"/>
  <c r="AC219" i="103"/>
  <c r="V219" i="103"/>
  <c r="T219" i="103"/>
  <c r="AA219" i="103"/>
  <c r="S219" i="103"/>
  <c r="G295" i="151" l="1"/>
  <c r="J295" i="151"/>
  <c r="M295" i="151"/>
  <c r="N295" i="151"/>
  <c r="H295" i="151"/>
  <c r="K295" i="151"/>
  <c r="P295" i="151"/>
  <c r="O295" i="151"/>
  <c r="D295" i="151"/>
  <c r="F295" i="151"/>
  <c r="I294" i="151"/>
  <c r="E294" i="151"/>
  <c r="P57" i="151"/>
  <c r="M57" i="151"/>
  <c r="N57" i="151"/>
  <c r="B295" i="151"/>
  <c r="C296" i="151"/>
  <c r="A294" i="151"/>
  <c r="U220" i="103"/>
  <c r="AC220" i="103"/>
  <c r="AB220" i="103"/>
  <c r="AS220" i="103"/>
  <c r="Z220" i="103"/>
  <c r="AM220" i="103"/>
  <c r="AF220" i="103"/>
  <c r="AN220" i="103"/>
  <c r="AO220" i="103"/>
  <c r="P220" i="103"/>
  <c r="AI220" i="103"/>
  <c r="AH220" i="103"/>
  <c r="S220" i="103"/>
  <c r="X220" i="103"/>
  <c r="AK220" i="103"/>
  <c r="AP220" i="103"/>
  <c r="W220" i="103"/>
  <c r="AA220" i="103"/>
  <c r="AE220" i="103"/>
  <c r="AJ220" i="103"/>
  <c r="V220" i="103"/>
  <c r="T220" i="103"/>
  <c r="AL220" i="103"/>
  <c r="AG220" i="103"/>
  <c r="AT220" i="103"/>
  <c r="R220" i="103"/>
  <c r="AR220" i="103"/>
  <c r="G219" i="103"/>
  <c r="E220" i="103"/>
  <c r="H219" i="103"/>
  <c r="O221" i="103"/>
  <c r="AP221" i="103" s="1"/>
  <c r="N222" i="103"/>
  <c r="Q220" i="103"/>
  <c r="AQ220" i="103"/>
  <c r="Y220" i="103"/>
  <c r="H296" i="151" l="1"/>
  <c r="K296" i="151"/>
  <c r="P296" i="151"/>
  <c r="N296" i="151"/>
  <c r="O296" i="151"/>
  <c r="M296" i="151"/>
  <c r="D296" i="151"/>
  <c r="F296" i="151"/>
  <c r="J296" i="151"/>
  <c r="G296" i="151"/>
  <c r="I295" i="151"/>
  <c r="E295" i="151"/>
  <c r="K57" i="151"/>
  <c r="G58" i="151" s="1"/>
  <c r="J57" i="151"/>
  <c r="B296" i="151"/>
  <c r="C297" i="151"/>
  <c r="A295" i="151"/>
  <c r="AD221" i="103"/>
  <c r="AS221" i="103"/>
  <c r="AG221" i="103"/>
  <c r="W221" i="103"/>
  <c r="AT221" i="103"/>
  <c r="AB221" i="103"/>
  <c r="V221" i="103"/>
  <c r="AO221" i="103"/>
  <c r="X221" i="103"/>
  <c r="AJ221" i="103"/>
  <c r="AQ221" i="103"/>
  <c r="AI221" i="103"/>
  <c r="R221" i="103"/>
  <c r="AM221" i="103"/>
  <c r="Q221" i="103"/>
  <c r="G220" i="103"/>
  <c r="E221" i="103"/>
  <c r="H220" i="103"/>
  <c r="O222" i="103"/>
  <c r="R222" i="103" s="1"/>
  <c r="N223" i="103"/>
  <c r="Y221" i="103"/>
  <c r="T221" i="103"/>
  <c r="S221" i="103"/>
  <c r="Z221" i="103"/>
  <c r="AL221" i="103"/>
  <c r="AE221" i="103"/>
  <c r="AK221" i="103"/>
  <c r="AF221" i="103"/>
  <c r="AC221" i="103"/>
  <c r="AH221" i="103"/>
  <c r="U221" i="103"/>
  <c r="AA221" i="103"/>
  <c r="P221" i="103"/>
  <c r="AR221" i="103"/>
  <c r="AN221" i="103"/>
  <c r="I296" i="151" l="1"/>
  <c r="E296" i="151"/>
  <c r="G297" i="151"/>
  <c r="J297" i="151"/>
  <c r="M297" i="151"/>
  <c r="N297" i="151"/>
  <c r="F297" i="151"/>
  <c r="P297" i="151"/>
  <c r="O297" i="151"/>
  <c r="K297" i="151"/>
  <c r="D297" i="151"/>
  <c r="H297" i="151"/>
  <c r="F58" i="151"/>
  <c r="P58" i="151" s="1"/>
  <c r="C298" i="151"/>
  <c r="B297" i="151"/>
  <c r="A296" i="151"/>
  <c r="AB222" i="103"/>
  <c r="U222" i="103"/>
  <c r="Z222" i="103"/>
  <c r="W222" i="103"/>
  <c r="AN222" i="103"/>
  <c r="AF222" i="103"/>
  <c r="AH222" i="103"/>
  <c r="AQ222" i="103"/>
  <c r="G221" i="103"/>
  <c r="O223" i="103"/>
  <c r="AT223" i="103" s="1"/>
  <c r="H221" i="103"/>
  <c r="E222" i="103"/>
  <c r="N224" i="103"/>
  <c r="Q222" i="103"/>
  <c r="AP222" i="103"/>
  <c r="AC222" i="103"/>
  <c r="V222" i="103"/>
  <c r="AJ222" i="103"/>
  <c r="AK222" i="103"/>
  <c r="AD222" i="103"/>
  <c r="AA222" i="103"/>
  <c r="AL222" i="103"/>
  <c r="AG222" i="103"/>
  <c r="AI222" i="103"/>
  <c r="Y222" i="103"/>
  <c r="AO222" i="103"/>
  <c r="AS222" i="103"/>
  <c r="S222" i="103"/>
  <c r="AE222" i="103"/>
  <c r="T222" i="103"/>
  <c r="AM222" i="103"/>
  <c r="AT222" i="103"/>
  <c r="X222" i="103"/>
  <c r="P222" i="103"/>
  <c r="AR222" i="103"/>
  <c r="H298" i="151" l="1"/>
  <c r="K298" i="151"/>
  <c r="P298" i="151"/>
  <c r="G298" i="151"/>
  <c r="J298" i="151"/>
  <c r="M298" i="151"/>
  <c r="N298" i="151"/>
  <c r="F298" i="151"/>
  <c r="O298" i="151"/>
  <c r="D298" i="151"/>
  <c r="I297" i="151"/>
  <c r="E297" i="151"/>
  <c r="H58" i="151"/>
  <c r="M58" i="151"/>
  <c r="N58" i="151"/>
  <c r="A297" i="151"/>
  <c r="C299" i="151"/>
  <c r="B298" i="151"/>
  <c r="P223" i="103"/>
  <c r="AM223" i="103"/>
  <c r="X223" i="103"/>
  <c r="Z223" i="103"/>
  <c r="Q223" i="103"/>
  <c r="AA223" i="103"/>
  <c r="AI223" i="103"/>
  <c r="AH223" i="103"/>
  <c r="AJ223" i="103"/>
  <c r="AO223" i="103"/>
  <c r="AD223" i="103"/>
  <c r="Y223" i="103"/>
  <c r="AR223" i="103"/>
  <c r="R223" i="103"/>
  <c r="S223" i="103"/>
  <c r="AE223" i="103"/>
  <c r="AN223" i="103"/>
  <c r="AS223" i="103"/>
  <c r="AP223" i="103"/>
  <c r="T223" i="103"/>
  <c r="AB223" i="103"/>
  <c r="V223" i="103"/>
  <c r="G222" i="103"/>
  <c r="H222" i="103"/>
  <c r="E223" i="103"/>
  <c r="N225" i="103"/>
  <c r="O224" i="103"/>
  <c r="AP224" i="103" s="1"/>
  <c r="AC223" i="103"/>
  <c r="AQ223" i="103"/>
  <c r="U223" i="103"/>
  <c r="W223" i="103"/>
  <c r="AL223" i="103"/>
  <c r="AF223" i="103"/>
  <c r="AK223" i="103"/>
  <c r="AG223" i="103"/>
  <c r="I298" i="151" l="1"/>
  <c r="E298" i="151"/>
  <c r="H299" i="151"/>
  <c r="K299" i="151"/>
  <c r="P299" i="151"/>
  <c r="G299" i="151"/>
  <c r="J299" i="151"/>
  <c r="M299" i="151"/>
  <c r="N299" i="151"/>
  <c r="F299" i="151"/>
  <c r="O299" i="151"/>
  <c r="D299" i="151"/>
  <c r="K58" i="151"/>
  <c r="J58" i="151"/>
  <c r="B299" i="151"/>
  <c r="C300" i="151"/>
  <c r="A298" i="151"/>
  <c r="G223" i="103"/>
  <c r="N226" i="103"/>
  <c r="H223" i="103"/>
  <c r="E224" i="103"/>
  <c r="O225" i="103"/>
  <c r="AP225" i="103" s="1"/>
  <c r="W224" i="103"/>
  <c r="Q224" i="103"/>
  <c r="V224" i="103"/>
  <c r="U224" i="103"/>
  <c r="AM224" i="103"/>
  <c r="AE224" i="103"/>
  <c r="AD224" i="103"/>
  <c r="AI224" i="103"/>
  <c r="AR224" i="103"/>
  <c r="AF224" i="103"/>
  <c r="AN224" i="103"/>
  <c r="AT224" i="103"/>
  <c r="AS224" i="103"/>
  <c r="AB224" i="103"/>
  <c r="AJ224" i="103"/>
  <c r="R224" i="103"/>
  <c r="X224" i="103"/>
  <c r="AL224" i="103"/>
  <c r="Y224" i="103"/>
  <c r="S224" i="103"/>
  <c r="AO224" i="103"/>
  <c r="P224" i="103"/>
  <c r="Z224" i="103"/>
  <c r="T224" i="103"/>
  <c r="AC224" i="103"/>
  <c r="AA224" i="103"/>
  <c r="AH224" i="103"/>
  <c r="AG224" i="103"/>
  <c r="AQ224" i="103"/>
  <c r="AK224" i="103"/>
  <c r="G300" i="151" l="1"/>
  <c r="J300" i="151"/>
  <c r="M300" i="151"/>
  <c r="N300" i="151"/>
  <c r="D300" i="151"/>
  <c r="P300" i="151"/>
  <c r="F300" i="151"/>
  <c r="K300" i="151"/>
  <c r="O300" i="151"/>
  <c r="H300" i="151"/>
  <c r="I299" i="151"/>
  <c r="E299" i="151"/>
  <c r="F59" i="151"/>
  <c r="G59" i="151"/>
  <c r="A299" i="151"/>
  <c r="B300" i="151"/>
  <c r="C301" i="151"/>
  <c r="V225" i="103"/>
  <c r="W225" i="103"/>
  <c r="AJ225" i="103"/>
  <c r="AD225" i="103"/>
  <c r="AF225" i="103"/>
  <c r="Q225" i="103"/>
  <c r="U225" i="103"/>
  <c r="AB225" i="103"/>
  <c r="AI225" i="103"/>
  <c r="Y225" i="103"/>
  <c r="AM225" i="103"/>
  <c r="R225" i="103"/>
  <c r="G224" i="103"/>
  <c r="O226" i="103"/>
  <c r="Y226" i="103" s="1"/>
  <c r="H224" i="103"/>
  <c r="N227" i="103"/>
  <c r="E225" i="103"/>
  <c r="P225" i="103"/>
  <c r="X225" i="103"/>
  <c r="AK225" i="103"/>
  <c r="AT225" i="103"/>
  <c r="AO225" i="103"/>
  <c r="AE225" i="103"/>
  <c r="AR225" i="103"/>
  <c r="AL225" i="103"/>
  <c r="AS225" i="103"/>
  <c r="S225" i="103"/>
  <c r="Z225" i="103"/>
  <c r="T225" i="103"/>
  <c r="AA225" i="103"/>
  <c r="AC225" i="103"/>
  <c r="AH225" i="103"/>
  <c r="AG225" i="103"/>
  <c r="AQ225" i="103"/>
  <c r="AN225" i="103"/>
  <c r="I300" i="151" l="1"/>
  <c r="E300" i="151"/>
  <c r="H301" i="151"/>
  <c r="K301" i="151"/>
  <c r="P301" i="151"/>
  <c r="G301" i="151"/>
  <c r="D301" i="151"/>
  <c r="N301" i="151"/>
  <c r="M301" i="151"/>
  <c r="F301" i="151"/>
  <c r="J301" i="151"/>
  <c r="O301" i="151"/>
  <c r="H59" i="151"/>
  <c r="P59" i="151"/>
  <c r="M59" i="151"/>
  <c r="N59" i="151"/>
  <c r="C302" i="151"/>
  <c r="B301" i="151"/>
  <c r="A300" i="151"/>
  <c r="AP226" i="103"/>
  <c r="U226" i="103"/>
  <c r="AC226" i="103"/>
  <c r="AD226" i="103"/>
  <c r="AF226" i="103"/>
  <c r="P226" i="103"/>
  <c r="AK226" i="103"/>
  <c r="R226" i="103"/>
  <c r="AA226" i="103"/>
  <c r="AT226" i="103"/>
  <c r="AN226" i="103"/>
  <c r="Z226" i="103"/>
  <c r="AJ226" i="103"/>
  <c r="AH226" i="103"/>
  <c r="AB226" i="103"/>
  <c r="AL226" i="103"/>
  <c r="AR226" i="103"/>
  <c r="AM226" i="103"/>
  <c r="Q226" i="103"/>
  <c r="AI226" i="103"/>
  <c r="AG226" i="103"/>
  <c r="W226" i="103"/>
  <c r="AO226" i="103"/>
  <c r="V226" i="103"/>
  <c r="X226" i="103"/>
  <c r="AQ226" i="103"/>
  <c r="AS226" i="103"/>
  <c r="T226" i="103"/>
  <c r="AE226" i="103"/>
  <c r="S226" i="103"/>
  <c r="G225" i="103"/>
  <c r="E226" i="103"/>
  <c r="O227" i="103"/>
  <c r="AO227" i="103" s="1"/>
  <c r="H225" i="103"/>
  <c r="N228" i="103"/>
  <c r="I301" i="151" l="1"/>
  <c r="E301" i="151"/>
  <c r="G302" i="151"/>
  <c r="J302" i="151"/>
  <c r="M302" i="151"/>
  <c r="N302" i="151"/>
  <c r="H302" i="151"/>
  <c r="K302" i="151"/>
  <c r="P302" i="151"/>
  <c r="O302" i="151"/>
  <c r="D302" i="151"/>
  <c r="F302" i="151"/>
  <c r="K59" i="151"/>
  <c r="J59" i="151"/>
  <c r="A301" i="151"/>
  <c r="B302" i="151"/>
  <c r="C303" i="151"/>
  <c r="AB227" i="103"/>
  <c r="AL227" i="103"/>
  <c r="AC227" i="103"/>
  <c r="AA227" i="103"/>
  <c r="AK227" i="103"/>
  <c r="U227" i="103"/>
  <c r="R227" i="103"/>
  <c r="AQ227" i="103"/>
  <c r="S227" i="103"/>
  <c r="V227" i="103"/>
  <c r="AT227" i="103"/>
  <c r="AJ227" i="103"/>
  <c r="AN227" i="103"/>
  <c r="Q227" i="103"/>
  <c r="X227" i="103"/>
  <c r="AD227" i="103"/>
  <c r="Z227" i="103"/>
  <c r="W227" i="103"/>
  <c r="T227" i="103"/>
  <c r="Y227" i="103"/>
  <c r="AH227" i="103"/>
  <c r="E227" i="103"/>
  <c r="G226" i="103"/>
  <c r="H226" i="103"/>
  <c r="I226" i="103" s="1"/>
  <c r="N229" i="103"/>
  <c r="O228" i="103"/>
  <c r="Y228" i="103" s="1"/>
  <c r="AI227" i="103"/>
  <c r="AS227" i="103"/>
  <c r="AR227" i="103"/>
  <c r="AM227" i="103"/>
  <c r="AE227" i="103"/>
  <c r="AG227" i="103"/>
  <c r="AF227" i="103"/>
  <c r="P227" i="103"/>
  <c r="AP227" i="103"/>
  <c r="T277" i="161" l="1"/>
  <c r="T278" i="161" s="1"/>
  <c r="T298" i="161" s="1"/>
  <c r="G303" i="151"/>
  <c r="J303" i="151"/>
  <c r="M303" i="151"/>
  <c r="N303" i="151"/>
  <c r="H303" i="151"/>
  <c r="K303" i="151"/>
  <c r="P303" i="151"/>
  <c r="O303" i="151"/>
  <c r="D303" i="151"/>
  <c r="F303" i="151"/>
  <c r="E302" i="151"/>
  <c r="I302" i="151"/>
  <c r="F60" i="151"/>
  <c r="P60" i="151" s="1"/>
  <c r="G60" i="151"/>
  <c r="W270" i="112"/>
  <c r="W271" i="112" s="1"/>
  <c r="W291" i="112" s="1"/>
  <c r="X277" i="115"/>
  <c r="X278" i="115" s="1"/>
  <c r="X298" i="115" s="1"/>
  <c r="W270" i="106"/>
  <c r="W271" i="106" s="1"/>
  <c r="W291" i="106" s="1"/>
  <c r="A302" i="151"/>
  <c r="C304" i="151"/>
  <c r="B303" i="151"/>
  <c r="AT228" i="103"/>
  <c r="W228" i="103"/>
  <c r="AB228" i="103"/>
  <c r="U228" i="103"/>
  <c r="P228" i="103"/>
  <c r="AM228" i="103"/>
  <c r="AC228" i="103"/>
  <c r="AO228" i="103"/>
  <c r="T228" i="103"/>
  <c r="E228" i="103"/>
  <c r="H227" i="103"/>
  <c r="G227" i="103"/>
  <c r="O229" i="103"/>
  <c r="AK229" i="103" s="1"/>
  <c r="N230" i="103"/>
  <c r="AF228" i="103"/>
  <c r="R228" i="103"/>
  <c r="AL228" i="103"/>
  <c r="X228" i="103"/>
  <c r="AN228" i="103"/>
  <c r="AI228" i="103"/>
  <c r="AE228" i="103"/>
  <c r="AS228" i="103"/>
  <c r="AR228" i="103"/>
  <c r="Q228" i="103"/>
  <c r="AJ228" i="103"/>
  <c r="AG228" i="103"/>
  <c r="AQ228" i="103"/>
  <c r="AD228" i="103"/>
  <c r="AK228" i="103"/>
  <c r="Z228" i="103"/>
  <c r="AH228" i="103"/>
  <c r="AP228" i="103"/>
  <c r="S228" i="103"/>
  <c r="AA228" i="103"/>
  <c r="V228" i="103"/>
  <c r="H304" i="151" l="1"/>
  <c r="K304" i="151"/>
  <c r="P304" i="151"/>
  <c r="G304" i="151"/>
  <c r="O304" i="151"/>
  <c r="N304" i="151"/>
  <c r="D304" i="151"/>
  <c r="M304" i="151"/>
  <c r="J304" i="151"/>
  <c r="F304" i="151"/>
  <c r="I303" i="151"/>
  <c r="E303" i="151"/>
  <c r="H60" i="151"/>
  <c r="M60" i="151"/>
  <c r="N60" i="151"/>
  <c r="C305" i="151"/>
  <c r="B304" i="151"/>
  <c r="A303" i="151"/>
  <c r="AS229" i="103"/>
  <c r="AQ229" i="103"/>
  <c r="AJ229" i="103"/>
  <c r="Q229" i="103"/>
  <c r="AL229" i="103"/>
  <c r="AH229" i="103"/>
  <c r="Z229" i="103"/>
  <c r="AF229" i="103"/>
  <c r="AE229" i="103"/>
  <c r="T229" i="103"/>
  <c r="W229" i="103"/>
  <c r="S229" i="103"/>
  <c r="AO229" i="103"/>
  <c r="AP229" i="103"/>
  <c r="U229" i="103"/>
  <c r="R229" i="103"/>
  <c r="AA229" i="103"/>
  <c r="AN229" i="103"/>
  <c r="AC229" i="103"/>
  <c r="E229" i="103"/>
  <c r="H228" i="103"/>
  <c r="G228" i="103"/>
  <c r="O230" i="103"/>
  <c r="AO230" i="103" s="1"/>
  <c r="N231" i="103"/>
  <c r="AB229" i="103"/>
  <c r="AM229" i="103"/>
  <c r="P229" i="103"/>
  <c r="Y229" i="103"/>
  <c r="AI229" i="103"/>
  <c r="AG229" i="103"/>
  <c r="AR229" i="103"/>
  <c r="AD229" i="103"/>
  <c r="X229" i="103"/>
  <c r="AT229" i="103"/>
  <c r="V229" i="103"/>
  <c r="I304" i="151" l="1"/>
  <c r="E304" i="151"/>
  <c r="G305" i="151"/>
  <c r="J305" i="151"/>
  <c r="M305" i="151"/>
  <c r="N305" i="151"/>
  <c r="H305" i="151"/>
  <c r="F305" i="151"/>
  <c r="O305" i="151"/>
  <c r="P305" i="151"/>
  <c r="D305" i="151"/>
  <c r="K305" i="151"/>
  <c r="K60" i="151"/>
  <c r="J60" i="151"/>
  <c r="C306" i="151"/>
  <c r="B305" i="151"/>
  <c r="A304" i="151"/>
  <c r="AJ230" i="103"/>
  <c r="AE230" i="103"/>
  <c r="U230" i="103"/>
  <c r="AC230" i="103"/>
  <c r="S230" i="103"/>
  <c r="AQ230" i="103"/>
  <c r="V230" i="103"/>
  <c r="AH230" i="103"/>
  <c r="AS230" i="103"/>
  <c r="AA230" i="103"/>
  <c r="AL230" i="103"/>
  <c r="E230" i="103"/>
  <c r="O231" i="103"/>
  <c r="U231" i="103" s="1"/>
  <c r="G229" i="103"/>
  <c r="H229" i="103"/>
  <c r="N232" i="103"/>
  <c r="AB230" i="103"/>
  <c r="AR230" i="103"/>
  <c r="Q230" i="103"/>
  <c r="W230" i="103"/>
  <c r="P230" i="103"/>
  <c r="Z230" i="103"/>
  <c r="X230" i="103"/>
  <c r="Y230" i="103"/>
  <c r="AD230" i="103"/>
  <c r="AF230" i="103"/>
  <c r="AN230" i="103"/>
  <c r="AI230" i="103"/>
  <c r="AG230" i="103"/>
  <c r="AP230" i="103"/>
  <c r="AK230" i="103"/>
  <c r="AM230" i="103"/>
  <c r="R230" i="103"/>
  <c r="T230" i="103"/>
  <c r="AT230" i="103"/>
  <c r="I305" i="151" l="1"/>
  <c r="E305" i="151"/>
  <c r="H306" i="151"/>
  <c r="K306" i="151"/>
  <c r="P306" i="151"/>
  <c r="G306" i="151"/>
  <c r="J306" i="151"/>
  <c r="M306" i="151"/>
  <c r="N306" i="151"/>
  <c r="F306" i="151"/>
  <c r="O306" i="151"/>
  <c r="D306" i="151"/>
  <c r="F61" i="151"/>
  <c r="P61" i="151" s="1"/>
  <c r="G61" i="151"/>
  <c r="A305" i="151"/>
  <c r="B306" i="151"/>
  <c r="C307" i="151"/>
  <c r="AB231" i="103"/>
  <c r="X231" i="103"/>
  <c r="AS231" i="103"/>
  <c r="AQ231" i="103"/>
  <c r="AM231" i="103"/>
  <c r="AR231" i="103"/>
  <c r="AI231" i="103"/>
  <c r="Q231" i="103"/>
  <c r="AA231" i="103"/>
  <c r="AT231" i="103"/>
  <c r="AC231" i="103"/>
  <c r="AD231" i="103"/>
  <c r="E231" i="103"/>
  <c r="O232" i="103"/>
  <c r="AO232" i="103" s="1"/>
  <c r="H230" i="103"/>
  <c r="G230" i="103"/>
  <c r="N233" i="103"/>
  <c r="P231" i="103"/>
  <c r="AG231" i="103"/>
  <c r="R231" i="103"/>
  <c r="AF231" i="103"/>
  <c r="T231" i="103"/>
  <c r="AP231" i="103"/>
  <c r="AK231" i="103"/>
  <c r="AH231" i="103"/>
  <c r="AL231" i="103"/>
  <c r="W231" i="103"/>
  <c r="AE231" i="103"/>
  <c r="AJ231" i="103"/>
  <c r="AO231" i="103"/>
  <c r="S231" i="103"/>
  <c r="Y231" i="103"/>
  <c r="Z231" i="103"/>
  <c r="AN231" i="103"/>
  <c r="V231" i="103"/>
  <c r="H307" i="151" l="1"/>
  <c r="K307" i="151"/>
  <c r="P307" i="151"/>
  <c r="G307" i="151"/>
  <c r="J307" i="151"/>
  <c r="M307" i="151"/>
  <c r="N307" i="151"/>
  <c r="F307" i="151"/>
  <c r="O307" i="151"/>
  <c r="D307" i="151"/>
  <c r="I306" i="151"/>
  <c r="E306" i="151"/>
  <c r="H61" i="151"/>
  <c r="M61" i="151"/>
  <c r="N61" i="151"/>
  <c r="A306" i="151"/>
  <c r="C308" i="151"/>
  <c r="B307" i="151"/>
  <c r="R232" i="103"/>
  <c r="AR232" i="103"/>
  <c r="AK232" i="103"/>
  <c r="U232" i="103"/>
  <c r="AC232" i="103"/>
  <c r="E232" i="103"/>
  <c r="O233" i="103"/>
  <c r="U233" i="103" s="1"/>
  <c r="H231" i="103"/>
  <c r="N234" i="103"/>
  <c r="G231" i="103"/>
  <c r="AN232" i="103"/>
  <c r="AF232" i="103"/>
  <c r="Z232" i="103"/>
  <c r="AS232" i="103"/>
  <c r="AT232" i="103"/>
  <c r="V232" i="103"/>
  <c r="AH232" i="103"/>
  <c r="AQ232" i="103"/>
  <c r="S232" i="103"/>
  <c r="AJ232" i="103"/>
  <c r="Q232" i="103"/>
  <c r="W232" i="103"/>
  <c r="AE232" i="103"/>
  <c r="AB232" i="103"/>
  <c r="X232" i="103"/>
  <c r="AI232" i="103"/>
  <c r="P232" i="103"/>
  <c r="Y232" i="103"/>
  <c r="AP232" i="103"/>
  <c r="T232" i="103"/>
  <c r="AA232" i="103"/>
  <c r="AG232" i="103"/>
  <c r="AD232" i="103"/>
  <c r="AM232" i="103"/>
  <c r="AL232" i="103"/>
  <c r="I307" i="151" l="1"/>
  <c r="E307" i="151"/>
  <c r="G308" i="151"/>
  <c r="J308" i="151"/>
  <c r="M308" i="151"/>
  <c r="N308" i="151"/>
  <c r="H308" i="151"/>
  <c r="F308" i="151"/>
  <c r="P308" i="151"/>
  <c r="O308" i="151"/>
  <c r="K308" i="151"/>
  <c r="D308" i="151"/>
  <c r="K61" i="151"/>
  <c r="G62" i="151" s="1"/>
  <c r="J61" i="151"/>
  <c r="A307" i="151"/>
  <c r="C309" i="151"/>
  <c r="B308" i="151"/>
  <c r="W233" i="103"/>
  <c r="AC233" i="103"/>
  <c r="E233" i="103"/>
  <c r="O234" i="103"/>
  <c r="Q234" i="103" s="1"/>
  <c r="H232" i="103"/>
  <c r="G232" i="103"/>
  <c r="N235" i="103"/>
  <c r="AR233" i="103"/>
  <c r="AN233" i="103"/>
  <c r="S233" i="103"/>
  <c r="AJ233" i="103"/>
  <c r="AL233" i="103"/>
  <c r="AF233" i="103"/>
  <c r="AE233" i="103"/>
  <c r="Q233" i="103"/>
  <c r="T233" i="103"/>
  <c r="R233" i="103"/>
  <c r="Y233" i="103"/>
  <c r="P233" i="103"/>
  <c r="AA233" i="103"/>
  <c r="AB233" i="103"/>
  <c r="AK233" i="103"/>
  <c r="AD233" i="103"/>
  <c r="AS233" i="103"/>
  <c r="AH233" i="103"/>
  <c r="X233" i="103"/>
  <c r="AP233" i="103"/>
  <c r="AI233" i="103"/>
  <c r="AG233" i="103"/>
  <c r="V233" i="103"/>
  <c r="AT233" i="103"/>
  <c r="AM233" i="103"/>
  <c r="AO233" i="103"/>
  <c r="AQ233" i="103"/>
  <c r="Z233" i="103"/>
  <c r="F62" i="151" l="1"/>
  <c r="P62" i="151" s="1"/>
  <c r="H309" i="151"/>
  <c r="K309" i="151"/>
  <c r="P309" i="151"/>
  <c r="J309" i="151"/>
  <c r="D309" i="151"/>
  <c r="G309" i="151"/>
  <c r="N309" i="151"/>
  <c r="F309" i="151"/>
  <c r="M309" i="151"/>
  <c r="O309" i="151"/>
  <c r="I308" i="151"/>
  <c r="E308" i="151"/>
  <c r="O7" i="151"/>
  <c r="B309" i="151"/>
  <c r="A308" i="151"/>
  <c r="AD234" i="103"/>
  <c r="AN234" i="103"/>
  <c r="Y234" i="103"/>
  <c r="U234" i="103"/>
  <c r="S234" i="103"/>
  <c r="AP234" i="103"/>
  <c r="P234" i="103"/>
  <c r="AA234" i="103"/>
  <c r="AE234" i="103"/>
  <c r="AL234" i="103"/>
  <c r="AH234" i="103"/>
  <c r="AR234" i="103"/>
  <c r="R234" i="103"/>
  <c r="AK234" i="103"/>
  <c r="E234" i="103"/>
  <c r="H233" i="103"/>
  <c r="G233" i="103"/>
  <c r="N236" i="103"/>
  <c r="O235" i="103"/>
  <c r="AO235" i="103" s="1"/>
  <c r="AG234" i="103"/>
  <c r="AC234" i="103"/>
  <c r="X234" i="103"/>
  <c r="T234" i="103"/>
  <c r="Z234" i="103"/>
  <c r="AJ234" i="103"/>
  <c r="V234" i="103"/>
  <c r="AO234" i="103"/>
  <c r="AQ234" i="103"/>
  <c r="W234" i="103"/>
  <c r="AF234" i="103"/>
  <c r="AB234" i="103"/>
  <c r="AS234" i="103"/>
  <c r="AI234" i="103"/>
  <c r="AT234" i="103"/>
  <c r="AM234" i="103"/>
  <c r="H62" i="151" l="1"/>
  <c r="I309" i="151"/>
  <c r="E309" i="151"/>
  <c r="M62" i="151"/>
  <c r="N62" i="151"/>
  <c r="A309" i="151"/>
  <c r="AL93" i="115" s="1"/>
  <c r="U235" i="103"/>
  <c r="AF235" i="103"/>
  <c r="AQ235" i="103"/>
  <c r="AM235" i="103"/>
  <c r="AC235" i="103"/>
  <c r="AB235" i="103"/>
  <c r="W235" i="103"/>
  <c r="AT235" i="103"/>
  <c r="AR235" i="103"/>
  <c r="AD235" i="103"/>
  <c r="AS235" i="103"/>
  <c r="E235" i="103"/>
  <c r="G234" i="103"/>
  <c r="N237" i="103"/>
  <c r="O236" i="103"/>
  <c r="AO236" i="103" s="1"/>
  <c r="H234" i="103"/>
  <c r="S235" i="103"/>
  <c r="P235" i="103"/>
  <c r="AN235" i="103"/>
  <c r="Q235" i="103"/>
  <c r="V235" i="103"/>
  <c r="X235" i="103"/>
  <c r="AK235" i="103"/>
  <c r="Z235" i="103"/>
  <c r="AH235" i="103"/>
  <c r="AA235" i="103"/>
  <c r="T235" i="103"/>
  <c r="Y235" i="103"/>
  <c r="AI235" i="103"/>
  <c r="AL235" i="103"/>
  <c r="AE235" i="103"/>
  <c r="AG235" i="103"/>
  <c r="AJ235" i="103"/>
  <c r="R235" i="103"/>
  <c r="AP235" i="103"/>
  <c r="O93" i="115" l="1"/>
  <c r="AE195" i="161"/>
  <c r="L93" i="161"/>
  <c r="X94" i="161"/>
  <c r="AM194" i="161"/>
  <c r="N93" i="161"/>
  <c r="AF94" i="161"/>
  <c r="Z94" i="161"/>
  <c r="AK93" i="161"/>
  <c r="O94" i="161"/>
  <c r="AA94" i="161"/>
  <c r="U94" i="161"/>
  <c r="R94" i="161"/>
  <c r="V195" i="161"/>
  <c r="M194" i="161"/>
  <c r="P94" i="161"/>
  <c r="AD94" i="161"/>
  <c r="Z195" i="161"/>
  <c r="AG94" i="161"/>
  <c r="V94" i="161"/>
  <c r="M93" i="161"/>
  <c r="AE94" i="161"/>
  <c r="AA195" i="161"/>
  <c r="Q94" i="161"/>
  <c r="AC195" i="161"/>
  <c r="S195" i="161"/>
  <c r="W195" i="161"/>
  <c r="M195" i="161"/>
  <c r="S94" i="161"/>
  <c r="P195" i="161"/>
  <c r="X195" i="161"/>
  <c r="W94" i="161"/>
  <c r="AL195" i="161"/>
  <c r="Y195" i="161"/>
  <c r="AJ93" i="161"/>
  <c r="L94" i="161"/>
  <c r="AK195" i="161"/>
  <c r="M94" i="161"/>
  <c r="AD195" i="161"/>
  <c r="AN94" i="161"/>
  <c r="U195" i="161"/>
  <c r="AB94" i="161"/>
  <c r="AM93" i="161"/>
  <c r="AC94" i="161"/>
  <c r="AK194" i="161"/>
  <c r="AI195" i="161"/>
  <c r="Q195" i="161"/>
  <c r="R195" i="161"/>
  <c r="L195" i="161"/>
  <c r="Y94" i="161"/>
  <c r="O195" i="161"/>
  <c r="AB195" i="161"/>
  <c r="N94" i="161"/>
  <c r="AJ94" i="161"/>
  <c r="AJ194" i="161"/>
  <c r="AF195" i="161"/>
  <c r="AH195" i="161"/>
  <c r="AH94" i="161"/>
  <c r="N194" i="161"/>
  <c r="AO94" i="161"/>
  <c r="AO194" i="161"/>
  <c r="N195" i="161"/>
  <c r="AM195" i="161"/>
  <c r="AO93" i="161"/>
  <c r="AI94" i="161"/>
  <c r="L194" i="161"/>
  <c r="AN195" i="161"/>
  <c r="AK94" i="161"/>
  <c r="AN93" i="161"/>
  <c r="AJ195" i="161"/>
  <c r="AL94" i="161"/>
  <c r="AM94" i="161"/>
  <c r="AN194" i="161"/>
  <c r="T94" i="161"/>
  <c r="AL194" i="161"/>
  <c r="AG195" i="161"/>
  <c r="AL93" i="161"/>
  <c r="T195" i="161"/>
  <c r="AO195" i="161"/>
  <c r="AK93" i="115"/>
  <c r="R93" i="115"/>
  <c r="AJ93" i="115"/>
  <c r="Q93" i="115"/>
  <c r="P93" i="115"/>
  <c r="M94" i="115"/>
  <c r="L93" i="115"/>
  <c r="L94" i="115"/>
  <c r="M93" i="115"/>
  <c r="N93" i="115"/>
  <c r="O94" i="115"/>
  <c r="N94" i="115"/>
  <c r="R94" i="115"/>
  <c r="P94" i="115"/>
  <c r="T94" i="115"/>
  <c r="Q94" i="115"/>
  <c r="S94" i="115"/>
  <c r="V94" i="115"/>
  <c r="U94" i="115"/>
  <c r="X94" i="115"/>
  <c r="W94" i="115"/>
  <c r="Y94" i="115"/>
  <c r="Z94" i="115"/>
  <c r="AO94" i="115"/>
  <c r="AO93" i="115"/>
  <c r="AM93" i="115"/>
  <c r="AN93" i="115"/>
  <c r="I7" i="151"/>
  <c r="AN94" i="115"/>
  <c r="AA94" i="115"/>
  <c r="AB94" i="115"/>
  <c r="AC94" i="115"/>
  <c r="AD94" i="115"/>
  <c r="AE94" i="115"/>
  <c r="AF94" i="115"/>
  <c r="AG94" i="115"/>
  <c r="AH94" i="115"/>
  <c r="AI94" i="115"/>
  <c r="AJ94" i="115"/>
  <c r="AK94" i="115"/>
  <c r="AL94" i="115"/>
  <c r="AM94" i="115"/>
  <c r="K62" i="151"/>
  <c r="G63" i="151" s="1"/>
  <c r="J62" i="151"/>
  <c r="AO195" i="115"/>
  <c r="N195" i="115"/>
  <c r="AF195" i="115"/>
  <c r="AC195" i="115"/>
  <c r="Y195" i="115"/>
  <c r="S195" i="115"/>
  <c r="AM195" i="115"/>
  <c r="AB195" i="115"/>
  <c r="AL195" i="115"/>
  <c r="AH195" i="115"/>
  <c r="AK195" i="115"/>
  <c r="M195" i="115"/>
  <c r="P195" i="115"/>
  <c r="O195" i="115"/>
  <c r="N194" i="115"/>
  <c r="U195" i="115"/>
  <c r="W195" i="115"/>
  <c r="AD195" i="115"/>
  <c r="T195" i="115"/>
  <c r="AG195" i="115"/>
  <c r="X195" i="115"/>
  <c r="AA195" i="115"/>
  <c r="AE195" i="115"/>
  <c r="V195" i="115"/>
  <c r="M194" i="115"/>
  <c r="L194" i="115"/>
  <c r="L195" i="115"/>
  <c r="R195" i="115"/>
  <c r="Z195" i="115"/>
  <c r="AI195" i="115"/>
  <c r="Q195" i="115"/>
  <c r="AN195" i="115"/>
  <c r="AJ195" i="115"/>
  <c r="AO194" i="115"/>
  <c r="AD236" i="103"/>
  <c r="AJ236" i="103"/>
  <c r="AK236" i="103"/>
  <c r="AE236" i="103"/>
  <c r="AI236" i="103"/>
  <c r="U236" i="103"/>
  <c r="W236" i="103"/>
  <c r="AC236" i="103"/>
  <c r="T236" i="103"/>
  <c r="Q236" i="103"/>
  <c r="P236" i="103"/>
  <c r="Z236" i="103"/>
  <c r="R236" i="103"/>
  <c r="AP236" i="103"/>
  <c r="E236" i="103"/>
  <c r="H235" i="103"/>
  <c r="G235" i="103"/>
  <c r="O237" i="103"/>
  <c r="AO237" i="103" s="1"/>
  <c r="N238" i="103"/>
  <c r="AT236" i="103"/>
  <c r="AB236" i="103"/>
  <c r="V236" i="103"/>
  <c r="Y236" i="103"/>
  <c r="AN236" i="103"/>
  <c r="AR236" i="103"/>
  <c r="AL236" i="103"/>
  <c r="AS236" i="103"/>
  <c r="X236" i="103"/>
  <c r="AA236" i="103"/>
  <c r="AM236" i="103"/>
  <c r="AF236" i="103"/>
  <c r="AG236" i="103"/>
  <c r="AH236" i="103"/>
  <c r="S236" i="103"/>
  <c r="AQ236" i="103"/>
  <c r="AK196" i="161" l="1"/>
  <c r="AK291" i="161" s="1"/>
  <c r="AL196" i="161"/>
  <c r="L196" i="161"/>
  <c r="L291" i="161" s="1"/>
  <c r="AN196" i="161"/>
  <c r="AN291" i="161" s="1"/>
  <c r="N196" i="161"/>
  <c r="N207" i="161" s="1"/>
  <c r="O208" i="161" s="1"/>
  <c r="O273" i="161" s="1"/>
  <c r="O293" i="161" s="1"/>
  <c r="N95" i="161"/>
  <c r="AM196" i="161"/>
  <c r="AJ196" i="161"/>
  <c r="AO196" i="161"/>
  <c r="L95" i="161"/>
  <c r="AJ95" i="161"/>
  <c r="M95" i="161"/>
  <c r="M196" i="161"/>
  <c r="F63" i="151"/>
  <c r="P63" i="151" s="1"/>
  <c r="AE237" i="103"/>
  <c r="AT237" i="103"/>
  <c r="E237" i="103"/>
  <c r="H236" i="103"/>
  <c r="G236" i="103"/>
  <c r="O238" i="103"/>
  <c r="AR238" i="103" s="1"/>
  <c r="N239" i="103"/>
  <c r="AA237" i="103"/>
  <c r="AB237" i="103"/>
  <c r="X237" i="103"/>
  <c r="AK237" i="103"/>
  <c r="U237" i="103"/>
  <c r="AC237" i="103"/>
  <c r="AI237" i="103"/>
  <c r="AJ237" i="103"/>
  <c r="AF237" i="103"/>
  <c r="AS237" i="103"/>
  <c r="P237" i="103"/>
  <c r="S237" i="103"/>
  <c r="AQ237" i="103"/>
  <c r="Q237" i="103"/>
  <c r="AP237" i="103"/>
  <c r="V237" i="103"/>
  <c r="AL237" i="103"/>
  <c r="R237" i="103"/>
  <c r="AD237" i="103"/>
  <c r="W237" i="103"/>
  <c r="Y237" i="103"/>
  <c r="AM237" i="103"/>
  <c r="AN237" i="103"/>
  <c r="AH237" i="103"/>
  <c r="AG237" i="103"/>
  <c r="Z237" i="103"/>
  <c r="T237" i="103"/>
  <c r="AR237" i="103"/>
  <c r="AK207" i="161" l="1"/>
  <c r="AL208" i="161" s="1"/>
  <c r="AL273" i="161" s="1"/>
  <c r="AL293" i="161" s="1"/>
  <c r="AL207" i="161"/>
  <c r="AM208" i="161" s="1"/>
  <c r="AL291" i="161"/>
  <c r="AN207" i="161"/>
  <c r="AO208" i="161" s="1"/>
  <c r="L207" i="161"/>
  <c r="M208" i="161" s="1"/>
  <c r="M273" i="161" s="1"/>
  <c r="M293" i="161" s="1"/>
  <c r="N291" i="161"/>
  <c r="AJ334" i="161"/>
  <c r="AJ120" i="161"/>
  <c r="N334" i="161"/>
  <c r="N188" i="161"/>
  <c r="N294" i="161" s="1"/>
  <c r="N98" i="161"/>
  <c r="N189" i="161" s="1"/>
  <c r="AO291" i="161"/>
  <c r="AO207" i="161"/>
  <c r="M334" i="161"/>
  <c r="M188" i="161"/>
  <c r="M294" i="161" s="1"/>
  <c r="M97" i="161"/>
  <c r="M189" i="161" s="1"/>
  <c r="L96" i="161"/>
  <c r="L189" i="161" s="1"/>
  <c r="L334" i="161"/>
  <c r="L335" i="161" s="1"/>
  <c r="L188" i="161"/>
  <c r="L294" i="161" s="1"/>
  <c r="AM291" i="161"/>
  <c r="AM207" i="161"/>
  <c r="AN208" i="161" s="1"/>
  <c r="AN273" i="161" s="1"/>
  <c r="AN293" i="161" s="1"/>
  <c r="AJ207" i="161"/>
  <c r="AK208" i="161" s="1"/>
  <c r="AJ291" i="161"/>
  <c r="M291" i="161"/>
  <c r="M207" i="161"/>
  <c r="N208" i="161" s="1"/>
  <c r="N273" i="161" s="1"/>
  <c r="N293" i="161" s="1"/>
  <c r="H63" i="151"/>
  <c r="M63" i="151"/>
  <c r="N63" i="151"/>
  <c r="S238" i="103"/>
  <c r="W238" i="103"/>
  <c r="X238" i="103"/>
  <c r="AO238" i="103"/>
  <c r="AH238" i="103"/>
  <c r="Y238" i="103"/>
  <c r="AN238" i="103"/>
  <c r="U238" i="103"/>
  <c r="AE238" i="103"/>
  <c r="AK238" i="103"/>
  <c r="AD238" i="103"/>
  <c r="AM238" i="103"/>
  <c r="Z238" i="103"/>
  <c r="AB238" i="103"/>
  <c r="E238" i="103"/>
  <c r="H237" i="103"/>
  <c r="G237" i="103"/>
  <c r="N240" i="103"/>
  <c r="O239" i="103"/>
  <c r="AJ239" i="103" s="1"/>
  <c r="AF238" i="103"/>
  <c r="AQ238" i="103"/>
  <c r="P238" i="103"/>
  <c r="R238" i="103"/>
  <c r="AS238" i="103"/>
  <c r="AT238" i="103"/>
  <c r="T238" i="103"/>
  <c r="AL238" i="103"/>
  <c r="AP238" i="103"/>
  <c r="Q238" i="103"/>
  <c r="AA238" i="103"/>
  <c r="V238" i="103"/>
  <c r="AJ238" i="103"/>
  <c r="AI238" i="103"/>
  <c r="AC238" i="103"/>
  <c r="AG238" i="103"/>
  <c r="L338" i="161" l="1"/>
  <c r="L345" i="161" s="1"/>
  <c r="M335" i="161"/>
  <c r="K63" i="151"/>
  <c r="G64" i="151" s="1"/>
  <c r="J63" i="151"/>
  <c r="AC239" i="103"/>
  <c r="Z239" i="103"/>
  <c r="AG239" i="103"/>
  <c r="AR239" i="103"/>
  <c r="AQ239" i="103"/>
  <c r="AD239" i="103"/>
  <c r="X239" i="103"/>
  <c r="AO239" i="103"/>
  <c r="AF239" i="103"/>
  <c r="AK239" i="103"/>
  <c r="P239" i="103"/>
  <c r="AS239" i="103"/>
  <c r="S239" i="103"/>
  <c r="H238" i="103"/>
  <c r="I238" i="103" s="1"/>
  <c r="E239" i="103"/>
  <c r="N241" i="103"/>
  <c r="O240" i="103"/>
  <c r="AR240" i="103" s="1"/>
  <c r="G238" i="103"/>
  <c r="Q239" i="103"/>
  <c r="W239" i="103"/>
  <c r="AL239" i="103"/>
  <c r="AH239" i="103"/>
  <c r="R239" i="103"/>
  <c r="U239" i="103"/>
  <c r="AN239" i="103"/>
  <c r="AM239" i="103"/>
  <c r="AE239" i="103"/>
  <c r="T239" i="103"/>
  <c r="AA239" i="103"/>
  <c r="Y239" i="103"/>
  <c r="AP239" i="103"/>
  <c r="AB239" i="103"/>
  <c r="AI239" i="103"/>
  <c r="AT239" i="103"/>
  <c r="V239" i="103"/>
  <c r="U277" i="161" l="1"/>
  <c r="U278" i="161" s="1"/>
  <c r="U298" i="161" s="1"/>
  <c r="M338" i="161"/>
  <c r="M345" i="161" s="1"/>
  <c r="N335" i="161"/>
  <c r="L311" i="161"/>
  <c r="L312" i="161" s="1"/>
  <c r="L346" i="161"/>
  <c r="F64" i="151"/>
  <c r="P64" i="151" s="1"/>
  <c r="X270" i="112"/>
  <c r="X271" i="112" s="1"/>
  <c r="X291" i="112" s="1"/>
  <c r="Y277" i="115"/>
  <c r="Y278" i="115" s="1"/>
  <c r="Y298" i="115" s="1"/>
  <c r="X270" i="106"/>
  <c r="X271" i="106" s="1"/>
  <c r="X291" i="106" s="1"/>
  <c r="AC240" i="103"/>
  <c r="AD240" i="103"/>
  <c r="W240" i="103"/>
  <c r="X240" i="103"/>
  <c r="AK240" i="103"/>
  <c r="U240" i="103"/>
  <c r="AS240" i="103"/>
  <c r="AN240" i="103"/>
  <c r="AI240" i="103"/>
  <c r="AF240" i="103"/>
  <c r="Q240" i="103"/>
  <c r="AQ240" i="103"/>
  <c r="H239" i="103"/>
  <c r="G239" i="103"/>
  <c r="O241" i="103"/>
  <c r="AN241" i="103" s="1"/>
  <c r="E240" i="103"/>
  <c r="N242" i="103"/>
  <c r="AH240" i="103"/>
  <c r="AE240" i="103"/>
  <c r="AL240" i="103"/>
  <c r="S240" i="103"/>
  <c r="AT240" i="103"/>
  <c r="AP240" i="103"/>
  <c r="Y240" i="103"/>
  <c r="R240" i="103"/>
  <c r="V240" i="103"/>
  <c r="AJ240" i="103"/>
  <c r="Z240" i="103"/>
  <c r="P240" i="103"/>
  <c r="AO240" i="103"/>
  <c r="T240" i="103"/>
  <c r="AB240" i="103"/>
  <c r="AA240" i="103"/>
  <c r="AM240" i="103"/>
  <c r="AG240" i="103"/>
  <c r="N338" i="161" l="1"/>
  <c r="N345" i="161" s="1"/>
  <c r="M346" i="161"/>
  <c r="M311" i="161"/>
  <c r="M312" i="161" s="1"/>
  <c r="H64" i="151"/>
  <c r="M64" i="151"/>
  <c r="N64" i="151"/>
  <c r="T241" i="103"/>
  <c r="Q241" i="103"/>
  <c r="AJ241" i="103"/>
  <c r="H240" i="103"/>
  <c r="G240" i="103"/>
  <c r="E241" i="103"/>
  <c r="O242" i="103"/>
  <c r="AF242" i="103" s="1"/>
  <c r="N243" i="103"/>
  <c r="AT241" i="103"/>
  <c r="Y241" i="103"/>
  <c r="AK241" i="103"/>
  <c r="AG241" i="103"/>
  <c r="AR241" i="103"/>
  <c r="AB241" i="103"/>
  <c r="AL241" i="103"/>
  <c r="AA241" i="103"/>
  <c r="AP241" i="103"/>
  <c r="AQ241" i="103"/>
  <c r="R241" i="103"/>
  <c r="AD241" i="103"/>
  <c r="W241" i="103"/>
  <c r="X241" i="103"/>
  <c r="AE241" i="103"/>
  <c r="AC241" i="103"/>
  <c r="AI241" i="103"/>
  <c r="P241" i="103"/>
  <c r="AM241" i="103"/>
  <c r="AO241" i="103"/>
  <c r="AH241" i="103"/>
  <c r="AF241" i="103"/>
  <c r="V241" i="103"/>
  <c r="S241" i="103"/>
  <c r="Z241" i="103"/>
  <c r="U241" i="103"/>
  <c r="AS241" i="103"/>
  <c r="N346" i="161" l="1"/>
  <c r="N311" i="161"/>
  <c r="N312" i="161" s="1"/>
  <c r="K64" i="151"/>
  <c r="G65" i="151" s="1"/>
  <c r="J64" i="151"/>
  <c r="Y242" i="103"/>
  <c r="T242" i="103"/>
  <c r="H241" i="103"/>
  <c r="G241" i="103"/>
  <c r="E242" i="103"/>
  <c r="N244" i="103"/>
  <c r="O243" i="103"/>
  <c r="T243" i="103" s="1"/>
  <c r="AA242" i="103"/>
  <c r="AC242" i="103"/>
  <c r="AN242" i="103"/>
  <c r="AL242" i="103"/>
  <c r="Q242" i="103"/>
  <c r="AI242" i="103"/>
  <c r="AK242" i="103"/>
  <c r="S242" i="103"/>
  <c r="AQ242" i="103"/>
  <c r="P242" i="103"/>
  <c r="AS242" i="103"/>
  <c r="AE242" i="103"/>
  <c r="Z242" i="103"/>
  <c r="AB242" i="103"/>
  <c r="V242" i="103"/>
  <c r="AJ242" i="103"/>
  <c r="AG242" i="103"/>
  <c r="R242" i="103"/>
  <c r="AD242" i="103"/>
  <c r="W242" i="103"/>
  <c r="X242" i="103"/>
  <c r="U242" i="103"/>
  <c r="AT242" i="103"/>
  <c r="AP242" i="103"/>
  <c r="AR242" i="103"/>
  <c r="AM242" i="103"/>
  <c r="AO242" i="103"/>
  <c r="AH242" i="103"/>
  <c r="F65" i="151" l="1"/>
  <c r="P65" i="151" s="1"/>
  <c r="AA243" i="103"/>
  <c r="AP243" i="103"/>
  <c r="V243" i="103"/>
  <c r="AC243" i="103"/>
  <c r="H242" i="103"/>
  <c r="G242" i="103"/>
  <c r="E243" i="103"/>
  <c r="N245" i="103"/>
  <c r="O244" i="103"/>
  <c r="AF244" i="103" s="1"/>
  <c r="AK243" i="103"/>
  <c r="S243" i="103"/>
  <c r="AQ243" i="103"/>
  <c r="P243" i="103"/>
  <c r="AT243" i="103"/>
  <c r="AR243" i="103"/>
  <c r="Q243" i="103"/>
  <c r="AD243" i="103"/>
  <c r="W243" i="103"/>
  <c r="X243" i="103"/>
  <c r="AL243" i="103"/>
  <c r="AO243" i="103"/>
  <c r="AH243" i="103"/>
  <c r="AF243" i="103"/>
  <c r="Y243" i="103"/>
  <c r="AB243" i="103"/>
  <c r="AI243" i="103"/>
  <c r="AJ243" i="103"/>
  <c r="AG243" i="103"/>
  <c r="R243" i="103"/>
  <c r="U243" i="103"/>
  <c r="AS243" i="103"/>
  <c r="AN243" i="103"/>
  <c r="Z243" i="103"/>
  <c r="AM243" i="103"/>
  <c r="AE243" i="103"/>
  <c r="H65" i="151" l="1"/>
  <c r="M65" i="151"/>
  <c r="N65" i="151"/>
  <c r="AS244" i="103"/>
  <c r="AE244" i="103"/>
  <c r="Y244" i="103"/>
  <c r="AL244" i="103"/>
  <c r="AP244" i="103"/>
  <c r="AB244" i="103"/>
  <c r="H243" i="103"/>
  <c r="G243" i="103"/>
  <c r="O245" i="103"/>
  <c r="AB245" i="103" s="1"/>
  <c r="E244" i="103"/>
  <c r="N246" i="103"/>
  <c r="T244" i="103"/>
  <c r="U244" i="103"/>
  <c r="AA244" i="103"/>
  <c r="AG244" i="103"/>
  <c r="Q244" i="103"/>
  <c r="AT244" i="103"/>
  <c r="AM244" i="103"/>
  <c r="AR244" i="103"/>
  <c r="Z244" i="103"/>
  <c r="S244" i="103"/>
  <c r="AQ244" i="103"/>
  <c r="P244" i="103"/>
  <c r="AK244" i="103"/>
  <c r="V244" i="103"/>
  <c r="W244" i="103"/>
  <c r="AN244" i="103"/>
  <c r="R244" i="103"/>
  <c r="AJ244" i="103"/>
  <c r="AC244" i="103"/>
  <c r="AD244" i="103"/>
  <c r="X244" i="103"/>
  <c r="AI244" i="103"/>
  <c r="AO244" i="103"/>
  <c r="AH244" i="103"/>
  <c r="K65" i="151" l="1"/>
  <c r="J65" i="151"/>
  <c r="AR245" i="103"/>
  <c r="P245" i="103"/>
  <c r="AI245" i="103"/>
  <c r="V245" i="103"/>
  <c r="AL245" i="103"/>
  <c r="AT245" i="103"/>
  <c r="AD245" i="103"/>
  <c r="R245" i="103"/>
  <c r="AO245" i="103"/>
  <c r="AH245" i="103"/>
  <c r="AF245" i="103"/>
  <c r="AG245" i="103"/>
  <c r="S245" i="103"/>
  <c r="X245" i="103"/>
  <c r="Z245" i="103"/>
  <c r="AS245" i="103"/>
  <c r="AN245" i="103"/>
  <c r="Y245" i="103"/>
  <c r="AJ245" i="103"/>
  <c r="AK245" i="103"/>
  <c r="AQ245" i="103"/>
  <c r="W245" i="103"/>
  <c r="AM245" i="103"/>
  <c r="U245" i="103"/>
  <c r="AA245" i="103"/>
  <c r="AE245" i="103"/>
  <c r="T245" i="103"/>
  <c r="Q245" i="103"/>
  <c r="AC245" i="103"/>
  <c r="AP245" i="103"/>
  <c r="H244" i="103"/>
  <c r="G244" i="103"/>
  <c r="E245" i="103"/>
  <c r="O246" i="103"/>
  <c r="T246" i="103" s="1"/>
  <c r="N247" i="103"/>
  <c r="F66" i="151" l="1"/>
  <c r="P66" i="151" s="1"/>
  <c r="G66" i="151"/>
  <c r="AB246" i="103"/>
  <c r="H245" i="103"/>
  <c r="G245" i="103"/>
  <c r="E246" i="103"/>
  <c r="N248" i="103"/>
  <c r="O247" i="103"/>
  <c r="P247" i="103" s="1"/>
  <c r="AP246" i="103"/>
  <c r="AI246" i="103"/>
  <c r="AA246" i="103"/>
  <c r="V246" i="103"/>
  <c r="AJ246" i="103"/>
  <c r="AG246" i="103"/>
  <c r="S246" i="103"/>
  <c r="P246" i="103"/>
  <c r="Z246" i="103"/>
  <c r="AQ246" i="103"/>
  <c r="AD246" i="103"/>
  <c r="X246" i="103"/>
  <c r="Q246" i="103"/>
  <c r="AL246" i="103"/>
  <c r="AC246" i="103"/>
  <c r="AR246" i="103"/>
  <c r="AK246" i="103"/>
  <c r="R246" i="103"/>
  <c r="W246" i="103"/>
  <c r="AM246" i="103"/>
  <c r="AO246" i="103"/>
  <c r="AH246" i="103"/>
  <c r="AF246" i="103"/>
  <c r="Y246" i="103"/>
  <c r="U246" i="103"/>
  <c r="AS246" i="103"/>
  <c r="AN246" i="103"/>
  <c r="AT246" i="103"/>
  <c r="AE246" i="103"/>
  <c r="H66" i="151" l="1"/>
  <c r="M66" i="151"/>
  <c r="N66" i="151"/>
  <c r="X247" i="103"/>
  <c r="AD247" i="103"/>
  <c r="AL247" i="103"/>
  <c r="AO247" i="103"/>
  <c r="AS247" i="103"/>
  <c r="AF247" i="103"/>
  <c r="AN247" i="103"/>
  <c r="Q247" i="103"/>
  <c r="W247" i="103"/>
  <c r="AH247" i="103"/>
  <c r="R247" i="103"/>
  <c r="U247" i="103"/>
  <c r="AE247" i="103"/>
  <c r="Y247" i="103"/>
  <c r="AP247" i="103"/>
  <c r="AI247" i="103"/>
  <c r="V247" i="103"/>
  <c r="AJ247" i="103"/>
  <c r="Z247" i="103"/>
  <c r="AM247" i="103"/>
  <c r="T247" i="103"/>
  <c r="AA247" i="103"/>
  <c r="AB247" i="103"/>
  <c r="H246" i="103"/>
  <c r="G246" i="103"/>
  <c r="O248" i="103"/>
  <c r="X248" i="103" s="1"/>
  <c r="E247" i="103"/>
  <c r="N249" i="103"/>
  <c r="AT247" i="103"/>
  <c r="AC247" i="103"/>
  <c r="AG247" i="103"/>
  <c r="AR247" i="103"/>
  <c r="AK247" i="103"/>
  <c r="S247" i="103"/>
  <c r="AQ247" i="103"/>
  <c r="K66" i="151" l="1"/>
  <c r="J66" i="151"/>
  <c r="Q248" i="103"/>
  <c r="AO248" i="103"/>
  <c r="AH248" i="103"/>
  <c r="AF248" i="103"/>
  <c r="AT248" i="103"/>
  <c r="U248" i="103"/>
  <c r="AS248" i="103"/>
  <c r="AN248" i="103"/>
  <c r="AE248" i="103"/>
  <c r="Y248" i="103"/>
  <c r="Z248" i="103"/>
  <c r="AJ248" i="103"/>
  <c r="AC248" i="103"/>
  <c r="AR248" i="103"/>
  <c r="R248" i="103"/>
  <c r="T248" i="103"/>
  <c r="AA248" i="103"/>
  <c r="AP248" i="103"/>
  <c r="AB248" i="103"/>
  <c r="AI248" i="103"/>
  <c r="V248" i="103"/>
  <c r="AK248" i="103"/>
  <c r="AG248" i="103"/>
  <c r="H247" i="103"/>
  <c r="G247" i="103"/>
  <c r="O249" i="103"/>
  <c r="AR249" i="103" s="1"/>
  <c r="E248" i="103"/>
  <c r="N250" i="103"/>
  <c r="AL248" i="103"/>
  <c r="S248" i="103"/>
  <c r="AQ248" i="103"/>
  <c r="P248" i="103"/>
  <c r="AM248" i="103"/>
  <c r="AD248" i="103"/>
  <c r="W248" i="103"/>
  <c r="F67" i="151" l="1"/>
  <c r="P67" i="151" s="1"/>
  <c r="G67" i="151"/>
  <c r="AQ249" i="103"/>
  <c r="W249" i="103"/>
  <c r="S249" i="103"/>
  <c r="AH249" i="103"/>
  <c r="AM249" i="103"/>
  <c r="AD249" i="103"/>
  <c r="AT249" i="103"/>
  <c r="R249" i="103"/>
  <c r="U249" i="103"/>
  <c r="AS249" i="103"/>
  <c r="AN249" i="103"/>
  <c r="X249" i="103"/>
  <c r="T249" i="103"/>
  <c r="P249" i="103"/>
  <c r="Q249" i="103"/>
  <c r="AO249" i="103"/>
  <c r="AF249" i="103"/>
  <c r="Y249" i="103"/>
  <c r="AE249" i="103"/>
  <c r="AA249" i="103"/>
  <c r="AP249" i="103"/>
  <c r="AB249" i="103"/>
  <c r="AL249" i="103"/>
  <c r="H248" i="103"/>
  <c r="G248" i="103"/>
  <c r="E249" i="103"/>
  <c r="N251" i="103"/>
  <c r="O250" i="103"/>
  <c r="W250" i="103" s="1"/>
  <c r="AC249" i="103"/>
  <c r="Z249" i="103"/>
  <c r="V249" i="103"/>
  <c r="AJ249" i="103"/>
  <c r="AI249" i="103"/>
  <c r="AK249" i="103"/>
  <c r="AG249" i="103"/>
  <c r="H67" i="151" l="1"/>
  <c r="M67" i="151"/>
  <c r="N67" i="151"/>
  <c r="R250" i="103"/>
  <c r="X250" i="103"/>
  <c r="AE250" i="103"/>
  <c r="AH250" i="103"/>
  <c r="AO250" i="103"/>
  <c r="AC250" i="103"/>
  <c r="S250" i="103"/>
  <c r="U250" i="103"/>
  <c r="AN250" i="103"/>
  <c r="AD250" i="103"/>
  <c r="Y250" i="103"/>
  <c r="AM250" i="103"/>
  <c r="AB250" i="103"/>
  <c r="AS250" i="103"/>
  <c r="AJ250" i="103"/>
  <c r="AF250" i="103"/>
  <c r="P250" i="103"/>
  <c r="AP250" i="103"/>
  <c r="AA250" i="103"/>
  <c r="Z250" i="103"/>
  <c r="Q250" i="103"/>
  <c r="AK250" i="103"/>
  <c r="AG250" i="103"/>
  <c r="AQ250" i="103"/>
  <c r="AL250" i="103"/>
  <c r="V250" i="103"/>
  <c r="AI250" i="103"/>
  <c r="H249" i="103"/>
  <c r="G249" i="103"/>
  <c r="E250" i="103"/>
  <c r="N252" i="103"/>
  <c r="O251" i="103"/>
  <c r="AI251" i="103" s="1"/>
  <c r="AT250" i="103"/>
  <c r="T250" i="103"/>
  <c r="AR250" i="103"/>
  <c r="K67" i="151" l="1"/>
  <c r="J67" i="151"/>
  <c r="AH251" i="103"/>
  <c r="AS251" i="103"/>
  <c r="AL251" i="103"/>
  <c r="U251" i="103"/>
  <c r="Y251" i="103"/>
  <c r="V251" i="103"/>
  <c r="AO251" i="103"/>
  <c r="AQ251" i="103"/>
  <c r="Z251" i="103"/>
  <c r="AE251" i="103"/>
  <c r="AC251" i="103"/>
  <c r="AM251" i="103"/>
  <c r="AD251" i="103"/>
  <c r="AT251" i="103"/>
  <c r="R251" i="103"/>
  <c r="S251" i="103"/>
  <c r="T251" i="103"/>
  <c r="W251" i="103"/>
  <c r="AF251" i="103"/>
  <c r="H250" i="103"/>
  <c r="I250" i="103" s="1"/>
  <c r="G250" i="103"/>
  <c r="E251" i="103"/>
  <c r="O252" i="103"/>
  <c r="AA252" i="103" s="1"/>
  <c r="N253" i="103"/>
  <c r="AJ251" i="103"/>
  <c r="AG251" i="103"/>
  <c r="AR251" i="103"/>
  <c r="AP251" i="103"/>
  <c r="AK251" i="103"/>
  <c r="AN251" i="103"/>
  <c r="Q251" i="103"/>
  <c r="AA251" i="103"/>
  <c r="P251" i="103"/>
  <c r="AB251" i="103"/>
  <c r="X251" i="103"/>
  <c r="V277" i="161" l="1"/>
  <c r="V278" i="161" s="1"/>
  <c r="V298" i="161" s="1"/>
  <c r="F68" i="151"/>
  <c r="P68" i="151" s="1"/>
  <c r="G68" i="151"/>
  <c r="Y270" i="112"/>
  <c r="Y271" i="112" s="1"/>
  <c r="Y291" i="112" s="1"/>
  <c r="Z277" i="115"/>
  <c r="Z278" i="115" s="1"/>
  <c r="Z298" i="115" s="1"/>
  <c r="Y270" i="106"/>
  <c r="Y271" i="106" s="1"/>
  <c r="Y291" i="106" s="1"/>
  <c r="Y252" i="103"/>
  <c r="AQ252" i="103"/>
  <c r="P252" i="103"/>
  <c r="Z252" i="103"/>
  <c r="AN252" i="103"/>
  <c r="AB252" i="103"/>
  <c r="H251" i="103"/>
  <c r="G251" i="103"/>
  <c r="E252" i="103"/>
  <c r="O253" i="103"/>
  <c r="AI253" i="103" s="1"/>
  <c r="N254" i="103"/>
  <c r="AD252" i="103"/>
  <c r="AE252" i="103"/>
  <c r="AR252" i="103"/>
  <c r="AC252" i="103"/>
  <c r="AT252" i="103"/>
  <c r="W252" i="103"/>
  <c r="AG252" i="103"/>
  <c r="AF252" i="103"/>
  <c r="AM252" i="103"/>
  <c r="X252" i="103"/>
  <c r="AK252" i="103"/>
  <c r="Q252" i="103"/>
  <c r="AO252" i="103"/>
  <c r="AH252" i="103"/>
  <c r="S252" i="103"/>
  <c r="AP252" i="103"/>
  <c r="AI252" i="103"/>
  <c r="T252" i="103"/>
  <c r="AJ252" i="103"/>
  <c r="V252" i="103"/>
  <c r="AL252" i="103"/>
  <c r="U252" i="103"/>
  <c r="R252" i="103"/>
  <c r="AS252" i="103"/>
  <c r="H68" i="151" l="1"/>
  <c r="M68" i="151"/>
  <c r="N68" i="151"/>
  <c r="Z253" i="103"/>
  <c r="X253" i="103"/>
  <c r="AK253" i="103"/>
  <c r="W253" i="103"/>
  <c r="H252" i="103"/>
  <c r="E253" i="103"/>
  <c r="G252" i="103"/>
  <c r="N255" i="103"/>
  <c r="O254" i="103"/>
  <c r="AI254" i="103" s="1"/>
  <c r="AP253" i="103"/>
  <c r="AH253" i="103"/>
  <c r="Q253" i="103"/>
  <c r="AE253" i="103"/>
  <c r="AQ253" i="103"/>
  <c r="AN253" i="103"/>
  <c r="R253" i="103"/>
  <c r="AS253" i="103"/>
  <c r="AB253" i="103"/>
  <c r="AM253" i="103"/>
  <c r="AO253" i="103"/>
  <c r="AR253" i="103"/>
  <c r="Y253" i="103"/>
  <c r="AL253" i="103"/>
  <c r="AG253" i="103"/>
  <c r="V253" i="103"/>
  <c r="U253" i="103"/>
  <c r="AJ253" i="103"/>
  <c r="S253" i="103"/>
  <c r="AF253" i="103"/>
  <c r="T253" i="103"/>
  <c r="AT253" i="103"/>
  <c r="AA253" i="103"/>
  <c r="AC253" i="103"/>
  <c r="AD253" i="103"/>
  <c r="P253" i="103"/>
  <c r="K68" i="151" l="1"/>
  <c r="G69" i="151" s="1"/>
  <c r="J68" i="151"/>
  <c r="AP254" i="103"/>
  <c r="AM254" i="103"/>
  <c r="Y254" i="103"/>
  <c r="AL254" i="103"/>
  <c r="AE254" i="103"/>
  <c r="X254" i="103"/>
  <c r="AB254" i="103"/>
  <c r="R254" i="103"/>
  <c r="AD254" i="103"/>
  <c r="AR254" i="103"/>
  <c r="AQ254" i="103"/>
  <c r="T254" i="103"/>
  <c r="W254" i="103"/>
  <c r="AS254" i="103"/>
  <c r="V254" i="103"/>
  <c r="H253" i="103"/>
  <c r="G253" i="103"/>
  <c r="E254" i="103"/>
  <c r="N256" i="103"/>
  <c r="O255" i="103"/>
  <c r="AO255" i="103" s="1"/>
  <c r="P254" i="103"/>
  <c r="AO254" i="103"/>
  <c r="Z254" i="103"/>
  <c r="S254" i="103"/>
  <c r="U254" i="103"/>
  <c r="AA254" i="103"/>
  <c r="AJ254" i="103"/>
  <c r="AT254" i="103"/>
  <c r="AC254" i="103"/>
  <c r="AN254" i="103"/>
  <c r="AG254" i="103"/>
  <c r="AK254" i="103"/>
  <c r="AH254" i="103"/>
  <c r="AF254" i="103"/>
  <c r="Q254" i="103"/>
  <c r="F69" i="151" l="1"/>
  <c r="P69" i="151" s="1"/>
  <c r="AJ255" i="103"/>
  <c r="AH255" i="103"/>
  <c r="AB255" i="103"/>
  <c r="S255" i="103"/>
  <c r="AS255" i="103"/>
  <c r="V255" i="103"/>
  <c r="AL255" i="103"/>
  <c r="AA255" i="103"/>
  <c r="U255" i="103"/>
  <c r="AR255" i="103"/>
  <c r="AC255" i="103"/>
  <c r="AQ255" i="103"/>
  <c r="AG255" i="103"/>
  <c r="AI255" i="103"/>
  <c r="AT255" i="103"/>
  <c r="P255" i="103"/>
  <c r="AN255" i="103"/>
  <c r="W255" i="103"/>
  <c r="X255" i="103"/>
  <c r="Z255" i="103"/>
  <c r="T255" i="103"/>
  <c r="AE255" i="103"/>
  <c r="Y255" i="103"/>
  <c r="AK255" i="103"/>
  <c r="AD255" i="103"/>
  <c r="AM255" i="103"/>
  <c r="AP255" i="103"/>
  <c r="R255" i="103"/>
  <c r="H254" i="103"/>
  <c r="E255" i="103"/>
  <c r="N257" i="103"/>
  <c r="G254" i="103"/>
  <c r="O256" i="103"/>
  <c r="AE256" i="103" s="1"/>
  <c r="AF255" i="103"/>
  <c r="Q255" i="103"/>
  <c r="H69" i="151" l="1"/>
  <c r="M69" i="151"/>
  <c r="N69" i="151"/>
  <c r="AM256" i="103"/>
  <c r="AL256" i="103"/>
  <c r="H255" i="103"/>
  <c r="E256" i="103"/>
  <c r="G255" i="103"/>
  <c r="N258" i="103"/>
  <c r="O257" i="103"/>
  <c r="S257" i="103" s="1"/>
  <c r="AG256" i="103"/>
  <c r="AP256" i="103"/>
  <c r="AR256" i="103"/>
  <c r="AN256" i="103"/>
  <c r="AA256" i="103"/>
  <c r="AJ256" i="103"/>
  <c r="T256" i="103"/>
  <c r="AF256" i="103"/>
  <c r="R256" i="103"/>
  <c r="AK256" i="103"/>
  <c r="AC256" i="103"/>
  <c r="S256" i="103"/>
  <c r="X256" i="103"/>
  <c r="P256" i="103"/>
  <c r="AI256" i="103"/>
  <c r="AS256" i="103"/>
  <c r="AD256" i="103"/>
  <c r="AQ256" i="103"/>
  <c r="V256" i="103"/>
  <c r="AH256" i="103"/>
  <c r="AT256" i="103"/>
  <c r="Y256" i="103"/>
  <c r="Q256" i="103"/>
  <c r="AO256" i="103"/>
  <c r="W256" i="103"/>
  <c r="Z256" i="103"/>
  <c r="AB256" i="103"/>
  <c r="U256" i="103"/>
  <c r="K69" i="151" l="1"/>
  <c r="J69" i="151"/>
  <c r="AA257" i="103"/>
  <c r="U257" i="103"/>
  <c r="AO257" i="103"/>
  <c r="AF257" i="103"/>
  <c r="AK257" i="103"/>
  <c r="W257" i="103"/>
  <c r="AI257" i="103"/>
  <c r="AQ257" i="103"/>
  <c r="H256" i="103"/>
  <c r="N259" i="103"/>
  <c r="G256" i="103"/>
  <c r="E257" i="103"/>
  <c r="O258" i="103"/>
  <c r="AS258" i="103" s="1"/>
  <c r="AL257" i="103"/>
  <c r="AC257" i="103"/>
  <c r="V257" i="103"/>
  <c r="AE257" i="103"/>
  <c r="AP257" i="103"/>
  <c r="P257" i="103"/>
  <c r="AN257" i="103"/>
  <c r="AG257" i="103"/>
  <c r="AM257" i="103"/>
  <c r="Y257" i="103"/>
  <c r="AJ257" i="103"/>
  <c r="AH257" i="103"/>
  <c r="R257" i="103"/>
  <c r="AS257" i="103"/>
  <c r="T257" i="103"/>
  <c r="AR257" i="103"/>
  <c r="AB257" i="103"/>
  <c r="Z257" i="103"/>
  <c r="AT257" i="103"/>
  <c r="X257" i="103"/>
  <c r="Q257" i="103"/>
  <c r="AD257" i="103"/>
  <c r="F70" i="151" l="1"/>
  <c r="P70" i="151" s="1"/>
  <c r="G70" i="151"/>
  <c r="AC258" i="103"/>
  <c r="S258" i="103"/>
  <c r="AL258" i="103"/>
  <c r="AP258" i="103"/>
  <c r="AA258" i="103"/>
  <c r="V258" i="103"/>
  <c r="AB258" i="103"/>
  <c r="AN258" i="103"/>
  <c r="AR258" i="103"/>
  <c r="W258" i="103"/>
  <c r="AF258" i="103"/>
  <c r="AI258" i="103"/>
  <c r="AK258" i="103"/>
  <c r="AQ258" i="103"/>
  <c r="Q258" i="103"/>
  <c r="H257" i="103"/>
  <c r="G257" i="103"/>
  <c r="E258" i="103"/>
  <c r="N260" i="103"/>
  <c r="O259" i="103"/>
  <c r="AR259" i="103" s="1"/>
  <c r="AT258" i="103"/>
  <c r="AD258" i="103"/>
  <c r="X258" i="103"/>
  <c r="AE258" i="103"/>
  <c r="P258" i="103"/>
  <c r="AJ258" i="103"/>
  <c r="Z258" i="103"/>
  <c r="AG258" i="103"/>
  <c r="T258" i="103"/>
  <c r="R258" i="103"/>
  <c r="AO258" i="103"/>
  <c r="AH258" i="103"/>
  <c r="AM258" i="103"/>
  <c r="Y258" i="103"/>
  <c r="U258" i="103"/>
  <c r="H70" i="151" l="1"/>
  <c r="M70" i="151"/>
  <c r="N70" i="151"/>
  <c r="AI259" i="103"/>
  <c r="W259" i="103"/>
  <c r="AL259" i="103"/>
  <c r="P259" i="103"/>
  <c r="AD259" i="103"/>
  <c r="AP259" i="103"/>
  <c r="AE259" i="103"/>
  <c r="AF259" i="103"/>
  <c r="Q259" i="103"/>
  <c r="Y259" i="103"/>
  <c r="AG259" i="103"/>
  <c r="AK259" i="103"/>
  <c r="AO259" i="103"/>
  <c r="T259" i="103"/>
  <c r="U259" i="103"/>
  <c r="H258" i="103"/>
  <c r="G258" i="103"/>
  <c r="N261" i="103"/>
  <c r="E259" i="103"/>
  <c r="O260" i="103"/>
  <c r="AB260" i="103" s="1"/>
  <c r="AN259" i="103"/>
  <c r="X259" i="103"/>
  <c r="AS259" i="103"/>
  <c r="AQ259" i="103"/>
  <c r="Z259" i="103"/>
  <c r="R259" i="103"/>
  <c r="V259" i="103"/>
  <c r="AM259" i="103"/>
  <c r="AB259" i="103"/>
  <c r="AH259" i="103"/>
  <c r="S259" i="103"/>
  <c r="AJ259" i="103"/>
  <c r="AA259" i="103"/>
  <c r="AT259" i="103"/>
  <c r="AC259" i="103"/>
  <c r="K70" i="151" l="1"/>
  <c r="J70" i="151"/>
  <c r="AR260" i="103"/>
  <c r="AJ260" i="103"/>
  <c r="AN260" i="103"/>
  <c r="AI260" i="103"/>
  <c r="AS260" i="103"/>
  <c r="W260" i="103"/>
  <c r="Q260" i="103"/>
  <c r="AK260" i="103"/>
  <c r="S260" i="103"/>
  <c r="Y260" i="103"/>
  <c r="AD260" i="103"/>
  <c r="AQ260" i="103"/>
  <c r="AE260" i="103"/>
  <c r="AC260" i="103"/>
  <c r="AA260" i="103"/>
  <c r="AG260" i="103"/>
  <c r="U260" i="103"/>
  <c r="AH260" i="103"/>
  <c r="V260" i="103"/>
  <c r="AM260" i="103"/>
  <c r="X260" i="103"/>
  <c r="AT260" i="103"/>
  <c r="AL260" i="103"/>
  <c r="H259" i="103"/>
  <c r="E260" i="103"/>
  <c r="G259" i="103"/>
  <c r="O261" i="103"/>
  <c r="AR261" i="103" s="1"/>
  <c r="N262" i="103"/>
  <c r="AO260" i="103"/>
  <c r="R260" i="103"/>
  <c r="AP260" i="103"/>
  <c r="T260" i="103"/>
  <c r="Z260" i="103"/>
  <c r="AF260" i="103"/>
  <c r="P260" i="103"/>
  <c r="F71" i="151" l="1"/>
  <c r="P71" i="151" s="1"/>
  <c r="G71" i="151"/>
  <c r="V261" i="103"/>
  <c r="AQ261" i="103"/>
  <c r="AI261" i="103"/>
  <c r="AH261" i="103"/>
  <c r="W261" i="103"/>
  <c r="AG261" i="103"/>
  <c r="S261" i="103"/>
  <c r="AM261" i="103"/>
  <c r="Z261" i="103"/>
  <c r="AK261" i="103"/>
  <c r="Q261" i="103"/>
  <c r="T261" i="103"/>
  <c r="Y261" i="103"/>
  <c r="AL261" i="103"/>
  <c r="AT261" i="103"/>
  <c r="P261" i="103"/>
  <c r="X261" i="103"/>
  <c r="AE261" i="103"/>
  <c r="AS261" i="103"/>
  <c r="AP261" i="103"/>
  <c r="AO261" i="103"/>
  <c r="AC261" i="103"/>
  <c r="AF261" i="103"/>
  <c r="AB261" i="103"/>
  <c r="AN261" i="103"/>
  <c r="U261" i="103"/>
  <c r="AJ261" i="103"/>
  <c r="AA261" i="103"/>
  <c r="R261" i="103"/>
  <c r="AD261" i="103"/>
  <c r="H260" i="103"/>
  <c r="E261" i="103"/>
  <c r="N263" i="103"/>
  <c r="G260" i="103"/>
  <c r="O262" i="103"/>
  <c r="AI262" i="103" s="1"/>
  <c r="H71" i="151" l="1"/>
  <c r="M71" i="151"/>
  <c r="N71" i="151"/>
  <c r="AB262" i="103"/>
  <c r="AF262" i="103"/>
  <c r="AH262" i="103"/>
  <c r="AQ262" i="103"/>
  <c r="AR262" i="103"/>
  <c r="Z262" i="103"/>
  <c r="AS262" i="103"/>
  <c r="X262" i="103"/>
  <c r="AC262" i="103"/>
  <c r="H261" i="103"/>
  <c r="O263" i="103"/>
  <c r="AR263" i="103" s="1"/>
  <c r="E262" i="103"/>
  <c r="G261" i="103"/>
  <c r="N264" i="103"/>
  <c r="U262" i="103"/>
  <c r="AJ262" i="103"/>
  <c r="AK262" i="103"/>
  <c r="Q262" i="103"/>
  <c r="AG262" i="103"/>
  <c r="AL262" i="103"/>
  <c r="AO262" i="103"/>
  <c r="AD262" i="103"/>
  <c r="AN262" i="103"/>
  <c r="AE262" i="103"/>
  <c r="AP262" i="103"/>
  <c r="S262" i="103"/>
  <c r="W262" i="103"/>
  <c r="AT262" i="103"/>
  <c r="P262" i="103"/>
  <c r="AA262" i="103"/>
  <c r="V262" i="103"/>
  <c r="T262" i="103"/>
  <c r="AM262" i="103"/>
  <c r="R262" i="103"/>
  <c r="Y262" i="103"/>
  <c r="K71" i="151" l="1"/>
  <c r="J71" i="151"/>
  <c r="AL263" i="103"/>
  <c r="AS263" i="103"/>
  <c r="AM263" i="103"/>
  <c r="S263" i="103"/>
  <c r="W263" i="103"/>
  <c r="AA263" i="103"/>
  <c r="AE263" i="103"/>
  <c r="AT263" i="103"/>
  <c r="AQ263" i="103"/>
  <c r="V263" i="103"/>
  <c r="AK263" i="103"/>
  <c r="AI263" i="103"/>
  <c r="AO263" i="103"/>
  <c r="H262" i="103"/>
  <c r="I262" i="103" s="1"/>
  <c r="O264" i="103"/>
  <c r="AN264" i="103" s="1"/>
  <c r="G262" i="103"/>
  <c r="E263" i="103"/>
  <c r="N265" i="103"/>
  <c r="Q263" i="103"/>
  <c r="AF263" i="103"/>
  <c r="AN263" i="103"/>
  <c r="P263" i="103"/>
  <c r="T263" i="103"/>
  <c r="Y263" i="103"/>
  <c r="X263" i="103"/>
  <c r="AP263" i="103"/>
  <c r="U263" i="103"/>
  <c r="AH263" i="103"/>
  <c r="Z263" i="103"/>
  <c r="R263" i="103"/>
  <c r="AB263" i="103"/>
  <c r="AG263" i="103"/>
  <c r="AJ263" i="103"/>
  <c r="AC263" i="103"/>
  <c r="AD263" i="103"/>
  <c r="W277" i="161" l="1"/>
  <c r="W278" i="161" s="1"/>
  <c r="W298" i="161" s="1"/>
  <c r="F72" i="151"/>
  <c r="P72" i="151" s="1"/>
  <c r="G72" i="151"/>
  <c r="Z270" i="112"/>
  <c r="Z271" i="112" s="1"/>
  <c r="Z291" i="112" s="1"/>
  <c r="AA277" i="115"/>
  <c r="AA278" i="115" s="1"/>
  <c r="AA298" i="115" s="1"/>
  <c r="Z270" i="106"/>
  <c r="Z271" i="106" s="1"/>
  <c r="Z291" i="106" s="1"/>
  <c r="AS264" i="103"/>
  <c r="AA264" i="103"/>
  <c r="Y264" i="103"/>
  <c r="AR264" i="103"/>
  <c r="U264" i="103"/>
  <c r="S264" i="103"/>
  <c r="R264" i="103"/>
  <c r="AK264" i="103"/>
  <c r="AF264" i="103"/>
  <c r="AQ264" i="103"/>
  <c r="AD264" i="103"/>
  <c r="AB264" i="103"/>
  <c r="AP264" i="103"/>
  <c r="W264" i="103"/>
  <c r="Q264" i="103"/>
  <c r="AM264" i="103"/>
  <c r="X264" i="103"/>
  <c r="AI264" i="103"/>
  <c r="AG264" i="103"/>
  <c r="P264" i="103"/>
  <c r="AT264" i="103"/>
  <c r="AH264" i="103"/>
  <c r="V264" i="103"/>
  <c r="AC264" i="103"/>
  <c r="T264" i="103"/>
  <c r="Z264" i="103"/>
  <c r="AE264" i="103"/>
  <c r="AO264" i="103"/>
  <c r="AL264" i="103"/>
  <c r="AJ264" i="103"/>
  <c r="H263" i="103"/>
  <c r="E264" i="103"/>
  <c r="G263" i="103"/>
  <c r="N266" i="103"/>
  <c r="O265" i="103"/>
  <c r="AK265" i="103" s="1"/>
  <c r="H72" i="151" l="1"/>
  <c r="M72" i="151"/>
  <c r="N72" i="151"/>
  <c r="AJ265" i="103"/>
  <c r="AC265" i="103"/>
  <c r="H264" i="103"/>
  <c r="E265" i="103"/>
  <c r="N267" i="103"/>
  <c r="G264" i="103"/>
  <c r="O266" i="103"/>
  <c r="AM266" i="103" s="1"/>
  <c r="AN265" i="103"/>
  <c r="AE265" i="103"/>
  <c r="AO265" i="103"/>
  <c r="S265" i="103"/>
  <c r="T265" i="103"/>
  <c r="AA265" i="103"/>
  <c r="AL265" i="103"/>
  <c r="AH265" i="103"/>
  <c r="AG265" i="103"/>
  <c r="AT265" i="103"/>
  <c r="P265" i="103"/>
  <c r="Y265" i="103"/>
  <c r="U265" i="103"/>
  <c r="AP265" i="103"/>
  <c r="AQ265" i="103"/>
  <c r="AF265" i="103"/>
  <c r="X265" i="103"/>
  <c r="AI265" i="103"/>
  <c r="AR265" i="103"/>
  <c r="AD265" i="103"/>
  <c r="R265" i="103"/>
  <c r="Q265" i="103"/>
  <c r="Z265" i="103"/>
  <c r="AM265" i="103"/>
  <c r="AB265" i="103"/>
  <c r="V265" i="103"/>
  <c r="AS265" i="103"/>
  <c r="W265" i="103"/>
  <c r="K72" i="151" l="1"/>
  <c r="J72" i="151"/>
  <c r="AG266" i="103"/>
  <c r="AS266" i="103"/>
  <c r="V266" i="103"/>
  <c r="AN266" i="103"/>
  <c r="AT266" i="103"/>
  <c r="AE266" i="103"/>
  <c r="AC266" i="103"/>
  <c r="S266" i="103"/>
  <c r="AA266" i="103"/>
  <c r="H265" i="103"/>
  <c r="E266" i="103"/>
  <c r="G265" i="103"/>
  <c r="N268" i="103"/>
  <c r="O267" i="103"/>
  <c r="U267" i="103" s="1"/>
  <c r="AB266" i="103"/>
  <c r="AJ266" i="103"/>
  <c r="X266" i="103"/>
  <c r="AF266" i="103"/>
  <c r="T266" i="103"/>
  <c r="AL266" i="103"/>
  <c r="AI266" i="103"/>
  <c r="AP266" i="103"/>
  <c r="P266" i="103"/>
  <c r="AH266" i="103"/>
  <c r="U266" i="103"/>
  <c r="Q266" i="103"/>
  <c r="W266" i="103"/>
  <c r="AO266" i="103"/>
  <c r="Y266" i="103"/>
  <c r="AR266" i="103"/>
  <c r="R266" i="103"/>
  <c r="AD266" i="103"/>
  <c r="AQ266" i="103"/>
  <c r="AK266" i="103"/>
  <c r="Z266" i="103"/>
  <c r="F73" i="151" l="1"/>
  <c r="G73" i="151"/>
  <c r="AT267" i="103"/>
  <c r="AK267" i="103"/>
  <c r="AC267" i="103"/>
  <c r="AH267" i="103"/>
  <c r="AM267" i="103"/>
  <c r="AD267" i="103"/>
  <c r="AN267" i="103"/>
  <c r="AE267" i="103"/>
  <c r="AR267" i="103"/>
  <c r="S267" i="103"/>
  <c r="AG267" i="103"/>
  <c r="Y267" i="103"/>
  <c r="T267" i="103"/>
  <c r="AL267" i="103"/>
  <c r="W267" i="103"/>
  <c r="Z267" i="103"/>
  <c r="AI267" i="103"/>
  <c r="X267" i="103"/>
  <c r="AF267" i="103"/>
  <c r="AJ267" i="103"/>
  <c r="AQ267" i="103"/>
  <c r="AA267" i="103"/>
  <c r="H266" i="103"/>
  <c r="N269" i="103"/>
  <c r="G266" i="103"/>
  <c r="E267" i="103"/>
  <c r="O268" i="103"/>
  <c r="AS268" i="103" s="1"/>
  <c r="AP267" i="103"/>
  <c r="AO267" i="103"/>
  <c r="AS267" i="103"/>
  <c r="V267" i="103"/>
  <c r="Q267" i="103"/>
  <c r="R267" i="103"/>
  <c r="AB267" i="103"/>
  <c r="P267" i="103"/>
  <c r="H73" i="151" l="1"/>
  <c r="P73" i="151"/>
  <c r="M73" i="151"/>
  <c r="N73" i="151"/>
  <c r="H267" i="103"/>
  <c r="N270" i="103"/>
  <c r="E268" i="103"/>
  <c r="O269" i="103"/>
  <c r="AS269" i="103" s="1"/>
  <c r="G267" i="103"/>
  <c r="AG268" i="103"/>
  <c r="AL268" i="103"/>
  <c r="Z268" i="103"/>
  <c r="AB268" i="103"/>
  <c r="S268" i="103"/>
  <c r="W268" i="103"/>
  <c r="AA268" i="103"/>
  <c r="AE268" i="103"/>
  <c r="AD268" i="103"/>
  <c r="AN268" i="103"/>
  <c r="Y268" i="103"/>
  <c r="AH268" i="103"/>
  <c r="AR268" i="103"/>
  <c r="AF268" i="103"/>
  <c r="AI268" i="103"/>
  <c r="U268" i="103"/>
  <c r="AM268" i="103"/>
  <c r="V268" i="103"/>
  <c r="AJ268" i="103"/>
  <c r="X268" i="103"/>
  <c r="AT268" i="103"/>
  <c r="AP268" i="103"/>
  <c r="P268" i="103"/>
  <c r="R268" i="103"/>
  <c r="T268" i="103"/>
  <c r="AO268" i="103"/>
  <c r="AQ268" i="103"/>
  <c r="AK268" i="103"/>
  <c r="AC268" i="103"/>
  <c r="Q268" i="103"/>
  <c r="K73" i="151" l="1"/>
  <c r="J73" i="151"/>
  <c r="AI269" i="103"/>
  <c r="AO269" i="103"/>
  <c r="AL269" i="103"/>
  <c r="P269" i="103"/>
  <c r="V269" i="103"/>
  <c r="X269" i="103"/>
  <c r="R269" i="103"/>
  <c r="AR269" i="103"/>
  <c r="AQ269" i="103"/>
  <c r="AN269" i="103"/>
  <c r="S269" i="103"/>
  <c r="AM269" i="103"/>
  <c r="AG269" i="103"/>
  <c r="AP269" i="103"/>
  <c r="T269" i="103"/>
  <c r="U269" i="103"/>
  <c r="Y269" i="103"/>
  <c r="W269" i="103"/>
  <c r="AH269" i="103"/>
  <c r="AC269" i="103"/>
  <c r="H268" i="103"/>
  <c r="N271" i="103"/>
  <c r="G268" i="103"/>
  <c r="O270" i="103"/>
  <c r="U270" i="103" s="1"/>
  <c r="E269" i="103"/>
  <c r="AJ269" i="103"/>
  <c r="AE269" i="103"/>
  <c r="AF269" i="103"/>
  <c r="AD269" i="103"/>
  <c r="Q269" i="103"/>
  <c r="AT269" i="103"/>
  <c r="AK269" i="103"/>
  <c r="AA269" i="103"/>
  <c r="AB269" i="103"/>
  <c r="Z269" i="103"/>
  <c r="F74" i="151" l="1"/>
  <c r="P74" i="151" s="1"/>
  <c r="G74" i="151"/>
  <c r="AR270" i="103"/>
  <c r="AC270" i="103"/>
  <c r="AB270" i="103"/>
  <c r="AS270" i="103"/>
  <c r="AI270" i="103"/>
  <c r="AH270" i="103"/>
  <c r="AP270" i="103"/>
  <c r="P270" i="103"/>
  <c r="AL270" i="103"/>
  <c r="R270" i="103"/>
  <c r="AT270" i="103"/>
  <c r="AA270" i="103"/>
  <c r="W270" i="103"/>
  <c r="T270" i="103"/>
  <c r="AD270" i="103"/>
  <c r="Q270" i="103"/>
  <c r="Y270" i="103"/>
  <c r="AG270" i="103"/>
  <c r="AF270" i="103"/>
  <c r="AE270" i="103"/>
  <c r="AK270" i="103"/>
  <c r="V270" i="103"/>
  <c r="AO270" i="103"/>
  <c r="AJ270" i="103"/>
  <c r="AQ270" i="103"/>
  <c r="AN270" i="103"/>
  <c r="AM270" i="103"/>
  <c r="X270" i="103"/>
  <c r="S270" i="103"/>
  <c r="Z270" i="103"/>
  <c r="E270" i="103"/>
  <c r="N272" i="103"/>
  <c r="H269" i="103"/>
  <c r="G269" i="103"/>
  <c r="O271" i="103"/>
  <c r="AC271" i="103" s="1"/>
  <c r="H74" i="151" l="1"/>
  <c r="M74" i="151"/>
  <c r="N74" i="151"/>
  <c r="Y271" i="103"/>
  <c r="Z271" i="103"/>
  <c r="W271" i="103"/>
  <c r="AK271" i="103"/>
  <c r="AA271" i="103"/>
  <c r="AL271" i="103"/>
  <c r="AI271" i="103"/>
  <c r="AS271" i="103"/>
  <c r="AP271" i="103"/>
  <c r="AJ271" i="103"/>
  <c r="AM271" i="103"/>
  <c r="AO271" i="103"/>
  <c r="AG271" i="103"/>
  <c r="AF271" i="103"/>
  <c r="AH271" i="103"/>
  <c r="Q271" i="103"/>
  <c r="P271" i="103"/>
  <c r="AB271" i="103"/>
  <c r="V271" i="103"/>
  <c r="X271" i="103"/>
  <c r="S271" i="103"/>
  <c r="R271" i="103"/>
  <c r="AQ271" i="103"/>
  <c r="AN271" i="103"/>
  <c r="AT271" i="103"/>
  <c r="AD271" i="103"/>
  <c r="U271" i="103"/>
  <c r="E271" i="103"/>
  <c r="H270" i="103"/>
  <c r="O272" i="103"/>
  <c r="AS272" i="103" s="1"/>
  <c r="N273" i="103"/>
  <c r="G270" i="103"/>
  <c r="AE271" i="103"/>
  <c r="T271" i="103"/>
  <c r="AR271" i="103"/>
  <c r="K74" i="151" l="1"/>
  <c r="J74" i="151"/>
  <c r="AT272" i="103"/>
  <c r="AO272" i="103"/>
  <c r="AQ272" i="103"/>
  <c r="AN272" i="103"/>
  <c r="Z272" i="103"/>
  <c r="AM272" i="103"/>
  <c r="Q272" i="103"/>
  <c r="U272" i="103"/>
  <c r="P272" i="103"/>
  <c r="AR272" i="103"/>
  <c r="V272" i="103"/>
  <c r="AG272" i="103"/>
  <c r="N274" i="103"/>
  <c r="O273" i="103"/>
  <c r="P273" i="103" s="1"/>
  <c r="E272" i="103"/>
  <c r="G271" i="103"/>
  <c r="H271" i="103"/>
  <c r="AB272" i="103"/>
  <c r="Y272" i="103"/>
  <c r="AH272" i="103"/>
  <c r="AC272" i="103"/>
  <c r="AF272" i="103"/>
  <c r="S272" i="103"/>
  <c r="AI272" i="103"/>
  <c r="W272" i="103"/>
  <c r="T272" i="103"/>
  <c r="AK272" i="103"/>
  <c r="AL272" i="103"/>
  <c r="AP272" i="103"/>
  <c r="X272" i="103"/>
  <c r="AA272" i="103"/>
  <c r="R272" i="103"/>
  <c r="AD272" i="103"/>
  <c r="AJ272" i="103"/>
  <c r="AE272" i="103"/>
  <c r="F75" i="151" l="1"/>
  <c r="P75" i="151" s="1"/>
  <c r="G75" i="151"/>
  <c r="V273" i="103"/>
  <c r="X273" i="103"/>
  <c r="AF273" i="103"/>
  <c r="Q273" i="103"/>
  <c r="AD273" i="103"/>
  <c r="AA273" i="103"/>
  <c r="AR273" i="103"/>
  <c r="H272" i="103"/>
  <c r="N275" i="103"/>
  <c r="E273" i="103"/>
  <c r="G272" i="103"/>
  <c r="O274" i="103"/>
  <c r="AM274" i="103" s="1"/>
  <c r="AN273" i="103"/>
  <c r="AI273" i="103"/>
  <c r="AJ273" i="103"/>
  <c r="AT273" i="103"/>
  <c r="AO273" i="103"/>
  <c r="R273" i="103"/>
  <c r="Z273" i="103"/>
  <c r="AE273" i="103"/>
  <c r="AS273" i="103"/>
  <c r="AB273" i="103"/>
  <c r="AH273" i="103"/>
  <c r="AG273" i="103"/>
  <c r="S273" i="103"/>
  <c r="AQ273" i="103"/>
  <c r="U273" i="103"/>
  <c r="Y273" i="103"/>
  <c r="AC273" i="103"/>
  <c r="AL273" i="103"/>
  <c r="T273" i="103"/>
  <c r="AK273" i="103"/>
  <c r="W273" i="103"/>
  <c r="AM273" i="103"/>
  <c r="AP273" i="103"/>
  <c r="H75" i="151" l="1"/>
  <c r="M75" i="151"/>
  <c r="N75" i="151"/>
  <c r="V274" i="103"/>
  <c r="X274" i="103"/>
  <c r="AS274" i="103"/>
  <c r="AB274" i="103"/>
  <c r="AP274" i="103"/>
  <c r="AC274" i="103"/>
  <c r="Z274" i="103"/>
  <c r="AK274" i="103"/>
  <c r="S274" i="103"/>
  <c r="AJ274" i="103"/>
  <c r="R274" i="103"/>
  <c r="AG274" i="103"/>
  <c r="T274" i="103"/>
  <c r="Y274" i="103"/>
  <c r="P274" i="103"/>
  <c r="AH274" i="103"/>
  <c r="AL274" i="103"/>
  <c r="W274" i="103"/>
  <c r="AT274" i="103"/>
  <c r="AA274" i="103"/>
  <c r="U274" i="103"/>
  <c r="AE274" i="103"/>
  <c r="AI274" i="103"/>
  <c r="AD274" i="103"/>
  <c r="AR274" i="103"/>
  <c r="AN274" i="103"/>
  <c r="AO274" i="103"/>
  <c r="H273" i="103"/>
  <c r="N276" i="103"/>
  <c r="E274" i="103"/>
  <c r="G273" i="103"/>
  <c r="O275" i="103"/>
  <c r="AJ275" i="103" s="1"/>
  <c r="Q274" i="103"/>
  <c r="AQ274" i="103"/>
  <c r="AF274" i="103"/>
  <c r="K75" i="151" l="1"/>
  <c r="J75" i="151"/>
  <c r="AG275" i="103"/>
  <c r="H274" i="103"/>
  <c r="I274" i="103" s="1"/>
  <c r="E275" i="103"/>
  <c r="G274" i="103"/>
  <c r="N277" i="103"/>
  <c r="O276" i="103"/>
  <c r="AE276" i="103" s="1"/>
  <c r="AN275" i="103"/>
  <c r="AQ275" i="103"/>
  <c r="AF275" i="103"/>
  <c r="AM275" i="103"/>
  <c r="AD275" i="103"/>
  <c r="AL275" i="103"/>
  <c r="AA275" i="103"/>
  <c r="Z275" i="103"/>
  <c r="AR275" i="103"/>
  <c r="AO275" i="103"/>
  <c r="AI275" i="103"/>
  <c r="U275" i="103"/>
  <c r="R275" i="103"/>
  <c r="AT275" i="103"/>
  <c r="AH275" i="103"/>
  <c r="AC275" i="103"/>
  <c r="T275" i="103"/>
  <c r="Y275" i="103"/>
  <c r="W275" i="103"/>
  <c r="AE275" i="103"/>
  <c r="AP275" i="103"/>
  <c r="Q275" i="103"/>
  <c r="X275" i="103"/>
  <c r="AS275" i="103"/>
  <c r="AB275" i="103"/>
  <c r="P275" i="103"/>
  <c r="V275" i="103"/>
  <c r="AK275" i="103"/>
  <c r="S275" i="103"/>
  <c r="X277" i="161" l="1"/>
  <c r="X278" i="161" s="1"/>
  <c r="X298" i="161" s="1"/>
  <c r="F76" i="151"/>
  <c r="P76" i="151" s="1"/>
  <c r="G76" i="151"/>
  <c r="AA270" i="112"/>
  <c r="AA271" i="112" s="1"/>
  <c r="AA291" i="112" s="1"/>
  <c r="AB277" i="115"/>
  <c r="AB278" i="115" s="1"/>
  <c r="AB298" i="115" s="1"/>
  <c r="AA270" i="106"/>
  <c r="AA271" i="106" s="1"/>
  <c r="AA291" i="106" s="1"/>
  <c r="Z276" i="103"/>
  <c r="AM276" i="103"/>
  <c r="R276" i="103"/>
  <c r="P276" i="103"/>
  <c r="AP276" i="103"/>
  <c r="AQ276" i="103"/>
  <c r="AF276" i="103"/>
  <c r="AH276" i="103"/>
  <c r="AI276" i="103"/>
  <c r="AJ276" i="103"/>
  <c r="AG276" i="103"/>
  <c r="AC276" i="103"/>
  <c r="T276" i="103"/>
  <c r="X276" i="103"/>
  <c r="S276" i="103"/>
  <c r="AT276" i="103"/>
  <c r="Y276" i="103"/>
  <c r="AD276" i="103"/>
  <c r="AR276" i="103"/>
  <c r="H275" i="103"/>
  <c r="G275" i="103"/>
  <c r="E276" i="103"/>
  <c r="N278" i="103"/>
  <c r="O277" i="103"/>
  <c r="AR277" i="103" s="1"/>
  <c r="AB276" i="103"/>
  <c r="AN276" i="103"/>
  <c r="AS276" i="103"/>
  <c r="AK276" i="103"/>
  <c r="Q276" i="103"/>
  <c r="AL276" i="103"/>
  <c r="AO276" i="103"/>
  <c r="W276" i="103"/>
  <c r="V276" i="103"/>
  <c r="AA276" i="103"/>
  <c r="U276" i="103"/>
  <c r="H76" i="151" l="1"/>
  <c r="M76" i="151"/>
  <c r="N76" i="151"/>
  <c r="Q277" i="103"/>
  <c r="AM277" i="103"/>
  <c r="W277" i="103"/>
  <c r="U277" i="103"/>
  <c r="X277" i="103"/>
  <c r="AL277" i="103"/>
  <c r="AP277" i="103"/>
  <c r="Y277" i="103"/>
  <c r="AS277" i="103"/>
  <c r="AC277" i="103"/>
  <c r="T277" i="103"/>
  <c r="AH277" i="103"/>
  <c r="Z277" i="103"/>
  <c r="V277" i="103"/>
  <c r="AA277" i="103"/>
  <c r="AN277" i="103"/>
  <c r="AB277" i="103"/>
  <c r="AQ277" i="103"/>
  <c r="AE277" i="103"/>
  <c r="AI277" i="103"/>
  <c r="H276" i="103"/>
  <c r="G276" i="103"/>
  <c r="E277" i="103"/>
  <c r="N279" i="103"/>
  <c r="O278" i="103"/>
  <c r="AP278" i="103" s="1"/>
  <c r="R277" i="103"/>
  <c r="AG277" i="103"/>
  <c r="AT277" i="103"/>
  <c r="S277" i="103"/>
  <c r="AJ277" i="103"/>
  <c r="AO277" i="103"/>
  <c r="AF277" i="103"/>
  <c r="AK277" i="103"/>
  <c r="P277" i="103"/>
  <c r="AD277" i="103"/>
  <c r="K76" i="151" l="1"/>
  <c r="G77" i="151" s="1"/>
  <c r="J76" i="151"/>
  <c r="AI278" i="103"/>
  <c r="X278" i="103"/>
  <c r="V278" i="103"/>
  <c r="AN278" i="103"/>
  <c r="AB278" i="103"/>
  <c r="H277" i="103"/>
  <c r="G277" i="103"/>
  <c r="E278" i="103"/>
  <c r="N280" i="103"/>
  <c r="O279" i="103"/>
  <c r="AP279" i="103" s="1"/>
  <c r="AA278" i="103"/>
  <c r="T278" i="103"/>
  <c r="AH278" i="103"/>
  <c r="Y278" i="103"/>
  <c r="AD278" i="103"/>
  <c r="AR278" i="103"/>
  <c r="AC278" i="103"/>
  <c r="S278" i="103"/>
  <c r="AL278" i="103"/>
  <c r="AQ278" i="103"/>
  <c r="AO278" i="103"/>
  <c r="W278" i="103"/>
  <c r="P278" i="103"/>
  <c r="AK278" i="103"/>
  <c r="AT278" i="103"/>
  <c r="Z278" i="103"/>
  <c r="U278" i="103"/>
  <c r="AE278" i="103"/>
  <c r="AJ278" i="103"/>
  <c r="AG278" i="103"/>
  <c r="AS278" i="103"/>
  <c r="AF278" i="103"/>
  <c r="AM278" i="103"/>
  <c r="Q278" i="103"/>
  <c r="R278" i="103"/>
  <c r="F77" i="151" l="1"/>
  <c r="H77" i="151" s="1"/>
  <c r="AT279" i="103"/>
  <c r="AK279" i="103"/>
  <c r="AG279" i="103"/>
  <c r="S279" i="103"/>
  <c r="AJ279" i="103"/>
  <c r="H278" i="103"/>
  <c r="G278" i="103"/>
  <c r="E279" i="103"/>
  <c r="N281" i="103"/>
  <c r="O280" i="103"/>
  <c r="T280" i="103" s="1"/>
  <c r="AA279" i="103"/>
  <c r="AB279" i="103"/>
  <c r="AQ279" i="103"/>
  <c r="P279" i="103"/>
  <c r="AD279" i="103"/>
  <c r="AR279" i="103"/>
  <c r="AN279" i="103"/>
  <c r="X279" i="103"/>
  <c r="AO279" i="103"/>
  <c r="AL279" i="103"/>
  <c r="U279" i="103"/>
  <c r="AE279" i="103"/>
  <c r="V279" i="103"/>
  <c r="T279" i="103"/>
  <c r="Y279" i="103"/>
  <c r="AH279" i="103"/>
  <c r="W279" i="103"/>
  <c r="Z279" i="103"/>
  <c r="AI279" i="103"/>
  <c r="AF279" i="103"/>
  <c r="AM279" i="103"/>
  <c r="AC279" i="103"/>
  <c r="Q279" i="103"/>
  <c r="AS279" i="103"/>
  <c r="R279" i="103"/>
  <c r="P77" i="151" l="1"/>
  <c r="M77" i="151"/>
  <c r="N77" i="151"/>
  <c r="AA280" i="103"/>
  <c r="AB280" i="103"/>
  <c r="AL280" i="103"/>
  <c r="AD280" i="103"/>
  <c r="H279" i="103"/>
  <c r="G279" i="103"/>
  <c r="E280" i="103"/>
  <c r="N282" i="103"/>
  <c r="O281" i="103"/>
  <c r="T281" i="103" s="1"/>
  <c r="AQ280" i="103"/>
  <c r="W280" i="103"/>
  <c r="Z280" i="103"/>
  <c r="AE280" i="103"/>
  <c r="AT280" i="103"/>
  <c r="AR280" i="103"/>
  <c r="AI280" i="103"/>
  <c r="AM280" i="103"/>
  <c r="X280" i="103"/>
  <c r="AH280" i="103"/>
  <c r="Y280" i="103"/>
  <c r="V280" i="103"/>
  <c r="AN280" i="103"/>
  <c r="S280" i="103"/>
  <c r="AJ280" i="103"/>
  <c r="AG280" i="103"/>
  <c r="AO280" i="103"/>
  <c r="Q280" i="103"/>
  <c r="U280" i="103"/>
  <c r="AS280" i="103"/>
  <c r="AF280" i="103"/>
  <c r="R280" i="103"/>
  <c r="AP280" i="103"/>
  <c r="P280" i="103"/>
  <c r="AK280" i="103"/>
  <c r="AC280" i="103"/>
  <c r="K77" i="151" l="1"/>
  <c r="J77" i="151"/>
  <c r="AT281" i="103"/>
  <c r="AB281" i="103"/>
  <c r="AG281" i="103"/>
  <c r="AJ281" i="103"/>
  <c r="AD281" i="103"/>
  <c r="H280" i="103"/>
  <c r="G280" i="103"/>
  <c r="E281" i="103"/>
  <c r="N283" i="103"/>
  <c r="O282" i="103"/>
  <c r="AB282" i="103" s="1"/>
  <c r="S281" i="103"/>
  <c r="W281" i="103"/>
  <c r="Y281" i="103"/>
  <c r="AN281" i="103"/>
  <c r="P281" i="103"/>
  <c r="AH281" i="103"/>
  <c r="AK281" i="103"/>
  <c r="AR281" i="103"/>
  <c r="AL281" i="103"/>
  <c r="AM281" i="103"/>
  <c r="AQ281" i="103"/>
  <c r="AO281" i="103"/>
  <c r="Q281" i="103"/>
  <c r="AE281" i="103"/>
  <c r="AI281" i="103"/>
  <c r="AS281" i="103"/>
  <c r="R281" i="103"/>
  <c r="AP281" i="103"/>
  <c r="X281" i="103"/>
  <c r="U281" i="103"/>
  <c r="Z281" i="103"/>
  <c r="AF281" i="103"/>
  <c r="V281" i="103"/>
  <c r="AA281" i="103"/>
  <c r="AC281" i="103"/>
  <c r="F78" i="151" l="1"/>
  <c r="P78" i="151" s="1"/>
  <c r="G78" i="151"/>
  <c r="S282" i="103"/>
  <c r="AT282" i="103"/>
  <c r="AD282" i="103"/>
  <c r="H281" i="103"/>
  <c r="G281" i="103"/>
  <c r="E282" i="103"/>
  <c r="N284" i="103"/>
  <c r="O283" i="103"/>
  <c r="AB283" i="103" s="1"/>
  <c r="Q282" i="103"/>
  <c r="Z282" i="103"/>
  <c r="U282" i="103"/>
  <c r="AE282" i="103"/>
  <c r="AH282" i="103"/>
  <c r="AQ282" i="103"/>
  <c r="AF282" i="103"/>
  <c r="AJ282" i="103"/>
  <c r="W282" i="103"/>
  <c r="R282" i="103"/>
  <c r="AO282" i="103"/>
  <c r="AI282" i="103"/>
  <c r="AS282" i="103"/>
  <c r="AM282" i="103"/>
  <c r="AP282" i="103"/>
  <c r="AK282" i="103"/>
  <c r="T282" i="103"/>
  <c r="AL282" i="103"/>
  <c r="Y282" i="103"/>
  <c r="AR282" i="103"/>
  <c r="AG282" i="103"/>
  <c r="V282" i="103"/>
  <c r="P282" i="103"/>
  <c r="AC282" i="103"/>
  <c r="AA282" i="103"/>
  <c r="X282" i="103"/>
  <c r="AN282" i="103"/>
  <c r="H78" i="151" l="1"/>
  <c r="M78" i="151"/>
  <c r="N78" i="151"/>
  <c r="AD283" i="103"/>
  <c r="AH283" i="103"/>
  <c r="H282" i="103"/>
  <c r="G282" i="103"/>
  <c r="E283" i="103"/>
  <c r="N285" i="103"/>
  <c r="O284" i="103"/>
  <c r="AM284" i="103" s="1"/>
  <c r="AO283" i="103"/>
  <c r="U283" i="103"/>
  <c r="AG283" i="103"/>
  <c r="AJ283" i="103"/>
  <c r="AI283" i="103"/>
  <c r="S283" i="103"/>
  <c r="AF283" i="103"/>
  <c r="AM283" i="103"/>
  <c r="AP283" i="103"/>
  <c r="AK283" i="103"/>
  <c r="AQ283" i="103"/>
  <c r="P283" i="103"/>
  <c r="AR283" i="103"/>
  <c r="Q283" i="103"/>
  <c r="AE283" i="103"/>
  <c r="Z283" i="103"/>
  <c r="AC283" i="103"/>
  <c r="X283" i="103"/>
  <c r="W283" i="103"/>
  <c r="AL283" i="103"/>
  <c r="AS283" i="103"/>
  <c r="R283" i="103"/>
  <c r="V283" i="103"/>
  <c r="AA283" i="103"/>
  <c r="T283" i="103"/>
  <c r="Y283" i="103"/>
  <c r="AT283" i="103"/>
  <c r="AN283" i="103"/>
  <c r="K78" i="151" l="1"/>
  <c r="J78" i="151"/>
  <c r="AP284" i="103"/>
  <c r="AS284" i="103"/>
  <c r="AL284" i="103"/>
  <c r="O285" i="103"/>
  <c r="AS285" i="103" s="1"/>
  <c r="H283" i="103"/>
  <c r="G283" i="103"/>
  <c r="E284" i="103"/>
  <c r="N286" i="103"/>
  <c r="S284" i="103"/>
  <c r="AR284" i="103"/>
  <c r="R284" i="103"/>
  <c r="AK284" i="103"/>
  <c r="AB284" i="103"/>
  <c r="AH284" i="103"/>
  <c r="AG284" i="103"/>
  <c r="AQ284" i="103"/>
  <c r="AO284" i="103"/>
  <c r="W284" i="103"/>
  <c r="V284" i="103"/>
  <c r="AC284" i="103"/>
  <c r="X284" i="103"/>
  <c r="AA284" i="103"/>
  <c r="AD284" i="103"/>
  <c r="Q284" i="103"/>
  <c r="Z284" i="103"/>
  <c r="U284" i="103"/>
  <c r="AE284" i="103"/>
  <c r="T284" i="103"/>
  <c r="P284" i="103"/>
  <c r="AN284" i="103"/>
  <c r="AJ284" i="103"/>
  <c r="Y284" i="103"/>
  <c r="AI284" i="103"/>
  <c r="AT284" i="103"/>
  <c r="AF284" i="103"/>
  <c r="F79" i="151" l="1"/>
  <c r="P79" i="151" s="1"/>
  <c r="G79" i="151"/>
  <c r="N287" i="103"/>
  <c r="H284" i="103"/>
  <c r="G284" i="103"/>
  <c r="O286" i="103"/>
  <c r="AL286" i="103" s="1"/>
  <c r="E285" i="103"/>
  <c r="P285" i="103"/>
  <c r="Y285" i="103"/>
  <c r="AR285" i="103"/>
  <c r="S285" i="103"/>
  <c r="AB285" i="103"/>
  <c r="AA285" i="103"/>
  <c r="U285" i="103"/>
  <c r="AD285" i="103"/>
  <c r="AJ285" i="103"/>
  <c r="X285" i="103"/>
  <c r="AC285" i="103"/>
  <c r="Q285" i="103"/>
  <c r="Z285" i="103"/>
  <c r="AO285" i="103"/>
  <c r="V285" i="103"/>
  <c r="AE285" i="103"/>
  <c r="AN285" i="103"/>
  <c r="AF285" i="103"/>
  <c r="W285" i="103"/>
  <c r="AG285" i="103"/>
  <c r="AK285" i="103"/>
  <c r="AM285" i="103"/>
  <c r="R285" i="103"/>
  <c r="AH285" i="103"/>
  <c r="AT285" i="103"/>
  <c r="AQ285" i="103"/>
  <c r="T285" i="103"/>
  <c r="AI285" i="103"/>
  <c r="AL285" i="103"/>
  <c r="AP285" i="103"/>
  <c r="H79" i="151" l="1"/>
  <c r="M79" i="151"/>
  <c r="N79" i="151"/>
  <c r="AB286" i="103"/>
  <c r="T286" i="103"/>
  <c r="AN286" i="103"/>
  <c r="AJ286" i="103"/>
  <c r="AM286" i="103"/>
  <c r="R286" i="103"/>
  <c r="X286" i="103"/>
  <c r="AG286" i="103"/>
  <c r="Z286" i="103"/>
  <c r="AK286" i="103"/>
  <c r="AR286" i="103"/>
  <c r="AI286" i="103"/>
  <c r="AO286" i="103"/>
  <c r="AT286" i="103"/>
  <c r="E286" i="103"/>
  <c r="H285" i="103"/>
  <c r="G285" i="103"/>
  <c r="N288" i="103"/>
  <c r="O287" i="103"/>
  <c r="AG287" i="103" s="1"/>
  <c r="V286" i="103"/>
  <c r="AE286" i="103"/>
  <c r="AF286" i="103"/>
  <c r="U286" i="103"/>
  <c r="S286" i="103"/>
  <c r="AD286" i="103"/>
  <c r="AP286" i="103"/>
  <c r="Y286" i="103"/>
  <c r="AC286" i="103"/>
  <c r="AQ286" i="103"/>
  <c r="AA286" i="103"/>
  <c r="Q286" i="103"/>
  <c r="P286" i="103"/>
  <c r="AS286" i="103"/>
  <c r="W286" i="103"/>
  <c r="AH286" i="103"/>
  <c r="K79" i="151" l="1"/>
  <c r="J79" i="151"/>
  <c r="AS287" i="103"/>
  <c r="AQ287" i="103"/>
  <c r="AD287" i="103"/>
  <c r="T287" i="103"/>
  <c r="AM287" i="103"/>
  <c r="AP287" i="103"/>
  <c r="U287" i="103"/>
  <c r="S287" i="103"/>
  <c r="V287" i="103"/>
  <c r="AC287" i="103"/>
  <c r="AE287" i="103"/>
  <c r="Y287" i="103"/>
  <c r="AF287" i="103"/>
  <c r="AR287" i="103"/>
  <c r="Q287" i="103"/>
  <c r="N289" i="103"/>
  <c r="H286" i="103"/>
  <c r="I286" i="103" s="1"/>
  <c r="G286" i="103"/>
  <c r="O288" i="103"/>
  <c r="AB288" i="103" s="1"/>
  <c r="E287" i="103"/>
  <c r="AT287" i="103"/>
  <c r="AB287" i="103"/>
  <c r="AK287" i="103"/>
  <c r="W287" i="103"/>
  <c r="AJ287" i="103"/>
  <c r="AH287" i="103"/>
  <c r="AL287" i="103"/>
  <c r="AO287" i="103"/>
  <c r="R287" i="103"/>
  <c r="P287" i="103"/>
  <c r="Z287" i="103"/>
  <c r="X287" i="103"/>
  <c r="AA287" i="103"/>
  <c r="AI287" i="103"/>
  <c r="AN287" i="103"/>
  <c r="Y277" i="161" l="1"/>
  <c r="Y278" i="161" s="1"/>
  <c r="Y298" i="161" s="1"/>
  <c r="F80" i="151"/>
  <c r="G80" i="151"/>
  <c r="AB270" i="112"/>
  <c r="AB271" i="112" s="1"/>
  <c r="AB291" i="112" s="1"/>
  <c r="AC277" i="115"/>
  <c r="AC278" i="115" s="1"/>
  <c r="AC298" i="115" s="1"/>
  <c r="AB270" i="106"/>
  <c r="AB271" i="106" s="1"/>
  <c r="AB291" i="106" s="1"/>
  <c r="AD288" i="103"/>
  <c r="AN288" i="103"/>
  <c r="AA288" i="103"/>
  <c r="AJ288" i="103"/>
  <c r="Z288" i="103"/>
  <c r="AK288" i="103"/>
  <c r="AR288" i="103"/>
  <c r="AE288" i="103"/>
  <c r="AF288" i="103"/>
  <c r="AT288" i="103"/>
  <c r="AG288" i="103"/>
  <c r="Q288" i="103"/>
  <c r="AI288" i="103"/>
  <c r="Y288" i="103"/>
  <c r="AC288" i="103"/>
  <c r="V288" i="103"/>
  <c r="P288" i="103"/>
  <c r="S288" i="103"/>
  <c r="H287" i="103"/>
  <c r="E288" i="103"/>
  <c r="G287" i="103"/>
  <c r="N290" i="103"/>
  <c r="O289" i="103"/>
  <c r="AP289" i="103" s="1"/>
  <c r="W288" i="103"/>
  <c r="AH288" i="103"/>
  <c r="AL288" i="103"/>
  <c r="AO288" i="103"/>
  <c r="AP288" i="103"/>
  <c r="AQ288" i="103"/>
  <c r="U288" i="103"/>
  <c r="AM288" i="103"/>
  <c r="T288" i="103"/>
  <c r="AS288" i="103"/>
  <c r="X288" i="103"/>
  <c r="R288" i="103"/>
  <c r="H80" i="151" l="1"/>
  <c r="P80" i="151"/>
  <c r="M80" i="151"/>
  <c r="N80" i="151"/>
  <c r="T289" i="103"/>
  <c r="AB289" i="103"/>
  <c r="AD289" i="103"/>
  <c r="AI289" i="103"/>
  <c r="AM289" i="103"/>
  <c r="AS289" i="103"/>
  <c r="AA289" i="103"/>
  <c r="Y289" i="103"/>
  <c r="AF289" i="103"/>
  <c r="AR289" i="103"/>
  <c r="AT289" i="103"/>
  <c r="V289" i="103"/>
  <c r="AK289" i="103"/>
  <c r="AC289" i="103"/>
  <c r="AL289" i="103"/>
  <c r="AO289" i="103"/>
  <c r="R289" i="103"/>
  <c r="AJ289" i="103"/>
  <c r="H288" i="103"/>
  <c r="G288" i="103"/>
  <c r="N291" i="103"/>
  <c r="E289" i="103"/>
  <c r="O290" i="103"/>
  <c r="S290" i="103" s="1"/>
  <c r="Q289" i="103"/>
  <c r="AE289" i="103"/>
  <c r="Z289" i="103"/>
  <c r="X289" i="103"/>
  <c r="W289" i="103"/>
  <c r="AQ289" i="103"/>
  <c r="AH289" i="103"/>
  <c r="AN289" i="103"/>
  <c r="AG289" i="103"/>
  <c r="S289" i="103"/>
  <c r="P289" i="103"/>
  <c r="U289" i="103"/>
  <c r="K80" i="151" l="1"/>
  <c r="J80" i="151"/>
  <c r="AA290" i="103"/>
  <c r="U290" i="103"/>
  <c r="AM290" i="103"/>
  <c r="R290" i="103"/>
  <c r="AN290" i="103"/>
  <c r="AI290" i="103"/>
  <c r="P290" i="103"/>
  <c r="W290" i="103"/>
  <c r="AL290" i="103"/>
  <c r="Y290" i="103"/>
  <c r="AQ290" i="103"/>
  <c r="N292" i="103"/>
  <c r="O291" i="103"/>
  <c r="AQ291" i="103" s="1"/>
  <c r="H289" i="103"/>
  <c r="E290" i="103"/>
  <c r="G289" i="103"/>
  <c r="AO290" i="103"/>
  <c r="AD290" i="103"/>
  <c r="X290" i="103"/>
  <c r="AE290" i="103"/>
  <c r="AS290" i="103"/>
  <c r="T290" i="103"/>
  <c r="V290" i="103"/>
  <c r="AB290" i="103"/>
  <c r="AG290" i="103"/>
  <c r="AT290" i="103"/>
  <c r="AF290" i="103"/>
  <c r="AJ290" i="103"/>
  <c r="AH290" i="103"/>
  <c r="Q290" i="103"/>
  <c r="AP290" i="103"/>
  <c r="AR290" i="103"/>
  <c r="Z290" i="103"/>
  <c r="AK290" i="103"/>
  <c r="AC290" i="103"/>
  <c r="F81" i="151" l="1"/>
  <c r="P81" i="151" s="1"/>
  <c r="G81" i="151"/>
  <c r="AE291" i="103"/>
  <c r="AK291" i="103"/>
  <c r="AH291" i="103"/>
  <c r="AJ291" i="103"/>
  <c r="AR291" i="103"/>
  <c r="T291" i="103"/>
  <c r="AL291" i="103"/>
  <c r="P291" i="103"/>
  <c r="W291" i="103"/>
  <c r="AB291" i="103"/>
  <c r="H290" i="103"/>
  <c r="G290" i="103"/>
  <c r="E291" i="103"/>
  <c r="N293" i="103"/>
  <c r="O292" i="103"/>
  <c r="AR292" i="103" s="1"/>
  <c r="AM291" i="103"/>
  <c r="AG291" i="103"/>
  <c r="Q291" i="103"/>
  <c r="AS291" i="103"/>
  <c r="AD291" i="103"/>
  <c r="Z291" i="103"/>
  <c r="U291" i="103"/>
  <c r="AN291" i="103"/>
  <c r="AA291" i="103"/>
  <c r="X291" i="103"/>
  <c r="AT291" i="103"/>
  <c r="V291" i="103"/>
  <c r="AI291" i="103"/>
  <c r="AP291" i="103"/>
  <c r="R291" i="103"/>
  <c r="AO291" i="103"/>
  <c r="S291" i="103"/>
  <c r="Y291" i="103"/>
  <c r="AC291" i="103"/>
  <c r="AF291" i="103"/>
  <c r="H81" i="151" l="1"/>
  <c r="M81" i="151"/>
  <c r="N81" i="151"/>
  <c r="R292" i="103"/>
  <c r="S292" i="103"/>
  <c r="AK292" i="103"/>
  <c r="AP292" i="103"/>
  <c r="AQ292" i="103"/>
  <c r="H291" i="103"/>
  <c r="N294" i="103"/>
  <c r="E292" i="103"/>
  <c r="G291" i="103"/>
  <c r="O293" i="103"/>
  <c r="S293" i="103" s="1"/>
  <c r="AO292" i="103"/>
  <c r="AA292" i="103"/>
  <c r="AH292" i="103"/>
  <c r="AN292" i="103"/>
  <c r="T292" i="103"/>
  <c r="AT292" i="103"/>
  <c r="V292" i="103"/>
  <c r="AI292" i="103"/>
  <c r="AF292" i="103"/>
  <c r="Z292" i="103"/>
  <c r="AL292" i="103"/>
  <c r="P292" i="103"/>
  <c r="AS292" i="103"/>
  <c r="W292" i="103"/>
  <c r="AB292" i="103"/>
  <c r="AJ292" i="103"/>
  <c r="AD292" i="103"/>
  <c r="X292" i="103"/>
  <c r="Y292" i="103"/>
  <c r="Q292" i="103"/>
  <c r="U292" i="103"/>
  <c r="AE292" i="103"/>
  <c r="AC292" i="103"/>
  <c r="AG292" i="103"/>
  <c r="AM292" i="103"/>
  <c r="K81" i="151" l="1"/>
  <c r="J81" i="151"/>
  <c r="AI293" i="103"/>
  <c r="AQ293" i="103"/>
  <c r="Y293" i="103"/>
  <c r="AS293" i="103"/>
  <c r="AA293" i="103"/>
  <c r="X293" i="103"/>
  <c r="AG293" i="103"/>
  <c r="AD293" i="103"/>
  <c r="AL293" i="103"/>
  <c r="Z293" i="103"/>
  <c r="AB293" i="103"/>
  <c r="H292" i="103"/>
  <c r="E293" i="103"/>
  <c r="G292" i="103"/>
  <c r="N295" i="103"/>
  <c r="O294" i="103"/>
  <c r="AR294" i="103" s="1"/>
  <c r="U293" i="103"/>
  <c r="AN293" i="103"/>
  <c r="AT293" i="103"/>
  <c r="AP293" i="103"/>
  <c r="AC293" i="103"/>
  <c r="W293" i="103"/>
  <c r="AH293" i="103"/>
  <c r="AO293" i="103"/>
  <c r="AE293" i="103"/>
  <c r="AJ293" i="103"/>
  <c r="V293" i="103"/>
  <c r="P293" i="103"/>
  <c r="T293" i="103"/>
  <c r="AK293" i="103"/>
  <c r="R293" i="103"/>
  <c r="AM293" i="103"/>
  <c r="AR293" i="103"/>
  <c r="Q293" i="103"/>
  <c r="AF293" i="103"/>
  <c r="F82" i="151" l="1"/>
  <c r="P82" i="151" s="1"/>
  <c r="G82" i="151"/>
  <c r="AL294" i="103"/>
  <c r="Z294" i="103"/>
  <c r="S294" i="103"/>
  <c r="AT294" i="103"/>
  <c r="AN294" i="103"/>
  <c r="AA294" i="103"/>
  <c r="AF294" i="103"/>
  <c r="AS294" i="103"/>
  <c r="AC294" i="103"/>
  <c r="AQ294" i="103"/>
  <c r="AI294" i="103"/>
  <c r="R294" i="103"/>
  <c r="Q294" i="103"/>
  <c r="AO294" i="103"/>
  <c r="T294" i="103"/>
  <c r="U294" i="103"/>
  <c r="AH294" i="103"/>
  <c r="W294" i="103"/>
  <c r="AB294" i="103"/>
  <c r="AD294" i="103"/>
  <c r="P294" i="103"/>
  <c r="AG294" i="103"/>
  <c r="H293" i="103"/>
  <c r="N296" i="103"/>
  <c r="G293" i="103"/>
  <c r="E294" i="103"/>
  <c r="O295" i="103"/>
  <c r="AA295" i="103" s="1"/>
  <c r="V294" i="103"/>
  <c r="X294" i="103"/>
  <c r="AE294" i="103"/>
  <c r="AJ294" i="103"/>
  <c r="AP294" i="103"/>
  <c r="Y294" i="103"/>
  <c r="AK294" i="103"/>
  <c r="AM294" i="103"/>
  <c r="H82" i="151" l="1"/>
  <c r="M82" i="151"/>
  <c r="N82" i="151"/>
  <c r="Z295" i="103"/>
  <c r="AT295" i="103"/>
  <c r="X295" i="103"/>
  <c r="AG295" i="103"/>
  <c r="AL295" i="103"/>
  <c r="AC295" i="103"/>
  <c r="W295" i="103"/>
  <c r="AB295" i="103"/>
  <c r="AI295" i="103"/>
  <c r="AN295" i="103"/>
  <c r="AE295" i="103"/>
  <c r="P295" i="103"/>
  <c r="AH295" i="103"/>
  <c r="AQ295" i="103"/>
  <c r="T295" i="103"/>
  <c r="AO295" i="103"/>
  <c r="AS295" i="103"/>
  <c r="S295" i="103"/>
  <c r="AP295" i="103"/>
  <c r="Q295" i="103"/>
  <c r="AK295" i="103"/>
  <c r="R295" i="103"/>
  <c r="AJ295" i="103"/>
  <c r="U295" i="103"/>
  <c r="AF295" i="103"/>
  <c r="AM295" i="103"/>
  <c r="AR295" i="103"/>
  <c r="H294" i="103"/>
  <c r="N297" i="103"/>
  <c r="E295" i="103"/>
  <c r="G294" i="103"/>
  <c r="O296" i="103"/>
  <c r="AA296" i="103" s="1"/>
  <c r="AD295" i="103"/>
  <c r="Y295" i="103"/>
  <c r="V295" i="103"/>
  <c r="K82" i="151" l="1"/>
  <c r="J82" i="151"/>
  <c r="AL296" i="103"/>
  <c r="X296" i="103"/>
  <c r="Y296" i="103"/>
  <c r="V296" i="103"/>
  <c r="AF296" i="103"/>
  <c r="AQ296" i="103"/>
  <c r="R296" i="103"/>
  <c r="T296" i="103"/>
  <c r="Z296" i="103"/>
  <c r="AH296" i="103"/>
  <c r="AE296" i="103"/>
  <c r="AJ296" i="103"/>
  <c r="P296" i="103"/>
  <c r="AM296" i="103"/>
  <c r="AR296" i="103"/>
  <c r="AI296" i="103"/>
  <c r="AC296" i="103"/>
  <c r="H295" i="103"/>
  <c r="G295" i="103"/>
  <c r="E296" i="103"/>
  <c r="O297" i="103"/>
  <c r="AQ297" i="103" s="1"/>
  <c r="N298" i="103"/>
  <c r="W296" i="103"/>
  <c r="AN296" i="103"/>
  <c r="S296" i="103"/>
  <c r="AO296" i="103"/>
  <c r="AS296" i="103"/>
  <c r="AG296" i="103"/>
  <c r="AB296" i="103"/>
  <c r="Q296" i="103"/>
  <c r="AK296" i="103"/>
  <c r="AD296" i="103"/>
  <c r="AT296" i="103"/>
  <c r="U296" i="103"/>
  <c r="AP296" i="103"/>
  <c r="F83" i="151" l="1"/>
  <c r="P83" i="151" s="1"/>
  <c r="G83" i="151"/>
  <c r="T297" i="103"/>
  <c r="Q297" i="103"/>
  <c r="AK297" i="103"/>
  <c r="AN297" i="103"/>
  <c r="AS297" i="103"/>
  <c r="AB297" i="103"/>
  <c r="AR297" i="103"/>
  <c r="AM297" i="103"/>
  <c r="AH297" i="103"/>
  <c r="U297" i="103"/>
  <c r="Y297" i="103"/>
  <c r="AG297" i="103"/>
  <c r="AJ297" i="103"/>
  <c r="V297" i="103"/>
  <c r="H296" i="103"/>
  <c r="E297" i="103"/>
  <c r="G296" i="103"/>
  <c r="O298" i="103"/>
  <c r="AI298" i="103" s="1"/>
  <c r="N299" i="103"/>
  <c r="AO297" i="103"/>
  <c r="AF297" i="103"/>
  <c r="AL297" i="103"/>
  <c r="AI297" i="103"/>
  <c r="AP297" i="103"/>
  <c r="W297" i="103"/>
  <c r="AT297" i="103"/>
  <c r="AE297" i="103"/>
  <c r="R297" i="103"/>
  <c r="S297" i="103"/>
  <c r="X297" i="103"/>
  <c r="AD297" i="103"/>
  <c r="AA297" i="103"/>
  <c r="AC297" i="103"/>
  <c r="P297" i="103"/>
  <c r="Z297" i="103"/>
  <c r="H83" i="151" l="1"/>
  <c r="M83" i="151"/>
  <c r="N83" i="151"/>
  <c r="AM298" i="103"/>
  <c r="H297" i="103"/>
  <c r="E298" i="103"/>
  <c r="G297" i="103"/>
  <c r="O299" i="103"/>
  <c r="AP299" i="103" s="1"/>
  <c r="N300" i="103"/>
  <c r="AQ298" i="103"/>
  <c r="U298" i="103"/>
  <c r="AO298" i="103"/>
  <c r="AB298" i="103"/>
  <c r="W298" i="103"/>
  <c r="AH298" i="103"/>
  <c r="AR298" i="103"/>
  <c r="Y298" i="103"/>
  <c r="AN298" i="103"/>
  <c r="AG298" i="103"/>
  <c r="P298" i="103"/>
  <c r="AC298" i="103"/>
  <c r="AJ298" i="103"/>
  <c r="AP298" i="103"/>
  <c r="AT298" i="103"/>
  <c r="R298" i="103"/>
  <c r="AS298" i="103"/>
  <c r="Z298" i="103"/>
  <c r="T298" i="103"/>
  <c r="AF298" i="103"/>
  <c r="V298" i="103"/>
  <c r="S298" i="103"/>
  <c r="X298" i="103"/>
  <c r="Q298" i="103"/>
  <c r="AD298" i="103"/>
  <c r="AA298" i="103"/>
  <c r="AK298" i="103"/>
  <c r="AE298" i="103"/>
  <c r="AL298" i="103"/>
  <c r="K83" i="151" l="1"/>
  <c r="J83" i="151"/>
  <c r="V299" i="103"/>
  <c r="W299" i="103"/>
  <c r="Q299" i="103"/>
  <c r="S299" i="103"/>
  <c r="AL299" i="103"/>
  <c r="AQ299" i="103"/>
  <c r="R299" i="103"/>
  <c r="P299" i="103"/>
  <c r="AA299" i="103"/>
  <c r="AI299" i="103"/>
  <c r="AR299" i="103"/>
  <c r="AF299" i="103"/>
  <c r="AS299" i="103"/>
  <c r="H298" i="103"/>
  <c r="I298" i="103" s="1"/>
  <c r="G298" i="103"/>
  <c r="E299" i="103"/>
  <c r="N301" i="103"/>
  <c r="O300" i="103"/>
  <c r="Z300" i="103" s="1"/>
  <c r="AC299" i="103"/>
  <c r="AO299" i="103"/>
  <c r="T299" i="103"/>
  <c r="Z299" i="103"/>
  <c r="AJ299" i="103"/>
  <c r="AB299" i="103"/>
  <c r="U299" i="103"/>
  <c r="AH299" i="103"/>
  <c r="AD299" i="103"/>
  <c r="AN299" i="103"/>
  <c r="X299" i="103"/>
  <c r="AT299" i="103"/>
  <c r="AM299" i="103"/>
  <c r="Y299" i="103"/>
  <c r="AK299" i="103"/>
  <c r="AE299" i="103"/>
  <c r="AG299" i="103"/>
  <c r="Z277" i="161" l="1"/>
  <c r="Z278" i="161" s="1"/>
  <c r="Z298" i="161" s="1"/>
  <c r="F84" i="151"/>
  <c r="P84" i="151" s="1"/>
  <c r="G84" i="151"/>
  <c r="AC270" i="112"/>
  <c r="AC271" i="112" s="1"/>
  <c r="AC291" i="112" s="1"/>
  <c r="AD277" i="115"/>
  <c r="AD278" i="115" s="1"/>
  <c r="AD298" i="115" s="1"/>
  <c r="AC270" i="106"/>
  <c r="AC271" i="106" s="1"/>
  <c r="AC291" i="106" s="1"/>
  <c r="AH300" i="103"/>
  <c r="AB300" i="103"/>
  <c r="H299" i="103"/>
  <c r="G299" i="103"/>
  <c r="E300" i="103"/>
  <c r="O301" i="103"/>
  <c r="AC301" i="103" s="1"/>
  <c r="N302" i="103"/>
  <c r="AM300" i="103"/>
  <c r="AN300" i="103"/>
  <c r="AG300" i="103"/>
  <c r="AP300" i="103"/>
  <c r="Q300" i="103"/>
  <c r="S300" i="103"/>
  <c r="W300" i="103"/>
  <c r="AE300" i="103"/>
  <c r="AD300" i="103"/>
  <c r="AA300" i="103"/>
  <c r="U300" i="103"/>
  <c r="AR300" i="103"/>
  <c r="AL300" i="103"/>
  <c r="AI300" i="103"/>
  <c r="P300" i="103"/>
  <c r="Y300" i="103"/>
  <c r="T300" i="103"/>
  <c r="AT300" i="103"/>
  <c r="AQ300" i="103"/>
  <c r="AO300" i="103"/>
  <c r="V300" i="103"/>
  <c r="X300" i="103"/>
  <c r="AC300" i="103"/>
  <c r="AF300" i="103"/>
  <c r="R300" i="103"/>
  <c r="AK300" i="103"/>
  <c r="AJ300" i="103"/>
  <c r="AS300" i="103"/>
  <c r="H84" i="151" l="1"/>
  <c r="M84" i="151"/>
  <c r="N84" i="151"/>
  <c r="AG301" i="103"/>
  <c r="H300" i="103"/>
  <c r="G300" i="103"/>
  <c r="N303" i="103"/>
  <c r="E301" i="103"/>
  <c r="O302" i="103"/>
  <c r="AO302" i="103" s="1"/>
  <c r="AE301" i="103"/>
  <c r="S301" i="103"/>
  <c r="AB301" i="103"/>
  <c r="Z301" i="103"/>
  <c r="AH301" i="103"/>
  <c r="AK301" i="103"/>
  <c r="AO301" i="103"/>
  <c r="AD301" i="103"/>
  <c r="AF301" i="103"/>
  <c r="AJ301" i="103"/>
  <c r="Q301" i="103"/>
  <c r="AS301" i="103"/>
  <c r="Y301" i="103"/>
  <c r="AR301" i="103"/>
  <c r="AN301" i="103"/>
  <c r="P301" i="103"/>
  <c r="AL301" i="103"/>
  <c r="AP301" i="103"/>
  <c r="AM301" i="103"/>
  <c r="R301" i="103"/>
  <c r="U301" i="103"/>
  <c r="AT301" i="103"/>
  <c r="V301" i="103"/>
  <c r="AA301" i="103"/>
  <c r="AI301" i="103"/>
  <c r="T301" i="103"/>
  <c r="X301" i="103"/>
  <c r="AQ301" i="103"/>
  <c r="W301" i="103"/>
  <c r="K84" i="151" l="1"/>
  <c r="J84" i="151"/>
  <c r="T302" i="103"/>
  <c r="AM302" i="103"/>
  <c r="AS302" i="103"/>
  <c r="AC302" i="103"/>
  <c r="AR302" i="103"/>
  <c r="AB302" i="103"/>
  <c r="AK302" i="103"/>
  <c r="E302" i="103"/>
  <c r="H301" i="103"/>
  <c r="G301" i="103"/>
  <c r="O303" i="103"/>
  <c r="AO303" i="103" s="1"/>
  <c r="N304" i="103"/>
  <c r="R302" i="103"/>
  <c r="S302" i="103"/>
  <c r="AL302" i="103"/>
  <c r="Q302" i="103"/>
  <c r="W302" i="103"/>
  <c r="AF302" i="103"/>
  <c r="X302" i="103"/>
  <c r="Y302" i="103"/>
  <c r="AN302" i="103"/>
  <c r="Z302" i="103"/>
  <c r="AD302" i="103"/>
  <c r="AI302" i="103"/>
  <c r="AA302" i="103"/>
  <c r="U302" i="103"/>
  <c r="AH302" i="103"/>
  <c r="AG302" i="103"/>
  <c r="V302" i="103"/>
  <c r="P302" i="103"/>
  <c r="AP302" i="103"/>
  <c r="AT302" i="103"/>
  <c r="AE302" i="103"/>
  <c r="AJ302" i="103"/>
  <c r="AQ302" i="103"/>
  <c r="F85" i="151" l="1"/>
  <c r="P85" i="151" s="1"/>
  <c r="G85" i="151"/>
  <c r="T303" i="103"/>
  <c r="E303" i="103"/>
  <c r="H302" i="103"/>
  <c r="O304" i="103"/>
  <c r="Y304" i="103" s="1"/>
  <c r="G302" i="103"/>
  <c r="N305" i="103"/>
  <c r="AK303" i="103"/>
  <c r="AC303" i="103"/>
  <c r="AJ303" i="103"/>
  <c r="V303" i="103"/>
  <c r="AQ303" i="103"/>
  <c r="W303" i="103"/>
  <c r="AS303" i="103"/>
  <c r="P303" i="103"/>
  <c r="AE303" i="103"/>
  <c r="X303" i="103"/>
  <c r="R303" i="103"/>
  <c r="Z303" i="103"/>
  <c r="AN303" i="103"/>
  <c r="AM303" i="103"/>
  <c r="AL303" i="103"/>
  <c r="AF303" i="103"/>
  <c r="AI303" i="103"/>
  <c r="Q303" i="103"/>
  <c r="AT303" i="103"/>
  <c r="Y303" i="103"/>
  <c r="AP303" i="103"/>
  <c r="S303" i="103"/>
  <c r="U303" i="103"/>
  <c r="AG303" i="103"/>
  <c r="AA303" i="103"/>
  <c r="AR303" i="103"/>
  <c r="AB303" i="103"/>
  <c r="AH303" i="103"/>
  <c r="AD303" i="103"/>
  <c r="H85" i="151" l="1"/>
  <c r="M85" i="151"/>
  <c r="N85" i="151"/>
  <c r="AH304" i="103"/>
  <c r="AG304" i="103"/>
  <c r="AC304" i="103"/>
  <c r="U304" i="103"/>
  <c r="AS304" i="103"/>
  <c r="AO304" i="103"/>
  <c r="AP304" i="103"/>
  <c r="AD304" i="103"/>
  <c r="AB304" i="103"/>
  <c r="AR304" i="103"/>
  <c r="AK304" i="103"/>
  <c r="P304" i="103"/>
  <c r="AJ304" i="103"/>
  <c r="AI304" i="103"/>
  <c r="W304" i="103"/>
  <c r="V304" i="103"/>
  <c r="X304" i="103"/>
  <c r="AL304" i="103"/>
  <c r="AT304" i="103"/>
  <c r="AM304" i="103"/>
  <c r="R304" i="103"/>
  <c r="Q304" i="103"/>
  <c r="E304" i="103"/>
  <c r="G303" i="103"/>
  <c r="H303" i="103"/>
  <c r="N306" i="103"/>
  <c r="O305" i="103"/>
  <c r="AG305" i="103" s="1"/>
  <c r="AQ304" i="103"/>
  <c r="S304" i="103"/>
  <c r="AE304" i="103"/>
  <c r="AN304" i="103"/>
  <c r="AF304" i="103"/>
  <c r="Z304" i="103"/>
  <c r="T304" i="103"/>
  <c r="AA304" i="103"/>
  <c r="K85" i="151" l="1"/>
  <c r="G86" i="151" s="1"/>
  <c r="J85" i="151"/>
  <c r="AS305" i="103"/>
  <c r="E305" i="103"/>
  <c r="G304" i="103"/>
  <c r="N307" i="103"/>
  <c r="H304" i="103"/>
  <c r="O306" i="103"/>
  <c r="T306" i="103" s="1"/>
  <c r="AA305" i="103"/>
  <c r="AE305" i="103"/>
  <c r="AM305" i="103"/>
  <c r="X305" i="103"/>
  <c r="AL305" i="103"/>
  <c r="AF305" i="103"/>
  <c r="AP305" i="103"/>
  <c r="AC305" i="103"/>
  <c r="T305" i="103"/>
  <c r="S305" i="103"/>
  <c r="AH305" i="103"/>
  <c r="R305" i="103"/>
  <c r="AO305" i="103"/>
  <c r="Z305" i="103"/>
  <c r="AN305" i="103"/>
  <c r="AI305" i="103"/>
  <c r="AB305" i="103"/>
  <c r="AQ305" i="103"/>
  <c r="AR305" i="103"/>
  <c r="U305" i="103"/>
  <c r="AK305" i="103"/>
  <c r="Q305" i="103"/>
  <c r="P305" i="103"/>
  <c r="AJ305" i="103"/>
  <c r="AT305" i="103"/>
  <c r="Y305" i="103"/>
  <c r="AD305" i="103"/>
  <c r="V305" i="103"/>
  <c r="W305" i="103"/>
  <c r="F86" i="151" l="1"/>
  <c r="P86" i="151" s="1"/>
  <c r="AK306" i="103"/>
  <c r="P306" i="103"/>
  <c r="AM306" i="103"/>
  <c r="AB306" i="103"/>
  <c r="AD306" i="103"/>
  <c r="X306" i="103"/>
  <c r="U306" i="103"/>
  <c r="AJ306" i="103"/>
  <c r="AH306" i="103"/>
  <c r="AE306" i="103"/>
  <c r="AR306" i="103"/>
  <c r="AA306" i="103"/>
  <c r="AP306" i="103"/>
  <c r="AI306" i="103"/>
  <c r="V306" i="103"/>
  <c r="S306" i="103"/>
  <c r="AF306" i="103"/>
  <c r="AG306" i="103"/>
  <c r="AL306" i="103"/>
  <c r="AT306" i="103"/>
  <c r="AQ306" i="103"/>
  <c r="AO306" i="103"/>
  <c r="E306" i="103"/>
  <c r="N308" i="103"/>
  <c r="G305" i="103"/>
  <c r="O307" i="103"/>
  <c r="AO307" i="103" s="1"/>
  <c r="H305" i="103"/>
  <c r="AN306" i="103"/>
  <c r="R306" i="103"/>
  <c r="Q306" i="103"/>
  <c r="AS306" i="103"/>
  <c r="Y306" i="103"/>
  <c r="AC306" i="103"/>
  <c r="W306" i="103"/>
  <c r="Z306" i="103"/>
  <c r="H86" i="151" l="1"/>
  <c r="M86" i="151"/>
  <c r="N86" i="151"/>
  <c r="AN307" i="103"/>
  <c r="AL307" i="103"/>
  <c r="AB307" i="103"/>
  <c r="AA307" i="103"/>
  <c r="Z307" i="103"/>
  <c r="AJ307" i="103"/>
  <c r="AC307" i="103"/>
  <c r="AK307" i="103"/>
  <c r="AT307" i="103"/>
  <c r="AQ307" i="103"/>
  <c r="Q307" i="103"/>
  <c r="R307" i="103"/>
  <c r="V307" i="103"/>
  <c r="AI307" i="103"/>
  <c r="AF307" i="103"/>
  <c r="AR307" i="103"/>
  <c r="U307" i="103"/>
  <c r="W307" i="103"/>
  <c r="Y307" i="103"/>
  <c r="T307" i="103"/>
  <c r="S307" i="103"/>
  <c r="E307" i="103"/>
  <c r="N309" i="103"/>
  <c r="H306" i="103"/>
  <c r="G306" i="103"/>
  <c r="O308" i="103"/>
  <c r="AJ308" i="103" s="1"/>
  <c r="AP307" i="103"/>
  <c r="AD307" i="103"/>
  <c r="AM307" i="103"/>
  <c r="AE307" i="103"/>
  <c r="AH307" i="103"/>
  <c r="AG307" i="103"/>
  <c r="X307" i="103"/>
  <c r="P307" i="103"/>
  <c r="AS307" i="103"/>
  <c r="K86" i="151" l="1"/>
  <c r="J86" i="151"/>
  <c r="AN308" i="103"/>
  <c r="S308" i="103"/>
  <c r="AH308" i="103"/>
  <c r="AR308" i="103"/>
  <c r="AP308" i="103"/>
  <c r="AK308" i="103"/>
  <c r="Y308" i="103"/>
  <c r="AQ308" i="103"/>
  <c r="AL308" i="103"/>
  <c r="AI308" i="103"/>
  <c r="AG308" i="103"/>
  <c r="AS308" i="103"/>
  <c r="X308" i="103"/>
  <c r="AD308" i="103"/>
  <c r="AT308" i="103"/>
  <c r="AO308" i="103"/>
  <c r="Q308" i="103"/>
  <c r="AA308" i="103"/>
  <c r="AE308" i="103"/>
  <c r="AC308" i="103"/>
  <c r="T308" i="103"/>
  <c r="U308" i="103"/>
  <c r="E308" i="103"/>
  <c r="H307" i="103"/>
  <c r="G307" i="103"/>
  <c r="N310" i="103"/>
  <c r="O309" i="103"/>
  <c r="Q309" i="103" s="1"/>
  <c r="R308" i="103"/>
  <c r="V308" i="103"/>
  <c r="P308" i="103"/>
  <c r="AM308" i="103"/>
  <c r="AB308" i="103"/>
  <c r="Z308" i="103"/>
  <c r="AF308" i="103"/>
  <c r="W308" i="103"/>
  <c r="F87" i="151" l="1"/>
  <c r="P87" i="151" s="1"/>
  <c r="G87" i="151"/>
  <c r="V309" i="103"/>
  <c r="Y309" i="103"/>
  <c r="AG309" i="103"/>
  <c r="AH309" i="103"/>
  <c r="E309" i="103"/>
  <c r="N311" i="103"/>
  <c r="G308" i="103"/>
  <c r="H308" i="103"/>
  <c r="O310" i="103"/>
  <c r="AF310" i="103" s="1"/>
  <c r="AO309" i="103"/>
  <c r="AQ309" i="103"/>
  <c r="AJ309" i="103"/>
  <c r="AA309" i="103"/>
  <c r="P309" i="103"/>
  <c r="AB309" i="103"/>
  <c r="AT309" i="103"/>
  <c r="Z309" i="103"/>
  <c r="X309" i="103"/>
  <c r="U309" i="103"/>
  <c r="W309" i="103"/>
  <c r="AR309" i="103"/>
  <c r="AS309" i="103"/>
  <c r="R309" i="103"/>
  <c r="AM309" i="103"/>
  <c r="S309" i="103"/>
  <c r="AD309" i="103"/>
  <c r="AC309" i="103"/>
  <c r="AF309" i="103"/>
  <c r="AK309" i="103"/>
  <c r="AE309" i="103"/>
  <c r="AP309" i="103"/>
  <c r="AN309" i="103"/>
  <c r="AL309" i="103"/>
  <c r="AI309" i="103"/>
  <c r="T309" i="103"/>
  <c r="H87" i="151" l="1"/>
  <c r="M87" i="151"/>
  <c r="N87" i="151"/>
  <c r="AP310" i="103"/>
  <c r="AQ310" i="103"/>
  <c r="Z310" i="103"/>
  <c r="AI310" i="103"/>
  <c r="AG310" i="103"/>
  <c r="W310" i="103"/>
  <c r="AS310" i="103"/>
  <c r="AE310" i="103"/>
  <c r="AB310" i="103"/>
  <c r="E310" i="103"/>
  <c r="G309" i="103"/>
  <c r="H309" i="103"/>
  <c r="N312" i="103"/>
  <c r="O311" i="103"/>
  <c r="AE311" i="103" s="1"/>
  <c r="U310" i="103"/>
  <c r="AN310" i="103"/>
  <c r="AR310" i="103"/>
  <c r="V310" i="103"/>
  <c r="AJ310" i="103"/>
  <c r="AC310" i="103"/>
  <c r="AH310" i="103"/>
  <c r="R310" i="103"/>
  <c r="AM310" i="103"/>
  <c r="AL310" i="103"/>
  <c r="AK310" i="103"/>
  <c r="AD310" i="103"/>
  <c r="X310" i="103"/>
  <c r="Y310" i="103"/>
  <c r="AT310" i="103"/>
  <c r="P310" i="103"/>
  <c r="T310" i="103"/>
  <c r="S310" i="103"/>
  <c r="AO310" i="103"/>
  <c r="Q310" i="103"/>
  <c r="AA310" i="103"/>
  <c r="K87" i="151" l="1"/>
  <c r="J87" i="151"/>
  <c r="AP311" i="103"/>
  <c r="U311" i="103"/>
  <c r="AG311" i="103"/>
  <c r="AM311" i="103"/>
  <c r="AO311" i="103"/>
  <c r="AS311" i="103"/>
  <c r="P311" i="103"/>
  <c r="AA311" i="103"/>
  <c r="AT311" i="103"/>
  <c r="Y311" i="103"/>
  <c r="AI311" i="103"/>
  <c r="AB311" i="103"/>
  <c r="S311" i="103"/>
  <c r="X311" i="103"/>
  <c r="AF311" i="103"/>
  <c r="AH311" i="103"/>
  <c r="AJ311" i="103"/>
  <c r="AD311" i="103"/>
  <c r="AQ311" i="103"/>
  <c r="AC311" i="103"/>
  <c r="AK311" i="103"/>
  <c r="AN311" i="103"/>
  <c r="V311" i="103"/>
  <c r="AR311" i="103"/>
  <c r="R311" i="103"/>
  <c r="Q311" i="103"/>
  <c r="W311" i="103"/>
  <c r="H310" i="103"/>
  <c r="I310" i="103" s="1"/>
  <c r="G310" i="103"/>
  <c r="N313" i="103"/>
  <c r="E311" i="103"/>
  <c r="O312" i="103"/>
  <c r="AN312" i="103" s="1"/>
  <c r="Z311" i="103"/>
  <c r="AL311" i="103"/>
  <c r="T311" i="103"/>
  <c r="AA277" i="161" l="1"/>
  <c r="AA278" i="161" s="1"/>
  <c r="AA298" i="161" s="1"/>
  <c r="F88" i="151"/>
  <c r="P88" i="151" s="1"/>
  <c r="G88" i="151"/>
  <c r="AD270" i="112"/>
  <c r="AD271" i="112" s="1"/>
  <c r="AD291" i="112" s="1"/>
  <c r="AE277" i="115"/>
  <c r="AE278" i="115" s="1"/>
  <c r="AE298" i="115" s="1"/>
  <c r="AD270" i="106"/>
  <c r="AD271" i="106" s="1"/>
  <c r="AD291" i="106" s="1"/>
  <c r="Q312" i="103"/>
  <c r="Z312" i="103"/>
  <c r="AB312" i="103"/>
  <c r="R312" i="103"/>
  <c r="AJ312" i="103"/>
  <c r="AL312" i="103"/>
  <c r="AE312" i="103"/>
  <c r="H311" i="103"/>
  <c r="N314" i="103"/>
  <c r="E312" i="103"/>
  <c r="G311" i="103"/>
  <c r="O313" i="103"/>
  <c r="AA313" i="103" s="1"/>
  <c r="AM312" i="103"/>
  <c r="AD312" i="103"/>
  <c r="AH312" i="103"/>
  <c r="S312" i="103"/>
  <c r="X312" i="103"/>
  <c r="U312" i="103"/>
  <c r="AA312" i="103"/>
  <c r="AK312" i="103"/>
  <c r="AQ312" i="103"/>
  <c r="AO312" i="103"/>
  <c r="AS312" i="103"/>
  <c r="W312" i="103"/>
  <c r="Y312" i="103"/>
  <c r="AC312" i="103"/>
  <c r="AP312" i="103"/>
  <c r="P312" i="103"/>
  <c r="T312" i="103"/>
  <c r="AF312" i="103"/>
  <c r="AG312" i="103"/>
  <c r="AI312" i="103"/>
  <c r="V312" i="103"/>
  <c r="AT312" i="103"/>
  <c r="AR312" i="103"/>
  <c r="H88" i="151" l="1"/>
  <c r="M88" i="151"/>
  <c r="N88" i="151"/>
  <c r="AG313" i="103"/>
  <c r="AE313" i="103"/>
  <c r="AS313" i="103"/>
  <c r="AK313" i="103"/>
  <c r="AJ313" i="103"/>
  <c r="Q313" i="103"/>
  <c r="P313" i="103"/>
  <c r="AM313" i="103"/>
  <c r="AP313" i="103"/>
  <c r="T313" i="103"/>
  <c r="Z313" i="103"/>
  <c r="AQ313" i="103"/>
  <c r="AF313" i="103"/>
  <c r="AR313" i="103"/>
  <c r="AB313" i="103"/>
  <c r="AO313" i="103"/>
  <c r="R313" i="103"/>
  <c r="AD313" i="103"/>
  <c r="S313" i="103"/>
  <c r="AT313" i="103"/>
  <c r="W313" i="103"/>
  <c r="X313" i="103"/>
  <c r="AL313" i="103"/>
  <c r="AI313" i="103"/>
  <c r="V313" i="103"/>
  <c r="Y313" i="103"/>
  <c r="AN313" i="103"/>
  <c r="AH313" i="103"/>
  <c r="AC313" i="103"/>
  <c r="U313" i="103"/>
  <c r="E313" i="103"/>
  <c r="H312" i="103"/>
  <c r="G312" i="103"/>
  <c r="N315" i="103"/>
  <c r="O314" i="103"/>
  <c r="AO314" i="103" s="1"/>
  <c r="K88" i="151" l="1"/>
  <c r="J88" i="151"/>
  <c r="AB314" i="103"/>
  <c r="X314" i="103"/>
  <c r="H313" i="103"/>
  <c r="E314" i="103"/>
  <c r="G313" i="103"/>
  <c r="N316" i="103"/>
  <c r="O315" i="103"/>
  <c r="AA315" i="103" s="1"/>
  <c r="AR314" i="103"/>
  <c r="T314" i="103"/>
  <c r="AN314" i="103"/>
  <c r="AI314" i="103"/>
  <c r="AQ314" i="103"/>
  <c r="U314" i="103"/>
  <c r="AJ314" i="103"/>
  <c r="W314" i="103"/>
  <c r="AH314" i="103"/>
  <c r="AK314" i="103"/>
  <c r="AC314" i="103"/>
  <c r="AP314" i="103"/>
  <c r="P314" i="103"/>
  <c r="S314" i="103"/>
  <c r="AS314" i="103"/>
  <c r="AF314" i="103"/>
  <c r="Y314" i="103"/>
  <c r="AD314" i="103"/>
  <c r="AT314" i="103"/>
  <c r="AM314" i="103"/>
  <c r="AA314" i="103"/>
  <c r="V314" i="103"/>
  <c r="AL314" i="103"/>
  <c r="Q314" i="103"/>
  <c r="AE314" i="103"/>
  <c r="R314" i="103"/>
  <c r="AG314" i="103"/>
  <c r="Z314" i="103"/>
  <c r="F89" i="151" l="1"/>
  <c r="P89" i="151" s="1"/>
  <c r="G89" i="151"/>
  <c r="AG315" i="103"/>
  <c r="AJ315" i="103"/>
  <c r="AP315" i="103"/>
  <c r="S315" i="103"/>
  <c r="AQ315" i="103"/>
  <c r="AF315" i="103"/>
  <c r="E315" i="103"/>
  <c r="H314" i="103"/>
  <c r="G314" i="103"/>
  <c r="N317" i="103"/>
  <c r="O316" i="103"/>
  <c r="AE316" i="103" s="1"/>
  <c r="AD315" i="103"/>
  <c r="AM315" i="103"/>
  <c r="AS315" i="103"/>
  <c r="AO315" i="103"/>
  <c r="Z315" i="103"/>
  <c r="AC315" i="103"/>
  <c r="AL315" i="103"/>
  <c r="Q315" i="103"/>
  <c r="X315" i="103"/>
  <c r="AH315" i="103"/>
  <c r="V315" i="103"/>
  <c r="AR315" i="103"/>
  <c r="AT315" i="103"/>
  <c r="AK315" i="103"/>
  <c r="R315" i="103"/>
  <c r="AB315" i="103"/>
  <c r="P315" i="103"/>
  <c r="T315" i="103"/>
  <c r="AI315" i="103"/>
  <c r="W315" i="103"/>
  <c r="AN315" i="103"/>
  <c r="AE315" i="103"/>
  <c r="Y315" i="103"/>
  <c r="U315" i="103"/>
  <c r="H89" i="151" l="1"/>
  <c r="M89" i="151"/>
  <c r="N89" i="151"/>
  <c r="AC316" i="103"/>
  <c r="Y316" i="103"/>
  <c r="Z316" i="103"/>
  <c r="AO316" i="103"/>
  <c r="AJ316" i="103"/>
  <c r="AI316" i="103"/>
  <c r="P316" i="103"/>
  <c r="R316" i="103"/>
  <c r="AP316" i="103"/>
  <c r="AG316" i="103"/>
  <c r="U316" i="103"/>
  <c r="AF316" i="103"/>
  <c r="AL316" i="103"/>
  <c r="AK316" i="103"/>
  <c r="X316" i="103"/>
  <c r="T316" i="103"/>
  <c r="AT316" i="103"/>
  <c r="AD316" i="103"/>
  <c r="AN316" i="103"/>
  <c r="E316" i="103"/>
  <c r="G315" i="103"/>
  <c r="N318" i="103"/>
  <c r="H315" i="103"/>
  <c r="O317" i="103"/>
  <c r="AN317" i="103" s="1"/>
  <c r="AR316" i="103"/>
  <c r="AQ316" i="103"/>
  <c r="S316" i="103"/>
  <c r="AM316" i="103"/>
  <c r="AA316" i="103"/>
  <c r="W316" i="103"/>
  <c r="AH316" i="103"/>
  <c r="V316" i="103"/>
  <c r="AB316" i="103"/>
  <c r="AS316" i="103"/>
  <c r="Q316" i="103"/>
  <c r="K89" i="151" l="1"/>
  <c r="G90" i="151" s="1"/>
  <c r="J89" i="151"/>
  <c r="AG317" i="103"/>
  <c r="AH317" i="103"/>
  <c r="AA317" i="103"/>
  <c r="AJ317" i="103"/>
  <c r="Y317" i="103"/>
  <c r="R317" i="103"/>
  <c r="W317" i="103"/>
  <c r="AL317" i="103"/>
  <c r="AS317" i="103"/>
  <c r="AK317" i="103"/>
  <c r="AQ317" i="103"/>
  <c r="Z317" i="103"/>
  <c r="AB317" i="103"/>
  <c r="AM317" i="103"/>
  <c r="AO317" i="103"/>
  <c r="P317" i="103"/>
  <c r="E317" i="103"/>
  <c r="N319" i="103"/>
  <c r="O318" i="103"/>
  <c r="V318" i="103" s="1"/>
  <c r="H316" i="103"/>
  <c r="G316" i="103"/>
  <c r="AE317" i="103"/>
  <c r="T317" i="103"/>
  <c r="AF317" i="103"/>
  <c r="U317" i="103"/>
  <c r="AD317" i="103"/>
  <c r="AC317" i="103"/>
  <c r="Q317" i="103"/>
  <c r="AP317" i="103"/>
  <c r="X317" i="103"/>
  <c r="AT317" i="103"/>
  <c r="AI317" i="103"/>
  <c r="V317" i="103"/>
  <c r="S317" i="103"/>
  <c r="AR317" i="103"/>
  <c r="F90" i="151" l="1"/>
  <c r="P90" i="151" s="1"/>
  <c r="T318" i="103"/>
  <c r="Q318" i="103"/>
  <c r="AE318" i="103"/>
  <c r="AJ318" i="103"/>
  <c r="AK318" i="103"/>
  <c r="AO318" i="103"/>
  <c r="AA318" i="103"/>
  <c r="AI318" i="103"/>
  <c r="AT318" i="103"/>
  <c r="AP318" i="103"/>
  <c r="AR318" i="103"/>
  <c r="X318" i="103"/>
  <c r="Z318" i="103"/>
  <c r="R318" i="103"/>
  <c r="P318" i="103"/>
  <c r="S318" i="103"/>
  <c r="U318" i="103"/>
  <c r="W318" i="103"/>
  <c r="AQ318" i="103"/>
  <c r="AD318" i="103"/>
  <c r="AN318" i="103"/>
  <c r="Y318" i="103"/>
  <c r="AC318" i="103"/>
  <c r="AM318" i="103"/>
  <c r="AL318" i="103"/>
  <c r="AB318" i="103"/>
  <c r="AF318" i="103"/>
  <c r="H317" i="103"/>
  <c r="E318" i="103"/>
  <c r="O319" i="103"/>
  <c r="P319" i="103" s="1"/>
  <c r="G317" i="103"/>
  <c r="N320" i="103"/>
  <c r="AH318" i="103"/>
  <c r="AG318" i="103"/>
  <c r="AS318" i="103"/>
  <c r="H90" i="151" l="1"/>
  <c r="M90" i="151"/>
  <c r="N90" i="151"/>
  <c r="AB319" i="103"/>
  <c r="Z319" i="103"/>
  <c r="W319" i="103"/>
  <c r="AI319" i="103"/>
  <c r="AE319" i="103"/>
  <c r="V319" i="103"/>
  <c r="X319" i="103"/>
  <c r="AP319" i="103"/>
  <c r="AQ319" i="103"/>
  <c r="T319" i="103"/>
  <c r="AL319" i="103"/>
  <c r="AD319" i="103"/>
  <c r="AJ319" i="103"/>
  <c r="AF319" i="103"/>
  <c r="AR319" i="103"/>
  <c r="AN319" i="103"/>
  <c r="E319" i="103"/>
  <c r="G318" i="103"/>
  <c r="N321" i="103"/>
  <c r="O320" i="103"/>
  <c r="AE320" i="103" s="1"/>
  <c r="H318" i="103"/>
  <c r="AK319" i="103"/>
  <c r="AA319" i="103"/>
  <c r="AT319" i="103"/>
  <c r="AS319" i="103"/>
  <c r="AC319" i="103"/>
  <c r="AG319" i="103"/>
  <c r="R319" i="103"/>
  <c r="U319" i="103"/>
  <c r="AH319" i="103"/>
  <c r="Y319" i="103"/>
  <c r="AM319" i="103"/>
  <c r="S319" i="103"/>
  <c r="AO319" i="103"/>
  <c r="Q319" i="103"/>
  <c r="K90" i="151" l="1"/>
  <c r="G91" i="151" s="1"/>
  <c r="J90" i="151"/>
  <c r="P320" i="103"/>
  <c r="AO320" i="103"/>
  <c r="AR320" i="103"/>
  <c r="X320" i="103"/>
  <c r="AS320" i="103"/>
  <c r="W320" i="103"/>
  <c r="T320" i="103"/>
  <c r="Y320" i="103"/>
  <c r="U320" i="103"/>
  <c r="AF320" i="103"/>
  <c r="N322" i="103"/>
  <c r="H319" i="103"/>
  <c r="G319" i="103"/>
  <c r="E320" i="103"/>
  <c r="O321" i="103"/>
  <c r="AF321" i="103" s="1"/>
  <c r="AT320" i="103"/>
  <c r="AI320" i="103"/>
  <c r="AC320" i="103"/>
  <c r="AD320" i="103"/>
  <c r="AN320" i="103"/>
  <c r="AH320" i="103"/>
  <c r="AA320" i="103"/>
  <c r="AM320" i="103"/>
  <c r="AJ320" i="103"/>
  <c r="R320" i="103"/>
  <c r="AP320" i="103"/>
  <c r="V320" i="103"/>
  <c r="Z320" i="103"/>
  <c r="S320" i="103"/>
  <c r="AK320" i="103"/>
  <c r="AB320" i="103"/>
  <c r="AL320" i="103"/>
  <c r="AQ320" i="103"/>
  <c r="AG320" i="103"/>
  <c r="Q320" i="103"/>
  <c r="F91" i="151" l="1"/>
  <c r="P91" i="151" s="1"/>
  <c r="AQ321" i="103"/>
  <c r="R321" i="103"/>
  <c r="AN321" i="103"/>
  <c r="S321" i="103"/>
  <c r="AT321" i="103"/>
  <c r="AJ321" i="103"/>
  <c r="AS321" i="103"/>
  <c r="Y321" i="103"/>
  <c r="U321" i="103"/>
  <c r="E321" i="103"/>
  <c r="H320" i="103"/>
  <c r="G320" i="103"/>
  <c r="N323" i="103"/>
  <c r="O322" i="103"/>
  <c r="AE322" i="103" s="1"/>
  <c r="T321" i="103"/>
  <c r="AB321" i="103"/>
  <c r="AM321" i="103"/>
  <c r="AC321" i="103"/>
  <c r="AG321" i="103"/>
  <c r="W321" i="103"/>
  <c r="Z321" i="103"/>
  <c r="X321" i="103"/>
  <c r="AP321" i="103"/>
  <c r="AR321" i="103"/>
  <c r="AO321" i="103"/>
  <c r="AE321" i="103"/>
  <c r="AA321" i="103"/>
  <c r="AD321" i="103"/>
  <c r="V321" i="103"/>
  <c r="AK321" i="103"/>
  <c r="Q321" i="103"/>
  <c r="P321" i="103"/>
  <c r="AH321" i="103"/>
  <c r="AL321" i="103"/>
  <c r="AI321" i="103"/>
  <c r="H91" i="151" l="1"/>
  <c r="M91" i="151"/>
  <c r="N91" i="151"/>
  <c r="V322" i="103"/>
  <c r="AT322" i="103"/>
  <c r="U322" i="103"/>
  <c r="AO322" i="103"/>
  <c r="AB322" i="103"/>
  <c r="P322" i="103"/>
  <c r="AD322" i="103"/>
  <c r="T322" i="103"/>
  <c r="AC322" i="103"/>
  <c r="AG322" i="103"/>
  <c r="AL322" i="103"/>
  <c r="AK322" i="103"/>
  <c r="AP322" i="103"/>
  <c r="AR322" i="103"/>
  <c r="Y322" i="103"/>
  <c r="AN322" i="103"/>
  <c r="R322" i="103"/>
  <c r="X322" i="103"/>
  <c r="AA322" i="103"/>
  <c r="Q322" i="103"/>
  <c r="S322" i="103"/>
  <c r="AH322" i="103"/>
  <c r="W322" i="103"/>
  <c r="AM322" i="103"/>
  <c r="AJ322" i="103"/>
  <c r="Z322" i="103"/>
  <c r="AF322" i="103"/>
  <c r="H321" i="103"/>
  <c r="E322" i="103"/>
  <c r="G321" i="103"/>
  <c r="N324" i="103"/>
  <c r="O323" i="103"/>
  <c r="Z323" i="103" s="1"/>
  <c r="AS322" i="103"/>
  <c r="AI322" i="103"/>
  <c r="AQ322" i="103"/>
  <c r="K91" i="151" l="1"/>
  <c r="G92" i="151" s="1"/>
  <c r="J91" i="151"/>
  <c r="AP323" i="103"/>
  <c r="P323" i="103"/>
  <c r="W323" i="103"/>
  <c r="AC323" i="103"/>
  <c r="AL323" i="103"/>
  <c r="AT323" i="103"/>
  <c r="U323" i="103"/>
  <c r="Y323" i="103"/>
  <c r="AE323" i="103"/>
  <c r="AO323" i="103"/>
  <c r="AH323" i="103"/>
  <c r="AM323" i="103"/>
  <c r="AI323" i="103"/>
  <c r="S323" i="103"/>
  <c r="E323" i="103"/>
  <c r="H322" i="103"/>
  <c r="I322" i="103" s="1"/>
  <c r="G322" i="103"/>
  <c r="N325" i="103"/>
  <c r="O324" i="103"/>
  <c r="W324" i="103" s="1"/>
  <c r="AA323" i="103"/>
  <c r="V323" i="103"/>
  <c r="AQ323" i="103"/>
  <c r="AS323" i="103"/>
  <c r="AR323" i="103"/>
  <c r="R323" i="103"/>
  <c r="X323" i="103"/>
  <c r="AF323" i="103"/>
  <c r="AD323" i="103"/>
  <c r="AK323" i="103"/>
  <c r="Q323" i="103"/>
  <c r="AG323" i="103"/>
  <c r="AJ323" i="103"/>
  <c r="AN323" i="103"/>
  <c r="AB323" i="103"/>
  <c r="T323" i="103"/>
  <c r="AB277" i="161" l="1"/>
  <c r="AB278" i="161" s="1"/>
  <c r="AB298" i="161" s="1"/>
  <c r="F92" i="151"/>
  <c r="P92" i="151" s="1"/>
  <c r="AE270" i="112"/>
  <c r="AE271" i="112" s="1"/>
  <c r="AE291" i="112" s="1"/>
  <c r="AF277" i="115"/>
  <c r="AF278" i="115" s="1"/>
  <c r="AF298" i="115" s="1"/>
  <c r="AE270" i="106"/>
  <c r="AE271" i="106" s="1"/>
  <c r="AE291" i="106" s="1"/>
  <c r="AQ324" i="103"/>
  <c r="AO324" i="103"/>
  <c r="AM324" i="103"/>
  <c r="H323" i="103"/>
  <c r="E324" i="103"/>
  <c r="N326" i="103"/>
  <c r="G323" i="103"/>
  <c r="O325" i="103"/>
  <c r="AE325" i="103" s="1"/>
  <c r="AI324" i="103"/>
  <c r="AT324" i="103"/>
  <c r="AE324" i="103"/>
  <c r="T324" i="103"/>
  <c r="AP324" i="103"/>
  <c r="V324" i="103"/>
  <c r="AL324" i="103"/>
  <c r="S324" i="103"/>
  <c r="AA324" i="103"/>
  <c r="AC324" i="103"/>
  <c r="AS324" i="103"/>
  <c r="Q324" i="103"/>
  <c r="AB324" i="103"/>
  <c r="AJ324" i="103"/>
  <c r="U324" i="103"/>
  <c r="AK324" i="103"/>
  <c r="X324" i="103"/>
  <c r="AR324" i="103"/>
  <c r="P324" i="103"/>
  <c r="AD324" i="103"/>
  <c r="Z324" i="103"/>
  <c r="R324" i="103"/>
  <c r="Y324" i="103"/>
  <c r="AN324" i="103"/>
  <c r="AF324" i="103"/>
  <c r="AG324" i="103"/>
  <c r="AH324" i="103"/>
  <c r="H92" i="151" l="1"/>
  <c r="M92" i="151"/>
  <c r="N92" i="151"/>
  <c r="AH325" i="103"/>
  <c r="AG325" i="103"/>
  <c r="U325" i="103"/>
  <c r="AM325" i="103"/>
  <c r="AJ325" i="103"/>
  <c r="X325" i="103"/>
  <c r="H324" i="103"/>
  <c r="N327" i="103"/>
  <c r="G324" i="103"/>
  <c r="E325" i="103"/>
  <c r="O326" i="103"/>
  <c r="AE326" i="103" s="1"/>
  <c r="AO325" i="103"/>
  <c r="AQ325" i="103"/>
  <c r="AB325" i="103"/>
  <c r="AP325" i="103"/>
  <c r="Z325" i="103"/>
  <c r="AD325" i="103"/>
  <c r="AI325" i="103"/>
  <c r="AK325" i="103"/>
  <c r="AR325" i="103"/>
  <c r="R325" i="103"/>
  <c r="AF325" i="103"/>
  <c r="AL325" i="103"/>
  <c r="AN325" i="103"/>
  <c r="P325" i="103"/>
  <c r="W325" i="103"/>
  <c r="AA325" i="103"/>
  <c r="V325" i="103"/>
  <c r="Q325" i="103"/>
  <c r="T325" i="103"/>
  <c r="AC325" i="103"/>
  <c r="AT325" i="103"/>
  <c r="AS325" i="103"/>
  <c r="S325" i="103"/>
  <c r="Y325" i="103"/>
  <c r="K92" i="151" l="1"/>
  <c r="J92" i="151"/>
  <c r="AG326" i="103"/>
  <c r="AP326" i="103"/>
  <c r="V326" i="103"/>
  <c r="S326" i="103"/>
  <c r="AL326" i="103"/>
  <c r="U326" i="103"/>
  <c r="AM326" i="103"/>
  <c r="AC326" i="103"/>
  <c r="AR326" i="103"/>
  <c r="AJ326" i="103"/>
  <c r="AD326" i="103"/>
  <c r="T326" i="103"/>
  <c r="AI326" i="103"/>
  <c r="P326" i="103"/>
  <c r="AF326" i="103"/>
  <c r="Z326" i="103"/>
  <c r="AS326" i="103"/>
  <c r="AH326" i="103"/>
  <c r="W326" i="103"/>
  <c r="H325" i="103"/>
  <c r="N328" i="103"/>
  <c r="G325" i="103"/>
  <c r="E326" i="103"/>
  <c r="O327" i="103"/>
  <c r="AM327" i="103" s="1"/>
  <c r="AA326" i="103"/>
  <c r="AT326" i="103"/>
  <c r="AB326" i="103"/>
  <c r="X326" i="103"/>
  <c r="Q326" i="103"/>
  <c r="AK326" i="103"/>
  <c r="Y326" i="103"/>
  <c r="AN326" i="103"/>
  <c r="AO326" i="103"/>
  <c r="R326" i="103"/>
  <c r="AQ326" i="103"/>
  <c r="F93" i="151" l="1"/>
  <c r="P93" i="151" s="1"/>
  <c r="G93" i="151"/>
  <c r="AK327" i="103"/>
  <c r="Q327" i="103"/>
  <c r="AO327" i="103"/>
  <c r="AG327" i="103"/>
  <c r="AP327" i="103"/>
  <c r="AD327" i="103"/>
  <c r="AC327" i="103"/>
  <c r="AI327" i="103"/>
  <c r="AJ327" i="103"/>
  <c r="AS327" i="103"/>
  <c r="AR327" i="103"/>
  <c r="AQ327" i="103"/>
  <c r="T327" i="103"/>
  <c r="X327" i="103"/>
  <c r="R327" i="103"/>
  <c r="P327" i="103"/>
  <c r="W327" i="103"/>
  <c r="S327" i="103"/>
  <c r="H326" i="103"/>
  <c r="E327" i="103"/>
  <c r="G326" i="103"/>
  <c r="O328" i="103"/>
  <c r="AM328" i="103" s="1"/>
  <c r="N329" i="103"/>
  <c r="U327" i="103"/>
  <c r="AN327" i="103"/>
  <c r="AF327" i="103"/>
  <c r="Y327" i="103"/>
  <c r="AE327" i="103"/>
  <c r="AB327" i="103"/>
  <c r="Z327" i="103"/>
  <c r="V327" i="103"/>
  <c r="AL327" i="103"/>
  <c r="AA327" i="103"/>
  <c r="AT327" i="103"/>
  <c r="AH327" i="103"/>
  <c r="H93" i="151" l="1"/>
  <c r="M93" i="151"/>
  <c r="N93" i="151"/>
  <c r="AC328" i="103"/>
  <c r="R328" i="103"/>
  <c r="AO328" i="103"/>
  <c r="AG328" i="103"/>
  <c r="AJ328" i="103"/>
  <c r="P328" i="103"/>
  <c r="AD328" i="103"/>
  <c r="V328" i="103"/>
  <c r="AR328" i="103"/>
  <c r="Y328" i="103"/>
  <c r="AN328" i="103"/>
  <c r="AA328" i="103"/>
  <c r="AT328" i="103"/>
  <c r="X328" i="103"/>
  <c r="AH328" i="103"/>
  <c r="W328" i="103"/>
  <c r="AP328" i="103"/>
  <c r="AB328" i="103"/>
  <c r="AF328" i="103"/>
  <c r="AI328" i="103"/>
  <c r="AL328" i="103"/>
  <c r="U328" i="103"/>
  <c r="S328" i="103"/>
  <c r="N330" i="103"/>
  <c r="H327" i="103"/>
  <c r="G327" i="103"/>
  <c r="E328" i="103"/>
  <c r="O329" i="103"/>
  <c r="AM329" i="103" s="1"/>
  <c r="Q328" i="103"/>
  <c r="AK328" i="103"/>
  <c r="AQ328" i="103"/>
  <c r="AE328" i="103"/>
  <c r="Z328" i="103"/>
  <c r="AS328" i="103"/>
  <c r="T328" i="103"/>
  <c r="K93" i="151" l="1"/>
  <c r="J93" i="151"/>
  <c r="T329" i="103"/>
  <c r="AP329" i="103"/>
  <c r="AL329" i="103"/>
  <c r="AK329" i="103"/>
  <c r="AB329" i="103"/>
  <c r="S329" i="103"/>
  <c r="P329" i="103"/>
  <c r="AD329" i="103"/>
  <c r="AQ329" i="103"/>
  <c r="Y329" i="103"/>
  <c r="AA329" i="103"/>
  <c r="AC329" i="103"/>
  <c r="U329" i="103"/>
  <c r="Z329" i="103"/>
  <c r="AH329" i="103"/>
  <c r="AO329" i="103"/>
  <c r="AJ329" i="103"/>
  <c r="AS329" i="103"/>
  <c r="AR329" i="103"/>
  <c r="AF329" i="103"/>
  <c r="W329" i="103"/>
  <c r="AN329" i="103"/>
  <c r="R329" i="103"/>
  <c r="AT329" i="103"/>
  <c r="AE329" i="103"/>
  <c r="V329" i="103"/>
  <c r="AI329" i="103"/>
  <c r="H328" i="103"/>
  <c r="E329" i="103"/>
  <c r="G328" i="103"/>
  <c r="O330" i="103"/>
  <c r="AG330" i="103" s="1"/>
  <c r="N331" i="103"/>
  <c r="X329" i="103"/>
  <c r="AG329" i="103"/>
  <c r="Q329" i="103"/>
  <c r="F94" i="151" l="1"/>
  <c r="P94" i="151" s="1"/>
  <c r="G94" i="151"/>
  <c r="Q330" i="103"/>
  <c r="S330" i="103"/>
  <c r="T330" i="103"/>
  <c r="AO330" i="103"/>
  <c r="AH330" i="103"/>
  <c r="AB330" i="103"/>
  <c r="X330" i="103"/>
  <c r="AI330" i="103"/>
  <c r="Y330" i="103"/>
  <c r="AT330" i="103"/>
  <c r="AK330" i="103"/>
  <c r="AR330" i="103"/>
  <c r="U330" i="103"/>
  <c r="AJ330" i="103"/>
  <c r="W330" i="103"/>
  <c r="AQ330" i="103"/>
  <c r="AS330" i="103"/>
  <c r="AM330" i="103"/>
  <c r="P330" i="103"/>
  <c r="AE330" i="103"/>
  <c r="AA330" i="103"/>
  <c r="AC330" i="103"/>
  <c r="V330" i="103"/>
  <c r="Z330" i="103"/>
  <c r="AN330" i="103"/>
  <c r="AD330" i="103"/>
  <c r="R330" i="103"/>
  <c r="N332" i="103"/>
  <c r="H329" i="103"/>
  <c r="G329" i="103"/>
  <c r="E330" i="103"/>
  <c r="O331" i="103"/>
  <c r="AT331" i="103" s="1"/>
  <c r="AF330" i="103"/>
  <c r="AP330" i="103"/>
  <c r="AL330" i="103"/>
  <c r="H94" i="151" l="1"/>
  <c r="M94" i="151"/>
  <c r="N94" i="151"/>
  <c r="AH331" i="103"/>
  <c r="R331" i="103"/>
  <c r="AL331" i="103"/>
  <c r="E331" i="103"/>
  <c r="G330" i="103"/>
  <c r="N333" i="103"/>
  <c r="H330" i="103"/>
  <c r="O332" i="103"/>
  <c r="Q332" i="103" s="1"/>
  <c r="AA331" i="103"/>
  <c r="AC331" i="103"/>
  <c r="AM331" i="103"/>
  <c r="U331" i="103"/>
  <c r="Q331" i="103"/>
  <c r="X331" i="103"/>
  <c r="AQ331" i="103"/>
  <c r="AD331" i="103"/>
  <c r="S331" i="103"/>
  <c r="T331" i="103"/>
  <c r="AE331" i="103"/>
  <c r="AF331" i="103"/>
  <c r="AB331" i="103"/>
  <c r="W331" i="103"/>
  <c r="P331" i="103"/>
  <c r="AS331" i="103"/>
  <c r="AK331" i="103"/>
  <c r="AP331" i="103"/>
  <c r="AI331" i="103"/>
  <c r="Z331" i="103"/>
  <c r="Y331" i="103"/>
  <c r="AR331" i="103"/>
  <c r="AG331" i="103"/>
  <c r="AO331" i="103"/>
  <c r="AN331" i="103"/>
  <c r="AJ331" i="103"/>
  <c r="V331" i="103"/>
  <c r="K94" i="151" l="1"/>
  <c r="G95" i="151" s="1"/>
  <c r="J94" i="151"/>
  <c r="AK332" i="103"/>
  <c r="AJ332" i="103"/>
  <c r="Y332" i="103"/>
  <c r="AG332" i="103"/>
  <c r="S332" i="103"/>
  <c r="E332" i="103"/>
  <c r="G331" i="103"/>
  <c r="H331" i="103"/>
  <c r="N334" i="103"/>
  <c r="O333" i="103"/>
  <c r="AM333" i="103" s="1"/>
  <c r="AF332" i="103"/>
  <c r="U332" i="103"/>
  <c r="AD332" i="103"/>
  <c r="AB332" i="103"/>
  <c r="T332" i="103"/>
  <c r="AI332" i="103"/>
  <c r="AN332" i="103"/>
  <c r="AH332" i="103"/>
  <c r="AR332" i="103"/>
  <c r="AL332" i="103"/>
  <c r="AO332" i="103"/>
  <c r="P332" i="103"/>
  <c r="V332" i="103"/>
  <c r="W332" i="103"/>
  <c r="R332" i="103"/>
  <c r="AQ332" i="103"/>
  <c r="AP332" i="103"/>
  <c r="AA332" i="103"/>
  <c r="AS332" i="103"/>
  <c r="AM332" i="103"/>
  <c r="X332" i="103"/>
  <c r="AT332" i="103"/>
  <c r="AE332" i="103"/>
  <c r="Z332" i="103"/>
  <c r="AC332" i="103"/>
  <c r="F95" i="151" l="1"/>
  <c r="P95" i="151" s="1"/>
  <c r="Q333" i="103"/>
  <c r="T333" i="103"/>
  <c r="Y333" i="103"/>
  <c r="P333" i="103"/>
  <c r="AG333" i="103"/>
  <c r="E333" i="103"/>
  <c r="O334" i="103"/>
  <c r="Q334" i="103" s="1"/>
  <c r="N335" i="103"/>
  <c r="H332" i="103"/>
  <c r="G332" i="103"/>
  <c r="Z333" i="103"/>
  <c r="AR333" i="103"/>
  <c r="AJ333" i="103"/>
  <c r="AO333" i="103"/>
  <c r="AQ333" i="103"/>
  <c r="AF333" i="103"/>
  <c r="AB333" i="103"/>
  <c r="V333" i="103"/>
  <c r="AS333" i="103"/>
  <c r="AP333" i="103"/>
  <c r="AA333" i="103"/>
  <c r="AC333" i="103"/>
  <c r="AN333" i="103"/>
  <c r="AH333" i="103"/>
  <c r="U333" i="103"/>
  <c r="AI333" i="103"/>
  <c r="R333" i="103"/>
  <c r="X333" i="103"/>
  <c r="AK333" i="103"/>
  <c r="S333" i="103"/>
  <c r="AT333" i="103"/>
  <c r="AD333" i="103"/>
  <c r="AL333" i="103"/>
  <c r="AE333" i="103"/>
  <c r="W333" i="103"/>
  <c r="H95" i="151" l="1"/>
  <c r="M95" i="151"/>
  <c r="N95" i="151"/>
  <c r="AL334" i="103"/>
  <c r="R334" i="103"/>
  <c r="AR334" i="103"/>
  <c r="AI334" i="103"/>
  <c r="E334" i="103"/>
  <c r="H333" i="103"/>
  <c r="G333" i="103"/>
  <c r="N336" i="103"/>
  <c r="O335" i="103"/>
  <c r="AN335" i="103" s="1"/>
  <c r="AB334" i="103"/>
  <c r="S334" i="103"/>
  <c r="W334" i="103"/>
  <c r="V334" i="103"/>
  <c r="X334" i="103"/>
  <c r="AH334" i="103"/>
  <c r="AA334" i="103"/>
  <c r="AQ334" i="103"/>
  <c r="AG334" i="103"/>
  <c r="AT334" i="103"/>
  <c r="AS334" i="103"/>
  <c r="U334" i="103"/>
  <c r="AJ334" i="103"/>
  <c r="AE334" i="103"/>
  <c r="AF334" i="103"/>
  <c r="AP334" i="103"/>
  <c r="Z334" i="103"/>
  <c r="T334" i="103"/>
  <c r="P334" i="103"/>
  <c r="AC334" i="103"/>
  <c r="Y334" i="103"/>
  <c r="AO334" i="103"/>
  <c r="AN334" i="103"/>
  <c r="AM334" i="103"/>
  <c r="AD334" i="103"/>
  <c r="AK334" i="103"/>
  <c r="K95" i="151" l="1"/>
  <c r="J95" i="151"/>
  <c r="AG335" i="103"/>
  <c r="W335" i="103"/>
  <c r="Y335" i="103"/>
  <c r="AR335" i="103"/>
  <c r="AM335" i="103"/>
  <c r="AL335" i="103"/>
  <c r="U335" i="103"/>
  <c r="AI335" i="103"/>
  <c r="E335" i="103"/>
  <c r="H334" i="103"/>
  <c r="I334" i="103" s="1"/>
  <c r="G334" i="103"/>
  <c r="O336" i="103"/>
  <c r="AN336" i="103" s="1"/>
  <c r="N337" i="103"/>
  <c r="AH335" i="103"/>
  <c r="S335" i="103"/>
  <c r="AK335" i="103"/>
  <c r="AE335" i="103"/>
  <c r="R335" i="103"/>
  <c r="X335" i="103"/>
  <c r="AS335" i="103"/>
  <c r="Q335" i="103"/>
  <c r="AD335" i="103"/>
  <c r="AP335" i="103"/>
  <c r="P335" i="103"/>
  <c r="AO335" i="103"/>
  <c r="AQ335" i="103"/>
  <c r="AA335" i="103"/>
  <c r="AF335" i="103"/>
  <c r="AC335" i="103"/>
  <c r="V335" i="103"/>
  <c r="AB335" i="103"/>
  <c r="AT335" i="103"/>
  <c r="Z335" i="103"/>
  <c r="T335" i="103"/>
  <c r="AJ335" i="103"/>
  <c r="AC277" i="161" l="1"/>
  <c r="AC278" i="161" s="1"/>
  <c r="AC298" i="161" s="1"/>
  <c r="F96" i="151"/>
  <c r="P96" i="151" s="1"/>
  <c r="G96" i="151"/>
  <c r="AF270" i="112"/>
  <c r="AF271" i="112" s="1"/>
  <c r="AF291" i="112" s="1"/>
  <c r="AG277" i="115"/>
  <c r="AG278" i="115" s="1"/>
  <c r="AG298" i="115" s="1"/>
  <c r="AF270" i="106"/>
  <c r="AF271" i="106" s="1"/>
  <c r="AF291" i="106" s="1"/>
  <c r="AM336" i="103"/>
  <c r="AI336" i="103"/>
  <c r="AC336" i="103"/>
  <c r="S336" i="103"/>
  <c r="AP336" i="103"/>
  <c r="AQ336" i="103"/>
  <c r="AA336" i="103"/>
  <c r="AR336" i="103"/>
  <c r="AS336" i="103"/>
  <c r="U336" i="103"/>
  <c r="AL336" i="103"/>
  <c r="P336" i="103"/>
  <c r="R336" i="103"/>
  <c r="AH336" i="103"/>
  <c r="V336" i="103"/>
  <c r="X336" i="103"/>
  <c r="N338" i="103"/>
  <c r="H335" i="103"/>
  <c r="G335" i="103"/>
  <c r="O337" i="103"/>
  <c r="AN337" i="103" s="1"/>
  <c r="E336" i="103"/>
  <c r="AJ336" i="103"/>
  <c r="Z336" i="103"/>
  <c r="AK336" i="103"/>
  <c r="T336" i="103"/>
  <c r="AT336" i="103"/>
  <c r="AE336" i="103"/>
  <c r="AF336" i="103"/>
  <c r="Q336" i="103"/>
  <c r="AG336" i="103"/>
  <c r="Y336" i="103"/>
  <c r="AD336" i="103"/>
  <c r="AB336" i="103"/>
  <c r="W336" i="103"/>
  <c r="AO336" i="103"/>
  <c r="H96" i="151" l="1"/>
  <c r="M96" i="151"/>
  <c r="N96" i="151"/>
  <c r="AT337" i="103"/>
  <c r="AB337" i="103"/>
  <c r="AM337" i="103"/>
  <c r="Y337" i="103"/>
  <c r="AQ337" i="103"/>
  <c r="T337" i="103"/>
  <c r="AO337" i="103"/>
  <c r="N339" i="103"/>
  <c r="E337" i="103"/>
  <c r="H336" i="103"/>
  <c r="O338" i="103"/>
  <c r="AN338" i="103" s="1"/>
  <c r="G336" i="103"/>
  <c r="Q337" i="103"/>
  <c r="AH337" i="103"/>
  <c r="AC337" i="103"/>
  <c r="R337" i="103"/>
  <c r="X337" i="103"/>
  <c r="AE337" i="103"/>
  <c r="U337" i="103"/>
  <c r="W337" i="103"/>
  <c r="Z337" i="103"/>
  <c r="P337" i="103"/>
  <c r="AP337" i="103"/>
  <c r="AF337" i="103"/>
  <c r="AS337" i="103"/>
  <c r="AK337" i="103"/>
  <c r="V337" i="103"/>
  <c r="AD337" i="103"/>
  <c r="AG337" i="103"/>
  <c r="AR337" i="103"/>
  <c r="AI337" i="103"/>
  <c r="AA337" i="103"/>
  <c r="AL337" i="103"/>
  <c r="S337" i="103"/>
  <c r="AJ337" i="103"/>
  <c r="K96" i="151" l="1"/>
  <c r="J96" i="151"/>
  <c r="Q338" i="103"/>
  <c r="T338" i="103"/>
  <c r="AK338" i="103"/>
  <c r="AA338" i="103"/>
  <c r="AJ338" i="103"/>
  <c r="AD338" i="103"/>
  <c r="AS338" i="103"/>
  <c r="AQ338" i="103"/>
  <c r="U338" i="103"/>
  <c r="AL338" i="103"/>
  <c r="P338" i="103"/>
  <c r="AB338" i="103"/>
  <c r="Z338" i="103"/>
  <c r="AG338" i="103"/>
  <c r="AI338" i="103"/>
  <c r="AH338" i="103"/>
  <c r="V338" i="103"/>
  <c r="X338" i="103"/>
  <c r="R338" i="103"/>
  <c r="AT338" i="103"/>
  <c r="AE338" i="103"/>
  <c r="AF338" i="103"/>
  <c r="AP338" i="103"/>
  <c r="Y338" i="103"/>
  <c r="AM338" i="103"/>
  <c r="AR338" i="103"/>
  <c r="S338" i="103"/>
  <c r="AC338" i="103"/>
  <c r="W338" i="103"/>
  <c r="AO338" i="103"/>
  <c r="G337" i="103"/>
  <c r="H337" i="103"/>
  <c r="E338" i="103"/>
  <c r="N340" i="103"/>
  <c r="O339" i="103"/>
  <c r="AO339" i="103" s="1"/>
  <c r="F97" i="151" l="1"/>
  <c r="P97" i="151" s="1"/>
  <c r="G97" i="151"/>
  <c r="Y339" i="103"/>
  <c r="Q339" i="103"/>
  <c r="R339" i="103"/>
  <c r="W339" i="103"/>
  <c r="AB339" i="103"/>
  <c r="AE339" i="103"/>
  <c r="AA339" i="103"/>
  <c r="AG339" i="103"/>
  <c r="E339" i="103"/>
  <c r="H338" i="103"/>
  <c r="G338" i="103"/>
  <c r="O340" i="103"/>
  <c r="AS340" i="103" s="1"/>
  <c r="N341" i="103"/>
  <c r="S339" i="103"/>
  <c r="AH339" i="103"/>
  <c r="P339" i="103"/>
  <c r="AL339" i="103"/>
  <c r="AP339" i="103"/>
  <c r="AR339" i="103"/>
  <c r="Z339" i="103"/>
  <c r="T339" i="103"/>
  <c r="U339" i="103"/>
  <c r="X339" i="103"/>
  <c r="AJ339" i="103"/>
  <c r="AS339" i="103"/>
  <c r="AQ339" i="103"/>
  <c r="AI339" i="103"/>
  <c r="AD339" i="103"/>
  <c r="AF339" i="103"/>
  <c r="AC339" i="103"/>
  <c r="V339" i="103"/>
  <c r="AM339" i="103"/>
  <c r="AN339" i="103"/>
  <c r="AT339" i="103"/>
  <c r="AK339" i="103"/>
  <c r="H97" i="151" l="1"/>
  <c r="M97" i="151"/>
  <c r="N97" i="151"/>
  <c r="AL340" i="103"/>
  <c r="AK340" i="103"/>
  <c r="Y340" i="103"/>
  <c r="S340" i="103"/>
  <c r="AC340" i="103"/>
  <c r="AF340" i="103"/>
  <c r="R340" i="103"/>
  <c r="AP340" i="103"/>
  <c r="U340" i="103"/>
  <c r="Q340" i="103"/>
  <c r="AE340" i="103"/>
  <c r="AM340" i="103"/>
  <c r="AQ340" i="103"/>
  <c r="X340" i="103"/>
  <c r="Z340" i="103"/>
  <c r="AA340" i="103"/>
  <c r="AN340" i="103"/>
  <c r="T340" i="103"/>
  <c r="E340" i="103"/>
  <c r="N342" i="103"/>
  <c r="G339" i="103"/>
  <c r="O341" i="103"/>
  <c r="AM341" i="103" s="1"/>
  <c r="H339" i="103"/>
  <c r="AH340" i="103"/>
  <c r="AR340" i="103"/>
  <c r="AT340" i="103"/>
  <c r="AI340" i="103"/>
  <c r="P340" i="103"/>
  <c r="W340" i="103"/>
  <c r="AO340" i="103"/>
  <c r="AB340" i="103"/>
  <c r="AJ340" i="103"/>
  <c r="V340" i="103"/>
  <c r="AG340" i="103"/>
  <c r="AD340" i="103"/>
  <c r="K97" i="151" l="1"/>
  <c r="J97" i="151"/>
  <c r="AP341" i="103"/>
  <c r="AT341" i="103"/>
  <c r="AH341" i="103"/>
  <c r="P341" i="103"/>
  <c r="S341" i="103"/>
  <c r="V341" i="103"/>
  <c r="AR341" i="103"/>
  <c r="X341" i="103"/>
  <c r="AF341" i="103"/>
  <c r="AB341" i="103"/>
  <c r="AI341" i="103"/>
  <c r="AN341" i="103"/>
  <c r="AK341" i="103"/>
  <c r="AL341" i="103"/>
  <c r="T341" i="103"/>
  <c r="Z341" i="103"/>
  <c r="AG341" i="103"/>
  <c r="U341" i="103"/>
  <c r="Y341" i="103"/>
  <c r="AC341" i="103"/>
  <c r="AS341" i="103"/>
  <c r="AA341" i="103"/>
  <c r="H340" i="103"/>
  <c r="G340" i="103"/>
  <c r="N343" i="103"/>
  <c r="O342" i="103"/>
  <c r="AN342" i="103" s="1"/>
  <c r="E341" i="103"/>
  <c r="AJ341" i="103"/>
  <c r="R341" i="103"/>
  <c r="AO341" i="103"/>
  <c r="AD341" i="103"/>
  <c r="Q341" i="103"/>
  <c r="AQ341" i="103"/>
  <c r="AE341" i="103"/>
  <c r="W341" i="103"/>
  <c r="F98" i="151" l="1"/>
  <c r="P98" i="151" s="1"/>
  <c r="G98" i="151"/>
  <c r="Q342" i="103"/>
  <c r="Z342" i="103"/>
  <c r="U342" i="103"/>
  <c r="AP342" i="103"/>
  <c r="V342" i="103"/>
  <c r="AG342" i="103"/>
  <c r="R342" i="103"/>
  <c r="AA342" i="103"/>
  <c r="AT342" i="103"/>
  <c r="Y342" i="103"/>
  <c r="AQ342" i="103"/>
  <c r="P342" i="103"/>
  <c r="N344" i="103"/>
  <c r="O343" i="103"/>
  <c r="AR343" i="103" s="1"/>
  <c r="E342" i="103"/>
  <c r="H341" i="103"/>
  <c r="G341" i="103"/>
  <c r="AM342" i="103"/>
  <c r="AK342" i="103"/>
  <c r="AB342" i="103"/>
  <c r="AI342" i="103"/>
  <c r="AO342" i="103"/>
  <c r="AR342" i="103"/>
  <c r="S342" i="103"/>
  <c r="AC342" i="103"/>
  <c r="AE342" i="103"/>
  <c r="W342" i="103"/>
  <c r="X342" i="103"/>
  <c r="AD342" i="103"/>
  <c r="T342" i="103"/>
  <c r="AH342" i="103"/>
  <c r="AF342" i="103"/>
  <c r="AL342" i="103"/>
  <c r="AJ342" i="103"/>
  <c r="AS342" i="103"/>
  <c r="H98" i="151" l="1"/>
  <c r="M98" i="151"/>
  <c r="N98" i="151"/>
  <c r="Y343" i="103"/>
  <c r="O344" i="103"/>
  <c r="P344" i="103" s="1"/>
  <c r="E343" i="103"/>
  <c r="H342" i="103"/>
  <c r="G342" i="103"/>
  <c r="N345" i="103"/>
  <c r="AE343" i="103"/>
  <c r="S343" i="103"/>
  <c r="V343" i="103"/>
  <c r="AK343" i="103"/>
  <c r="AD343" i="103"/>
  <c r="T343" i="103"/>
  <c r="AM343" i="103"/>
  <c r="Z343" i="103"/>
  <c r="U343" i="103"/>
  <c r="AT343" i="103"/>
  <c r="AB343" i="103"/>
  <c r="AA343" i="103"/>
  <c r="P343" i="103"/>
  <c r="AI343" i="103"/>
  <c r="AF343" i="103"/>
  <c r="AJ343" i="103"/>
  <c r="W343" i="103"/>
  <c r="AL343" i="103"/>
  <c r="AS343" i="103"/>
  <c r="AH343" i="103"/>
  <c r="AN343" i="103"/>
  <c r="AP343" i="103"/>
  <c r="AG343" i="103"/>
  <c r="Q343" i="103"/>
  <c r="AQ343" i="103"/>
  <c r="X343" i="103"/>
  <c r="AC343" i="103"/>
  <c r="AO343" i="103"/>
  <c r="R343" i="103"/>
  <c r="K98" i="151" l="1"/>
  <c r="J98" i="151"/>
  <c r="AS344" i="103"/>
  <c r="AC344" i="103"/>
  <c r="V344" i="103"/>
  <c r="X344" i="103"/>
  <c r="AF344" i="103"/>
  <c r="AG344" i="103"/>
  <c r="T344" i="103"/>
  <c r="AD344" i="103"/>
  <c r="W344" i="103"/>
  <c r="AO344" i="103"/>
  <c r="Z344" i="103"/>
  <c r="R344" i="103"/>
  <c r="Y344" i="103"/>
  <c r="Q344" i="103"/>
  <c r="AK344" i="103"/>
  <c r="AL344" i="103"/>
  <c r="U344" i="103"/>
  <c r="AI344" i="103"/>
  <c r="E344" i="103"/>
  <c r="N346" i="103"/>
  <c r="H343" i="103"/>
  <c r="G343" i="103"/>
  <c r="O345" i="103"/>
  <c r="AF345" i="103" s="1"/>
  <c r="AH344" i="103"/>
  <c r="S344" i="103"/>
  <c r="AQ344" i="103"/>
  <c r="AN344" i="103"/>
  <c r="AA344" i="103"/>
  <c r="AJ344" i="103"/>
  <c r="AB344" i="103"/>
  <c r="AE344" i="103"/>
  <c r="AR344" i="103"/>
  <c r="AM344" i="103"/>
  <c r="AT344" i="103"/>
  <c r="AP344" i="103"/>
  <c r="F99" i="151" l="1"/>
  <c r="P99" i="151" s="1"/>
  <c r="G99" i="151"/>
  <c r="AK345" i="103"/>
  <c r="AB345" i="103"/>
  <c r="AG345" i="103"/>
  <c r="S345" i="103"/>
  <c r="AT345" i="103"/>
  <c r="AN345" i="103"/>
  <c r="Q345" i="103"/>
  <c r="AM345" i="103"/>
  <c r="AS345" i="103"/>
  <c r="AQ345" i="103"/>
  <c r="AC345" i="103"/>
  <c r="AO345" i="103"/>
  <c r="AI345" i="103"/>
  <c r="AL345" i="103"/>
  <c r="R345" i="103"/>
  <c r="P345" i="103"/>
  <c r="AJ345" i="103"/>
  <c r="AP345" i="103"/>
  <c r="X345" i="103"/>
  <c r="Y345" i="103"/>
  <c r="U345" i="103"/>
  <c r="Z345" i="103"/>
  <c r="AD345" i="103"/>
  <c r="AH345" i="103"/>
  <c r="T345" i="103"/>
  <c r="AE345" i="103"/>
  <c r="H344" i="103"/>
  <c r="E345" i="103"/>
  <c r="G344" i="103"/>
  <c r="O346" i="103"/>
  <c r="AM346" i="103" s="1"/>
  <c r="N347" i="103"/>
  <c r="AR345" i="103"/>
  <c r="AA345" i="103"/>
  <c r="W345" i="103"/>
  <c r="V345" i="103"/>
  <c r="H99" i="151" l="1"/>
  <c r="M99" i="151"/>
  <c r="N99" i="151"/>
  <c r="U346" i="103"/>
  <c r="AO346" i="103"/>
  <c r="S346" i="103"/>
  <c r="AJ346" i="103"/>
  <c r="Y346" i="103"/>
  <c r="R346" i="103"/>
  <c r="AK346" i="103"/>
  <c r="AB346" i="103"/>
  <c r="P346" i="103"/>
  <c r="AT346" i="103"/>
  <c r="V346" i="103"/>
  <c r="AH346" i="103"/>
  <c r="Z346" i="103"/>
  <c r="AQ346" i="103"/>
  <c r="AG346" i="103"/>
  <c r="W346" i="103"/>
  <c r="AP346" i="103"/>
  <c r="AR346" i="103"/>
  <c r="Q346" i="103"/>
  <c r="AA346" i="103"/>
  <c r="T346" i="103"/>
  <c r="AE346" i="103"/>
  <c r="X346" i="103"/>
  <c r="AL346" i="103"/>
  <c r="AF346" i="103"/>
  <c r="AC346" i="103"/>
  <c r="H345" i="103"/>
  <c r="E346" i="103"/>
  <c r="G345" i="103"/>
  <c r="O347" i="103"/>
  <c r="W347" i="103" s="1"/>
  <c r="N348" i="103"/>
  <c r="AN346" i="103"/>
  <c r="AI346" i="103"/>
  <c r="AS346" i="103"/>
  <c r="AD346" i="103"/>
  <c r="K99" i="151" l="1"/>
  <c r="G100" i="151" s="1"/>
  <c r="J99" i="151"/>
  <c r="X347" i="103"/>
  <c r="Q347" i="103"/>
  <c r="AO347" i="103"/>
  <c r="R347" i="103"/>
  <c r="AP347" i="103"/>
  <c r="AB347" i="103"/>
  <c r="AE347" i="103"/>
  <c r="Y347" i="103"/>
  <c r="AM347" i="103"/>
  <c r="AQ347" i="103"/>
  <c r="AJ347" i="103"/>
  <c r="AN347" i="103"/>
  <c r="AC347" i="103"/>
  <c r="Z347" i="103"/>
  <c r="AK347" i="103"/>
  <c r="AG347" i="103"/>
  <c r="AT347" i="103"/>
  <c r="AL347" i="103"/>
  <c r="AH347" i="103"/>
  <c r="U347" i="103"/>
  <c r="AI347" i="103"/>
  <c r="AF347" i="103"/>
  <c r="AA347" i="103"/>
  <c r="AR347" i="103"/>
  <c r="T347" i="103"/>
  <c r="H346" i="103"/>
  <c r="I346" i="103" s="1"/>
  <c r="E347" i="103"/>
  <c r="G346" i="103"/>
  <c r="N349" i="103"/>
  <c r="O348" i="103"/>
  <c r="AQ348" i="103" s="1"/>
  <c r="AS347" i="103"/>
  <c r="S347" i="103"/>
  <c r="V347" i="103"/>
  <c r="P347" i="103"/>
  <c r="AD347" i="103"/>
  <c r="AH277" i="161" l="1"/>
  <c r="AD277" i="161"/>
  <c r="AD278" i="161" s="1"/>
  <c r="AD298" i="161" s="1"/>
  <c r="F100" i="151"/>
  <c r="P100" i="151" s="1"/>
  <c r="AG270" i="112"/>
  <c r="AG271" i="112" s="1"/>
  <c r="AG291" i="112" s="1"/>
  <c r="AH277" i="115"/>
  <c r="AH278" i="115" s="1"/>
  <c r="AH298" i="115" s="1"/>
  <c r="AG270" i="106"/>
  <c r="AG271" i="106" s="1"/>
  <c r="AG291" i="106" s="1"/>
  <c r="AN348" i="103"/>
  <c r="X348" i="103"/>
  <c r="T348" i="103"/>
  <c r="AP348" i="103"/>
  <c r="AD348" i="103"/>
  <c r="AT348" i="103"/>
  <c r="AO348" i="103"/>
  <c r="AG348" i="103"/>
  <c r="AK348" i="103"/>
  <c r="AS348" i="103"/>
  <c r="P348" i="103"/>
  <c r="AL348" i="103"/>
  <c r="AR348" i="103"/>
  <c r="W348" i="103"/>
  <c r="AE348" i="103"/>
  <c r="AF348" i="103"/>
  <c r="AM348" i="103"/>
  <c r="R348" i="103"/>
  <c r="AB348" i="103"/>
  <c r="Q348" i="103"/>
  <c r="U348" i="103"/>
  <c r="Y348" i="103"/>
  <c r="H347" i="103"/>
  <c r="G347" i="103"/>
  <c r="E348" i="103"/>
  <c r="O349" i="103"/>
  <c r="AE349" i="103" s="1"/>
  <c r="N350" i="103"/>
  <c r="AA348" i="103"/>
  <c r="AJ348" i="103"/>
  <c r="S348" i="103"/>
  <c r="AH348" i="103"/>
  <c r="Z348" i="103"/>
  <c r="AI348" i="103"/>
  <c r="V348" i="103"/>
  <c r="AC348" i="103"/>
  <c r="H100" i="151" l="1"/>
  <c r="M100" i="151"/>
  <c r="N100" i="151"/>
  <c r="AG349" i="103"/>
  <c r="AT349" i="103"/>
  <c r="AP349" i="103"/>
  <c r="U349" i="103"/>
  <c r="AQ349" i="103"/>
  <c r="P349" i="103"/>
  <c r="V349" i="103"/>
  <c r="AM349" i="103"/>
  <c r="R349" i="103"/>
  <c r="AK349" i="103"/>
  <c r="T349" i="103"/>
  <c r="Q349" i="103"/>
  <c r="AN349" i="103"/>
  <c r="AC349" i="103"/>
  <c r="AJ349" i="103"/>
  <c r="AF349" i="103"/>
  <c r="X349" i="103"/>
  <c r="AB349" i="103"/>
  <c r="Z349" i="103"/>
  <c r="Y349" i="103"/>
  <c r="AR349" i="103"/>
  <c r="S349" i="103"/>
  <c r="AL349" i="103"/>
  <c r="AH349" i="103"/>
  <c r="AA349" i="103"/>
  <c r="AD349" i="103"/>
  <c r="W349" i="103"/>
  <c r="AI349" i="103"/>
  <c r="AS349" i="103"/>
  <c r="AO349" i="103"/>
  <c r="G348" i="103"/>
  <c r="E349" i="103"/>
  <c r="N351" i="103"/>
  <c r="H348" i="103"/>
  <c r="O350" i="103"/>
  <c r="AE350" i="103" s="1"/>
  <c r="K100" i="151" l="1"/>
  <c r="G101" i="151" s="1"/>
  <c r="J100" i="151"/>
  <c r="H349" i="103"/>
  <c r="G349" i="103"/>
  <c r="E350" i="103"/>
  <c r="N352" i="103"/>
  <c r="O351" i="103"/>
  <c r="AF351" i="103" s="1"/>
  <c r="Z350" i="103"/>
  <c r="AJ350" i="103"/>
  <c r="AR350" i="103"/>
  <c r="AO350" i="103"/>
  <c r="AA350" i="103"/>
  <c r="P350" i="103"/>
  <c r="R350" i="103"/>
  <c r="AS350" i="103"/>
  <c r="Y350" i="103"/>
  <c r="AM350" i="103"/>
  <c r="AB350" i="103"/>
  <c r="S350" i="103"/>
  <c r="V350" i="103"/>
  <c r="AC350" i="103"/>
  <c r="AQ350" i="103"/>
  <c r="AD350" i="103"/>
  <c r="AK350" i="103"/>
  <c r="AT350" i="103"/>
  <c r="AL350" i="103"/>
  <c r="AP350" i="103"/>
  <c r="AG350" i="103"/>
  <c r="AH350" i="103"/>
  <c r="Q350" i="103"/>
  <c r="X350" i="103"/>
  <c r="AI350" i="103"/>
  <c r="AN350" i="103"/>
  <c r="W350" i="103"/>
  <c r="AF350" i="103"/>
  <c r="U350" i="103"/>
  <c r="T350" i="103"/>
  <c r="F101" i="151" l="1"/>
  <c r="P101" i="151" s="1"/>
  <c r="R351" i="103"/>
  <c r="AG351" i="103"/>
  <c r="Y351" i="103"/>
  <c r="AP351" i="103"/>
  <c r="AS351" i="103"/>
  <c r="Z351" i="103"/>
  <c r="S351" i="103"/>
  <c r="AL351" i="103"/>
  <c r="AA351" i="103"/>
  <c r="W351" i="103"/>
  <c r="G350" i="103"/>
  <c r="E351" i="103"/>
  <c r="H350" i="103"/>
  <c r="N353" i="103"/>
  <c r="O352" i="103"/>
  <c r="Y352" i="103" s="1"/>
  <c r="V351" i="103"/>
  <c r="AB351" i="103"/>
  <c r="AN351" i="103"/>
  <c r="X351" i="103"/>
  <c r="AQ351" i="103"/>
  <c r="AD351" i="103"/>
  <c r="AJ351" i="103"/>
  <c r="AE351" i="103"/>
  <c r="Q351" i="103"/>
  <c r="AH351" i="103"/>
  <c r="U351" i="103"/>
  <c r="AM351" i="103"/>
  <c r="AI351" i="103"/>
  <c r="T351" i="103"/>
  <c r="AC351" i="103"/>
  <c r="AT351" i="103"/>
  <c r="P351" i="103"/>
  <c r="AO351" i="103"/>
  <c r="AK351" i="103"/>
  <c r="AR351" i="103"/>
  <c r="H101" i="151" l="1"/>
  <c r="M101" i="151"/>
  <c r="N101" i="151"/>
  <c r="AJ352" i="103"/>
  <c r="X352" i="103"/>
  <c r="S352" i="103"/>
  <c r="AH352" i="103"/>
  <c r="AT352" i="103"/>
  <c r="AS352" i="103"/>
  <c r="AC352" i="103"/>
  <c r="AQ352" i="103"/>
  <c r="AN352" i="103"/>
  <c r="AI352" i="103"/>
  <c r="AF352" i="103"/>
  <c r="Q352" i="103"/>
  <c r="AR352" i="103"/>
  <c r="AD352" i="103"/>
  <c r="AM352" i="103"/>
  <c r="AE352" i="103"/>
  <c r="AK352" i="103"/>
  <c r="R352" i="103"/>
  <c r="AO352" i="103"/>
  <c r="W352" i="103"/>
  <c r="AG352" i="103"/>
  <c r="Z352" i="103"/>
  <c r="U352" i="103"/>
  <c r="AB352" i="103"/>
  <c r="P352" i="103"/>
  <c r="V352" i="103"/>
  <c r="T352" i="103"/>
  <c r="H351" i="103"/>
  <c r="G351" i="103"/>
  <c r="E352" i="103"/>
  <c r="N354" i="103"/>
  <c r="O353" i="103"/>
  <c r="AF353" i="103" s="1"/>
  <c r="AA352" i="103"/>
  <c r="AP352" i="103"/>
  <c r="AL352" i="103"/>
  <c r="K101" i="151" l="1"/>
  <c r="G102" i="151" s="1"/>
  <c r="J101" i="151"/>
  <c r="R353" i="103"/>
  <c r="AJ353" i="103"/>
  <c r="AN353" i="103"/>
  <c r="Q353" i="103"/>
  <c r="V353" i="103"/>
  <c r="AI353" i="103"/>
  <c r="AP353" i="103"/>
  <c r="AG353" i="103"/>
  <c r="AC353" i="103"/>
  <c r="G352" i="103"/>
  <c r="E353" i="103"/>
  <c r="H352" i="103"/>
  <c r="N355" i="103"/>
  <c r="O354" i="103"/>
  <c r="AQ354" i="103" s="1"/>
  <c r="AK353" i="103"/>
  <c r="Y353" i="103"/>
  <c r="P353" i="103"/>
  <c r="T353" i="103"/>
  <c r="AS353" i="103"/>
  <c r="AE353" i="103"/>
  <c r="AB353" i="103"/>
  <c r="S353" i="103"/>
  <c r="AL353" i="103"/>
  <c r="W353" i="103"/>
  <c r="Z353" i="103"/>
  <c r="AT353" i="103"/>
  <c r="AH353" i="103"/>
  <c r="U353" i="103"/>
  <c r="AM353" i="103"/>
  <c r="AQ353" i="103"/>
  <c r="AD353" i="103"/>
  <c r="X353" i="103"/>
  <c r="AO353" i="103"/>
  <c r="AA353" i="103"/>
  <c r="AR353" i="103"/>
  <c r="F102" i="151" l="1"/>
  <c r="P102" i="151" s="1"/>
  <c r="AN354" i="103"/>
  <c r="AG354" i="103"/>
  <c r="AE354" i="103"/>
  <c r="AM354" i="103"/>
  <c r="AK354" i="103"/>
  <c r="U354" i="103"/>
  <c r="AR354" i="103"/>
  <c r="AO354" i="103"/>
  <c r="V354" i="103"/>
  <c r="W354" i="103"/>
  <c r="T354" i="103"/>
  <c r="AP354" i="103"/>
  <c r="AD354" i="103"/>
  <c r="X354" i="103"/>
  <c r="AS354" i="103"/>
  <c r="Q354" i="103"/>
  <c r="AT354" i="103"/>
  <c r="P354" i="103"/>
  <c r="AA354" i="103"/>
  <c r="Y354" i="103"/>
  <c r="AH354" i="103"/>
  <c r="R354" i="103"/>
  <c r="AB354" i="103"/>
  <c r="AL354" i="103"/>
  <c r="H353" i="103"/>
  <c r="G353" i="103"/>
  <c r="E354" i="103"/>
  <c r="N356" i="103"/>
  <c r="O355" i="103"/>
  <c r="AM355" i="103" s="1"/>
  <c r="Z354" i="103"/>
  <c r="AF354" i="103"/>
  <c r="S354" i="103"/>
  <c r="AJ354" i="103"/>
  <c r="AI354" i="103"/>
  <c r="AC354" i="103"/>
  <c r="H102" i="151" l="1"/>
  <c r="M102" i="151"/>
  <c r="N102" i="151"/>
  <c r="AI355" i="103"/>
  <c r="AK355" i="103"/>
  <c r="T355" i="103"/>
  <c r="AR355" i="103"/>
  <c r="AF355" i="103"/>
  <c r="R355" i="103"/>
  <c r="AQ355" i="103"/>
  <c r="AB355" i="103"/>
  <c r="V355" i="103"/>
  <c r="AN355" i="103"/>
  <c r="AC355" i="103"/>
  <c r="AG355" i="103"/>
  <c r="AL355" i="103"/>
  <c r="AT355" i="103"/>
  <c r="S355" i="103"/>
  <c r="P355" i="103"/>
  <c r="W355" i="103"/>
  <c r="AD355" i="103"/>
  <c r="X355" i="103"/>
  <c r="Y355" i="103"/>
  <c r="AP355" i="103"/>
  <c r="AS355" i="103"/>
  <c r="Z355" i="103"/>
  <c r="AA355" i="103"/>
  <c r="G354" i="103"/>
  <c r="E355" i="103"/>
  <c r="N357" i="103"/>
  <c r="H354" i="103"/>
  <c r="O356" i="103"/>
  <c r="AE356" i="103" s="1"/>
  <c r="AJ355" i="103"/>
  <c r="AO355" i="103"/>
  <c r="AE355" i="103"/>
  <c r="Q355" i="103"/>
  <c r="AH355" i="103"/>
  <c r="U355" i="103"/>
  <c r="K102" i="151" l="1"/>
  <c r="G103" i="151" s="1"/>
  <c r="J102" i="151"/>
  <c r="AB356" i="103"/>
  <c r="Y356" i="103"/>
  <c r="U356" i="103"/>
  <c r="P356" i="103"/>
  <c r="Z356" i="103"/>
  <c r="AJ356" i="103"/>
  <c r="AT356" i="103"/>
  <c r="AC356" i="103"/>
  <c r="AN356" i="103"/>
  <c r="S356" i="103"/>
  <c r="AF356" i="103"/>
  <c r="AQ356" i="103"/>
  <c r="AP356" i="103"/>
  <c r="AA356" i="103"/>
  <c r="R356" i="103"/>
  <c r="AS356" i="103"/>
  <c r="AL356" i="103"/>
  <c r="AG356" i="103"/>
  <c r="AR356" i="103"/>
  <c r="T356" i="103"/>
  <c r="W356" i="103"/>
  <c r="AO356" i="103"/>
  <c r="AK356" i="103"/>
  <c r="AI356" i="103"/>
  <c r="X356" i="103"/>
  <c r="AM356" i="103"/>
  <c r="Q356" i="103"/>
  <c r="AD356" i="103"/>
  <c r="H355" i="103"/>
  <c r="G355" i="103"/>
  <c r="E356" i="103"/>
  <c r="O357" i="103"/>
  <c r="T357" i="103" s="1"/>
  <c r="N358" i="103"/>
  <c r="V356" i="103"/>
  <c r="AH356" i="103"/>
  <c r="F103" i="151" l="1"/>
  <c r="P103" i="151" s="1"/>
  <c r="AP357" i="103"/>
  <c r="P357" i="103"/>
  <c r="AI357" i="103"/>
  <c r="AR357" i="103"/>
  <c r="AH357" i="103"/>
  <c r="W357" i="103"/>
  <c r="Q357" i="103"/>
  <c r="Z357" i="103"/>
  <c r="E357" i="103"/>
  <c r="G356" i="103"/>
  <c r="N359" i="103"/>
  <c r="H356" i="103"/>
  <c r="O358" i="103"/>
  <c r="AS358" i="103" s="1"/>
  <c r="AE357" i="103"/>
  <c r="AJ357" i="103"/>
  <c r="Y357" i="103"/>
  <c r="AN357" i="103"/>
  <c r="AO357" i="103"/>
  <c r="AL357" i="103"/>
  <c r="S357" i="103"/>
  <c r="AB357" i="103"/>
  <c r="AF357" i="103"/>
  <c r="AM357" i="103"/>
  <c r="AT357" i="103"/>
  <c r="V357" i="103"/>
  <c r="AC357" i="103"/>
  <c r="AD357" i="103"/>
  <c r="R357" i="103"/>
  <c r="AG357" i="103"/>
  <c r="X357" i="103"/>
  <c r="AK357" i="103"/>
  <c r="AS357" i="103"/>
  <c r="AQ357" i="103"/>
  <c r="AA357" i="103"/>
  <c r="U357" i="103"/>
  <c r="H103" i="151" l="1"/>
  <c r="M103" i="151"/>
  <c r="N103" i="151"/>
  <c r="E358" i="103"/>
  <c r="H357" i="103"/>
  <c r="G357" i="103"/>
  <c r="N360" i="103"/>
  <c r="O359" i="103"/>
  <c r="AJ359" i="103" s="1"/>
  <c r="Z358" i="103"/>
  <c r="AI358" i="103"/>
  <c r="AL358" i="103"/>
  <c r="AC358" i="103"/>
  <c r="P358" i="103"/>
  <c r="AJ358" i="103"/>
  <c r="AA358" i="103"/>
  <c r="AB358" i="103"/>
  <c r="AE358" i="103"/>
  <c r="AQ358" i="103"/>
  <c r="AK358" i="103"/>
  <c r="X358" i="103"/>
  <c r="AM358" i="103"/>
  <c r="AT358" i="103"/>
  <c r="W358" i="103"/>
  <c r="AF358" i="103"/>
  <c r="AH358" i="103"/>
  <c r="R358" i="103"/>
  <c r="AO358" i="103"/>
  <c r="Q358" i="103"/>
  <c r="AG358" i="103"/>
  <c r="AN358" i="103"/>
  <c r="V358" i="103"/>
  <c r="AD358" i="103"/>
  <c r="AP358" i="103"/>
  <c r="AR358" i="103"/>
  <c r="T358" i="103"/>
  <c r="U358" i="103"/>
  <c r="S358" i="103"/>
  <c r="Y358" i="103"/>
  <c r="K103" i="151" l="1"/>
  <c r="G104" i="151" s="1"/>
  <c r="J103" i="151"/>
  <c r="AR359" i="103"/>
  <c r="AD359" i="103"/>
  <c r="Q359" i="103"/>
  <c r="U359" i="103"/>
  <c r="AP359" i="103"/>
  <c r="AC359" i="103"/>
  <c r="AQ359" i="103"/>
  <c r="W359" i="103"/>
  <c r="AM359" i="103"/>
  <c r="P359" i="103"/>
  <c r="AH359" i="103"/>
  <c r="S359" i="103"/>
  <c r="AF359" i="103"/>
  <c r="AK359" i="103"/>
  <c r="Z359" i="103"/>
  <c r="AI359" i="103"/>
  <c r="AG359" i="103"/>
  <c r="AL359" i="103"/>
  <c r="X359" i="103"/>
  <c r="AA359" i="103"/>
  <c r="AO359" i="103"/>
  <c r="AN359" i="103"/>
  <c r="AS359" i="103"/>
  <c r="T359" i="103"/>
  <c r="R359" i="103"/>
  <c r="AT359" i="103"/>
  <c r="AB359" i="103"/>
  <c r="V359" i="103"/>
  <c r="AE359" i="103"/>
  <c r="Y359" i="103"/>
  <c r="O360" i="103"/>
  <c r="T360" i="103" s="1"/>
  <c r="G358" i="103"/>
  <c r="E359" i="103"/>
  <c r="N361" i="103"/>
  <c r="H358" i="103"/>
  <c r="I358" i="103" s="1"/>
  <c r="AI277" i="161" l="1"/>
  <c r="AE277" i="161"/>
  <c r="AE278" i="161" s="1"/>
  <c r="AE298" i="161" s="1"/>
  <c r="F104" i="151"/>
  <c r="P104" i="151" s="1"/>
  <c r="AH270" i="112"/>
  <c r="AH271" i="112" s="1"/>
  <c r="AH291" i="112" s="1"/>
  <c r="AI277" i="115"/>
  <c r="AI278" i="115" s="1"/>
  <c r="AI298" i="115" s="1"/>
  <c r="AH270" i="106"/>
  <c r="AH271" i="106" s="1"/>
  <c r="AH291" i="106" s="1"/>
  <c r="AJ360" i="103"/>
  <c r="AH360" i="103"/>
  <c r="AI360" i="103"/>
  <c r="AQ360" i="103"/>
  <c r="AR360" i="103"/>
  <c r="E360" i="103"/>
  <c r="N362" i="103"/>
  <c r="O361" i="103"/>
  <c r="T361" i="103" s="1"/>
  <c r="G359" i="103"/>
  <c r="H359" i="103"/>
  <c r="Z360" i="103"/>
  <c r="AE360" i="103"/>
  <c r="AM360" i="103"/>
  <c r="AA360" i="103"/>
  <c r="P360" i="103"/>
  <c r="U360" i="103"/>
  <c r="AL360" i="103"/>
  <c r="AO360" i="103"/>
  <c r="X360" i="103"/>
  <c r="AC360" i="103"/>
  <c r="S360" i="103"/>
  <c r="AB360" i="103"/>
  <c r="AG360" i="103"/>
  <c r="V360" i="103"/>
  <c r="Q360" i="103"/>
  <c r="AF360" i="103"/>
  <c r="AK360" i="103"/>
  <c r="R360" i="103"/>
  <c r="W360" i="103"/>
  <c r="AT360" i="103"/>
  <c r="AD360" i="103"/>
  <c r="AN360" i="103"/>
  <c r="AS360" i="103"/>
  <c r="Y360" i="103"/>
  <c r="AP360" i="103"/>
  <c r="H104" i="151" l="1"/>
  <c r="M104" i="151"/>
  <c r="N104" i="151"/>
  <c r="AO361" i="103"/>
  <c r="AD361" i="103"/>
  <c r="Y361" i="103"/>
  <c r="AG361" i="103"/>
  <c r="AA361" i="103"/>
  <c r="X361" i="103"/>
  <c r="AC361" i="103"/>
  <c r="Q361" i="103"/>
  <c r="AI361" i="103"/>
  <c r="Z361" i="103"/>
  <c r="AR361" i="103"/>
  <c r="AK361" i="103"/>
  <c r="AQ361" i="103"/>
  <c r="AJ361" i="103"/>
  <c r="U361" i="103"/>
  <c r="AT361" i="103"/>
  <c r="AM361" i="103"/>
  <c r="AF361" i="103"/>
  <c r="R361" i="103"/>
  <c r="AH361" i="103"/>
  <c r="AN361" i="103"/>
  <c r="AS361" i="103"/>
  <c r="S361" i="103"/>
  <c r="AB361" i="103"/>
  <c r="AL361" i="103"/>
  <c r="O362" i="103"/>
  <c r="AS362" i="103" s="1"/>
  <c r="H360" i="103"/>
  <c r="E361" i="103"/>
  <c r="G360" i="103"/>
  <c r="N363" i="103"/>
  <c r="P361" i="103"/>
  <c r="AE361" i="103"/>
  <c r="V361" i="103"/>
  <c r="AP361" i="103"/>
  <c r="W361" i="103"/>
  <c r="K104" i="151" l="1"/>
  <c r="G105" i="151" s="1"/>
  <c r="J104" i="151"/>
  <c r="AB362" i="103"/>
  <c r="R362" i="103"/>
  <c r="AQ362" i="103"/>
  <c r="Y362" i="103"/>
  <c r="AG362" i="103"/>
  <c r="Z362" i="103"/>
  <c r="AT362" i="103"/>
  <c r="P362" i="103"/>
  <c r="U362" i="103"/>
  <c r="T362" i="103"/>
  <c r="V362" i="103"/>
  <c r="AJ362" i="103"/>
  <c r="AM362" i="103"/>
  <c r="E362" i="103"/>
  <c r="H361" i="103"/>
  <c r="N364" i="103"/>
  <c r="G361" i="103"/>
  <c r="O363" i="103"/>
  <c r="T363" i="103" s="1"/>
  <c r="AH362" i="103"/>
  <c r="AL362" i="103"/>
  <c r="AO362" i="103"/>
  <c r="X362" i="103"/>
  <c r="AC362" i="103"/>
  <c r="AP362" i="103"/>
  <c r="AI362" i="103"/>
  <c r="AE362" i="103"/>
  <c r="AR362" i="103"/>
  <c r="AA362" i="103"/>
  <c r="S362" i="103"/>
  <c r="Q362" i="103"/>
  <c r="AF362" i="103"/>
  <c r="AK362" i="103"/>
  <c r="W362" i="103"/>
  <c r="AD362" i="103"/>
  <c r="AN362" i="103"/>
  <c r="F105" i="151" l="1"/>
  <c r="P105" i="151" s="1"/>
  <c r="Q363" i="103"/>
  <c r="R363" i="103"/>
  <c r="AI363" i="103"/>
  <c r="AB363" i="103"/>
  <c r="AE363" i="103"/>
  <c r="AQ363" i="103"/>
  <c r="Y363" i="103"/>
  <c r="AJ363" i="103"/>
  <c r="AM363" i="103"/>
  <c r="AG363" i="103"/>
  <c r="P363" i="103"/>
  <c r="U363" i="103"/>
  <c r="AO363" i="103"/>
  <c r="AR363" i="103"/>
  <c r="AP363" i="103"/>
  <c r="AT363" i="103"/>
  <c r="X363" i="103"/>
  <c r="AC363" i="103"/>
  <c r="AL363" i="103"/>
  <c r="O364" i="103"/>
  <c r="U364" i="103" s="1"/>
  <c r="N365" i="103"/>
  <c r="E363" i="103"/>
  <c r="G362" i="103"/>
  <c r="H362" i="103"/>
  <c r="Z363" i="103"/>
  <c r="V363" i="103"/>
  <c r="AF363" i="103"/>
  <c r="AK363" i="103"/>
  <c r="S363" i="103"/>
  <c r="AA363" i="103"/>
  <c r="AH363" i="103"/>
  <c r="AN363" i="103"/>
  <c r="AS363" i="103"/>
  <c r="AD363" i="103"/>
  <c r="W363" i="103"/>
  <c r="H105" i="151" l="1"/>
  <c r="M105" i="151"/>
  <c r="N105" i="151"/>
  <c r="X364" i="103"/>
  <c r="AC364" i="103"/>
  <c r="Q364" i="103"/>
  <c r="E364" i="103"/>
  <c r="H363" i="103"/>
  <c r="G363" i="103"/>
  <c r="O365" i="103"/>
  <c r="AS365" i="103" s="1"/>
  <c r="N366" i="103"/>
  <c r="AP364" i="103"/>
  <c r="S364" i="103"/>
  <c r="V364" i="103"/>
  <c r="R364" i="103"/>
  <c r="AB364" i="103"/>
  <c r="AN364" i="103"/>
  <c r="Z364" i="103"/>
  <c r="AO364" i="103"/>
  <c r="AG364" i="103"/>
  <c r="AK364" i="103"/>
  <c r="AH364" i="103"/>
  <c r="AS364" i="103"/>
  <c r="AL364" i="103"/>
  <c r="AQ364" i="103"/>
  <c r="AR364" i="103"/>
  <c r="W364" i="103"/>
  <c r="AF364" i="103"/>
  <c r="AD364" i="103"/>
  <c r="AI364" i="103"/>
  <c r="T364" i="103"/>
  <c r="Y364" i="103"/>
  <c r="AE364" i="103"/>
  <c r="AJ364" i="103"/>
  <c r="AM364" i="103"/>
  <c r="AT364" i="103"/>
  <c r="AA364" i="103"/>
  <c r="P364" i="103"/>
  <c r="K105" i="151" l="1"/>
  <c r="G106" i="151" s="1"/>
  <c r="J105" i="151"/>
  <c r="W365" i="103"/>
  <c r="R365" i="103"/>
  <c r="AQ365" i="103"/>
  <c r="T365" i="103"/>
  <c r="AI365" i="103"/>
  <c r="Y365" i="103"/>
  <c r="AP365" i="103"/>
  <c r="AL365" i="103"/>
  <c r="AG365" i="103"/>
  <c r="O366" i="103"/>
  <c r="Z366" i="103" s="1"/>
  <c r="H364" i="103"/>
  <c r="G364" i="103"/>
  <c r="E365" i="103"/>
  <c r="N367" i="103"/>
  <c r="S365" i="103"/>
  <c r="AO365" i="103"/>
  <c r="P365" i="103"/>
  <c r="AT365" i="103"/>
  <c r="AE365" i="103"/>
  <c r="V365" i="103"/>
  <c r="AK365" i="103"/>
  <c r="Z365" i="103"/>
  <c r="AB365" i="103"/>
  <c r="AD365" i="103"/>
  <c r="AJ365" i="103"/>
  <c r="AR365" i="103"/>
  <c r="Q365" i="103"/>
  <c r="U365" i="103"/>
  <c r="AA365" i="103"/>
  <c r="X365" i="103"/>
  <c r="AC365" i="103"/>
  <c r="AF365" i="103"/>
  <c r="AM365" i="103"/>
  <c r="AH365" i="103"/>
  <c r="AN365" i="103"/>
  <c r="F106" i="151" l="1"/>
  <c r="P106" i="151" s="1"/>
  <c r="AR366" i="103"/>
  <c r="T366" i="103"/>
  <c r="V366" i="103"/>
  <c r="AH366" i="103"/>
  <c r="Y366" i="103"/>
  <c r="AI366" i="103"/>
  <c r="AE366" i="103"/>
  <c r="AP366" i="103"/>
  <c r="AM366" i="103"/>
  <c r="U366" i="103"/>
  <c r="AQ366" i="103"/>
  <c r="AD366" i="103"/>
  <c r="Q366" i="103"/>
  <c r="AF366" i="103"/>
  <c r="AN366" i="103"/>
  <c r="P366" i="103"/>
  <c r="W366" i="103"/>
  <c r="AT366" i="103"/>
  <c r="AC366" i="103"/>
  <c r="AK366" i="103"/>
  <c r="E366" i="103"/>
  <c r="H365" i="103"/>
  <c r="G365" i="103"/>
  <c r="N368" i="103"/>
  <c r="O367" i="103"/>
  <c r="T367" i="103" s="1"/>
  <c r="AL366" i="103"/>
  <c r="AA366" i="103"/>
  <c r="AO366" i="103"/>
  <c r="X366" i="103"/>
  <c r="S366" i="103"/>
  <c r="AJ366" i="103"/>
  <c r="R366" i="103"/>
  <c r="AB366" i="103"/>
  <c r="AG366" i="103"/>
  <c r="AS366" i="103"/>
  <c r="H106" i="151" l="1"/>
  <c r="M106" i="151"/>
  <c r="N106" i="151"/>
  <c r="U367" i="103"/>
  <c r="AC367" i="103"/>
  <c r="AG367" i="103"/>
  <c r="AL367" i="103"/>
  <c r="V367" i="103"/>
  <c r="S367" i="103"/>
  <c r="AQ367" i="103"/>
  <c r="AJ367" i="103"/>
  <c r="AB367" i="103"/>
  <c r="W367" i="103"/>
  <c r="Q367" i="103"/>
  <c r="Z367" i="103"/>
  <c r="AE367" i="103"/>
  <c r="AM367" i="103"/>
  <c r="AI367" i="103"/>
  <c r="AO367" i="103"/>
  <c r="R367" i="103"/>
  <c r="AP367" i="103"/>
  <c r="P367" i="103"/>
  <c r="Y367" i="103"/>
  <c r="AT367" i="103"/>
  <c r="AF367" i="103"/>
  <c r="AA367" i="103"/>
  <c r="G366" i="103"/>
  <c r="E367" i="103"/>
  <c r="N369" i="103"/>
  <c r="H366" i="103"/>
  <c r="O368" i="103"/>
  <c r="AI368" i="103" s="1"/>
  <c r="X367" i="103"/>
  <c r="AH367" i="103"/>
  <c r="AR367" i="103"/>
  <c r="AK367" i="103"/>
  <c r="AD367" i="103"/>
  <c r="AS367" i="103"/>
  <c r="AN367" i="103"/>
  <c r="K106" i="151" l="1"/>
  <c r="G107" i="151" s="1"/>
  <c r="J106" i="151"/>
  <c r="AF368" i="103"/>
  <c r="AK368" i="103"/>
  <c r="AC368" i="103"/>
  <c r="AR368" i="103"/>
  <c r="Q368" i="103"/>
  <c r="R368" i="103"/>
  <c r="AM368" i="103"/>
  <c r="X368" i="103"/>
  <c r="Z368" i="103"/>
  <c r="AJ368" i="103"/>
  <c r="AG368" i="103"/>
  <c r="AH368" i="103"/>
  <c r="AL368" i="103"/>
  <c r="AS368" i="103"/>
  <c r="AN368" i="103"/>
  <c r="AP368" i="103"/>
  <c r="G367" i="103"/>
  <c r="H367" i="103"/>
  <c r="E368" i="103"/>
  <c r="O369" i="103"/>
  <c r="AR369" i="103" s="1"/>
  <c r="N370" i="103"/>
  <c r="W368" i="103"/>
  <c r="AE368" i="103"/>
  <c r="AA368" i="103"/>
  <c r="AQ368" i="103"/>
  <c r="S368" i="103"/>
  <c r="AB368" i="103"/>
  <c r="P368" i="103"/>
  <c r="AD368" i="103"/>
  <c r="U368" i="103"/>
  <c r="AO368" i="103"/>
  <c r="Y368" i="103"/>
  <c r="AT368" i="103"/>
  <c r="V368" i="103"/>
  <c r="T368" i="103"/>
  <c r="F107" i="151" l="1"/>
  <c r="P107" i="151" s="1"/>
  <c r="X369" i="103"/>
  <c r="AL369" i="103"/>
  <c r="AA369" i="103"/>
  <c r="AE369" i="103"/>
  <c r="AO369" i="103"/>
  <c r="AN369" i="103"/>
  <c r="Q369" i="103"/>
  <c r="V369" i="103"/>
  <c r="S369" i="103"/>
  <c r="AP369" i="103"/>
  <c r="AC369" i="103"/>
  <c r="AT369" i="103"/>
  <c r="R369" i="103"/>
  <c r="Z369" i="103"/>
  <c r="Y369" i="103"/>
  <c r="AH369" i="103"/>
  <c r="AF369" i="103"/>
  <c r="AQ369" i="103"/>
  <c r="T369" i="103"/>
  <c r="AD369" i="103"/>
  <c r="AI369" i="103"/>
  <c r="AK369" i="103"/>
  <c r="W369" i="103"/>
  <c r="AB369" i="103"/>
  <c r="G368" i="103"/>
  <c r="H368" i="103"/>
  <c r="O370" i="103"/>
  <c r="AO370" i="103" s="1"/>
  <c r="E369" i="103"/>
  <c r="N371" i="103"/>
  <c r="U369" i="103"/>
  <c r="AG369" i="103"/>
  <c r="AJ369" i="103"/>
  <c r="AM369" i="103"/>
  <c r="P369" i="103"/>
  <c r="AS369" i="103"/>
  <c r="H107" i="151" l="1"/>
  <c r="M107" i="151"/>
  <c r="N107" i="151"/>
  <c r="AS370" i="103"/>
  <c r="AF370" i="103"/>
  <c r="S370" i="103"/>
  <c r="U370" i="103"/>
  <c r="X370" i="103"/>
  <c r="AK370" i="103"/>
  <c r="AI370" i="103"/>
  <c r="R370" i="103"/>
  <c r="AT370" i="103"/>
  <c r="AQ370" i="103"/>
  <c r="T370" i="103"/>
  <c r="AA370" i="103"/>
  <c r="AJ370" i="103"/>
  <c r="AB370" i="103"/>
  <c r="AC370" i="103"/>
  <c r="AR370" i="103"/>
  <c r="G369" i="103"/>
  <c r="H369" i="103"/>
  <c r="E370" i="103"/>
  <c r="O371" i="103"/>
  <c r="AI371" i="103" s="1"/>
  <c r="N372" i="103"/>
  <c r="Z370" i="103"/>
  <c r="AD370" i="103"/>
  <c r="AM370" i="103"/>
  <c r="Y370" i="103"/>
  <c r="AN370" i="103"/>
  <c r="AE370" i="103"/>
  <c r="W370" i="103"/>
  <c r="AG370" i="103"/>
  <c r="AP370" i="103"/>
  <c r="V370" i="103"/>
  <c r="Q370" i="103"/>
  <c r="AL370" i="103"/>
  <c r="P370" i="103"/>
  <c r="AH370" i="103"/>
  <c r="K107" i="151" l="1"/>
  <c r="G108" i="151" s="1"/>
  <c r="J107" i="151"/>
  <c r="AM371" i="103"/>
  <c r="AT371" i="103"/>
  <c r="AL371" i="103"/>
  <c r="AQ371" i="103"/>
  <c r="Q371" i="103"/>
  <c r="T371" i="103"/>
  <c r="W371" i="103"/>
  <c r="Y371" i="103"/>
  <c r="R371" i="103"/>
  <c r="AR371" i="103"/>
  <c r="Z371" i="103"/>
  <c r="AO371" i="103"/>
  <c r="U371" i="103"/>
  <c r="AN371" i="103"/>
  <c r="AE371" i="103"/>
  <c r="AJ371" i="103"/>
  <c r="AP371" i="103"/>
  <c r="AF371" i="103"/>
  <c r="S371" i="103"/>
  <c r="X371" i="103"/>
  <c r="AG371" i="103"/>
  <c r="AK371" i="103"/>
  <c r="E371" i="103"/>
  <c r="G370" i="103"/>
  <c r="O372" i="103"/>
  <c r="AQ372" i="103" s="1"/>
  <c r="N373" i="103"/>
  <c r="H370" i="103"/>
  <c r="I370" i="103" s="1"/>
  <c r="AH371" i="103"/>
  <c r="AS371" i="103"/>
  <c r="P371" i="103"/>
  <c r="AA371" i="103"/>
  <c r="AC371" i="103"/>
  <c r="V371" i="103"/>
  <c r="AD371" i="103"/>
  <c r="AB371" i="103"/>
  <c r="AJ277" i="161" l="1"/>
  <c r="AF277" i="161"/>
  <c r="AF278" i="161" s="1"/>
  <c r="AF298" i="161" s="1"/>
  <c r="F108" i="151"/>
  <c r="P108" i="151" s="1"/>
  <c r="AI270" i="112"/>
  <c r="AI271" i="112" s="1"/>
  <c r="AI291" i="112" s="1"/>
  <c r="AJ277" i="115"/>
  <c r="AJ278" i="115" s="1"/>
  <c r="AJ298" i="115" s="1"/>
  <c r="AI270" i="106"/>
  <c r="AI271" i="106" s="1"/>
  <c r="AI291" i="106" s="1"/>
  <c r="AR372" i="103"/>
  <c r="AH372" i="103"/>
  <c r="Q372" i="103"/>
  <c r="AS372" i="103"/>
  <c r="Y372" i="103"/>
  <c r="AT372" i="103"/>
  <c r="H371" i="103"/>
  <c r="E372" i="103"/>
  <c r="G371" i="103"/>
  <c r="O373" i="103"/>
  <c r="AQ373" i="103" s="1"/>
  <c r="N374" i="103"/>
  <c r="AP372" i="103"/>
  <c r="R372" i="103"/>
  <c r="U372" i="103"/>
  <c r="AO372" i="103"/>
  <c r="V372" i="103"/>
  <c r="AF372" i="103"/>
  <c r="AM372" i="103"/>
  <c r="S372" i="103"/>
  <c r="AB372" i="103"/>
  <c r="AC372" i="103"/>
  <c r="AK372" i="103"/>
  <c r="P372" i="103"/>
  <c r="T372" i="103"/>
  <c r="AA372" i="103"/>
  <c r="X372" i="103"/>
  <c r="AG372" i="103"/>
  <c r="AE372" i="103"/>
  <c r="AL372" i="103"/>
  <c r="AJ372" i="103"/>
  <c r="AD372" i="103"/>
  <c r="AI372" i="103"/>
  <c r="Z372" i="103"/>
  <c r="W372" i="103"/>
  <c r="AN372" i="103"/>
  <c r="H108" i="151" l="1"/>
  <c r="M108" i="151"/>
  <c r="N108" i="151"/>
  <c r="T373" i="103"/>
  <c r="Z373" i="103"/>
  <c r="U373" i="103"/>
  <c r="AG373" i="103"/>
  <c r="AO373" i="103"/>
  <c r="Q373" i="103"/>
  <c r="AD373" i="103"/>
  <c r="AK373" i="103"/>
  <c r="AT373" i="103"/>
  <c r="AE373" i="103"/>
  <c r="AP373" i="103"/>
  <c r="H372" i="103"/>
  <c r="E373" i="103"/>
  <c r="O374" i="103"/>
  <c r="AO374" i="103" s="1"/>
  <c r="N375" i="103"/>
  <c r="G372" i="103"/>
  <c r="AL373" i="103"/>
  <c r="Y373" i="103"/>
  <c r="W373" i="103"/>
  <c r="AH373" i="103"/>
  <c r="AM373" i="103"/>
  <c r="P373" i="103"/>
  <c r="X373" i="103"/>
  <c r="S373" i="103"/>
  <c r="AC373" i="103"/>
  <c r="AN373" i="103"/>
  <c r="V373" i="103"/>
  <c r="AA373" i="103"/>
  <c r="R373" i="103"/>
  <c r="AB373" i="103"/>
  <c r="AF373" i="103"/>
  <c r="AI373" i="103"/>
  <c r="AJ373" i="103"/>
  <c r="AS373" i="103"/>
  <c r="AR373" i="103"/>
  <c r="K108" i="151" l="1"/>
  <c r="G109" i="151" s="1"/>
  <c r="J108" i="151"/>
  <c r="AS374" i="103"/>
  <c r="U374" i="103"/>
  <c r="P374" i="103"/>
  <c r="X374" i="103"/>
  <c r="AA374" i="103"/>
  <c r="AJ374" i="103"/>
  <c r="AI374" i="103"/>
  <c r="T374" i="103"/>
  <c r="AF374" i="103"/>
  <c r="R374" i="103"/>
  <c r="S374" i="103"/>
  <c r="AP374" i="103"/>
  <c r="Q374" i="103"/>
  <c r="AE374" i="103"/>
  <c r="AL374" i="103"/>
  <c r="Z374" i="103"/>
  <c r="V374" i="103"/>
  <c r="AT374" i="103"/>
  <c r="AM374" i="103"/>
  <c r="AN374" i="103"/>
  <c r="AR374" i="103"/>
  <c r="W374" i="103"/>
  <c r="AG374" i="103"/>
  <c r="H373" i="103"/>
  <c r="E374" i="103"/>
  <c r="G373" i="103"/>
  <c r="N376" i="103"/>
  <c r="O375" i="103"/>
  <c r="Y375" i="103" s="1"/>
  <c r="AQ374" i="103"/>
  <c r="AC374" i="103"/>
  <c r="AB374" i="103"/>
  <c r="Y374" i="103"/>
  <c r="AK374" i="103"/>
  <c r="AD374" i="103"/>
  <c r="AH374" i="103"/>
  <c r="F109" i="151" l="1"/>
  <c r="P109" i="151" s="1"/>
  <c r="AT375" i="103"/>
  <c r="W375" i="103"/>
  <c r="AP375" i="103"/>
  <c r="AG375" i="103"/>
  <c r="AN375" i="103"/>
  <c r="S375" i="103"/>
  <c r="Z375" i="103"/>
  <c r="X375" i="103"/>
  <c r="AR375" i="103"/>
  <c r="T375" i="103"/>
  <c r="AC375" i="103"/>
  <c r="AB375" i="103"/>
  <c r="AI375" i="103"/>
  <c r="AH375" i="103"/>
  <c r="AO375" i="103"/>
  <c r="AK375" i="103"/>
  <c r="P375" i="103"/>
  <c r="AJ375" i="103"/>
  <c r="AS375" i="103"/>
  <c r="AL375" i="103"/>
  <c r="AQ375" i="103"/>
  <c r="R375" i="103"/>
  <c r="AF375" i="103"/>
  <c r="AA375" i="103"/>
  <c r="V375" i="103"/>
  <c r="U375" i="103"/>
  <c r="Q375" i="103"/>
  <c r="H374" i="103"/>
  <c r="E375" i="103"/>
  <c r="O376" i="103"/>
  <c r="AO376" i="103" s="1"/>
  <c r="G374" i="103"/>
  <c r="N377" i="103"/>
  <c r="AD375" i="103"/>
  <c r="AM375" i="103"/>
  <c r="AE375" i="103"/>
  <c r="H109" i="151" l="1"/>
  <c r="M109" i="151"/>
  <c r="N109" i="151"/>
  <c r="I7" i="117"/>
  <c r="P376" i="103"/>
  <c r="S376" i="103"/>
  <c r="AE376" i="103"/>
  <c r="AD376" i="103"/>
  <c r="AM376" i="103"/>
  <c r="AK376" i="103"/>
  <c r="AI376" i="103"/>
  <c r="W376" i="103"/>
  <c r="AH376" i="103"/>
  <c r="AF376" i="103"/>
  <c r="H375" i="103"/>
  <c r="E376" i="103"/>
  <c r="G375" i="103"/>
  <c r="O377" i="103"/>
  <c r="AO377" i="103" s="1"/>
  <c r="N378" i="103"/>
  <c r="AQ376" i="103"/>
  <c r="AP376" i="103"/>
  <c r="Q376" i="103"/>
  <c r="V376" i="103"/>
  <c r="Z376" i="103"/>
  <c r="AS376" i="103"/>
  <c r="Y376" i="103"/>
  <c r="AT376" i="103"/>
  <c r="AA376" i="103"/>
  <c r="AN376" i="103"/>
  <c r="AL376" i="103"/>
  <c r="AR376" i="103"/>
  <c r="R376" i="103"/>
  <c r="AG376" i="103"/>
  <c r="U376" i="103"/>
  <c r="T376" i="103"/>
  <c r="X376" i="103"/>
  <c r="AJ376" i="103"/>
  <c r="AB376" i="103"/>
  <c r="AC376" i="103"/>
  <c r="K109" i="151" l="1"/>
  <c r="G110" i="151" s="1"/>
  <c r="J109" i="151"/>
  <c r="AM193" i="115"/>
  <c r="AO193" i="115"/>
  <c r="AN193" i="115"/>
  <c r="L193" i="115"/>
  <c r="M193" i="115"/>
  <c r="O193" i="115"/>
  <c r="N193" i="115"/>
  <c r="P193" i="115"/>
  <c r="R193" i="115"/>
  <c r="Q193" i="115"/>
  <c r="T193" i="115"/>
  <c r="S193" i="115"/>
  <c r="AH193" i="115"/>
  <c r="AJ193" i="115"/>
  <c r="AI193" i="115"/>
  <c r="AK193" i="115"/>
  <c r="AL193" i="115"/>
  <c r="AT377" i="103"/>
  <c r="AM377" i="103"/>
  <c r="V377" i="103"/>
  <c r="AA377" i="103"/>
  <c r="AF377" i="103"/>
  <c r="AI377" i="103"/>
  <c r="S377" i="103"/>
  <c r="AH377" i="103"/>
  <c r="AQ377" i="103"/>
  <c r="AP377" i="103"/>
  <c r="X377" i="103"/>
  <c r="R377" i="103"/>
  <c r="Z377" i="103"/>
  <c r="Q377" i="103"/>
  <c r="AN377" i="103"/>
  <c r="H376" i="103"/>
  <c r="E377" i="103"/>
  <c r="O378" i="103"/>
  <c r="AO378" i="103" s="1"/>
  <c r="G376" i="103"/>
  <c r="N379" i="103"/>
  <c r="AB377" i="103"/>
  <c r="AJ377" i="103"/>
  <c r="AK377" i="103"/>
  <c r="Y377" i="103"/>
  <c r="AC377" i="103"/>
  <c r="AS377" i="103"/>
  <c r="T377" i="103"/>
  <c r="U377" i="103"/>
  <c r="AG377" i="103"/>
  <c r="W377" i="103"/>
  <c r="P377" i="103"/>
  <c r="AR377" i="103"/>
  <c r="AD377" i="103"/>
  <c r="AL377" i="103"/>
  <c r="AE377" i="103"/>
  <c r="F110" i="151" l="1"/>
  <c r="P110" i="151" s="1"/>
  <c r="AO196" i="115"/>
  <c r="L196" i="115"/>
  <c r="L207" i="115" s="1"/>
  <c r="M208" i="115" s="1"/>
  <c r="M196" i="115"/>
  <c r="M207" i="115" s="1"/>
  <c r="N208" i="115" s="1"/>
  <c r="N196" i="115"/>
  <c r="N207" i="115" s="1"/>
  <c r="O208" i="115" s="1"/>
  <c r="L189" i="112"/>
  <c r="AD378" i="103"/>
  <c r="X378" i="103"/>
  <c r="AA378" i="103"/>
  <c r="S378" i="103"/>
  <c r="AK378" i="103"/>
  <c r="AE378" i="103"/>
  <c r="AJ378" i="103"/>
  <c r="AI378" i="103"/>
  <c r="AS378" i="103"/>
  <c r="V378" i="103"/>
  <c r="R378" i="103"/>
  <c r="AT378" i="103"/>
  <c r="AQ378" i="103"/>
  <c r="AR378" i="103"/>
  <c r="AN378" i="103"/>
  <c r="AC378" i="103"/>
  <c r="Q378" i="103"/>
  <c r="U378" i="103"/>
  <c r="Z378" i="103"/>
  <c r="AM378" i="103"/>
  <c r="Y378" i="103"/>
  <c r="H377" i="103"/>
  <c r="E378" i="103"/>
  <c r="G377" i="103"/>
  <c r="N380" i="103"/>
  <c r="O379" i="103"/>
  <c r="Q379" i="103" s="1"/>
  <c r="P378" i="103"/>
  <c r="T378" i="103"/>
  <c r="AL378" i="103"/>
  <c r="AP378" i="103"/>
  <c r="W378" i="103"/>
  <c r="AG378" i="103"/>
  <c r="AF378" i="103"/>
  <c r="AB378" i="103"/>
  <c r="AH378" i="103"/>
  <c r="H110" i="151" l="1"/>
  <c r="M110" i="151"/>
  <c r="N110" i="151"/>
  <c r="M291" i="115"/>
  <c r="AN189" i="112"/>
  <c r="AN200" i="112" s="1"/>
  <c r="AO201" i="112" s="1"/>
  <c r="AO266" i="112" s="1"/>
  <c r="AO286" i="112" s="1"/>
  <c r="L90" i="112"/>
  <c r="L327" i="112" s="1"/>
  <c r="L328" i="112" s="1"/>
  <c r="L331" i="112" s="1"/>
  <c r="AO189" i="112"/>
  <c r="AO200" i="112" s="1"/>
  <c r="AO291" i="115"/>
  <c r="AO207" i="115"/>
  <c r="S189" i="112"/>
  <c r="S284" i="112" s="1"/>
  <c r="AM189" i="112"/>
  <c r="AM200" i="112" s="1"/>
  <c r="AN201" i="112" s="1"/>
  <c r="AN266" i="112" s="1"/>
  <c r="AN286" i="112" s="1"/>
  <c r="AM90" i="112"/>
  <c r="AO90" i="112"/>
  <c r="AN90" i="112"/>
  <c r="L291" i="115"/>
  <c r="N291" i="115"/>
  <c r="AH189" i="112"/>
  <c r="AH284" i="112" s="1"/>
  <c r="R90" i="112"/>
  <c r="AK189" i="112"/>
  <c r="AK200" i="112" s="1"/>
  <c r="AL201" i="112" s="1"/>
  <c r="AL266" i="112" s="1"/>
  <c r="AL286" i="112" s="1"/>
  <c r="R189" i="112"/>
  <c r="R284" i="112" s="1"/>
  <c r="AG189" i="112"/>
  <c r="AG200" i="112" s="1"/>
  <c r="AH201" i="112" s="1"/>
  <c r="AH266" i="112" s="1"/>
  <c r="AH286" i="112" s="1"/>
  <c r="P189" i="112"/>
  <c r="P284" i="112" s="1"/>
  <c r="Q189" i="112"/>
  <c r="Q200" i="112" s="1"/>
  <c r="R201" i="112" s="1"/>
  <c r="R266" i="112" s="1"/>
  <c r="R286" i="112" s="1"/>
  <c r="O90" i="112"/>
  <c r="Q94" i="112" s="1"/>
  <c r="N90" i="112"/>
  <c r="O93" i="112" s="1"/>
  <c r="AL90" i="112"/>
  <c r="M90" i="112"/>
  <c r="AK90" i="112"/>
  <c r="AK327" i="112" s="1"/>
  <c r="M189" i="112"/>
  <c r="AL189" i="112"/>
  <c r="AJ189" i="112"/>
  <c r="Q90" i="112"/>
  <c r="Q327" i="112" s="1"/>
  <c r="S90" i="112"/>
  <c r="S327" i="112" s="1"/>
  <c r="O189" i="112"/>
  <c r="L200" i="112"/>
  <c r="M201" i="112" s="1"/>
  <c r="M266" i="112" s="1"/>
  <c r="M286" i="112" s="1"/>
  <c r="L284" i="112"/>
  <c r="N189" i="112"/>
  <c r="AI90" i="112"/>
  <c r="AJ90" i="112"/>
  <c r="AI189" i="112"/>
  <c r="P90" i="112"/>
  <c r="P327" i="112" s="1"/>
  <c r="V93" i="112"/>
  <c r="Y379" i="103"/>
  <c r="AP379" i="103"/>
  <c r="H378" i="103"/>
  <c r="E379" i="103"/>
  <c r="G378" i="103"/>
  <c r="N381" i="103"/>
  <c r="O380" i="103"/>
  <c r="AI380" i="103" s="1"/>
  <c r="AO379" i="103"/>
  <c r="AE379" i="103"/>
  <c r="AM379" i="103"/>
  <c r="W379" i="103"/>
  <c r="AJ379" i="103"/>
  <c r="AS379" i="103"/>
  <c r="AT379" i="103"/>
  <c r="P379" i="103"/>
  <c r="AA379" i="103"/>
  <c r="AC379" i="103"/>
  <c r="V379" i="103"/>
  <c r="AF379" i="103"/>
  <c r="AD379" i="103"/>
  <c r="S379" i="103"/>
  <c r="R379" i="103"/>
  <c r="AI379" i="103"/>
  <c r="AG379" i="103"/>
  <c r="Z379" i="103"/>
  <c r="AK379" i="103"/>
  <c r="AN379" i="103"/>
  <c r="X379" i="103"/>
  <c r="AB379" i="103"/>
  <c r="AH379" i="103"/>
  <c r="AR379" i="103"/>
  <c r="AL379" i="103"/>
  <c r="AQ379" i="103"/>
  <c r="T379" i="103"/>
  <c r="U379" i="103"/>
  <c r="T93" i="112" l="1"/>
  <c r="R93" i="112"/>
  <c r="Q93" i="112"/>
  <c r="S93" i="112"/>
  <c r="P93" i="112"/>
  <c r="U93" i="112"/>
  <c r="W93" i="112"/>
  <c r="P91" i="112"/>
  <c r="M91" i="112"/>
  <c r="O91" i="112"/>
  <c r="U91" i="112"/>
  <c r="N91" i="112"/>
  <c r="T91" i="112"/>
  <c r="S91" i="112"/>
  <c r="R91" i="112"/>
  <c r="Q91" i="112"/>
  <c r="K110" i="151"/>
  <c r="G111" i="151" s="1"/>
  <c r="J110" i="151"/>
  <c r="L183" i="112"/>
  <c r="L287" i="112" s="1"/>
  <c r="L91" i="112"/>
  <c r="L184" i="112" s="1"/>
  <c r="AN284" i="112"/>
  <c r="AO284" i="112"/>
  <c r="S200" i="112"/>
  <c r="T201" i="112" s="1"/>
  <c r="T266" i="112" s="1"/>
  <c r="T286" i="112" s="1"/>
  <c r="AL183" i="112"/>
  <c r="AL287" i="112" s="1"/>
  <c r="AL327" i="112"/>
  <c r="S94" i="112"/>
  <c r="O327" i="112"/>
  <c r="AO183" i="112"/>
  <c r="AO287" i="112" s="1"/>
  <c r="AO327" i="112"/>
  <c r="AM183" i="112"/>
  <c r="AM287" i="112" s="1"/>
  <c r="AM327" i="112"/>
  <c r="V97" i="112"/>
  <c r="R327" i="112"/>
  <c r="AN183" i="112"/>
  <c r="AN287" i="112" s="1"/>
  <c r="AN327" i="112"/>
  <c r="AO115" i="112"/>
  <c r="AJ327" i="112"/>
  <c r="N183" i="112"/>
  <c r="N287" i="112" s="1"/>
  <c r="N327" i="112"/>
  <c r="AO114" i="112"/>
  <c r="AI327" i="112"/>
  <c r="O92" i="112"/>
  <c r="M327" i="112"/>
  <c r="M328" i="112" s="1"/>
  <c r="AM284" i="112"/>
  <c r="N93" i="112"/>
  <c r="AK284" i="112"/>
  <c r="Q284" i="112"/>
  <c r="AH200" i="112"/>
  <c r="AI201" i="112" s="1"/>
  <c r="AI266" i="112" s="1"/>
  <c r="AI286" i="112" s="1"/>
  <c r="P200" i="112"/>
  <c r="Q201" i="112" s="1"/>
  <c r="Q266" i="112" s="1"/>
  <c r="Q286" i="112" s="1"/>
  <c r="S92" i="112"/>
  <c r="V92" i="112"/>
  <c r="AN116" i="112"/>
  <c r="AO116" i="112"/>
  <c r="N92" i="112"/>
  <c r="U92" i="112"/>
  <c r="M183" i="112"/>
  <c r="M287" i="112" s="1"/>
  <c r="T92" i="112"/>
  <c r="M92" i="112"/>
  <c r="R92" i="112"/>
  <c r="U97" i="112"/>
  <c r="AM114" i="112"/>
  <c r="AN114" i="112"/>
  <c r="AM115" i="112"/>
  <c r="AN115" i="112"/>
  <c r="Q92" i="112"/>
  <c r="AG284" i="112"/>
  <c r="P92" i="112"/>
  <c r="T97" i="112"/>
  <c r="AA97" i="112"/>
  <c r="S97" i="112"/>
  <c r="AK183" i="112"/>
  <c r="AK287" i="112" s="1"/>
  <c r="AK116" i="112"/>
  <c r="AL116" i="112"/>
  <c r="AM116" i="112"/>
  <c r="Z97" i="112"/>
  <c r="R183" i="112"/>
  <c r="R287" i="112" s="1"/>
  <c r="Y97" i="112"/>
  <c r="R97" i="112"/>
  <c r="X97" i="112"/>
  <c r="W97" i="112"/>
  <c r="R200" i="112"/>
  <c r="S201" i="112" s="1"/>
  <c r="S266" i="112" s="1"/>
  <c r="S286" i="112" s="1"/>
  <c r="R94" i="112"/>
  <c r="X94" i="112"/>
  <c r="P94" i="112"/>
  <c r="W94" i="112"/>
  <c r="O183" i="112"/>
  <c r="O287" i="112" s="1"/>
  <c r="V94" i="112"/>
  <c r="O94" i="112"/>
  <c r="U94" i="112"/>
  <c r="T94" i="112"/>
  <c r="M284" i="112"/>
  <c r="M200" i="112"/>
  <c r="N201" i="112" s="1"/>
  <c r="N266" i="112" s="1"/>
  <c r="N286" i="112" s="1"/>
  <c r="AI183" i="112"/>
  <c r="AI287" i="112" s="1"/>
  <c r="AI114" i="112"/>
  <c r="AJ114" i="112"/>
  <c r="AK114" i="112"/>
  <c r="AL114" i="112"/>
  <c r="AL200" i="112"/>
  <c r="AM201" i="112" s="1"/>
  <c r="AM266" i="112" s="1"/>
  <c r="AM286" i="112" s="1"/>
  <c r="AL284" i="112"/>
  <c r="N200" i="112"/>
  <c r="O201" i="112" s="1"/>
  <c r="O266" i="112" s="1"/>
  <c r="O286" i="112" s="1"/>
  <c r="N284" i="112"/>
  <c r="O200" i="112"/>
  <c r="P201" i="112" s="1"/>
  <c r="P266" i="112" s="1"/>
  <c r="P286" i="112" s="1"/>
  <c r="O284" i="112"/>
  <c r="P95" i="112"/>
  <c r="P183" i="112"/>
  <c r="P287" i="112" s="1"/>
  <c r="Q95" i="112"/>
  <c r="R95" i="112"/>
  <c r="S95" i="112"/>
  <c r="T95" i="112"/>
  <c r="U95" i="112"/>
  <c r="V95" i="112"/>
  <c r="W95" i="112"/>
  <c r="X95" i="112"/>
  <c r="Y95" i="112"/>
  <c r="AJ115" i="112"/>
  <c r="AJ183" i="112"/>
  <c r="AJ287" i="112" s="1"/>
  <c r="AK115" i="112"/>
  <c r="AL115" i="112"/>
  <c r="S98" i="112"/>
  <c r="S183" i="112"/>
  <c r="S287" i="112" s="1"/>
  <c r="T98" i="112"/>
  <c r="U98" i="112"/>
  <c r="V98" i="112"/>
  <c r="W98" i="112"/>
  <c r="X98" i="112"/>
  <c r="Y98" i="112"/>
  <c r="Z98" i="112"/>
  <c r="AA98" i="112"/>
  <c r="AB98" i="112"/>
  <c r="AI200" i="112"/>
  <c r="AJ201" i="112" s="1"/>
  <c r="AJ266" i="112" s="1"/>
  <c r="AJ286" i="112" s="1"/>
  <c r="AI284" i="112"/>
  <c r="Q96" i="112"/>
  <c r="Q183" i="112"/>
  <c r="Q287" i="112" s="1"/>
  <c r="R96" i="112"/>
  <c r="S96" i="112"/>
  <c r="T96" i="112"/>
  <c r="U96" i="112"/>
  <c r="V96" i="112"/>
  <c r="W96" i="112"/>
  <c r="X96" i="112"/>
  <c r="Y96" i="112"/>
  <c r="Z96" i="112"/>
  <c r="AJ284" i="112"/>
  <c r="AJ200" i="112"/>
  <c r="AK201" i="112" s="1"/>
  <c r="AK266" i="112" s="1"/>
  <c r="AK286" i="112" s="1"/>
  <c r="Q380" i="103"/>
  <c r="AP380" i="103"/>
  <c r="Y380" i="103"/>
  <c r="Z380" i="103"/>
  <c r="R380" i="103"/>
  <c r="AC380" i="103"/>
  <c r="H379" i="103"/>
  <c r="E380" i="103"/>
  <c r="G379" i="103"/>
  <c r="N382" i="103"/>
  <c r="O381" i="103"/>
  <c r="AG381" i="103" s="1"/>
  <c r="U380" i="103"/>
  <c r="AS380" i="103"/>
  <c r="AG380" i="103"/>
  <c r="AR380" i="103"/>
  <c r="AO380" i="103"/>
  <c r="AB380" i="103"/>
  <c r="W380" i="103"/>
  <c r="AN380" i="103"/>
  <c r="X380" i="103"/>
  <c r="AK380" i="103"/>
  <c r="AF380" i="103"/>
  <c r="S380" i="103"/>
  <c r="AJ380" i="103"/>
  <c r="AT380" i="103"/>
  <c r="T380" i="103"/>
  <c r="AA380" i="103"/>
  <c r="AL380" i="103"/>
  <c r="AQ380" i="103"/>
  <c r="AH380" i="103"/>
  <c r="P380" i="103"/>
  <c r="AM380" i="103"/>
  <c r="V380" i="103"/>
  <c r="AE380" i="103"/>
  <c r="AD380" i="103"/>
  <c r="M184" i="112" l="1"/>
  <c r="F111" i="151"/>
  <c r="P111" i="151" s="1"/>
  <c r="N184" i="112"/>
  <c r="M331" i="112"/>
  <c r="N328" i="112"/>
  <c r="O184" i="112"/>
  <c r="L338" i="112"/>
  <c r="L339" i="112" s="1"/>
  <c r="P184" i="112"/>
  <c r="Q184" i="112"/>
  <c r="S184" i="112"/>
  <c r="R184" i="112"/>
  <c r="AN381" i="103"/>
  <c r="AJ381" i="103"/>
  <c r="AE381" i="103"/>
  <c r="AO381" i="103"/>
  <c r="H380" i="103"/>
  <c r="E381" i="103"/>
  <c r="O382" i="103"/>
  <c r="AK382" i="103" s="1"/>
  <c r="G380" i="103"/>
  <c r="S381" i="103"/>
  <c r="AB381" i="103"/>
  <c r="AL381" i="103"/>
  <c r="V381" i="103"/>
  <c r="AA381" i="103"/>
  <c r="T381" i="103"/>
  <c r="AS381" i="103"/>
  <c r="W381" i="103"/>
  <c r="AF381" i="103"/>
  <c r="AI381" i="103"/>
  <c r="X381" i="103"/>
  <c r="AD381" i="103"/>
  <c r="AM381" i="103"/>
  <c r="AR381" i="103"/>
  <c r="AQ381" i="103"/>
  <c r="AP381" i="103"/>
  <c r="P381" i="103"/>
  <c r="Z381" i="103"/>
  <c r="Q381" i="103"/>
  <c r="AC381" i="103"/>
  <c r="AH381" i="103"/>
  <c r="AK381" i="103"/>
  <c r="Y381" i="103"/>
  <c r="AT381" i="103"/>
  <c r="R381" i="103"/>
  <c r="U381" i="103"/>
  <c r="H111" i="151" l="1"/>
  <c r="M111" i="151"/>
  <c r="N111" i="151"/>
  <c r="O328" i="112"/>
  <c r="N331" i="112"/>
  <c r="L304" i="112"/>
  <c r="L305" i="112" s="1"/>
  <c r="M338" i="112"/>
  <c r="AP382" i="103"/>
  <c r="Q382" i="103"/>
  <c r="AE382" i="103"/>
  <c r="AS382" i="103"/>
  <c r="AF382" i="103"/>
  <c r="S382" i="103"/>
  <c r="X382" i="103"/>
  <c r="AB382" i="103"/>
  <c r="AN382" i="103"/>
  <c r="AT382" i="103"/>
  <c r="P382" i="103"/>
  <c r="T382" i="103"/>
  <c r="V382" i="103"/>
  <c r="Y382" i="103"/>
  <c r="AD382" i="103"/>
  <c r="R382" i="103"/>
  <c r="AI382" i="103"/>
  <c r="AG382" i="103"/>
  <c r="H381" i="103"/>
  <c r="E382" i="103"/>
  <c r="G381" i="103"/>
  <c r="AM382" i="103"/>
  <c r="AJ382" i="103"/>
  <c r="W382" i="103"/>
  <c r="AR382" i="103"/>
  <c r="AO382" i="103"/>
  <c r="U382" i="103"/>
  <c r="AA382" i="103"/>
  <c r="Z382" i="103"/>
  <c r="AC382" i="103"/>
  <c r="AL382" i="103"/>
  <c r="AQ382" i="103"/>
  <c r="AH382" i="103"/>
  <c r="K111" i="151" l="1"/>
  <c r="G112" i="151" s="1"/>
  <c r="J111" i="151"/>
  <c r="O331" i="112"/>
  <c r="P328" i="112"/>
  <c r="N338" i="112"/>
  <c r="M339" i="112"/>
  <c r="M304" i="112"/>
  <c r="M305" i="112" s="1"/>
  <c r="H382" i="103"/>
  <c r="I382" i="103" s="1"/>
  <c r="G382" i="103"/>
  <c r="AK277" i="161" l="1"/>
  <c r="AG277" i="161"/>
  <c r="AG278" i="161" s="1"/>
  <c r="F112" i="151"/>
  <c r="P112" i="151" s="1"/>
  <c r="AJ270" i="112"/>
  <c r="AJ271" i="112" s="1"/>
  <c r="AK277" i="115"/>
  <c r="AK278" i="115" s="1"/>
  <c r="AJ270" i="106"/>
  <c r="AJ271" i="106" s="1"/>
  <c r="P331" i="112"/>
  <c r="Q328" i="112"/>
  <c r="N339" i="112"/>
  <c r="N304" i="112"/>
  <c r="N305" i="112" s="1"/>
  <c r="O338" i="112"/>
  <c r="H112" i="151" l="1"/>
  <c r="AG298" i="161"/>
  <c r="AH278" i="161"/>
  <c r="AM278" i="161"/>
  <c r="M112" i="151"/>
  <c r="N112" i="151"/>
  <c r="AJ291" i="106"/>
  <c r="AK271" i="106"/>
  <c r="AK298" i="115"/>
  <c r="AL278" i="115"/>
  <c r="AJ291" i="112"/>
  <c r="AK271" i="112"/>
  <c r="Q331" i="112"/>
  <c r="R328" i="112"/>
  <c r="O339" i="112"/>
  <c r="O304" i="112"/>
  <c r="O305" i="112" s="1"/>
  <c r="P338" i="112"/>
  <c r="AH298" i="161" l="1"/>
  <c r="AI278" i="161"/>
  <c r="AM298" i="161"/>
  <c r="AN278" i="161"/>
  <c r="K112" i="151"/>
  <c r="G113" i="151" s="1"/>
  <c r="J112" i="151"/>
  <c r="AL298" i="115"/>
  <c r="AM278" i="115"/>
  <c r="AK291" i="106"/>
  <c r="AL271" i="106"/>
  <c r="AK291" i="112"/>
  <c r="AL271" i="112"/>
  <c r="R331" i="112"/>
  <c r="S328" i="112"/>
  <c r="Q338" i="112"/>
  <c r="P339" i="112"/>
  <c r="P304" i="112"/>
  <c r="P305" i="112" s="1"/>
  <c r="AI298" i="161" l="1"/>
  <c r="AJ278" i="161"/>
  <c r="AN298" i="161"/>
  <c r="AO278" i="161"/>
  <c r="F113" i="151"/>
  <c r="H113" i="151" s="1"/>
  <c r="AM271" i="106"/>
  <c r="AL291" i="106"/>
  <c r="AM298" i="115"/>
  <c r="AN278" i="115"/>
  <c r="AL291" i="112"/>
  <c r="AM271" i="112"/>
  <c r="S331" i="112"/>
  <c r="Q339" i="112"/>
  <c r="Q304" i="112"/>
  <c r="Q305" i="112" s="1"/>
  <c r="R338" i="112"/>
  <c r="AJ298" i="161" l="1"/>
  <c r="AK278" i="161"/>
  <c r="AO298" i="161"/>
  <c r="P113" i="151"/>
  <c r="M113" i="151"/>
  <c r="N113" i="151"/>
  <c r="AO278" i="115"/>
  <c r="AO298" i="115" s="1"/>
  <c r="AN298" i="115"/>
  <c r="AM291" i="112"/>
  <c r="AN271" i="112"/>
  <c r="AM291" i="106"/>
  <c r="AN271" i="106"/>
  <c r="R339" i="112"/>
  <c r="R304" i="112"/>
  <c r="R305" i="112" s="1"/>
  <c r="S338" i="112"/>
  <c r="AK298" i="161" l="1"/>
  <c r="AL278" i="161"/>
  <c r="AL298" i="161" s="1"/>
  <c r="K113" i="151"/>
  <c r="G114" i="151" s="1"/>
  <c r="J113" i="151"/>
  <c r="AO271" i="106"/>
  <c r="AO291" i="106" s="1"/>
  <c r="AN291" i="106"/>
  <c r="AN291" i="112"/>
  <c r="AO271" i="112"/>
  <c r="AO291" i="112" s="1"/>
  <c r="S339" i="112"/>
  <c r="S304" i="112"/>
  <c r="S305" i="112" s="1"/>
  <c r="F114" i="151" l="1"/>
  <c r="P114" i="151" s="1"/>
  <c r="H114" i="151" l="1"/>
  <c r="M114" i="151"/>
  <c r="N114" i="151"/>
  <c r="K114" i="151" l="1"/>
  <c r="G115" i="151" s="1"/>
  <c r="J114" i="151"/>
  <c r="F115" i="151" l="1"/>
  <c r="P115" i="151" s="1"/>
  <c r="H115" i="151" l="1"/>
  <c r="M115" i="151"/>
  <c r="N115" i="151"/>
  <c r="K115" i="151" l="1"/>
  <c r="J115" i="151"/>
  <c r="F116" i="151" l="1"/>
  <c r="P116" i="151" s="1"/>
  <c r="G116" i="151"/>
  <c r="H116" i="151" l="1"/>
  <c r="M116" i="151"/>
  <c r="N116" i="151"/>
  <c r="K116" i="151" l="1"/>
  <c r="J116" i="151"/>
  <c r="L189" i="106"/>
  <c r="F117" i="151" l="1"/>
  <c r="P117" i="151" s="1"/>
  <c r="G117" i="151"/>
  <c r="AL189" i="106"/>
  <c r="AL284" i="106" s="1"/>
  <c r="O91" i="106"/>
  <c r="P91" i="106"/>
  <c r="Q91" i="106"/>
  <c r="N91" i="106"/>
  <c r="R91" i="106"/>
  <c r="U91" i="106"/>
  <c r="S91" i="106"/>
  <c r="M91" i="106"/>
  <c r="T91" i="106"/>
  <c r="AO189" i="106"/>
  <c r="AO284" i="106" s="1"/>
  <c r="M189" i="106"/>
  <c r="M284" i="106" s="1"/>
  <c r="AM189" i="106"/>
  <c r="AN189" i="106"/>
  <c r="AJ189" i="106"/>
  <c r="AJ284" i="106" s="1"/>
  <c r="AG189" i="106"/>
  <c r="AG284" i="106" s="1"/>
  <c r="L284" i="106"/>
  <c r="M266" i="106"/>
  <c r="AM266" i="106"/>
  <c r="AM286" i="106" s="1"/>
  <c r="AH189" i="106"/>
  <c r="AI189" i="106"/>
  <c r="AK189" i="106"/>
  <c r="H117" i="151" l="1"/>
  <c r="M117" i="151"/>
  <c r="N117" i="151"/>
  <c r="AL113" i="106"/>
  <c r="AM113" i="106"/>
  <c r="AN113" i="106"/>
  <c r="AO113" i="106"/>
  <c r="AJ113" i="106"/>
  <c r="AK113" i="106"/>
  <c r="AI113" i="106"/>
  <c r="AM117" i="106"/>
  <c r="AN117" i="106"/>
  <c r="AO117" i="106"/>
  <c r="V93" i="106"/>
  <c r="T93" i="106"/>
  <c r="O93" i="106"/>
  <c r="W93" i="106"/>
  <c r="P93" i="106"/>
  <c r="Q93" i="106"/>
  <c r="R93" i="106"/>
  <c r="S93" i="106"/>
  <c r="U93" i="106"/>
  <c r="X98" i="106"/>
  <c r="Y98" i="106"/>
  <c r="Z98" i="106"/>
  <c r="AA98" i="106"/>
  <c r="T98" i="106"/>
  <c r="AB98" i="106"/>
  <c r="V98" i="106"/>
  <c r="U98" i="106"/>
  <c r="W98" i="106"/>
  <c r="Q266" i="106"/>
  <c r="Q286" i="106" s="1"/>
  <c r="AK115" i="106"/>
  <c r="AL115" i="106"/>
  <c r="AM115" i="106"/>
  <c r="AN115" i="106"/>
  <c r="AO115" i="106"/>
  <c r="AN114" i="106"/>
  <c r="AL114" i="106"/>
  <c r="AM114" i="106"/>
  <c r="AO114" i="106"/>
  <c r="AJ114" i="106"/>
  <c r="AK114" i="106"/>
  <c r="AL116" i="106"/>
  <c r="AM116" i="106"/>
  <c r="AN116" i="106"/>
  <c r="AO116" i="106"/>
  <c r="T96" i="106"/>
  <c r="U96" i="106"/>
  <c r="V96" i="106"/>
  <c r="W96" i="106"/>
  <c r="R96" i="106"/>
  <c r="S96" i="106"/>
  <c r="X96" i="106"/>
  <c r="Y96" i="106"/>
  <c r="Z96" i="106"/>
  <c r="AN118" i="106"/>
  <c r="AO118" i="106"/>
  <c r="T92" i="106"/>
  <c r="U92" i="106"/>
  <c r="S92" i="106"/>
  <c r="N92" i="106"/>
  <c r="V92" i="106"/>
  <c r="O92" i="106"/>
  <c r="P92" i="106"/>
  <c r="Q92" i="106"/>
  <c r="R92" i="106"/>
  <c r="V97" i="106"/>
  <c r="T97" i="106"/>
  <c r="W97" i="106"/>
  <c r="X97" i="106"/>
  <c r="Y97" i="106"/>
  <c r="Z97" i="106"/>
  <c r="U97" i="106"/>
  <c r="S97" i="106"/>
  <c r="AA97" i="106"/>
  <c r="P94" i="106"/>
  <c r="X94" i="106"/>
  <c r="Q94" i="106"/>
  <c r="R94" i="106"/>
  <c r="S94" i="106"/>
  <c r="W94" i="106"/>
  <c r="T94" i="106"/>
  <c r="U94" i="106"/>
  <c r="V94" i="106"/>
  <c r="R95" i="106"/>
  <c r="X95" i="106"/>
  <c r="S95" i="106"/>
  <c r="T95" i="106"/>
  <c r="U95" i="106"/>
  <c r="V95" i="106"/>
  <c r="Q95" i="106"/>
  <c r="W95" i="106"/>
  <c r="Y95" i="106"/>
  <c r="AJ112" i="106"/>
  <c r="AK112" i="106"/>
  <c r="AI112" i="106"/>
  <c r="AL112" i="106"/>
  <c r="AM112" i="106"/>
  <c r="AN112" i="106"/>
  <c r="AH112" i="106"/>
  <c r="AO112" i="106"/>
  <c r="N266" i="106"/>
  <c r="N286" i="106" s="1"/>
  <c r="O266" i="106"/>
  <c r="O286" i="106" s="1"/>
  <c r="AN266" i="106"/>
  <c r="AN286" i="106" s="1"/>
  <c r="AM284" i="106"/>
  <c r="AN284" i="106"/>
  <c r="AO266" i="106"/>
  <c r="AO286" i="106" s="1"/>
  <c r="AK266" i="106"/>
  <c r="AK286" i="106" s="1"/>
  <c r="AH266" i="106"/>
  <c r="AH286" i="106" s="1"/>
  <c r="M286" i="106"/>
  <c r="AI266" i="106"/>
  <c r="AI286" i="106" s="1"/>
  <c r="AH284" i="106"/>
  <c r="T266" i="106"/>
  <c r="T286" i="106" s="1"/>
  <c r="S266" i="106"/>
  <c r="S286" i="106" s="1"/>
  <c r="P266" i="106"/>
  <c r="AL266" i="106"/>
  <c r="AL286" i="106" s="1"/>
  <c r="AK284" i="106"/>
  <c r="AI284" i="106"/>
  <c r="AJ266" i="106"/>
  <c r="AJ286" i="106" s="1"/>
  <c r="R266" i="106"/>
  <c r="K117" i="151" l="1"/>
  <c r="J117" i="151"/>
  <c r="P286" i="106"/>
  <c r="R286" i="106"/>
  <c r="F118" i="151" l="1"/>
  <c r="P118" i="151" s="1"/>
  <c r="G118" i="151"/>
  <c r="H118" i="151" l="1"/>
  <c r="M118" i="151"/>
  <c r="N118" i="151"/>
  <c r="K118" i="151" l="1"/>
  <c r="J118" i="151"/>
  <c r="F119" i="151" l="1"/>
  <c r="G119" i="151"/>
  <c r="H119" i="151" l="1"/>
  <c r="P119" i="151"/>
  <c r="M119" i="151"/>
  <c r="N119" i="151"/>
  <c r="K119" i="151" l="1"/>
  <c r="J119" i="151"/>
  <c r="F120" i="151" l="1"/>
  <c r="P120" i="151" s="1"/>
  <c r="G120" i="151"/>
  <c r="H120" i="151" l="1"/>
  <c r="M120" i="151"/>
  <c r="N120" i="151"/>
  <c r="K120" i="151" l="1"/>
  <c r="J120" i="151"/>
  <c r="F121" i="151" l="1"/>
  <c r="P121" i="151" s="1"/>
  <c r="G121" i="151"/>
  <c r="H121" i="151" l="1"/>
  <c r="M121" i="151"/>
  <c r="N121" i="151"/>
  <c r="K121" i="151" l="1"/>
  <c r="J121" i="151"/>
  <c r="F122" i="151" l="1"/>
  <c r="P122" i="151" s="1"/>
  <c r="G122" i="151"/>
  <c r="H122" i="151" l="1"/>
  <c r="M122" i="151"/>
  <c r="N122" i="151"/>
  <c r="K122" i="151" l="1"/>
  <c r="J122" i="151"/>
  <c r="F123" i="151" l="1"/>
  <c r="P123" i="151" s="1"/>
  <c r="G123" i="151"/>
  <c r="H123" i="151" l="1"/>
  <c r="M123" i="151"/>
  <c r="N123" i="151"/>
  <c r="K123" i="151" l="1"/>
  <c r="J123" i="151"/>
  <c r="F124" i="151" l="1"/>
  <c r="G124" i="151"/>
  <c r="H124" i="151" l="1"/>
  <c r="P124" i="151"/>
  <c r="M124" i="151"/>
  <c r="N124" i="151"/>
  <c r="K124" i="151" l="1"/>
  <c r="J124" i="151"/>
  <c r="F125" i="151" l="1"/>
  <c r="G125" i="151"/>
  <c r="H125" i="151" l="1"/>
  <c r="P125" i="151"/>
  <c r="M125" i="151"/>
  <c r="N125" i="151"/>
  <c r="K125" i="151" l="1"/>
  <c r="J125" i="151"/>
  <c r="F126" i="151" l="1"/>
  <c r="P126" i="151" s="1"/>
  <c r="G126" i="151"/>
  <c r="H126" i="151" l="1"/>
  <c r="M126" i="151"/>
  <c r="N126" i="151"/>
  <c r="K126" i="151" l="1"/>
  <c r="G127" i="151" s="1"/>
  <c r="J126" i="151"/>
  <c r="F127" i="151" l="1"/>
  <c r="H127" i="151" s="1"/>
  <c r="P127" i="151" l="1"/>
  <c r="M127" i="151"/>
  <c r="N127" i="151"/>
  <c r="K127" i="151" l="1"/>
  <c r="G128" i="151" s="1"/>
  <c r="J127" i="151"/>
  <c r="F128" i="151" l="1"/>
  <c r="P128" i="151" s="1"/>
  <c r="H128" i="151" l="1"/>
  <c r="M128" i="151"/>
  <c r="N128" i="151"/>
  <c r="K128" i="151" l="1"/>
  <c r="G129" i="151" s="1"/>
  <c r="J128" i="151"/>
  <c r="F129" i="151" l="1"/>
  <c r="H129" i="151" s="1"/>
  <c r="P129" i="151" l="1"/>
  <c r="M129" i="151"/>
  <c r="N129" i="151"/>
  <c r="K129" i="151" l="1"/>
  <c r="G130" i="151" s="1"/>
  <c r="J129" i="151"/>
  <c r="F130" i="151" l="1"/>
  <c r="H130" i="151" s="1"/>
  <c r="P130" i="151" l="1"/>
  <c r="M130" i="151"/>
  <c r="N130" i="151"/>
  <c r="K130" i="151" l="1"/>
  <c r="J130" i="151"/>
  <c r="F131" i="151" l="1"/>
  <c r="G131" i="151"/>
  <c r="H131" i="151" l="1"/>
  <c r="P131" i="151"/>
  <c r="M131" i="151"/>
  <c r="N131" i="151"/>
  <c r="K131" i="151" l="1"/>
  <c r="J131" i="151"/>
  <c r="F132" i="151" l="1"/>
  <c r="P132" i="151" s="1"/>
  <c r="G132" i="151"/>
  <c r="H132" i="151" l="1"/>
  <c r="M132" i="151"/>
  <c r="N132" i="151"/>
  <c r="K132" i="151" l="1"/>
  <c r="J132" i="151"/>
  <c r="F133" i="151" l="1"/>
  <c r="P133" i="151" s="1"/>
  <c r="G133" i="151"/>
  <c r="H133" i="151" l="1"/>
  <c r="M133" i="151"/>
  <c r="N133" i="151"/>
  <c r="K133" i="151" l="1"/>
  <c r="J133" i="151"/>
  <c r="F134" i="151" l="1"/>
  <c r="P134" i="151" s="1"/>
  <c r="G134" i="151"/>
  <c r="H134" i="151" l="1"/>
  <c r="M134" i="151"/>
  <c r="N134" i="151"/>
  <c r="AG193" i="115"/>
  <c r="O7" i="117"/>
  <c r="U193" i="115"/>
  <c r="V193" i="115"/>
  <c r="W193" i="115"/>
  <c r="X193" i="115"/>
  <c r="Y193" i="115"/>
  <c r="Z193" i="115"/>
  <c r="AA193" i="115"/>
  <c r="AB193" i="115"/>
  <c r="AC193" i="115"/>
  <c r="AD193" i="115"/>
  <c r="AE193" i="115"/>
  <c r="AF193" i="115"/>
  <c r="G7" i="117"/>
  <c r="K134" i="151" l="1"/>
  <c r="J134" i="151"/>
  <c r="J7" i="117"/>
  <c r="H7" i="117"/>
  <c r="K7" i="117"/>
  <c r="F135" i="151" l="1"/>
  <c r="G135" i="151"/>
  <c r="H135" i="151" l="1"/>
  <c r="P135" i="151"/>
  <c r="M135" i="151"/>
  <c r="N135" i="151"/>
  <c r="AF189" i="112"/>
  <c r="T189" i="112"/>
  <c r="U189" i="112"/>
  <c r="V189" i="112"/>
  <c r="W189" i="112"/>
  <c r="X189" i="112"/>
  <c r="Y189" i="112"/>
  <c r="Z189" i="112"/>
  <c r="AA189" i="112"/>
  <c r="AB189" i="112"/>
  <c r="AC189" i="112"/>
  <c r="AD189" i="112"/>
  <c r="AE189" i="112"/>
  <c r="T90" i="112"/>
  <c r="T327" i="112" s="1"/>
  <c r="T328" i="112" s="1"/>
  <c r="U90" i="112"/>
  <c r="U327" i="112" s="1"/>
  <c r="V90" i="112"/>
  <c r="V327" i="112" s="1"/>
  <c r="W90" i="112"/>
  <c r="W327" i="112" s="1"/>
  <c r="X90" i="112"/>
  <c r="X327" i="112" s="1"/>
  <c r="Y90" i="112"/>
  <c r="Y327" i="112" s="1"/>
  <c r="AA90" i="112"/>
  <c r="AA327" i="112" s="1"/>
  <c r="AB90" i="112"/>
  <c r="AB327" i="112" s="1"/>
  <c r="AC90" i="112"/>
  <c r="AC327" i="112" s="1"/>
  <c r="K135" i="151" l="1"/>
  <c r="J135" i="151"/>
  <c r="T331" i="112"/>
  <c r="U328" i="112"/>
  <c r="X284" i="112"/>
  <c r="X200" i="112"/>
  <c r="Y201" i="112" s="1"/>
  <c r="Y266" i="112" s="1"/>
  <c r="X183" i="112"/>
  <c r="X103" i="112"/>
  <c r="Y103" i="112"/>
  <c r="Z103" i="112"/>
  <c r="AA103" i="112"/>
  <c r="AB103" i="112"/>
  <c r="AC103" i="112"/>
  <c r="AD103" i="112"/>
  <c r="AE103" i="112"/>
  <c r="AF103" i="112"/>
  <c r="AG103" i="112"/>
  <c r="AE200" i="112"/>
  <c r="AF201" i="112" s="1"/>
  <c r="AF266" i="112" s="1"/>
  <c r="AE284" i="112"/>
  <c r="W284" i="112"/>
  <c r="W200" i="112"/>
  <c r="X201" i="112" s="1"/>
  <c r="X266" i="112" s="1"/>
  <c r="Y200" i="112"/>
  <c r="Z201" i="112" s="1"/>
  <c r="Z266" i="112" s="1"/>
  <c r="Y284" i="112"/>
  <c r="W102" i="112"/>
  <c r="W183" i="112"/>
  <c r="X102" i="112"/>
  <c r="Y102" i="112"/>
  <c r="Z102" i="112"/>
  <c r="AA102" i="112"/>
  <c r="AB102" i="112"/>
  <c r="AC102" i="112"/>
  <c r="AD102" i="112"/>
  <c r="AE102" i="112"/>
  <c r="AF102" i="112"/>
  <c r="AD200" i="112"/>
  <c r="AE201" i="112" s="1"/>
  <c r="AE266" i="112" s="1"/>
  <c r="AD284" i="112"/>
  <c r="V284" i="112"/>
  <c r="V200" i="112"/>
  <c r="W201" i="112" s="1"/>
  <c r="W266" i="112" s="1"/>
  <c r="V183" i="112"/>
  <c r="V101" i="112"/>
  <c r="W101" i="112"/>
  <c r="X101" i="112"/>
  <c r="Y101" i="112"/>
  <c r="Z101" i="112"/>
  <c r="AA101" i="112"/>
  <c r="AB101" i="112"/>
  <c r="AC101" i="112"/>
  <c r="AD101" i="112"/>
  <c r="AE101" i="112"/>
  <c r="AC200" i="112"/>
  <c r="AD201" i="112" s="1"/>
  <c r="AD266" i="112" s="1"/>
  <c r="AC284" i="112"/>
  <c r="U284" i="112"/>
  <c r="U200" i="112"/>
  <c r="V201" i="112" s="1"/>
  <c r="V266" i="112" s="1"/>
  <c r="AC108" i="112"/>
  <c r="AD108" i="112"/>
  <c r="AE108" i="112"/>
  <c r="AF108" i="112"/>
  <c r="AG108" i="112"/>
  <c r="AH108" i="112"/>
  <c r="AI108" i="112"/>
  <c r="AJ108" i="112"/>
  <c r="AK108" i="112"/>
  <c r="AL108" i="112"/>
  <c r="U100" i="112"/>
  <c r="U183" i="112"/>
  <c r="V100" i="112"/>
  <c r="W100" i="112"/>
  <c r="X100" i="112"/>
  <c r="Y100" i="112"/>
  <c r="Z100" i="112"/>
  <c r="AA100" i="112"/>
  <c r="AB100" i="112"/>
  <c r="AC100" i="112"/>
  <c r="AD100" i="112"/>
  <c r="AB200" i="112"/>
  <c r="AC201" i="112" s="1"/>
  <c r="AC266" i="112" s="1"/>
  <c r="AB284" i="112"/>
  <c r="T200" i="112"/>
  <c r="U201" i="112" s="1"/>
  <c r="U266" i="112" s="1"/>
  <c r="T284" i="112"/>
  <c r="AA200" i="112"/>
  <c r="AB201" i="112" s="1"/>
  <c r="AB266" i="112" s="1"/>
  <c r="AA284" i="112"/>
  <c r="AF200" i="112"/>
  <c r="AG201" i="112" s="1"/>
  <c r="AG266" i="112" s="1"/>
  <c r="AF284" i="112"/>
  <c r="Y104" i="112"/>
  <c r="Y183" i="112"/>
  <c r="Z104" i="112"/>
  <c r="AA104" i="112"/>
  <c r="AB104" i="112"/>
  <c r="AC104" i="112"/>
  <c r="AD104" i="112"/>
  <c r="AE104" i="112"/>
  <c r="AF104" i="112"/>
  <c r="AG104" i="112"/>
  <c r="AH104" i="112"/>
  <c r="AB183" i="112"/>
  <c r="AB107" i="112"/>
  <c r="AC107" i="112"/>
  <c r="AD107" i="112"/>
  <c r="AE107" i="112"/>
  <c r="AF107" i="112"/>
  <c r="AG107" i="112"/>
  <c r="AH107" i="112"/>
  <c r="AI107" i="112"/>
  <c r="AJ107" i="112"/>
  <c r="AK107" i="112"/>
  <c r="AA106" i="112"/>
  <c r="AA183" i="112"/>
  <c r="AB106" i="112"/>
  <c r="AC106" i="112"/>
  <c r="AD106" i="112"/>
  <c r="AE106" i="112"/>
  <c r="AF106" i="112"/>
  <c r="AG106" i="112"/>
  <c r="AH106" i="112"/>
  <c r="AI106" i="112"/>
  <c r="AJ106" i="112"/>
  <c r="T99" i="112"/>
  <c r="T184" i="112" s="1"/>
  <c r="T183" i="112"/>
  <c r="U99" i="112"/>
  <c r="V99" i="112"/>
  <c r="W99" i="112"/>
  <c r="X99" i="112"/>
  <c r="Y99" i="112"/>
  <c r="Z99" i="112"/>
  <c r="AA99" i="112"/>
  <c r="AB99" i="112"/>
  <c r="AC99" i="112"/>
  <c r="Z200" i="112"/>
  <c r="AA201" i="112" s="1"/>
  <c r="Z284" i="112"/>
  <c r="F136" i="151" l="1"/>
  <c r="P136" i="151" s="1"/>
  <c r="G136" i="151"/>
  <c r="V328" i="112"/>
  <c r="U331" i="112"/>
  <c r="U184" i="112"/>
  <c r="Y287" i="112"/>
  <c r="AB286" i="112"/>
  <c r="V287" i="112"/>
  <c r="W287" i="112"/>
  <c r="AF286" i="112"/>
  <c r="AA287" i="112"/>
  <c r="U286" i="112"/>
  <c r="V286" i="112"/>
  <c r="AC286" i="112"/>
  <c r="W286" i="112"/>
  <c r="X287" i="112"/>
  <c r="Z286" i="112"/>
  <c r="Y286" i="112"/>
  <c r="T287" i="112"/>
  <c r="AB287" i="112"/>
  <c r="AG286" i="112"/>
  <c r="U287" i="112"/>
  <c r="AD286" i="112"/>
  <c r="X286" i="112"/>
  <c r="AE286" i="112"/>
  <c r="V184" i="112"/>
  <c r="W184" i="112"/>
  <c r="X184" i="112"/>
  <c r="Y184" i="112"/>
  <c r="H136" i="151" l="1"/>
  <c r="M136" i="151"/>
  <c r="N136" i="151"/>
  <c r="W328" i="112"/>
  <c r="V331" i="112"/>
  <c r="T338" i="112"/>
  <c r="K136" i="151" l="1"/>
  <c r="J136" i="151"/>
  <c r="X328" i="112"/>
  <c r="W331" i="112"/>
  <c r="T339" i="112"/>
  <c r="T304" i="112"/>
  <c r="T305" i="112" s="1"/>
  <c r="U338" i="112"/>
  <c r="F137" i="151" l="1"/>
  <c r="P137" i="151" s="1"/>
  <c r="G137" i="151"/>
  <c r="X331" i="112"/>
  <c r="Y328" i="112"/>
  <c r="U339" i="112"/>
  <c r="U304" i="112"/>
  <c r="U305" i="112" s="1"/>
  <c r="V338" i="112"/>
  <c r="H137" i="151" l="1"/>
  <c r="M137" i="151"/>
  <c r="N137" i="151"/>
  <c r="Y331" i="112"/>
  <c r="V339" i="112"/>
  <c r="V304" i="112"/>
  <c r="V305" i="112" s="1"/>
  <c r="W338" i="112"/>
  <c r="K137" i="151" l="1"/>
  <c r="J137" i="151"/>
  <c r="W339" i="112"/>
  <c r="W304" i="112"/>
  <c r="W305" i="112" s="1"/>
  <c r="X338" i="112"/>
  <c r="F138" i="151" l="1"/>
  <c r="P138" i="151" s="1"/>
  <c r="G138" i="151"/>
  <c r="X339" i="112"/>
  <c r="X304" i="112"/>
  <c r="X305" i="112" s="1"/>
  <c r="Y338" i="112"/>
  <c r="H138" i="151" l="1"/>
  <c r="M138" i="151"/>
  <c r="N138" i="151"/>
  <c r="Y339" i="112"/>
  <c r="Y304" i="112"/>
  <c r="Y305" i="112" s="1"/>
  <c r="K138" i="151" l="1"/>
  <c r="J138" i="151"/>
  <c r="F139" i="151" l="1"/>
  <c r="P139" i="151" s="1"/>
  <c r="G139" i="151"/>
  <c r="H139" i="151" l="1"/>
  <c r="M139" i="151"/>
  <c r="N139" i="151"/>
  <c r="K139" i="151" l="1"/>
  <c r="J139" i="151"/>
  <c r="F140" i="151" l="1"/>
  <c r="P140" i="151" s="1"/>
  <c r="G140" i="151"/>
  <c r="H140" i="151" l="1"/>
  <c r="M140" i="151"/>
  <c r="N140" i="151"/>
  <c r="K140" i="151" l="1"/>
  <c r="J140" i="151"/>
  <c r="F141" i="151" l="1"/>
  <c r="G141" i="151"/>
  <c r="H141" i="151" l="1"/>
  <c r="P141" i="151"/>
  <c r="M141" i="151"/>
  <c r="N141" i="151"/>
  <c r="K141" i="151" l="1"/>
  <c r="J141" i="151"/>
  <c r="F142" i="151" l="1"/>
  <c r="P142" i="151" s="1"/>
  <c r="G142" i="151"/>
  <c r="H142" i="151" l="1"/>
  <c r="M142" i="151"/>
  <c r="N142" i="151"/>
  <c r="K142" i="151" l="1"/>
  <c r="G143" i="151" s="1"/>
  <c r="J142" i="151"/>
  <c r="AF106" i="106"/>
  <c r="AG106" i="106"/>
  <c r="AE106" i="106"/>
  <c r="AH106" i="106"/>
  <c r="AD106" i="106"/>
  <c r="AI106" i="106"/>
  <c r="AB106" i="106"/>
  <c r="AJ106" i="106"/>
  <c r="AC106" i="106"/>
  <c r="AD105" i="106"/>
  <c r="AE105" i="106"/>
  <c r="AF105" i="106"/>
  <c r="AG105" i="106"/>
  <c r="AB105" i="106"/>
  <c r="AC105" i="106"/>
  <c r="AH105" i="106"/>
  <c r="AA105" i="106"/>
  <c r="AI105" i="106"/>
  <c r="AH111" i="106"/>
  <c r="AI111" i="106"/>
  <c r="AN111" i="106"/>
  <c r="AJ111" i="106"/>
  <c r="AK111" i="106"/>
  <c r="AO111" i="106"/>
  <c r="AO184" i="106" s="1"/>
  <c r="AL111" i="106"/>
  <c r="AM111" i="106"/>
  <c r="AG111" i="106"/>
  <c r="Z103" i="106"/>
  <c r="Y103" i="106"/>
  <c r="AA103" i="106"/>
  <c r="AB103" i="106"/>
  <c r="AF103" i="106"/>
  <c r="AC103" i="106"/>
  <c r="AG103" i="106"/>
  <c r="AD103" i="106"/>
  <c r="AE103" i="106"/>
  <c r="X102" i="106"/>
  <c r="AF102" i="106"/>
  <c r="Y102" i="106"/>
  <c r="AD102" i="106"/>
  <c r="AE102" i="106"/>
  <c r="Z102" i="106"/>
  <c r="AA102" i="106"/>
  <c r="AB102" i="106"/>
  <c r="AC102" i="106"/>
  <c r="AL109" i="106"/>
  <c r="AE109" i="106"/>
  <c r="AM109" i="106"/>
  <c r="AJ109" i="106"/>
  <c r="AF109" i="106"/>
  <c r="AG109" i="106"/>
  <c r="AH109" i="106"/>
  <c r="AK109" i="106"/>
  <c r="AI109" i="106"/>
  <c r="AD101" i="106"/>
  <c r="W101" i="106"/>
  <c r="AE101" i="106"/>
  <c r="X101" i="106"/>
  <c r="Y101" i="106"/>
  <c r="Z101" i="106"/>
  <c r="AB101" i="106"/>
  <c r="AC101" i="106"/>
  <c r="AA101" i="106"/>
  <c r="AF110" i="106"/>
  <c r="AN110" i="106"/>
  <c r="AL110" i="106"/>
  <c r="AG110" i="106"/>
  <c r="AH110" i="106"/>
  <c r="AM110" i="106"/>
  <c r="AI110" i="106"/>
  <c r="AJ110" i="106"/>
  <c r="AK110" i="106"/>
  <c r="AJ108" i="106"/>
  <c r="AK108" i="106"/>
  <c r="AI108" i="106"/>
  <c r="AD108" i="106"/>
  <c r="AL108" i="106"/>
  <c r="AE108" i="106"/>
  <c r="AF108" i="106"/>
  <c r="AG108" i="106"/>
  <c r="AH108" i="106"/>
  <c r="AB100" i="106"/>
  <c r="AA100" i="106"/>
  <c r="AC100" i="106"/>
  <c r="V100" i="106"/>
  <c r="AD100" i="106"/>
  <c r="W100" i="106"/>
  <c r="X100" i="106"/>
  <c r="Y100" i="106"/>
  <c r="Z100" i="106"/>
  <c r="AB104" i="106"/>
  <c r="AC104" i="106"/>
  <c r="Z104" i="106"/>
  <c r="AA104" i="106"/>
  <c r="AD104" i="106"/>
  <c r="AE104" i="106"/>
  <c r="AF104" i="106"/>
  <c r="AH104" i="106"/>
  <c r="AG104" i="106"/>
  <c r="AH107" i="106"/>
  <c r="AG107" i="106"/>
  <c r="AI107" i="106"/>
  <c r="AF107" i="106"/>
  <c r="AJ107" i="106"/>
  <c r="AC107" i="106"/>
  <c r="AK107" i="106"/>
  <c r="AD107" i="106"/>
  <c r="AE107" i="106"/>
  <c r="Z99" i="106"/>
  <c r="AA99" i="106"/>
  <c r="AB99" i="106"/>
  <c r="U99" i="106"/>
  <c r="AC99" i="106"/>
  <c r="X99" i="106"/>
  <c r="Y99" i="106"/>
  <c r="V99" i="106"/>
  <c r="W99" i="106"/>
  <c r="AA266" i="106"/>
  <c r="Z266" i="106"/>
  <c r="Y266" i="106"/>
  <c r="AF266" i="106"/>
  <c r="X266" i="106"/>
  <c r="AE266" i="106"/>
  <c r="W266" i="106"/>
  <c r="AD266" i="106"/>
  <c r="V266" i="106"/>
  <c r="AC266" i="106"/>
  <c r="U266" i="106"/>
  <c r="AB266" i="106"/>
  <c r="AG266" i="106"/>
  <c r="F143" i="151" l="1"/>
  <c r="H143" i="151" s="1"/>
  <c r="AN184" i="106"/>
  <c r="AC286" i="106"/>
  <c r="AF286" i="106"/>
  <c r="Z286" i="106"/>
  <c r="V286" i="106"/>
  <c r="AG286" i="106"/>
  <c r="AB286" i="106"/>
  <c r="W286" i="106"/>
  <c r="U286" i="106"/>
  <c r="AD286" i="106"/>
  <c r="AE286" i="106"/>
  <c r="AA286" i="106"/>
  <c r="X286" i="106"/>
  <c r="Y286" i="106"/>
  <c r="P143" i="151" l="1"/>
  <c r="M143" i="151"/>
  <c r="N143" i="151"/>
  <c r="K143" i="151" l="1"/>
  <c r="J143" i="151"/>
  <c r="F144" i="151" l="1"/>
  <c r="G144" i="151"/>
  <c r="H144" i="151" l="1"/>
  <c r="P144" i="151"/>
  <c r="M144" i="151"/>
  <c r="N144" i="151"/>
  <c r="K144" i="151" l="1"/>
  <c r="J144" i="151"/>
  <c r="F145" i="151" l="1"/>
  <c r="P145" i="151" s="1"/>
  <c r="G145" i="151"/>
  <c r="H145" i="151" l="1"/>
  <c r="M145" i="151"/>
  <c r="N145" i="151"/>
  <c r="K145" i="151" l="1"/>
  <c r="J145" i="151"/>
  <c r="F146" i="151" l="1"/>
  <c r="P146" i="151" s="1"/>
  <c r="G146" i="151"/>
  <c r="H146" i="151" l="1"/>
  <c r="M146" i="151"/>
  <c r="N146" i="151"/>
  <c r="K146" i="151" l="1"/>
  <c r="G147" i="151" s="1"/>
  <c r="J146" i="151"/>
  <c r="F147" i="151" l="1"/>
  <c r="H147" i="151" s="1"/>
  <c r="P147" i="151" l="1"/>
  <c r="M147" i="151"/>
  <c r="N147" i="151"/>
  <c r="K147" i="151" l="1"/>
  <c r="G148" i="151" s="1"/>
  <c r="J147" i="151"/>
  <c r="F148" i="151" l="1"/>
  <c r="H148" i="151" s="1"/>
  <c r="P148" i="151" l="1"/>
  <c r="M148" i="151"/>
  <c r="N148" i="151"/>
  <c r="K148" i="151" l="1"/>
  <c r="J148" i="151"/>
  <c r="F149" i="151" l="1"/>
  <c r="G149" i="151"/>
  <c r="H149" i="151" l="1"/>
  <c r="P149" i="151"/>
  <c r="M149" i="151"/>
  <c r="N149" i="151"/>
  <c r="K149" i="151" l="1"/>
  <c r="G150" i="151" s="1"/>
  <c r="J149" i="151"/>
  <c r="F150" i="151" l="1"/>
  <c r="P150" i="151" s="1"/>
  <c r="H150" i="151" l="1"/>
  <c r="M150" i="151"/>
  <c r="N150" i="151"/>
  <c r="K150" i="151" l="1"/>
  <c r="G151" i="151" s="1"/>
  <c r="J150" i="151"/>
  <c r="F151" i="151" l="1"/>
  <c r="P151" i="151" s="1"/>
  <c r="H151" i="151" l="1"/>
  <c r="M151" i="151"/>
  <c r="N151" i="151"/>
  <c r="K151" i="151" l="1"/>
  <c r="J151" i="151"/>
  <c r="F152" i="151" l="1"/>
  <c r="P152" i="151" s="1"/>
  <c r="G152" i="151"/>
  <c r="H152" i="151" l="1"/>
  <c r="M152" i="151"/>
  <c r="N152" i="151"/>
  <c r="K152" i="151" l="1"/>
  <c r="G153" i="151" s="1"/>
  <c r="J152" i="151"/>
  <c r="F153" i="151" l="1"/>
  <c r="P153" i="151" s="1"/>
  <c r="H153" i="151" l="1"/>
  <c r="M153" i="151"/>
  <c r="N153" i="151"/>
  <c r="K153" i="151" l="1"/>
  <c r="G154" i="151" s="1"/>
  <c r="J153" i="151"/>
  <c r="F154" i="151" l="1"/>
  <c r="P154" i="151" s="1"/>
  <c r="H154" i="151" l="1"/>
  <c r="M154" i="151"/>
  <c r="N154" i="151"/>
  <c r="K154" i="151" l="1"/>
  <c r="G155" i="151" s="1"/>
  <c r="J154" i="151"/>
  <c r="F155" i="151" l="1"/>
  <c r="P155" i="151" s="1"/>
  <c r="H155" i="151" l="1"/>
  <c r="M155" i="151"/>
  <c r="N155" i="151"/>
  <c r="K155" i="151" l="1"/>
  <c r="G156" i="151" s="1"/>
  <c r="J155" i="151"/>
  <c r="F156" i="151" l="1"/>
  <c r="H156" i="151" s="1"/>
  <c r="P156" i="151" l="1"/>
  <c r="M156" i="151"/>
  <c r="N156" i="151"/>
  <c r="K156" i="151" l="1"/>
  <c r="G157" i="151" s="1"/>
  <c r="J156" i="151"/>
  <c r="F157" i="151" l="1"/>
  <c r="H157" i="151" s="1"/>
  <c r="P157" i="151" l="1"/>
  <c r="M157" i="151"/>
  <c r="N157" i="151"/>
  <c r="K157" i="151" l="1"/>
  <c r="J157" i="151"/>
  <c r="F158" i="151" l="1"/>
  <c r="P158" i="151" s="1"/>
  <c r="G158" i="151"/>
  <c r="H158" i="151" l="1"/>
  <c r="M158" i="151"/>
  <c r="N158" i="151"/>
  <c r="K158" i="151" l="1"/>
  <c r="J158" i="151"/>
  <c r="F159" i="151" l="1"/>
  <c r="P159" i="151" s="1"/>
  <c r="G159" i="151"/>
  <c r="H159" i="151" l="1"/>
  <c r="M159" i="151"/>
  <c r="N159" i="151"/>
  <c r="K159" i="151" l="1"/>
  <c r="G160" i="151" s="1"/>
  <c r="J159" i="151"/>
  <c r="F160" i="151" l="1"/>
  <c r="H160" i="151" s="1"/>
  <c r="P160" i="151" l="1"/>
  <c r="M160" i="151"/>
  <c r="N160" i="151"/>
  <c r="AF189" i="106"/>
  <c r="N189" i="106"/>
  <c r="O189" i="106"/>
  <c r="P189" i="106"/>
  <c r="Q189" i="106"/>
  <c r="R189" i="106"/>
  <c r="S189" i="106"/>
  <c r="T189" i="106"/>
  <c r="U189" i="106"/>
  <c r="V189" i="106"/>
  <c r="W189" i="106"/>
  <c r="X189" i="106"/>
  <c r="Y189" i="106"/>
  <c r="Z189" i="106"/>
  <c r="AA189" i="106"/>
  <c r="AB189" i="106"/>
  <c r="AC189" i="106"/>
  <c r="AD189" i="106"/>
  <c r="AE189" i="106"/>
  <c r="K160" i="151" l="1"/>
  <c r="G161" i="151" s="1"/>
  <c r="J160" i="151"/>
  <c r="AA284" i="106"/>
  <c r="S284" i="106"/>
  <c r="T284" i="106"/>
  <c r="Z284" i="106"/>
  <c r="R284" i="106"/>
  <c r="X284" i="106"/>
  <c r="P284" i="106"/>
  <c r="AB284" i="106"/>
  <c r="Y284" i="106"/>
  <c r="AE284" i="106"/>
  <c r="W284" i="106"/>
  <c r="O284" i="106"/>
  <c r="Q284" i="106"/>
  <c r="AD284" i="106"/>
  <c r="V284" i="106"/>
  <c r="N284" i="106"/>
  <c r="AC284" i="106"/>
  <c r="U284" i="106"/>
  <c r="AF284" i="106"/>
  <c r="F161" i="151" l="1"/>
  <c r="P161" i="151" s="1"/>
  <c r="H161" i="151" l="1"/>
  <c r="M161" i="151"/>
  <c r="N161" i="151"/>
  <c r="K161" i="151" l="1"/>
  <c r="G162" i="151" s="1"/>
  <c r="J161" i="151"/>
  <c r="F162" i="151" l="1"/>
  <c r="H162" i="151" s="1"/>
  <c r="P162" i="151" l="1"/>
  <c r="M162" i="151"/>
  <c r="N162" i="151"/>
  <c r="K162" i="151" l="1"/>
  <c r="G163" i="151" s="1"/>
  <c r="J162" i="151"/>
  <c r="F163" i="151" l="1"/>
  <c r="H163" i="151" s="1"/>
  <c r="P163" i="151" l="1"/>
  <c r="M163" i="151"/>
  <c r="N163" i="151"/>
  <c r="K163" i="151" l="1"/>
  <c r="G164" i="151" s="1"/>
  <c r="J163" i="151"/>
  <c r="F164" i="151" l="1"/>
  <c r="H164" i="151" s="1"/>
  <c r="P164" i="151" l="1"/>
  <c r="M164" i="151"/>
  <c r="N164" i="151"/>
  <c r="K164" i="151" l="1"/>
  <c r="G165" i="151" s="1"/>
  <c r="J164" i="151"/>
  <c r="F165" i="151" l="1"/>
  <c r="P165" i="151" s="1"/>
  <c r="H165" i="151" l="1"/>
  <c r="M165" i="151"/>
  <c r="N165" i="151"/>
  <c r="K165" i="151" l="1"/>
  <c r="G166" i="151" s="1"/>
  <c r="J165" i="151"/>
  <c r="F166" i="151" l="1"/>
  <c r="H166" i="151" s="1"/>
  <c r="P166" i="151" l="1"/>
  <c r="M166" i="151"/>
  <c r="N166" i="151"/>
  <c r="K166" i="151" l="1"/>
  <c r="G167" i="151" s="1"/>
  <c r="J166" i="151"/>
  <c r="F167" i="151" l="1"/>
  <c r="H167" i="151" s="1"/>
  <c r="P167" i="151" l="1"/>
  <c r="M167" i="151"/>
  <c r="N167" i="151"/>
  <c r="K167" i="151" l="1"/>
  <c r="G168" i="151" s="1"/>
  <c r="J167" i="151"/>
  <c r="F168" i="151" l="1"/>
  <c r="H168" i="151" s="1"/>
  <c r="P168" i="151" l="1"/>
  <c r="M168" i="151"/>
  <c r="N168" i="151"/>
  <c r="K168" i="151" l="1"/>
  <c r="G169" i="151" s="1"/>
  <c r="J168" i="151"/>
  <c r="F169" i="151" l="1"/>
  <c r="P169" i="151" s="1"/>
  <c r="H169" i="151" l="1"/>
  <c r="M169" i="151"/>
  <c r="N169" i="151"/>
  <c r="K169" i="151" l="1"/>
  <c r="G170" i="151" s="1"/>
  <c r="J169" i="151"/>
  <c r="F170" i="151" l="1"/>
  <c r="P170" i="151" s="1"/>
  <c r="H170" i="151" l="1"/>
  <c r="M170" i="151"/>
  <c r="N170" i="151"/>
  <c r="K170" i="151" l="1"/>
  <c r="G171" i="151" s="1"/>
  <c r="J170" i="151"/>
  <c r="F171" i="151" l="1"/>
  <c r="H171" i="151" s="1"/>
  <c r="P171" i="151" l="1"/>
  <c r="M171" i="151"/>
  <c r="N171" i="151"/>
  <c r="K171" i="151" l="1"/>
  <c r="G172" i="151" s="1"/>
  <c r="J171" i="151"/>
  <c r="F172" i="151" l="1"/>
  <c r="H172" i="151" s="1"/>
  <c r="P172" i="151" l="1"/>
  <c r="M172" i="151"/>
  <c r="N172" i="151"/>
  <c r="K172" i="151" l="1"/>
  <c r="J172" i="151"/>
  <c r="F173" i="151" l="1"/>
  <c r="G173" i="151"/>
  <c r="H173" i="151" l="1"/>
  <c r="P173" i="151"/>
  <c r="M173" i="151"/>
  <c r="N173" i="151"/>
  <c r="K173" i="151" l="1"/>
  <c r="G174" i="151" s="1"/>
  <c r="J173" i="151"/>
  <c r="F174" i="151" l="1"/>
  <c r="H174" i="151" s="1"/>
  <c r="P174" i="151" l="1"/>
  <c r="M174" i="151"/>
  <c r="N174" i="151"/>
  <c r="K174" i="151" l="1"/>
  <c r="G175" i="151" s="1"/>
  <c r="J174" i="151"/>
  <c r="F175" i="151" l="1"/>
  <c r="P175" i="151" s="1"/>
  <c r="H175" i="151" l="1"/>
  <c r="M175" i="151"/>
  <c r="N175" i="151"/>
  <c r="K175" i="151" l="1"/>
  <c r="G176" i="151" s="1"/>
  <c r="J175" i="151"/>
  <c r="F176" i="151" l="1"/>
  <c r="P176" i="151" s="1"/>
  <c r="H176" i="151" l="1"/>
  <c r="M176" i="151"/>
  <c r="N176" i="151"/>
  <c r="K176" i="151" l="1"/>
  <c r="G177" i="151" s="1"/>
  <c r="J176" i="151"/>
  <c r="F177" i="151" l="1"/>
  <c r="P177" i="151" s="1"/>
  <c r="H177" i="151" l="1"/>
  <c r="M177" i="151"/>
  <c r="N177" i="151"/>
  <c r="K177" i="151" l="1"/>
  <c r="J177" i="151"/>
  <c r="F178" i="151" l="1"/>
  <c r="P178" i="151" s="1"/>
  <c r="G178" i="151"/>
  <c r="H178" i="151" l="1"/>
  <c r="M178" i="151"/>
  <c r="N178" i="151"/>
  <c r="K178" i="151" l="1"/>
  <c r="G179" i="151" s="1"/>
  <c r="J178" i="151"/>
  <c r="F179" i="151" l="1"/>
  <c r="P179" i="151" s="1"/>
  <c r="H179" i="151" l="1"/>
  <c r="M179" i="151"/>
  <c r="N179" i="151"/>
  <c r="K179" i="151" l="1"/>
  <c r="J179" i="151"/>
  <c r="F180" i="151" l="1"/>
  <c r="P180" i="151" s="1"/>
  <c r="G180" i="151"/>
  <c r="H180" i="151" l="1"/>
  <c r="M180" i="151"/>
  <c r="N180" i="151"/>
  <c r="K180" i="151" l="1"/>
  <c r="G181" i="151" s="1"/>
  <c r="J180" i="151"/>
  <c r="F181" i="151" l="1"/>
  <c r="P181" i="151" s="1"/>
  <c r="H181" i="151" l="1"/>
  <c r="M181" i="151"/>
  <c r="N181" i="151"/>
  <c r="K181" i="151" l="1"/>
  <c r="G182" i="151" s="1"/>
  <c r="J181" i="151"/>
  <c r="F182" i="151" l="1"/>
  <c r="P182" i="151" s="1"/>
  <c r="H182" i="151" l="1"/>
  <c r="M182" i="151"/>
  <c r="N182" i="151"/>
  <c r="K182" i="151" l="1"/>
  <c r="G183" i="151" s="1"/>
  <c r="J182" i="151"/>
  <c r="F183" i="151" l="1"/>
  <c r="P183" i="151" s="1"/>
  <c r="H183" i="151" l="1"/>
  <c r="M183" i="151"/>
  <c r="N183" i="151"/>
  <c r="K183" i="151" l="1"/>
  <c r="G184" i="151" s="1"/>
  <c r="J183" i="151"/>
  <c r="F184" i="151" l="1"/>
  <c r="P184" i="151" s="1"/>
  <c r="H184" i="151" l="1"/>
  <c r="M184" i="151"/>
  <c r="N184" i="151"/>
  <c r="K184" i="151" l="1"/>
  <c r="G185" i="151" s="1"/>
  <c r="J184" i="151"/>
  <c r="F185" i="151" l="1"/>
  <c r="P185" i="151" s="1"/>
  <c r="H185" i="151" l="1"/>
  <c r="M185" i="151"/>
  <c r="N185" i="151"/>
  <c r="K185" i="151" l="1"/>
  <c r="G186" i="151" s="1"/>
  <c r="J185" i="151"/>
  <c r="F186" i="151" l="1"/>
  <c r="P186" i="151" s="1"/>
  <c r="H186" i="151" l="1"/>
  <c r="M186" i="151"/>
  <c r="N186" i="151"/>
  <c r="K186" i="151" l="1"/>
  <c r="G187" i="151" s="1"/>
  <c r="J186" i="151"/>
  <c r="F187" i="151" l="1"/>
  <c r="P187" i="151" s="1"/>
  <c r="H187" i="151" l="1"/>
  <c r="M187" i="151"/>
  <c r="N187" i="151"/>
  <c r="K187" i="151" l="1"/>
  <c r="G188" i="151" s="1"/>
  <c r="J187" i="151"/>
  <c r="F188" i="151" l="1"/>
  <c r="P188" i="151" s="1"/>
  <c r="H188" i="151" l="1"/>
  <c r="M188" i="151"/>
  <c r="N188" i="151"/>
  <c r="K188" i="151" l="1"/>
  <c r="G189" i="151" s="1"/>
  <c r="J188" i="151"/>
  <c r="F189" i="151" l="1"/>
  <c r="P189" i="151" s="1"/>
  <c r="H189" i="151" l="1"/>
  <c r="M189" i="151"/>
  <c r="N189" i="151"/>
  <c r="K189" i="151" l="1"/>
  <c r="G190" i="151" s="1"/>
  <c r="J189" i="151"/>
  <c r="F190" i="151" l="1"/>
  <c r="H190" i="151" s="1"/>
  <c r="P190" i="151" l="1"/>
  <c r="M190" i="151"/>
  <c r="N190" i="151"/>
  <c r="K190" i="151" l="1"/>
  <c r="G191" i="151" s="1"/>
  <c r="J190" i="151"/>
  <c r="F191" i="151" l="1"/>
  <c r="P191" i="151" s="1"/>
  <c r="H191" i="151" l="1"/>
  <c r="M191" i="151"/>
  <c r="N191" i="151"/>
  <c r="K191" i="151" l="1"/>
  <c r="G192" i="151" s="1"/>
  <c r="J191" i="151"/>
  <c r="F192" i="151" l="1"/>
  <c r="P192" i="151" s="1"/>
  <c r="H192" i="151" l="1"/>
  <c r="M192" i="151"/>
  <c r="N192" i="151"/>
  <c r="K192" i="151" l="1"/>
  <c r="G193" i="151" s="1"/>
  <c r="J192" i="151"/>
  <c r="F193" i="151" l="1"/>
  <c r="P193" i="151" s="1"/>
  <c r="H193" i="151" l="1"/>
  <c r="M193" i="151"/>
  <c r="N193" i="151"/>
  <c r="K193" i="151" l="1"/>
  <c r="G194" i="151" s="1"/>
  <c r="J193" i="151"/>
  <c r="F194" i="151" l="1"/>
  <c r="P194" i="151" s="1"/>
  <c r="H194" i="151" l="1"/>
  <c r="M194" i="151"/>
  <c r="N194" i="151"/>
  <c r="K194" i="151" l="1"/>
  <c r="G195" i="151" s="1"/>
  <c r="J194" i="151"/>
  <c r="F195" i="151" l="1"/>
  <c r="H195" i="151" s="1"/>
  <c r="P195" i="151" l="1"/>
  <c r="M195" i="151"/>
  <c r="N195" i="151"/>
  <c r="K195" i="151" l="1"/>
  <c r="G196" i="151" s="1"/>
  <c r="J195" i="151"/>
  <c r="F196" i="151" l="1"/>
  <c r="P196" i="151" s="1"/>
  <c r="H196" i="151" l="1"/>
  <c r="M196" i="151"/>
  <c r="N196" i="151"/>
  <c r="K196" i="151" l="1"/>
  <c r="G197" i="151" s="1"/>
  <c r="J196" i="151"/>
  <c r="F197" i="151" l="1"/>
  <c r="P197" i="151" s="1"/>
  <c r="H197" i="151" l="1"/>
  <c r="M197" i="151"/>
  <c r="N197" i="151"/>
  <c r="K197" i="151" l="1"/>
  <c r="G198" i="151" s="1"/>
  <c r="J197" i="151"/>
  <c r="F198" i="151" l="1"/>
  <c r="P198" i="151" s="1"/>
  <c r="H198" i="151" l="1"/>
  <c r="M198" i="151"/>
  <c r="N198" i="151"/>
  <c r="K198" i="151" l="1"/>
  <c r="G199" i="151" s="1"/>
  <c r="J198" i="151"/>
  <c r="F199" i="151" l="1"/>
  <c r="H199" i="151" s="1"/>
  <c r="P199" i="151" l="1"/>
  <c r="M199" i="151"/>
  <c r="N199" i="151"/>
  <c r="K199" i="151" l="1"/>
  <c r="G200" i="151" s="1"/>
  <c r="J199" i="151"/>
  <c r="F200" i="151" l="1"/>
  <c r="H200" i="151" s="1"/>
  <c r="P200" i="151" l="1"/>
  <c r="M200" i="151"/>
  <c r="N200" i="151"/>
  <c r="K200" i="151" l="1"/>
  <c r="G201" i="151" s="1"/>
  <c r="J200" i="151"/>
  <c r="F201" i="151" l="1"/>
  <c r="P201" i="151" s="1"/>
  <c r="H201" i="151" l="1"/>
  <c r="M201" i="151"/>
  <c r="N201" i="151"/>
  <c r="K201" i="151" l="1"/>
  <c r="G202" i="151" s="1"/>
  <c r="J201" i="151"/>
  <c r="F202" i="151" l="1"/>
  <c r="P202" i="151" s="1"/>
  <c r="H202" i="151" l="1"/>
  <c r="M202" i="151"/>
  <c r="N202" i="151"/>
  <c r="K202" i="151" l="1"/>
  <c r="G203" i="151" s="1"/>
  <c r="J202" i="151"/>
  <c r="F203" i="151" l="1"/>
  <c r="H203" i="151" s="1"/>
  <c r="P203" i="151" l="1"/>
  <c r="M203" i="151"/>
  <c r="N203" i="151"/>
  <c r="K203" i="151" l="1"/>
  <c r="G204" i="151" s="1"/>
  <c r="J203" i="151"/>
  <c r="F204" i="151" l="1"/>
  <c r="P204" i="151" s="1"/>
  <c r="H204" i="151" l="1"/>
  <c r="M204" i="151"/>
  <c r="N204" i="151"/>
  <c r="K204" i="151" l="1"/>
  <c r="G205" i="151" s="1"/>
  <c r="J204" i="151"/>
  <c r="F205" i="151" l="1"/>
  <c r="H205" i="151" s="1"/>
  <c r="P205" i="151" l="1"/>
  <c r="M205" i="151"/>
  <c r="N205" i="151"/>
  <c r="K205" i="151" l="1"/>
  <c r="G206" i="151" s="1"/>
  <c r="J205" i="151"/>
  <c r="F206" i="151" l="1"/>
  <c r="P206" i="151" s="1"/>
  <c r="H206" i="151" l="1"/>
  <c r="M206" i="151"/>
  <c r="N206" i="151"/>
  <c r="K206" i="151" l="1"/>
  <c r="G207" i="151" s="1"/>
  <c r="J206" i="151"/>
  <c r="F207" i="151" l="1"/>
  <c r="P207" i="151" s="1"/>
  <c r="H207" i="151" l="1"/>
  <c r="M207" i="151"/>
  <c r="N207" i="151"/>
  <c r="K207" i="151" l="1"/>
  <c r="G208" i="151" s="1"/>
  <c r="J207" i="151"/>
  <c r="F208" i="151" l="1"/>
  <c r="H208" i="151" s="1"/>
  <c r="P208" i="151" l="1"/>
  <c r="M208" i="151"/>
  <c r="N208" i="151"/>
  <c r="K208" i="151" l="1"/>
  <c r="J208" i="151"/>
  <c r="F209" i="151" l="1"/>
  <c r="P209" i="151" s="1"/>
  <c r="G209" i="151"/>
  <c r="H209" i="151" l="1"/>
  <c r="M209" i="151"/>
  <c r="N209" i="151"/>
  <c r="K209" i="151" l="1"/>
  <c r="J209" i="151"/>
  <c r="F210" i="151" l="1"/>
  <c r="P210" i="151" s="1"/>
  <c r="G210" i="151"/>
  <c r="H210" i="151" l="1"/>
  <c r="M210" i="151"/>
  <c r="N210" i="151"/>
  <c r="K210" i="151" l="1"/>
  <c r="G211" i="151" s="1"/>
  <c r="J210" i="151"/>
  <c r="F211" i="151" l="1"/>
  <c r="P211" i="151" s="1"/>
  <c r="H211" i="151" l="1"/>
  <c r="M211" i="151"/>
  <c r="N211" i="151"/>
  <c r="K211" i="151" l="1"/>
  <c r="G212" i="151" s="1"/>
  <c r="J211" i="151"/>
  <c r="F212" i="151" l="1"/>
  <c r="P212" i="151" s="1"/>
  <c r="H212" i="151" l="1"/>
  <c r="M212" i="151"/>
  <c r="N212" i="151"/>
  <c r="K212" i="151" l="1"/>
  <c r="G213" i="151" s="1"/>
  <c r="J212" i="151"/>
  <c r="F213" i="151" l="1"/>
  <c r="H213" i="151" s="1"/>
  <c r="P213" i="151" l="1"/>
  <c r="M213" i="151"/>
  <c r="N213" i="151"/>
  <c r="K213" i="151" l="1"/>
  <c r="G214" i="151" s="1"/>
  <c r="J213" i="151"/>
  <c r="F214" i="151" l="1"/>
  <c r="H214" i="151" s="1"/>
  <c r="P214" i="151" l="1"/>
  <c r="M214" i="151"/>
  <c r="N214" i="151"/>
  <c r="K214" i="151" l="1"/>
  <c r="G215" i="151" s="1"/>
  <c r="J214" i="151"/>
  <c r="F215" i="151" l="1"/>
  <c r="P215" i="151" s="1"/>
  <c r="H215" i="151" l="1"/>
  <c r="M215" i="151"/>
  <c r="N215" i="151"/>
  <c r="K215" i="151" l="1"/>
  <c r="G216" i="151" s="1"/>
  <c r="J215" i="151"/>
  <c r="F216" i="151" l="1"/>
  <c r="P216" i="151" s="1"/>
  <c r="H216" i="151" l="1"/>
  <c r="M216" i="151"/>
  <c r="N216" i="151"/>
  <c r="K216" i="151" l="1"/>
  <c r="G217" i="151" s="1"/>
  <c r="J216" i="151"/>
  <c r="F217" i="151" l="1"/>
  <c r="P217" i="151" s="1"/>
  <c r="H217" i="151" l="1"/>
  <c r="M217" i="151"/>
  <c r="N217" i="151"/>
  <c r="K217" i="151" l="1"/>
  <c r="G218" i="151" s="1"/>
  <c r="J217" i="151"/>
  <c r="F218" i="151" l="1"/>
  <c r="P218" i="151" s="1"/>
  <c r="H218" i="151" l="1"/>
  <c r="M218" i="151"/>
  <c r="N218" i="151"/>
  <c r="K218" i="151" l="1"/>
  <c r="G219" i="151" s="1"/>
  <c r="J218" i="151"/>
  <c r="F219" i="151" l="1"/>
  <c r="H219" i="151" s="1"/>
  <c r="P219" i="151" l="1"/>
  <c r="M219" i="151"/>
  <c r="N219" i="151"/>
  <c r="K219" i="151" l="1"/>
  <c r="G220" i="151" s="1"/>
  <c r="J219" i="151"/>
  <c r="F220" i="151" l="1"/>
  <c r="H220" i="151" s="1"/>
  <c r="P220" i="151" l="1"/>
  <c r="M220" i="151"/>
  <c r="N220" i="151"/>
  <c r="K220" i="151" l="1"/>
  <c r="G221" i="151" s="1"/>
  <c r="J220" i="151"/>
  <c r="F221" i="151" l="1"/>
  <c r="P221" i="151" s="1"/>
  <c r="H221" i="151" l="1"/>
  <c r="M221" i="151"/>
  <c r="N221" i="151"/>
  <c r="K221" i="151" l="1"/>
  <c r="G222" i="151" s="1"/>
  <c r="J221" i="151"/>
  <c r="F222" i="151" l="1"/>
  <c r="P222" i="151" s="1"/>
  <c r="H222" i="151" l="1"/>
  <c r="M222" i="151"/>
  <c r="N222" i="151"/>
  <c r="K222" i="151" l="1"/>
  <c r="G223" i="151" s="1"/>
  <c r="J222" i="151"/>
  <c r="F223" i="151" l="1"/>
  <c r="P223" i="151" s="1"/>
  <c r="H223" i="151" l="1"/>
  <c r="M223" i="151"/>
  <c r="N223" i="151"/>
  <c r="K223" i="151" l="1"/>
  <c r="G224" i="151" s="1"/>
  <c r="J223" i="151"/>
  <c r="F224" i="151" l="1"/>
  <c r="P224" i="151" s="1"/>
  <c r="H224" i="151" l="1"/>
  <c r="M224" i="151"/>
  <c r="N224" i="151"/>
  <c r="K224" i="151" l="1"/>
  <c r="G225" i="151" s="1"/>
  <c r="J224" i="151"/>
  <c r="F225" i="151" l="1"/>
  <c r="P225" i="151" s="1"/>
  <c r="H225" i="151" l="1"/>
  <c r="M225" i="151"/>
  <c r="N225" i="151"/>
  <c r="K225" i="151" l="1"/>
  <c r="G226" i="151" s="1"/>
  <c r="J225" i="151"/>
  <c r="F226" i="151" l="1"/>
  <c r="P226" i="151" s="1"/>
  <c r="H226" i="151" l="1"/>
  <c r="M226" i="151"/>
  <c r="N226" i="151"/>
  <c r="K226" i="151" l="1"/>
  <c r="G227" i="151" s="1"/>
  <c r="J226" i="151"/>
  <c r="F227" i="151" l="1"/>
  <c r="P227" i="151" s="1"/>
  <c r="H227" i="151" l="1"/>
  <c r="M227" i="151"/>
  <c r="N227" i="151"/>
  <c r="K227" i="151" l="1"/>
  <c r="G228" i="151" s="1"/>
  <c r="J227" i="151"/>
  <c r="F228" i="151" l="1"/>
  <c r="P228" i="151" s="1"/>
  <c r="H228" i="151" l="1"/>
  <c r="M228" i="151"/>
  <c r="N228" i="151"/>
  <c r="K228" i="151" l="1"/>
  <c r="G229" i="151" s="1"/>
  <c r="J228" i="151"/>
  <c r="F229" i="151" l="1"/>
  <c r="P229" i="151" s="1"/>
  <c r="H229" i="151" l="1"/>
  <c r="M229" i="151"/>
  <c r="N229" i="151"/>
  <c r="K229" i="151" l="1"/>
  <c r="G230" i="151" s="1"/>
  <c r="J229" i="151"/>
  <c r="F230" i="151" l="1"/>
  <c r="P230" i="151" s="1"/>
  <c r="H230" i="151" l="1"/>
  <c r="M230" i="151"/>
  <c r="N230" i="151"/>
  <c r="K230" i="151" l="1"/>
  <c r="G231" i="151" s="1"/>
  <c r="J230" i="151"/>
  <c r="F231" i="151" l="1"/>
  <c r="P231" i="151" s="1"/>
  <c r="H231" i="151" l="1"/>
  <c r="M231" i="151"/>
  <c r="N231" i="151"/>
  <c r="K231" i="151" l="1"/>
  <c r="G232" i="151" s="1"/>
  <c r="J231" i="151"/>
  <c r="F232" i="151" l="1"/>
  <c r="P232" i="151" s="1"/>
  <c r="H232" i="151" l="1"/>
  <c r="M232" i="151"/>
  <c r="N232" i="151"/>
  <c r="K232" i="151" l="1"/>
  <c r="G233" i="151" s="1"/>
  <c r="J232" i="151"/>
  <c r="F233" i="151" l="1"/>
  <c r="P233" i="151" s="1"/>
  <c r="H233" i="151" l="1"/>
  <c r="M233" i="151"/>
  <c r="N233" i="151"/>
  <c r="K233" i="151" l="1"/>
  <c r="G234" i="151" s="1"/>
  <c r="J233" i="151"/>
  <c r="F234" i="151" l="1"/>
  <c r="P234" i="151" s="1"/>
  <c r="H234" i="151" l="1"/>
  <c r="M234" i="151"/>
  <c r="N234" i="151"/>
  <c r="K234" i="151" l="1"/>
  <c r="G235" i="151" s="1"/>
  <c r="J234" i="151"/>
  <c r="F235" i="151" l="1"/>
  <c r="P235" i="151" s="1"/>
  <c r="H235" i="151" l="1"/>
  <c r="M235" i="151"/>
  <c r="N235" i="151"/>
  <c r="K235" i="151" l="1"/>
  <c r="G236" i="151" s="1"/>
  <c r="J235" i="151"/>
  <c r="F236" i="151" l="1"/>
  <c r="P236" i="151" s="1"/>
  <c r="H236" i="151" l="1"/>
  <c r="M236" i="151"/>
  <c r="N236" i="151"/>
  <c r="K236" i="151" l="1"/>
  <c r="G237" i="151" s="1"/>
  <c r="J236" i="151"/>
  <c r="F237" i="151" l="1"/>
  <c r="P237" i="151" s="1"/>
  <c r="H237" i="151" l="1"/>
  <c r="M237" i="151"/>
  <c r="N237" i="151"/>
  <c r="K237" i="151" l="1"/>
  <c r="G238" i="151" s="1"/>
  <c r="J237" i="151"/>
  <c r="F238" i="151" l="1"/>
  <c r="P238" i="151" s="1"/>
  <c r="H238" i="151" l="1"/>
  <c r="M238" i="151"/>
  <c r="N238" i="151"/>
  <c r="K238" i="151" l="1"/>
  <c r="G239" i="151" s="1"/>
  <c r="J238" i="151"/>
  <c r="F239" i="151" l="1"/>
  <c r="P239" i="151" s="1"/>
  <c r="H239" i="151" l="1"/>
  <c r="M239" i="151"/>
  <c r="N239" i="151"/>
  <c r="K239" i="151" l="1"/>
  <c r="G240" i="151" s="1"/>
  <c r="J239" i="151"/>
  <c r="F240" i="151" l="1"/>
  <c r="P240" i="151" s="1"/>
  <c r="H240" i="151" l="1"/>
  <c r="M240" i="151"/>
  <c r="N240" i="151"/>
  <c r="K240" i="151" l="1"/>
  <c r="G241" i="151" s="1"/>
  <c r="J240" i="151"/>
  <c r="F241" i="151" l="1"/>
  <c r="P241" i="151" s="1"/>
  <c r="H241" i="151" l="1"/>
  <c r="M241" i="151"/>
  <c r="N241" i="151"/>
  <c r="K241" i="151" l="1"/>
  <c r="G242" i="151" s="1"/>
  <c r="J241" i="151"/>
  <c r="F242" i="151" l="1"/>
  <c r="P242" i="151" s="1"/>
  <c r="H242" i="151" l="1"/>
  <c r="M242" i="151"/>
  <c r="N242" i="151"/>
  <c r="K242" i="151" l="1"/>
  <c r="G243" i="151" s="1"/>
  <c r="J242" i="151"/>
  <c r="F243" i="151" l="1"/>
  <c r="P243" i="151" s="1"/>
  <c r="H243" i="151" l="1"/>
  <c r="M243" i="151"/>
  <c r="N243" i="151"/>
  <c r="K243" i="151" l="1"/>
  <c r="G244" i="151" s="1"/>
  <c r="J243" i="151"/>
  <c r="F244" i="151" l="1"/>
  <c r="P244" i="151" s="1"/>
  <c r="H244" i="151" l="1"/>
  <c r="M244" i="151"/>
  <c r="N244" i="151"/>
  <c r="K244" i="151" l="1"/>
  <c r="G245" i="151" s="1"/>
  <c r="J244" i="151"/>
  <c r="F245" i="151" l="1"/>
  <c r="P245" i="151" s="1"/>
  <c r="H245" i="151" l="1"/>
  <c r="M245" i="151"/>
  <c r="N245" i="151"/>
  <c r="K245" i="151" l="1"/>
  <c r="G246" i="151" s="1"/>
  <c r="J245" i="151"/>
  <c r="F246" i="151" l="1"/>
  <c r="H246" i="151" s="1"/>
  <c r="P246" i="151" l="1"/>
  <c r="M246" i="151"/>
  <c r="N246" i="151"/>
  <c r="K246" i="151" l="1"/>
  <c r="G247" i="151" s="1"/>
  <c r="J246" i="151"/>
  <c r="F247" i="151" l="1"/>
  <c r="P247" i="151" s="1"/>
  <c r="H247" i="151" l="1"/>
  <c r="M247" i="151"/>
  <c r="N247" i="151"/>
  <c r="K247" i="151" l="1"/>
  <c r="G248" i="151" s="1"/>
  <c r="J247" i="151"/>
  <c r="F248" i="151" l="1"/>
  <c r="H248" i="151" s="1"/>
  <c r="P248" i="151" l="1"/>
  <c r="M248" i="151"/>
  <c r="N248" i="151"/>
  <c r="K248" i="151" l="1"/>
  <c r="G249" i="151" s="1"/>
  <c r="J248" i="151"/>
  <c r="F249" i="151" l="1"/>
  <c r="P249" i="151" s="1"/>
  <c r="H249" i="151" l="1"/>
  <c r="M249" i="151"/>
  <c r="N249" i="151"/>
  <c r="O194" i="161" l="1"/>
  <c r="O196" i="161" s="1"/>
  <c r="P194" i="161"/>
  <c r="P196" i="161" s="1"/>
  <c r="Q194" i="161"/>
  <c r="Q196" i="161" s="1"/>
  <c r="R194" i="161"/>
  <c r="R196" i="161" s="1"/>
  <c r="O93" i="161"/>
  <c r="O95" i="161" s="1"/>
  <c r="P93" i="161"/>
  <c r="P95" i="161" s="1"/>
  <c r="Q93" i="161"/>
  <c r="Q95" i="161" s="1"/>
  <c r="R93" i="161"/>
  <c r="R95" i="161" s="1"/>
  <c r="AI194" i="161"/>
  <c r="AI196" i="161" s="1"/>
  <c r="S194" i="161"/>
  <c r="S196" i="161" s="1"/>
  <c r="T194" i="161"/>
  <c r="T196" i="161" s="1"/>
  <c r="U194" i="161"/>
  <c r="U196" i="161" s="1"/>
  <c r="V194" i="161"/>
  <c r="V196" i="161" s="1"/>
  <c r="W194" i="161"/>
  <c r="W196" i="161" s="1"/>
  <c r="X194" i="161"/>
  <c r="X196" i="161" s="1"/>
  <c r="Y194" i="161"/>
  <c r="Y196" i="161" s="1"/>
  <c r="Z194" i="161"/>
  <c r="Z196" i="161" s="1"/>
  <c r="AA194" i="161"/>
  <c r="AA196" i="161" s="1"/>
  <c r="AB194" i="161"/>
  <c r="AB196" i="161" s="1"/>
  <c r="AC194" i="161"/>
  <c r="AC196" i="161" s="1"/>
  <c r="AD194" i="161"/>
  <c r="AD196" i="161" s="1"/>
  <c r="AE194" i="161"/>
  <c r="AE196" i="161" s="1"/>
  <c r="AF194" i="161"/>
  <c r="AF196" i="161" s="1"/>
  <c r="AG194" i="161"/>
  <c r="AG196" i="161" s="1"/>
  <c r="AH194" i="161"/>
  <c r="AH196" i="161" s="1"/>
  <c r="AI93" i="161"/>
  <c r="S93" i="161"/>
  <c r="S95" i="161" s="1"/>
  <c r="T93" i="161"/>
  <c r="T95" i="161" s="1"/>
  <c r="U93" i="161"/>
  <c r="V93" i="161"/>
  <c r="W93" i="161"/>
  <c r="W95" i="161" s="1"/>
  <c r="X93" i="161"/>
  <c r="Y93" i="161"/>
  <c r="Z93" i="161"/>
  <c r="AA93" i="161"/>
  <c r="AB93" i="161"/>
  <c r="AC93" i="161"/>
  <c r="AD93" i="161"/>
  <c r="AE93" i="161"/>
  <c r="AF93" i="161"/>
  <c r="AG93" i="161"/>
  <c r="AH93" i="161"/>
  <c r="AI93" i="115"/>
  <c r="S93" i="115"/>
  <c r="T93" i="115"/>
  <c r="U93" i="115"/>
  <c r="V93" i="115"/>
  <c r="W93" i="115"/>
  <c r="X93" i="115"/>
  <c r="Y93" i="115"/>
  <c r="Z93" i="115"/>
  <c r="AA93" i="115"/>
  <c r="AB93" i="115"/>
  <c r="AC93" i="115"/>
  <c r="AD93" i="115"/>
  <c r="AE93" i="115"/>
  <c r="AF93" i="115"/>
  <c r="AG93" i="115"/>
  <c r="AH93" i="115"/>
  <c r="K249" i="151"/>
  <c r="J249" i="151"/>
  <c r="Q334" i="161" l="1"/>
  <c r="Q188" i="161"/>
  <c r="Q294" i="161" s="1"/>
  <c r="Q101" i="161"/>
  <c r="Q189" i="161" s="1"/>
  <c r="P334" i="161"/>
  <c r="P100" i="161"/>
  <c r="P189" i="161" s="1"/>
  <c r="P188" i="161"/>
  <c r="P294" i="161" s="1"/>
  <c r="O99" i="161"/>
  <c r="O189" i="161" s="1"/>
  <c r="O188" i="161"/>
  <c r="O294" i="161" s="1"/>
  <c r="O334" i="161"/>
  <c r="O335" i="161" s="1"/>
  <c r="R334" i="161"/>
  <c r="R102" i="161"/>
  <c r="R189" i="161" s="1"/>
  <c r="R188" i="161"/>
  <c r="R294" i="161" s="1"/>
  <c r="R207" i="161"/>
  <c r="S208" i="161" s="1"/>
  <c r="S273" i="161" s="1"/>
  <c r="S293" i="161" s="1"/>
  <c r="R291" i="161"/>
  <c r="Q207" i="161"/>
  <c r="R208" i="161" s="1"/>
  <c r="R273" i="161" s="1"/>
  <c r="R293" i="161" s="1"/>
  <c r="Q291" i="161"/>
  <c r="P291" i="161"/>
  <c r="P207" i="161"/>
  <c r="Q208" i="161" s="1"/>
  <c r="Q273" i="161" s="1"/>
  <c r="Q293" i="161" s="1"/>
  <c r="O207" i="161"/>
  <c r="P208" i="161" s="1"/>
  <c r="P273" i="161" s="1"/>
  <c r="P293" i="161" s="1"/>
  <c r="O291" i="161"/>
  <c r="Y291" i="161"/>
  <c r="Y207" i="161"/>
  <c r="Z208" i="161" s="1"/>
  <c r="W334" i="161"/>
  <c r="W107" i="161"/>
  <c r="AF291" i="161"/>
  <c r="AF207" i="161"/>
  <c r="AG208" i="161" s="1"/>
  <c r="X207" i="161"/>
  <c r="Y208" i="161" s="1"/>
  <c r="X291" i="161"/>
  <c r="AG291" i="161"/>
  <c r="AG207" i="161"/>
  <c r="AH208" i="161" s="1"/>
  <c r="AE207" i="161"/>
  <c r="AF208" i="161" s="1"/>
  <c r="AE291" i="161"/>
  <c r="W291" i="161"/>
  <c r="W207" i="161"/>
  <c r="X208" i="161" s="1"/>
  <c r="AD207" i="161"/>
  <c r="AE208" i="161" s="1"/>
  <c r="AD291" i="161"/>
  <c r="V291" i="161"/>
  <c r="V207" i="161"/>
  <c r="W208" i="161" s="1"/>
  <c r="T334" i="161"/>
  <c r="T104" i="161"/>
  <c r="AC207" i="161"/>
  <c r="AD208" i="161" s="1"/>
  <c r="AC291" i="161"/>
  <c r="U207" i="161"/>
  <c r="V208" i="161" s="1"/>
  <c r="U291" i="161"/>
  <c r="S188" i="161"/>
  <c r="S294" i="161" s="1"/>
  <c r="S334" i="161"/>
  <c r="S103" i="161"/>
  <c r="S189" i="161" s="1"/>
  <c r="AB291" i="161"/>
  <c r="AB207" i="161"/>
  <c r="AC208" i="161" s="1"/>
  <c r="T291" i="161"/>
  <c r="T207" i="161"/>
  <c r="U208" i="161" s="1"/>
  <c r="AA207" i="161"/>
  <c r="AB208" i="161" s="1"/>
  <c r="AA291" i="161"/>
  <c r="S207" i="161"/>
  <c r="T208" i="161" s="1"/>
  <c r="T273" i="161" s="1"/>
  <c r="T293" i="161" s="1"/>
  <c r="S291" i="161"/>
  <c r="AH291" i="161"/>
  <c r="AH207" i="161"/>
  <c r="AI208" i="161" s="1"/>
  <c r="Z207" i="161"/>
  <c r="AA208" i="161" s="1"/>
  <c r="Z291" i="161"/>
  <c r="AI207" i="161"/>
  <c r="AJ208" i="161" s="1"/>
  <c r="AI291" i="161"/>
  <c r="AO241" i="115"/>
  <c r="AL205" i="115"/>
  <c r="AM206" i="115" s="1"/>
  <c r="P335" i="161" l="1"/>
  <c r="O338" i="161"/>
  <c r="O345" i="161" s="1"/>
  <c r="AN205" i="115"/>
  <c r="AO206" i="115" s="1"/>
  <c r="O346" i="161" l="1"/>
  <c r="O311" i="161"/>
  <c r="O312" i="161" s="1"/>
  <c r="Q335" i="161"/>
  <c r="P338" i="161"/>
  <c r="P345" i="161" s="1"/>
  <c r="AK205" i="115"/>
  <c r="AL206" i="115" s="1"/>
  <c r="S205" i="115"/>
  <c r="T206" i="115" s="1"/>
  <c r="P346" i="161" l="1"/>
  <c r="P311" i="161"/>
  <c r="P312" i="161" s="1"/>
  <c r="R335" i="161"/>
  <c r="Q338" i="161"/>
  <c r="Q345" i="161" s="1"/>
  <c r="Y205" i="115"/>
  <c r="Z206" i="115" s="1"/>
  <c r="Q346" i="161" l="1"/>
  <c r="Q311" i="161"/>
  <c r="Q312" i="161" s="1"/>
  <c r="R338" i="161"/>
  <c r="R345" i="161" s="1"/>
  <c r="S335" i="161"/>
  <c r="AM205" i="115"/>
  <c r="AN206" i="115" s="1"/>
  <c r="AC205" i="115"/>
  <c r="AD206" i="115" s="1"/>
  <c r="T335" i="161" l="1"/>
  <c r="T338" i="161" s="1"/>
  <c r="T345" i="161" s="1"/>
  <c r="S338" i="161"/>
  <c r="S345" i="161" s="1"/>
  <c r="R346" i="161"/>
  <c r="R311" i="161"/>
  <c r="R312" i="161" s="1"/>
  <c r="L205" i="115"/>
  <c r="M206" i="115" s="1"/>
  <c r="S346" i="161" l="1"/>
  <c r="S311" i="161"/>
  <c r="S312" i="161" s="1"/>
  <c r="T311" i="161"/>
  <c r="T312" i="161" s="1"/>
  <c r="T346" i="161"/>
  <c r="X205" i="115"/>
  <c r="Y206" i="115" s="1"/>
  <c r="M205" i="115" l="1"/>
  <c r="N206" i="115" s="1"/>
  <c r="AI181" i="115" l="1"/>
  <c r="AJ241" i="115"/>
  <c r="AK242" i="115" s="1"/>
  <c r="Z241" i="115"/>
  <c r="AA242" i="115" s="1"/>
  <c r="L209" i="115"/>
  <c r="M210" i="115" s="1"/>
  <c r="AC241" i="115"/>
  <c r="AD242" i="115" s="1"/>
  <c r="AE177" i="115"/>
  <c r="AD176" i="115"/>
  <c r="Y209" i="115"/>
  <c r="Z210" i="115" s="1"/>
  <c r="M159" i="115"/>
  <c r="Z225" i="115" l="1"/>
  <c r="AD225" i="115"/>
  <c r="AI225" i="115"/>
  <c r="AE225" i="115"/>
  <c r="AA225" i="115"/>
  <c r="AF225" i="115"/>
  <c r="AH225" i="115"/>
  <c r="AC225" i="115"/>
  <c r="AB225" i="115"/>
  <c r="AG225" i="115"/>
  <c r="M212" i="115"/>
  <c r="R212" i="115"/>
  <c r="V212" i="115"/>
  <c r="N212" i="115"/>
  <c r="S212" i="115"/>
  <c r="O212" i="115"/>
  <c r="P212" i="115"/>
  <c r="T212" i="115"/>
  <c r="U212" i="115"/>
  <c r="Q212" i="115"/>
  <c r="AA258" i="115"/>
  <c r="AJ258" i="115"/>
  <c r="AF258" i="115"/>
  <c r="AH258" i="115"/>
  <c r="AD258" i="115"/>
  <c r="AI258" i="115"/>
  <c r="AC258" i="115"/>
  <c r="AG258" i="115"/>
  <c r="AE258" i="115"/>
  <c r="AB258" i="115"/>
  <c r="AD261" i="115"/>
  <c r="AH261" i="115"/>
  <c r="AG261" i="115"/>
  <c r="AE261" i="115"/>
  <c r="AF261" i="115"/>
  <c r="AJ261" i="115"/>
  <c r="AK261" i="115"/>
  <c r="AI261" i="115"/>
  <c r="AL261" i="115"/>
  <c r="AM261" i="115"/>
  <c r="AK268" i="115"/>
  <c r="AL268" i="115"/>
  <c r="AM268" i="115"/>
  <c r="AN268" i="115"/>
  <c r="AO268" i="115"/>
  <c r="L127" i="115"/>
  <c r="AJ182" i="115"/>
  <c r="Z172" i="115"/>
  <c r="AE241" i="115"/>
  <c r="AF242" i="115" s="1"/>
  <c r="M241" i="115"/>
  <c r="N242" i="115" s="1"/>
  <c r="AD241" i="115"/>
  <c r="AE242" i="115" s="1"/>
  <c r="AC175" i="115"/>
  <c r="Y140" i="115"/>
  <c r="AI241" i="115"/>
  <c r="AJ242" i="115" s="1"/>
  <c r="AJ205" i="115"/>
  <c r="AK206" i="115" s="1"/>
  <c r="S134" i="115"/>
  <c r="S241" i="115"/>
  <c r="T242" i="115" s="1"/>
  <c r="T241" i="115"/>
  <c r="U242" i="115" s="1"/>
  <c r="X209" i="115"/>
  <c r="Y210" i="115" s="1"/>
  <c r="Y171" i="115"/>
  <c r="Y224" i="115" l="1"/>
  <c r="AC224" i="115"/>
  <c r="AG224" i="115"/>
  <c r="AA224" i="115"/>
  <c r="Z224" i="115"/>
  <c r="AB224" i="115"/>
  <c r="AH224" i="115"/>
  <c r="AF224" i="115"/>
  <c r="AE224" i="115"/>
  <c r="AD224" i="115"/>
  <c r="U252" i="115"/>
  <c r="Z252" i="115"/>
  <c r="AB252" i="115"/>
  <c r="W252" i="115"/>
  <c r="X252" i="115"/>
  <c r="AC252" i="115"/>
  <c r="V252" i="115"/>
  <c r="AD252" i="115"/>
  <c r="AA252" i="115"/>
  <c r="Y252" i="115"/>
  <c r="N245" i="115"/>
  <c r="S245" i="115"/>
  <c r="V245" i="115"/>
  <c r="P245" i="115"/>
  <c r="Q245" i="115"/>
  <c r="U245" i="115"/>
  <c r="W245" i="115"/>
  <c r="O245" i="115"/>
  <c r="R245" i="115"/>
  <c r="T245" i="115"/>
  <c r="AJ267" i="115"/>
  <c r="AK267" i="115"/>
  <c r="AL267" i="115"/>
  <c r="AM267" i="115"/>
  <c r="AN267" i="115"/>
  <c r="AO267" i="115"/>
  <c r="AE262" i="115"/>
  <c r="AG262" i="115"/>
  <c r="AJ262" i="115"/>
  <c r="AH262" i="115"/>
  <c r="AF262" i="115"/>
  <c r="AK262" i="115"/>
  <c r="AI262" i="115"/>
  <c r="AL262" i="115"/>
  <c r="AM262" i="115"/>
  <c r="AN262" i="115"/>
  <c r="T251" i="115"/>
  <c r="V251" i="115"/>
  <c r="W251" i="115"/>
  <c r="Z251" i="115"/>
  <c r="X251" i="115"/>
  <c r="AA251" i="115"/>
  <c r="AC251" i="115"/>
  <c r="AB251" i="115"/>
  <c r="Y251" i="115"/>
  <c r="U251" i="115"/>
  <c r="AF263" i="115"/>
  <c r="AI263" i="115"/>
  <c r="AK263" i="115"/>
  <c r="AG263" i="115"/>
  <c r="AJ263" i="115"/>
  <c r="AH263" i="115"/>
  <c r="AL263" i="115"/>
  <c r="AM263" i="115"/>
  <c r="AN263" i="115"/>
  <c r="AO263" i="115"/>
  <c r="X139" i="115"/>
  <c r="Y241" i="115"/>
  <c r="Z242" i="115" s="1"/>
  <c r="T166" i="115"/>
  <c r="S165" i="115"/>
  <c r="S209" i="115"/>
  <c r="T210" i="115" s="1"/>
  <c r="T205" i="115"/>
  <c r="U206" i="115" s="1"/>
  <c r="T219" i="115" l="1"/>
  <c r="AA219" i="115"/>
  <c r="U219" i="115"/>
  <c r="AC219" i="115"/>
  <c r="Y219" i="115"/>
  <c r="W219" i="115"/>
  <c r="X219" i="115"/>
  <c r="Z219" i="115"/>
  <c r="AB219" i="115"/>
  <c r="V219" i="115"/>
  <c r="Z257" i="115"/>
  <c r="AG257" i="115"/>
  <c r="AD257" i="115"/>
  <c r="AA257" i="115"/>
  <c r="AC257" i="115"/>
  <c r="AI257" i="115"/>
  <c r="AB257" i="115"/>
  <c r="AF257" i="115"/>
  <c r="AH257" i="115"/>
  <c r="AE257" i="115"/>
  <c r="AD205" i="115"/>
  <c r="AE206" i="115" s="1"/>
  <c r="AI205" i="115" l="1"/>
  <c r="AJ206" i="115" s="1"/>
  <c r="N205" i="115" l="1"/>
  <c r="O206" i="115" s="1"/>
  <c r="W205" i="115" l="1"/>
  <c r="X206" i="115" s="1"/>
  <c r="P205" i="115" l="1"/>
  <c r="Q206" i="115" s="1"/>
  <c r="AA205" i="115" l="1"/>
  <c r="AB206" i="115" s="1"/>
  <c r="AB205" i="115" l="1"/>
  <c r="AC206" i="115" s="1"/>
  <c r="T135" i="115" l="1"/>
  <c r="AM154" i="115"/>
  <c r="P131" i="115"/>
  <c r="O241" i="115"/>
  <c r="P242" i="115" s="1"/>
  <c r="V209" i="115"/>
  <c r="W210" i="115" s="1"/>
  <c r="AC209" i="115"/>
  <c r="AD210" i="115" s="1"/>
  <c r="R209" i="115"/>
  <c r="S210" i="115" s="1"/>
  <c r="M128" i="115"/>
  <c r="AA142" i="115"/>
  <c r="AN209" i="115"/>
  <c r="AO210" i="115" s="1"/>
  <c r="N209" i="115"/>
  <c r="O210" i="115" s="1"/>
  <c r="Z209" i="115"/>
  <c r="AA210" i="115" s="1"/>
  <c r="AI150" i="115"/>
  <c r="AB143" i="115"/>
  <c r="W169" i="115"/>
  <c r="L158" i="115"/>
  <c r="S218" i="115" l="1"/>
  <c r="U218" i="115"/>
  <c r="X218" i="115"/>
  <c r="Z218" i="115"/>
  <c r="T218" i="115"/>
  <c r="W218" i="115"/>
  <c r="AA218" i="115"/>
  <c r="V218" i="115"/>
  <c r="AB218" i="115"/>
  <c r="Y218" i="115"/>
  <c r="W222" i="115"/>
  <c r="AF222" i="115"/>
  <c r="X222" i="115"/>
  <c r="AE222" i="115"/>
  <c r="Y222" i="115"/>
  <c r="Z222" i="115"/>
  <c r="AA222" i="115"/>
  <c r="AB222" i="115"/>
  <c r="AC222" i="115"/>
  <c r="AD222" i="115"/>
  <c r="AA226" i="115"/>
  <c r="AH226" i="115"/>
  <c r="AE226" i="115"/>
  <c r="AC226" i="115"/>
  <c r="AB226" i="115"/>
  <c r="AD226" i="115"/>
  <c r="AI226" i="115"/>
  <c r="AG226" i="115"/>
  <c r="AF226" i="115"/>
  <c r="AJ226" i="115"/>
  <c r="P247" i="115"/>
  <c r="W247" i="115"/>
  <c r="Q247" i="115"/>
  <c r="R247" i="115"/>
  <c r="Y247" i="115"/>
  <c r="T247" i="115"/>
  <c r="X247" i="115"/>
  <c r="S247" i="115"/>
  <c r="U247" i="115"/>
  <c r="V247" i="115"/>
  <c r="AD229" i="115"/>
  <c r="AH229" i="115"/>
  <c r="AF229" i="115"/>
  <c r="AE229" i="115"/>
  <c r="AJ229" i="115"/>
  <c r="AI229" i="115"/>
  <c r="AG229" i="115"/>
  <c r="AK229" i="115"/>
  <c r="AL229" i="115"/>
  <c r="AM229" i="115"/>
  <c r="O214" i="115"/>
  <c r="T214" i="115"/>
  <c r="U214" i="115"/>
  <c r="Q214" i="115"/>
  <c r="R214" i="115"/>
  <c r="V214" i="115"/>
  <c r="P214" i="115"/>
  <c r="W214" i="115"/>
  <c r="X214" i="115"/>
  <c r="S214" i="115"/>
  <c r="AA209" i="115"/>
  <c r="AB210" i="115" s="1"/>
  <c r="Z141" i="115"/>
  <c r="AC144" i="115"/>
  <c r="M209" i="115"/>
  <c r="N210" i="115" s="1"/>
  <c r="O161" i="115"/>
  <c r="AM209" i="115"/>
  <c r="AN210" i="115" s="1"/>
  <c r="AI209" i="115"/>
  <c r="AJ210" i="115" s="1"/>
  <c r="N129" i="115"/>
  <c r="R133" i="115"/>
  <c r="T209" i="115"/>
  <c r="U210" i="115" s="1"/>
  <c r="W241" i="115"/>
  <c r="X242" i="115" s="1"/>
  <c r="AB209" i="115"/>
  <c r="AC210" i="115" s="1"/>
  <c r="V137" i="115"/>
  <c r="AN155" i="115"/>
  <c r="P209" i="115"/>
  <c r="Q210" i="115" s="1"/>
  <c r="L241" i="115"/>
  <c r="M242" i="115" s="1"/>
  <c r="R205" i="115"/>
  <c r="S206" i="115" s="1"/>
  <c r="AB174" i="115"/>
  <c r="AJ151" i="115"/>
  <c r="W138" i="115"/>
  <c r="O205" i="115"/>
  <c r="P206" i="115" s="1"/>
  <c r="AB227" i="115" l="1"/>
  <c r="AG227" i="115"/>
  <c r="AF227" i="115"/>
  <c r="AK227" i="115"/>
  <c r="AH227" i="115"/>
  <c r="AD227" i="115"/>
  <c r="AJ227" i="115"/>
  <c r="AE227" i="115"/>
  <c r="AI227" i="115"/>
  <c r="AC227" i="115"/>
  <c r="U220" i="115"/>
  <c r="AC220" i="115"/>
  <c r="Z220" i="115"/>
  <c r="Y220" i="115"/>
  <c r="AD220" i="115"/>
  <c r="V220" i="115"/>
  <c r="W220" i="115"/>
  <c r="X220" i="115"/>
  <c r="AA220" i="115"/>
  <c r="AB220" i="115"/>
  <c r="N213" i="115"/>
  <c r="Q213" i="115"/>
  <c r="R213" i="115"/>
  <c r="W213" i="115"/>
  <c r="V213" i="115"/>
  <c r="O213" i="115"/>
  <c r="U213" i="115"/>
  <c r="S213" i="115"/>
  <c r="P213" i="115"/>
  <c r="T213" i="115"/>
  <c r="X255" i="115"/>
  <c r="AD255" i="115"/>
  <c r="AF255" i="115"/>
  <c r="AE255" i="115"/>
  <c r="AA255" i="115"/>
  <c r="AB255" i="115"/>
  <c r="AG255" i="115"/>
  <c r="Y255" i="115"/>
  <c r="Z255" i="115"/>
  <c r="AC255" i="115"/>
  <c r="Q216" i="115"/>
  <c r="Z216" i="115"/>
  <c r="T216" i="115"/>
  <c r="X216" i="115"/>
  <c r="R216" i="115"/>
  <c r="U216" i="115"/>
  <c r="V216" i="115"/>
  <c r="W216" i="115"/>
  <c r="Y216" i="115"/>
  <c r="S216" i="115"/>
  <c r="AJ235" i="115"/>
  <c r="AK235" i="115"/>
  <c r="AL235" i="115"/>
  <c r="AM235" i="115"/>
  <c r="AN235" i="115"/>
  <c r="AO235" i="115"/>
  <c r="AC228" i="115"/>
  <c r="AF228" i="115"/>
  <c r="AE228" i="115"/>
  <c r="AJ228" i="115"/>
  <c r="AD228" i="115"/>
  <c r="AH228" i="115"/>
  <c r="AG228" i="115"/>
  <c r="AI228" i="115"/>
  <c r="AK228" i="115"/>
  <c r="AL228" i="115"/>
  <c r="M244" i="115"/>
  <c r="M273" i="115" s="1"/>
  <c r="M293" i="115" s="1"/>
  <c r="O244" i="115"/>
  <c r="N244" i="115"/>
  <c r="T244" i="115"/>
  <c r="V244" i="115"/>
  <c r="R244" i="115"/>
  <c r="P244" i="115"/>
  <c r="S244" i="115"/>
  <c r="U244" i="115"/>
  <c r="Q244" i="115"/>
  <c r="AJ209" i="115"/>
  <c r="AK210" i="115" s="1"/>
  <c r="AB241" i="115"/>
  <c r="AC242" i="115" s="1"/>
  <c r="W209" i="115"/>
  <c r="X210" i="115" s="1"/>
  <c r="U205" i="115"/>
  <c r="V206" i="115" s="1"/>
  <c r="N273" i="115" l="1"/>
  <c r="N293" i="115" s="1"/>
  <c r="AC260" i="115"/>
  <c r="AE260" i="115"/>
  <c r="AH260" i="115"/>
  <c r="AK260" i="115"/>
  <c r="AF260" i="115"/>
  <c r="AD260" i="115"/>
  <c r="AJ260" i="115"/>
  <c r="AI260" i="115"/>
  <c r="AG260" i="115"/>
  <c r="AL260" i="115"/>
  <c r="AK236" i="115"/>
  <c r="AL236" i="115"/>
  <c r="AM236" i="115"/>
  <c r="AN236" i="115"/>
  <c r="AO236" i="115"/>
  <c r="X223" i="115"/>
  <c r="AE223" i="115"/>
  <c r="AC223" i="115"/>
  <c r="Z223" i="115"/>
  <c r="AD223" i="115"/>
  <c r="AA223" i="115"/>
  <c r="AF223" i="115"/>
  <c r="AB223" i="115"/>
  <c r="AG223" i="115"/>
  <c r="Y223" i="115"/>
  <c r="V205" i="115"/>
  <c r="W206" i="115" s="1"/>
  <c r="Q205" i="115" l="1"/>
  <c r="R206" i="115" s="1"/>
  <c r="AF205" i="115" l="1"/>
  <c r="AG206" i="115" s="1"/>
  <c r="Q163" i="115"/>
  <c r="AN186" i="115"/>
  <c r="P241" i="115"/>
  <c r="Q242" i="115" s="1"/>
  <c r="R164" i="115"/>
  <c r="U241" i="115"/>
  <c r="V242" i="115" s="1"/>
  <c r="X170" i="115"/>
  <c r="AK209" i="115"/>
  <c r="AL210" i="115" s="1"/>
  <c r="AK183" i="115"/>
  <c r="Q132" i="115"/>
  <c r="O130" i="115"/>
  <c r="AM241" i="115"/>
  <c r="AN242" i="115" s="1"/>
  <c r="AA173" i="115"/>
  <c r="AL209" i="115"/>
  <c r="AM210" i="115" s="1"/>
  <c r="AL241" i="115"/>
  <c r="AM242" i="115" s="1"/>
  <c r="U136" i="115"/>
  <c r="N241" i="115"/>
  <c r="O242" i="115" s="1"/>
  <c r="V241" i="115"/>
  <c r="W242" i="115" s="1"/>
  <c r="L95" i="115"/>
  <c r="Q204" i="115"/>
  <c r="R95" i="115"/>
  <c r="AO204" i="115"/>
  <c r="AO209" i="115"/>
  <c r="AO95" i="115"/>
  <c r="AB204" i="115"/>
  <c r="AJ204" i="115"/>
  <c r="AA204" i="115"/>
  <c r="T204" i="115"/>
  <c r="M95" i="115"/>
  <c r="AN204" i="115"/>
  <c r="N95" i="115"/>
  <c r="AK204" i="115"/>
  <c r="AO205" i="115"/>
  <c r="L204" i="115"/>
  <c r="W204" i="115"/>
  <c r="X204" i="115"/>
  <c r="S204" i="115"/>
  <c r="Q95" i="115"/>
  <c r="O204" i="115"/>
  <c r="AM204" i="115"/>
  <c r="V204" i="115"/>
  <c r="P95" i="115"/>
  <c r="N204" i="115"/>
  <c r="M204" i="115"/>
  <c r="AL204" i="115"/>
  <c r="O95" i="115"/>
  <c r="AI204" i="115"/>
  <c r="P204" i="115"/>
  <c r="R204" i="115"/>
  <c r="Y204" i="115"/>
  <c r="U204" i="115"/>
  <c r="V253" i="115" l="1"/>
  <c r="AE253" i="115"/>
  <c r="Z253" i="115"/>
  <c r="W253" i="115"/>
  <c r="X253" i="115"/>
  <c r="AB253" i="115"/>
  <c r="AA253" i="115"/>
  <c r="Y253" i="115"/>
  <c r="AD253" i="115"/>
  <c r="AC253" i="115"/>
  <c r="Q248" i="115"/>
  <c r="Y248" i="115"/>
  <c r="S248" i="115"/>
  <c r="U248" i="115"/>
  <c r="X248" i="115"/>
  <c r="V248" i="115"/>
  <c r="Z248" i="115"/>
  <c r="T248" i="115"/>
  <c r="R248" i="115"/>
  <c r="W248" i="115"/>
  <c r="W254" i="115"/>
  <c r="AC254" i="115"/>
  <c r="Y254" i="115"/>
  <c r="Z254" i="115"/>
  <c r="AD254" i="115"/>
  <c r="AB254" i="115"/>
  <c r="X254" i="115"/>
  <c r="AE254" i="115"/>
  <c r="AA254" i="115"/>
  <c r="AF254" i="115"/>
  <c r="O246" i="115"/>
  <c r="O273" i="115" s="1"/>
  <c r="O293" i="115" s="1"/>
  <c r="R246" i="115"/>
  <c r="V246" i="115"/>
  <c r="Q246" i="115"/>
  <c r="W246" i="115"/>
  <c r="P246" i="115"/>
  <c r="S246" i="115"/>
  <c r="X246" i="115"/>
  <c r="U246" i="115"/>
  <c r="T246" i="115"/>
  <c r="AA101" i="115"/>
  <c r="AB101" i="115"/>
  <c r="AC101" i="115"/>
  <c r="AD101" i="115"/>
  <c r="AE101" i="115"/>
  <c r="AF101" i="115"/>
  <c r="AG101" i="115"/>
  <c r="AH101" i="115"/>
  <c r="AI101" i="115"/>
  <c r="AJ101" i="115"/>
  <c r="X101" i="115"/>
  <c r="R101" i="115"/>
  <c r="Z101" i="115"/>
  <c r="W101" i="115"/>
  <c r="T101" i="115"/>
  <c r="S101" i="115"/>
  <c r="U101" i="115"/>
  <c r="Y101" i="115"/>
  <c r="V101" i="115"/>
  <c r="W97" i="115"/>
  <c r="X97" i="115"/>
  <c r="Y97" i="115"/>
  <c r="Z97" i="115"/>
  <c r="AA97" i="115"/>
  <c r="AB97" i="115"/>
  <c r="AC97" i="115"/>
  <c r="AD97" i="115"/>
  <c r="AE97" i="115"/>
  <c r="AF97" i="115"/>
  <c r="O97" i="115"/>
  <c r="Q97" i="115"/>
  <c r="V97" i="115"/>
  <c r="R97" i="115"/>
  <c r="P97" i="115"/>
  <c r="T97" i="115"/>
  <c r="S97" i="115"/>
  <c r="U97" i="115"/>
  <c r="N97" i="115"/>
  <c r="AB102" i="115"/>
  <c r="AC102" i="115"/>
  <c r="AD102" i="115"/>
  <c r="AE102" i="115"/>
  <c r="AF102" i="115"/>
  <c r="AG102" i="115"/>
  <c r="AH102" i="115"/>
  <c r="AI102" i="115"/>
  <c r="AJ102" i="115"/>
  <c r="AK102" i="115"/>
  <c r="T102" i="115"/>
  <c r="V102" i="115"/>
  <c r="U102" i="115"/>
  <c r="W102" i="115"/>
  <c r="S102" i="115"/>
  <c r="X102" i="115"/>
  <c r="Y102" i="115"/>
  <c r="AA102" i="115"/>
  <c r="Z102" i="115"/>
  <c r="X98" i="115"/>
  <c r="Y98" i="115"/>
  <c r="Z98" i="115"/>
  <c r="AA98" i="115"/>
  <c r="AB98" i="115"/>
  <c r="AC98" i="115"/>
  <c r="AD98" i="115"/>
  <c r="AE98" i="115"/>
  <c r="AF98" i="115"/>
  <c r="AG98" i="115"/>
  <c r="S98" i="115"/>
  <c r="R98" i="115"/>
  <c r="T98" i="115"/>
  <c r="V98" i="115"/>
  <c r="U98" i="115"/>
  <c r="Q98" i="115"/>
  <c r="O98" i="115"/>
  <c r="W98" i="115"/>
  <c r="P98" i="115"/>
  <c r="Z100" i="115"/>
  <c r="AA100" i="115"/>
  <c r="AB100" i="115"/>
  <c r="AC100" i="115"/>
  <c r="AD100" i="115"/>
  <c r="AE100" i="115"/>
  <c r="AF100" i="115"/>
  <c r="AG100" i="115"/>
  <c r="AH100" i="115"/>
  <c r="AI100" i="115"/>
  <c r="U100" i="115"/>
  <c r="V100" i="115"/>
  <c r="Y100" i="115"/>
  <c r="X100" i="115"/>
  <c r="S100" i="115"/>
  <c r="Q100" i="115"/>
  <c r="W100" i="115"/>
  <c r="T100" i="115"/>
  <c r="R100" i="115"/>
  <c r="Y99" i="115"/>
  <c r="Z99" i="115"/>
  <c r="AA99" i="115"/>
  <c r="AB99" i="115"/>
  <c r="AC99" i="115"/>
  <c r="AD99" i="115"/>
  <c r="AE99" i="115"/>
  <c r="AF99" i="115"/>
  <c r="AG99" i="115"/>
  <c r="AH99" i="115"/>
  <c r="Q99" i="115"/>
  <c r="V99" i="115"/>
  <c r="W99" i="115"/>
  <c r="X99" i="115"/>
  <c r="U99" i="115"/>
  <c r="P99" i="115"/>
  <c r="R99" i="115"/>
  <c r="S99" i="115"/>
  <c r="T99" i="115"/>
  <c r="V96" i="115"/>
  <c r="W96" i="115"/>
  <c r="X96" i="115"/>
  <c r="Y96" i="115"/>
  <c r="Z96" i="115"/>
  <c r="AA96" i="115"/>
  <c r="AB96" i="115"/>
  <c r="AC96" i="115"/>
  <c r="AD96" i="115"/>
  <c r="AE96" i="115"/>
  <c r="U96" i="115"/>
  <c r="O96" i="115"/>
  <c r="N96" i="115"/>
  <c r="P96" i="115"/>
  <c r="Q96" i="115"/>
  <c r="R96" i="115"/>
  <c r="M96" i="115"/>
  <c r="T96" i="115"/>
  <c r="S96" i="115"/>
  <c r="N160" i="115"/>
  <c r="V168" i="115"/>
  <c r="AL184" i="115"/>
  <c r="AK241" i="115"/>
  <c r="AL242" i="115" s="1"/>
  <c r="Q209" i="115"/>
  <c r="R210" i="115" s="1"/>
  <c r="U209" i="115"/>
  <c r="V210" i="115" s="1"/>
  <c r="O209" i="115"/>
  <c r="P210" i="115" s="1"/>
  <c r="U167" i="115"/>
  <c r="AM185" i="115"/>
  <c r="R241" i="115"/>
  <c r="S242" i="115" s="1"/>
  <c r="P162" i="115"/>
  <c r="Q241" i="115"/>
  <c r="R242" i="115" s="1"/>
  <c r="R292" i="115"/>
  <c r="N292" i="115"/>
  <c r="AK292" i="115"/>
  <c r="AA292" i="115"/>
  <c r="AB292" i="115"/>
  <c r="AN241" i="115"/>
  <c r="AO242" i="115" s="1"/>
  <c r="Q188" i="115"/>
  <c r="Q101" i="115"/>
  <c r="Q334" i="115"/>
  <c r="O188" i="115"/>
  <c r="O334" i="115"/>
  <c r="O99" i="115"/>
  <c r="AK152" i="115"/>
  <c r="P292" i="115"/>
  <c r="W292" i="115"/>
  <c r="AO188" i="115"/>
  <c r="AO334" i="115"/>
  <c r="L334" i="115"/>
  <c r="L335" i="115" s="1"/>
  <c r="L188" i="115"/>
  <c r="L96" i="115"/>
  <c r="L189" i="115" s="1"/>
  <c r="N188" i="115"/>
  <c r="N98" i="115"/>
  <c r="N334" i="115"/>
  <c r="AA241" i="115"/>
  <c r="AB242" i="115" s="1"/>
  <c r="X241" i="115"/>
  <c r="Y242" i="115" s="1"/>
  <c r="Y292" i="115"/>
  <c r="AL292" i="115"/>
  <c r="X292" i="115"/>
  <c r="P188" i="115"/>
  <c r="P100" i="115"/>
  <c r="P334" i="115"/>
  <c r="AJ292" i="115"/>
  <c r="R188" i="115"/>
  <c r="R334" i="115"/>
  <c r="R102" i="115"/>
  <c r="AL153" i="115"/>
  <c r="L292" i="115"/>
  <c r="U292" i="115"/>
  <c r="AI292" i="115"/>
  <c r="O292" i="115"/>
  <c r="AN292" i="115"/>
  <c r="M188" i="115"/>
  <c r="M97" i="115"/>
  <c r="M334" i="115"/>
  <c r="M292" i="115"/>
  <c r="AM292" i="115"/>
  <c r="T292" i="115"/>
  <c r="V292" i="115"/>
  <c r="S292" i="115"/>
  <c r="AO292" i="115"/>
  <c r="Q292" i="115"/>
  <c r="O189" i="115" l="1"/>
  <c r="M189" i="115"/>
  <c r="S250" i="115"/>
  <c r="X250" i="115"/>
  <c r="Y250" i="115"/>
  <c r="U250" i="115"/>
  <c r="Z250" i="115"/>
  <c r="AB250" i="115"/>
  <c r="W250" i="115"/>
  <c r="T250" i="115"/>
  <c r="V250" i="115"/>
  <c r="AA250" i="115"/>
  <c r="P215" i="115"/>
  <c r="V215" i="115"/>
  <c r="W215" i="115"/>
  <c r="T215" i="115"/>
  <c r="Q215" i="115"/>
  <c r="S215" i="115"/>
  <c r="U215" i="115"/>
  <c r="X215" i="115"/>
  <c r="Y215" i="115"/>
  <c r="R215" i="115"/>
  <c r="Y256" i="115"/>
  <c r="AD256" i="115"/>
  <c r="AF256" i="115"/>
  <c r="AB256" i="115"/>
  <c r="AG256" i="115"/>
  <c r="AA256" i="115"/>
  <c r="AC256" i="115"/>
  <c r="AE256" i="115"/>
  <c r="Z256" i="115"/>
  <c r="AH256" i="115"/>
  <c r="V221" i="115"/>
  <c r="AE221" i="115"/>
  <c r="W221" i="115"/>
  <c r="X221" i="115"/>
  <c r="AC221" i="115"/>
  <c r="Y221" i="115"/>
  <c r="AD221" i="115"/>
  <c r="Z221" i="115"/>
  <c r="AA221" i="115"/>
  <c r="AB221" i="115"/>
  <c r="AB259" i="115"/>
  <c r="AG259" i="115"/>
  <c r="AD259" i="115"/>
  <c r="AK259" i="115"/>
  <c r="AH259" i="115"/>
  <c r="AC259" i="115"/>
  <c r="AJ259" i="115"/>
  <c r="AE259" i="115"/>
  <c r="AI259" i="115"/>
  <c r="AF259" i="115"/>
  <c r="R217" i="115"/>
  <c r="U217" i="115"/>
  <c r="W217" i="115"/>
  <c r="AA217" i="115"/>
  <c r="S217" i="115"/>
  <c r="V217" i="115"/>
  <c r="Z217" i="115"/>
  <c r="T217" i="115"/>
  <c r="X217" i="115"/>
  <c r="Y217" i="115"/>
  <c r="R249" i="115"/>
  <c r="X249" i="115"/>
  <c r="Y249" i="115"/>
  <c r="S249" i="115"/>
  <c r="V249" i="115"/>
  <c r="W249" i="115"/>
  <c r="AA249" i="115"/>
  <c r="T249" i="115"/>
  <c r="U249" i="115"/>
  <c r="Z249" i="115"/>
  <c r="Q189" i="115"/>
  <c r="R189" i="115"/>
  <c r="N189" i="115"/>
  <c r="P189" i="115"/>
  <c r="R294" i="115"/>
  <c r="AO294" i="115"/>
  <c r="M335" i="115"/>
  <c r="L338" i="115"/>
  <c r="Q294" i="115"/>
  <c r="O294" i="115"/>
  <c r="M294" i="115"/>
  <c r="N294" i="115"/>
  <c r="L294" i="115"/>
  <c r="P294" i="115"/>
  <c r="N335" i="115" l="1"/>
  <c r="M338" i="115"/>
  <c r="L345" i="115"/>
  <c r="L311" i="115" l="1"/>
  <c r="L312" i="115" s="1"/>
  <c r="L346" i="115"/>
  <c r="M345" i="115"/>
  <c r="N338" i="115"/>
  <c r="O335" i="115"/>
  <c r="P335" i="115" l="1"/>
  <c r="O338" i="115"/>
  <c r="N345" i="115"/>
  <c r="M311" i="115"/>
  <c r="M312" i="115" s="1"/>
  <c r="M346" i="115"/>
  <c r="N311" i="115" l="1"/>
  <c r="N312" i="115" s="1"/>
  <c r="N346" i="115"/>
  <c r="O345" i="115"/>
  <c r="P338" i="115"/>
  <c r="Q335" i="115"/>
  <c r="P345" i="115" l="1"/>
  <c r="O346" i="115"/>
  <c r="O311" i="115"/>
  <c r="O312" i="115" s="1"/>
  <c r="R335" i="115"/>
  <c r="Q338" i="115"/>
  <c r="Q345" i="115" l="1"/>
  <c r="R338" i="115"/>
  <c r="P311" i="115"/>
  <c r="P312" i="115" s="1"/>
  <c r="P346" i="115"/>
  <c r="R345" i="115" l="1"/>
  <c r="Q311" i="115"/>
  <c r="Q312" i="115" s="1"/>
  <c r="Q346" i="115"/>
  <c r="R311" i="115" l="1"/>
  <c r="R312" i="115" s="1"/>
  <c r="R346" i="115"/>
  <c r="AL148" i="106" l="1"/>
  <c r="AD171" i="106"/>
  <c r="AC170" i="106"/>
  <c r="AA137" i="106"/>
  <c r="O156" i="106"/>
  <c r="AF173" i="106"/>
  <c r="Y166" i="106"/>
  <c r="M154" i="106"/>
  <c r="O125" i="106"/>
  <c r="AG174" i="106"/>
  <c r="S160" i="106"/>
  <c r="AH175" i="106"/>
  <c r="AJ177" i="106"/>
  <c r="AL179" i="106"/>
  <c r="T161" i="106"/>
  <c r="S129" i="106"/>
  <c r="AI176" i="106"/>
  <c r="AB138" i="106"/>
  <c r="V132" i="106"/>
  <c r="P157" i="106"/>
  <c r="T130" i="106"/>
  <c r="AA168" i="106"/>
  <c r="W164" i="106"/>
  <c r="Z136" i="106"/>
  <c r="AH144" i="106"/>
  <c r="Q127" i="106"/>
  <c r="AD140" i="106"/>
  <c r="AE172" i="106"/>
  <c r="AK178" i="106"/>
  <c r="Q158" i="106"/>
  <c r="R128" i="106"/>
  <c r="AF142" i="106"/>
  <c r="AI145" i="106"/>
  <c r="M123" i="106"/>
  <c r="AM149" i="106"/>
  <c r="AJ146" i="106"/>
  <c r="X134" i="106"/>
  <c r="AC139" i="106"/>
  <c r="AG143" i="106"/>
  <c r="U162" i="106"/>
  <c r="W133" i="106"/>
  <c r="X165" i="106"/>
  <c r="AE141" i="106"/>
  <c r="P126" i="106"/>
  <c r="N124" i="106"/>
  <c r="R159" i="106"/>
  <c r="U131" i="106"/>
  <c r="AM180" i="106"/>
  <c r="Y135" i="106"/>
  <c r="AK147" i="106"/>
  <c r="AB169" i="106"/>
  <c r="N155" i="106"/>
  <c r="V163" i="106"/>
  <c r="Z167" i="106"/>
  <c r="AO197" i="106" l="1"/>
  <c r="AO285" i="106" s="1"/>
  <c r="AO90" i="106"/>
  <c r="AN90" i="106"/>
  <c r="AN197" i="106"/>
  <c r="AM90" i="106"/>
  <c r="AM197" i="106"/>
  <c r="AL197" i="106"/>
  <c r="AL90" i="106"/>
  <c r="AK197" i="106"/>
  <c r="AK90" i="106"/>
  <c r="AJ197" i="106"/>
  <c r="AJ90" i="106"/>
  <c r="AI90" i="106"/>
  <c r="AI197" i="106"/>
  <c r="AH197" i="106"/>
  <c r="AH90" i="106"/>
  <c r="AG197" i="106"/>
  <c r="AG90" i="106"/>
  <c r="AF90" i="106"/>
  <c r="AF197" i="106"/>
  <c r="AE197" i="106"/>
  <c r="AE90" i="106"/>
  <c r="AD197" i="106"/>
  <c r="AD90" i="106"/>
  <c r="AC90" i="106"/>
  <c r="AC197" i="106"/>
  <c r="AB90" i="106"/>
  <c r="AB197" i="106"/>
  <c r="AA90" i="106"/>
  <c r="AA197" i="106"/>
  <c r="Z90" i="106"/>
  <c r="Z197" i="106"/>
  <c r="Y90" i="106"/>
  <c r="Y197" i="106"/>
  <c r="X197" i="106"/>
  <c r="X90" i="106"/>
  <c r="W197" i="106"/>
  <c r="W90" i="106"/>
  <c r="V90" i="106"/>
  <c r="V197" i="106"/>
  <c r="U90" i="106"/>
  <c r="U197" i="106"/>
  <c r="T90" i="106"/>
  <c r="T197" i="106"/>
  <c r="S197" i="106"/>
  <c r="S90" i="106"/>
  <c r="R197" i="106"/>
  <c r="R90" i="106"/>
  <c r="Q90" i="106"/>
  <c r="Q197" i="106"/>
  <c r="P90" i="106"/>
  <c r="P197" i="106"/>
  <c r="O90" i="106"/>
  <c r="O197" i="106"/>
  <c r="N90" i="106"/>
  <c r="N197" i="106"/>
  <c r="M90" i="106"/>
  <c r="M197" i="106"/>
  <c r="L197" i="106"/>
  <c r="L90" i="106"/>
  <c r="AE73" i="106" l="1"/>
  <c r="U83" i="106"/>
  <c r="U283" i="106" s="1"/>
  <c r="AA73" i="106"/>
  <c r="AA282" i="106" s="1"/>
  <c r="AC73" i="106"/>
  <c r="AO73" i="106"/>
  <c r="AO282" i="106" s="1"/>
  <c r="AI73" i="106"/>
  <c r="AI282" i="106" s="1"/>
  <c r="X73" i="106"/>
  <c r="X282" i="106" s="1"/>
  <c r="AH73" i="106"/>
  <c r="AH282" i="106" s="1"/>
  <c r="S73" i="106"/>
  <c r="S282" i="106" s="1"/>
  <c r="W73" i="106"/>
  <c r="AF73" i="106"/>
  <c r="AF282" i="106" s="1"/>
  <c r="AB73" i="106"/>
  <c r="AJ73" i="106"/>
  <c r="AJ282" i="106" s="1"/>
  <c r="AL73" i="106"/>
  <c r="AL282" i="106" s="1"/>
  <c r="M285" i="106"/>
  <c r="AL285" i="106"/>
  <c r="L285" i="106"/>
  <c r="O285" i="106"/>
  <c r="AF183" i="106"/>
  <c r="AF327" i="106"/>
  <c r="AF111" i="106"/>
  <c r="AF184" i="106" s="1"/>
  <c r="N83" i="106"/>
  <c r="N183" i="106"/>
  <c r="N327" i="106"/>
  <c r="N93" i="106"/>
  <c r="N285" i="106"/>
  <c r="T183" i="106"/>
  <c r="T327" i="106"/>
  <c r="T99" i="106"/>
  <c r="T184" i="106" s="1"/>
  <c r="U183" i="106"/>
  <c r="U100" i="106"/>
  <c r="U184" i="106" s="1"/>
  <c r="U327" i="106"/>
  <c r="Y73" i="106"/>
  <c r="AA83" i="106"/>
  <c r="AC183" i="106"/>
  <c r="AC327" i="106"/>
  <c r="AC108" i="106"/>
  <c r="AC184" i="106" s="1"/>
  <c r="AD183" i="106"/>
  <c r="AD327" i="106"/>
  <c r="AD109" i="106"/>
  <c r="AD184" i="106" s="1"/>
  <c r="AD73" i="106"/>
  <c r="AG83" i="106"/>
  <c r="AN183" i="106"/>
  <c r="AN327" i="106"/>
  <c r="P285" i="106"/>
  <c r="L327" i="106"/>
  <c r="L328" i="106" s="1"/>
  <c r="L183" i="106"/>
  <c r="L91" i="106"/>
  <c r="P183" i="106"/>
  <c r="P95" i="106"/>
  <c r="P184" i="106" s="1"/>
  <c r="P327" i="106"/>
  <c r="O183" i="106"/>
  <c r="O327" i="106"/>
  <c r="O94" i="106"/>
  <c r="P83" i="106"/>
  <c r="Q285" i="106"/>
  <c r="R73" i="106"/>
  <c r="S183" i="106"/>
  <c r="S327" i="106"/>
  <c r="S98" i="106"/>
  <c r="S184" i="106" s="1"/>
  <c r="U285" i="106"/>
  <c r="V73" i="106"/>
  <c r="X183" i="106"/>
  <c r="X327" i="106"/>
  <c r="X103" i="106"/>
  <c r="X184" i="106" s="1"/>
  <c r="Y83" i="106"/>
  <c r="Z285" i="106"/>
  <c r="AA285" i="106"/>
  <c r="AF83" i="106"/>
  <c r="AG73" i="106"/>
  <c r="AI83" i="106"/>
  <c r="AK285" i="106"/>
  <c r="AN83" i="106"/>
  <c r="AD285" i="106"/>
  <c r="AK116" i="106"/>
  <c r="AK184" i="106" s="1"/>
  <c r="AK183" i="106"/>
  <c r="AK327" i="106"/>
  <c r="M83" i="106"/>
  <c r="P73" i="106"/>
  <c r="Q183" i="106"/>
  <c r="Q327" i="106"/>
  <c r="Q96" i="106"/>
  <c r="Q184" i="106" s="1"/>
  <c r="W183" i="106"/>
  <c r="W327" i="106"/>
  <c r="W102" i="106"/>
  <c r="W184" i="106" s="1"/>
  <c r="X83" i="106"/>
  <c r="Z73" i="106"/>
  <c r="AE83" i="106"/>
  <c r="AG112" i="106"/>
  <c r="AG184" i="106" s="1"/>
  <c r="AG183" i="106"/>
  <c r="AG327" i="106"/>
  <c r="AI114" i="106"/>
  <c r="AI184" i="106" s="1"/>
  <c r="AI183" i="106"/>
  <c r="AI327" i="106"/>
  <c r="AL83" i="106"/>
  <c r="AM83" i="106"/>
  <c r="AO327" i="106"/>
  <c r="AO183" i="106"/>
  <c r="AO287" i="106" s="1"/>
  <c r="Y285" i="106"/>
  <c r="AK83" i="106"/>
  <c r="O83" i="106"/>
  <c r="R83" i="106"/>
  <c r="S285" i="106"/>
  <c r="T285" i="106"/>
  <c r="V83" i="106"/>
  <c r="Z83" i="106"/>
  <c r="Z183" i="106"/>
  <c r="Z327" i="106"/>
  <c r="Z105" i="106"/>
  <c r="Z184" i="106" s="1"/>
  <c r="AB83" i="106"/>
  <c r="AE183" i="106"/>
  <c r="AE110" i="106"/>
  <c r="AE184" i="106" s="1"/>
  <c r="AE327" i="106"/>
  <c r="AJ83" i="106"/>
  <c r="AL117" i="106"/>
  <c r="AL184" i="106" s="1"/>
  <c r="AL183" i="106"/>
  <c r="AL327" i="106"/>
  <c r="AM118" i="106"/>
  <c r="AM184" i="106" s="1"/>
  <c r="AM183" i="106"/>
  <c r="AM327" i="106"/>
  <c r="S83" i="106"/>
  <c r="AE282" i="106"/>
  <c r="AI285" i="106"/>
  <c r="Q73" i="106"/>
  <c r="R285" i="106"/>
  <c r="T73" i="106"/>
  <c r="U73" i="106"/>
  <c r="V285" i="106"/>
  <c r="W83" i="106"/>
  <c r="W285" i="106"/>
  <c r="Y183" i="106"/>
  <c r="Y327" i="106"/>
  <c r="Y104" i="106"/>
  <c r="Y184" i="106" s="1"/>
  <c r="AA183" i="106"/>
  <c r="AA327" i="106"/>
  <c r="AA106" i="106"/>
  <c r="AA184" i="106" s="1"/>
  <c r="AB285" i="106"/>
  <c r="AB183" i="106"/>
  <c r="AB107" i="106"/>
  <c r="AB184" i="106" s="1"/>
  <c r="AB327" i="106"/>
  <c r="AC285" i="106"/>
  <c r="AC83" i="106"/>
  <c r="AE285" i="106"/>
  <c r="AG285" i="106"/>
  <c r="AH285" i="106"/>
  <c r="AJ115" i="106"/>
  <c r="AJ184" i="106" s="1"/>
  <c r="AJ183" i="106"/>
  <c r="AJ327" i="106"/>
  <c r="AK73" i="106"/>
  <c r="AM285" i="106"/>
  <c r="AN285" i="106"/>
  <c r="R183" i="106"/>
  <c r="R97" i="106"/>
  <c r="R184" i="106" s="1"/>
  <c r="R327" i="106"/>
  <c r="V183" i="106"/>
  <c r="V327" i="106"/>
  <c r="V101" i="106"/>
  <c r="V184" i="106" s="1"/>
  <c r="AH83" i="106"/>
  <c r="M183" i="106"/>
  <c r="M92" i="106"/>
  <c r="M327" i="106"/>
  <c r="L83" i="106"/>
  <c r="Q83" i="106"/>
  <c r="T83" i="106"/>
  <c r="X285" i="106"/>
  <c r="AD83" i="106"/>
  <c r="AF285" i="106"/>
  <c r="AH113" i="106"/>
  <c r="AH184" i="106" s="1"/>
  <c r="AH183" i="106"/>
  <c r="AH327" i="106"/>
  <c r="AJ285" i="106"/>
  <c r="AM73" i="106"/>
  <c r="AN73" i="106"/>
  <c r="AO83" i="106"/>
  <c r="AO283" i="106" s="1"/>
  <c r="AE84" i="106" l="1"/>
  <c r="AE185" i="106" s="1"/>
  <c r="AE190" i="106" s="1"/>
  <c r="AE267" i="106" s="1"/>
  <c r="AE272" i="106" s="1"/>
  <c r="AA84" i="106"/>
  <c r="AA185" i="106" s="1"/>
  <c r="AA190" i="106" s="1"/>
  <c r="AA267" i="106" s="1"/>
  <c r="AA272" i="106" s="1"/>
  <c r="AI84" i="106"/>
  <c r="AI185" i="106" s="1"/>
  <c r="AI190" i="106" s="1"/>
  <c r="AI267" i="106" s="1"/>
  <c r="AH84" i="106"/>
  <c r="AH185" i="106" s="1"/>
  <c r="AH190" i="106" s="1"/>
  <c r="AH267" i="106" s="1"/>
  <c r="AH272" i="106" s="1"/>
  <c r="AC84" i="106"/>
  <c r="AC185" i="106" s="1"/>
  <c r="AC190" i="106" s="1"/>
  <c r="AC267" i="106" s="1"/>
  <c r="AC272" i="106" s="1"/>
  <c r="AC282" i="106"/>
  <c r="S84" i="106"/>
  <c r="S185" i="106" s="1"/>
  <c r="S190" i="106" s="1"/>
  <c r="S267" i="106" s="1"/>
  <c r="X84" i="106"/>
  <c r="X185" i="106" s="1"/>
  <c r="X190" i="106" s="1"/>
  <c r="X267" i="106" s="1"/>
  <c r="X272" i="106" s="1"/>
  <c r="AJ84" i="106"/>
  <c r="AJ185" i="106" s="1"/>
  <c r="AJ190" i="106" s="1"/>
  <c r="AJ267" i="106" s="1"/>
  <c r="AJ272" i="106" s="1"/>
  <c r="AB282" i="106"/>
  <c r="W282" i="106"/>
  <c r="AB84" i="106"/>
  <c r="AB185" i="106" s="1"/>
  <c r="AB190" i="106" s="1"/>
  <c r="AB267" i="106" s="1"/>
  <c r="AB272" i="106" s="1"/>
  <c r="AO84" i="106"/>
  <c r="AO185" i="106" s="1"/>
  <c r="AO190" i="106" s="1"/>
  <c r="AO267" i="106" s="1"/>
  <c r="AO272" i="106" s="1"/>
  <c r="T283" i="106"/>
  <c r="O283" i="106"/>
  <c r="W287" i="106"/>
  <c r="N287" i="106"/>
  <c r="AJ287" i="106"/>
  <c r="AL287" i="106"/>
  <c r="AD283" i="106"/>
  <c r="M287" i="106"/>
  <c r="W283" i="106"/>
  <c r="AN282" i="106"/>
  <c r="AN84" i="106"/>
  <c r="AN185" i="106" s="1"/>
  <c r="AN190" i="106" s="1"/>
  <c r="AN267" i="106" s="1"/>
  <c r="AH283" i="106"/>
  <c r="S283" i="106"/>
  <c r="AM287" i="106"/>
  <c r="AE287" i="106"/>
  <c r="AI283" i="106"/>
  <c r="X287" i="106"/>
  <c r="P283" i="106"/>
  <c r="L287" i="106"/>
  <c r="AD84" i="106"/>
  <c r="AD185" i="106" s="1"/>
  <c r="AD190" i="106" s="1"/>
  <c r="AD267" i="106" s="1"/>
  <c r="AD282" i="106"/>
  <c r="Y282" i="106"/>
  <c r="Y84" i="106"/>
  <c r="Y185" i="106" s="1"/>
  <c r="Y190" i="106" s="1"/>
  <c r="Y267" i="106" s="1"/>
  <c r="AF287" i="106"/>
  <c r="Q283" i="106"/>
  <c r="T282" i="106"/>
  <c r="T84" i="106"/>
  <c r="T185" i="106" s="1"/>
  <c r="T190" i="106" s="1"/>
  <c r="T267" i="106" s="1"/>
  <c r="AF283" i="106"/>
  <c r="L283" i="106"/>
  <c r="O287" i="106"/>
  <c r="AD287" i="106"/>
  <c r="U287" i="106"/>
  <c r="N283" i="106"/>
  <c r="M328" i="106"/>
  <c r="L331" i="106"/>
  <c r="AH287" i="106"/>
  <c r="Q282" i="106"/>
  <c r="Q84" i="106"/>
  <c r="Q185" i="106" s="1"/>
  <c r="Q190" i="106" s="1"/>
  <c r="Q267" i="106" s="1"/>
  <c r="AO288" i="106"/>
  <c r="Z287" i="106"/>
  <c r="AL283" i="106"/>
  <c r="AK84" i="106"/>
  <c r="AK185" i="106" s="1"/>
  <c r="AK190" i="106" s="1"/>
  <c r="AK267" i="106" s="1"/>
  <c r="AK282" i="106"/>
  <c r="AB283" i="106"/>
  <c r="R283" i="106"/>
  <c r="AM283" i="106"/>
  <c r="AG287" i="106"/>
  <c r="Y287" i="106"/>
  <c r="AJ283" i="106"/>
  <c r="Z283" i="106"/>
  <c r="AE283" i="106"/>
  <c r="Q287" i="106"/>
  <c r="M283" i="106"/>
  <c r="W84" i="106"/>
  <c r="W185" i="106" s="1"/>
  <c r="W190" i="106" s="1"/>
  <c r="W267" i="106" s="1"/>
  <c r="Y283" i="106"/>
  <c r="S287" i="106"/>
  <c r="AL84" i="106"/>
  <c r="AL185" i="106" s="1"/>
  <c r="AL190" i="106" s="1"/>
  <c r="AL267" i="106" s="1"/>
  <c r="AM84" i="106"/>
  <c r="AM185" i="106" s="1"/>
  <c r="AM190" i="106" s="1"/>
  <c r="AM267" i="106" s="1"/>
  <c r="AM282" i="106"/>
  <c r="U84" i="106"/>
  <c r="U185" i="106" s="1"/>
  <c r="U190" i="106" s="1"/>
  <c r="U267" i="106" s="1"/>
  <c r="U282" i="106"/>
  <c r="V282" i="106"/>
  <c r="V84" i="106"/>
  <c r="V185" i="106" s="1"/>
  <c r="V190" i="106" s="1"/>
  <c r="V267" i="106" s="1"/>
  <c r="AC283" i="106"/>
  <c r="AK283" i="106"/>
  <c r="R287" i="106"/>
  <c r="AB287" i="106"/>
  <c r="V283" i="106"/>
  <c r="AF84" i="106"/>
  <c r="AF185" i="106" s="1"/>
  <c r="AF190" i="106" s="1"/>
  <c r="AF267" i="106" s="1"/>
  <c r="AI287" i="106"/>
  <c r="Z84" i="106"/>
  <c r="Z185" i="106" s="1"/>
  <c r="Z190" i="106" s="1"/>
  <c r="Z267" i="106" s="1"/>
  <c r="Z282" i="106"/>
  <c r="P84" i="106"/>
  <c r="P185" i="106" s="1"/>
  <c r="P190" i="106" s="1"/>
  <c r="P267" i="106" s="1"/>
  <c r="P282" i="106"/>
  <c r="AN283" i="106"/>
  <c r="R84" i="106"/>
  <c r="R185" i="106" s="1"/>
  <c r="R190" i="106" s="1"/>
  <c r="R267" i="106" s="1"/>
  <c r="R282" i="106"/>
  <c r="P287" i="106"/>
  <c r="AN287" i="106"/>
  <c r="AC287" i="106"/>
  <c r="T287" i="106"/>
  <c r="AG282" i="106"/>
  <c r="AG84" i="106"/>
  <c r="AG185" i="106" s="1"/>
  <c r="AG190" i="106" s="1"/>
  <c r="AG267" i="106" s="1"/>
  <c r="AA287" i="106"/>
  <c r="V287" i="106"/>
  <c r="X283" i="106"/>
  <c r="AK287" i="106"/>
  <c r="AG283" i="106"/>
  <c r="AA283" i="106"/>
  <c r="AF288" i="106" l="1"/>
  <c r="AF292" i="106" s="1"/>
  <c r="AA288" i="106"/>
  <c r="AA292" i="106" s="1"/>
  <c r="AC288" i="106"/>
  <c r="AC292" i="106" s="1"/>
  <c r="AH288" i="106"/>
  <c r="AH292" i="106" s="1"/>
  <c r="P288" i="106"/>
  <c r="P292" i="106" s="1"/>
  <c r="AI288" i="106"/>
  <c r="AI292" i="106" s="1"/>
  <c r="W288" i="106"/>
  <c r="W292" i="106" s="1"/>
  <c r="X288" i="106"/>
  <c r="X292" i="106" s="1"/>
  <c r="AB288" i="106"/>
  <c r="AB292" i="106" s="1"/>
  <c r="AJ288" i="106"/>
  <c r="AJ292" i="106" s="1"/>
  <c r="S288" i="106"/>
  <c r="S292" i="106" s="1"/>
  <c r="AE288" i="106"/>
  <c r="AE292" i="106" s="1"/>
  <c r="AK288" i="106"/>
  <c r="AK292" i="106" s="1"/>
  <c r="V288" i="106"/>
  <c r="V292" i="106" s="1"/>
  <c r="AL288" i="106"/>
  <c r="AL292" i="106" s="1"/>
  <c r="AO292" i="106"/>
  <c r="Q272" i="106"/>
  <c r="T272" i="106"/>
  <c r="P272" i="106"/>
  <c r="W272" i="106"/>
  <c r="AI272" i="106"/>
  <c r="AK272" i="106"/>
  <c r="Q288" i="106"/>
  <c r="T288" i="106"/>
  <c r="Z288" i="106"/>
  <c r="U288" i="106"/>
  <c r="N328" i="106"/>
  <c r="M331" i="106"/>
  <c r="Z272" i="106"/>
  <c r="AG288" i="106"/>
  <c r="AD272" i="106"/>
  <c r="AG272" i="106"/>
  <c r="U272" i="106"/>
  <c r="AN272" i="106"/>
  <c r="AM288" i="106"/>
  <c r="Y272" i="106"/>
  <c r="AN288" i="106"/>
  <c r="S272" i="106"/>
  <c r="R288" i="106"/>
  <c r="AF272" i="106"/>
  <c r="AM272" i="106"/>
  <c r="Y288" i="106"/>
  <c r="R272" i="106"/>
  <c r="V272" i="106"/>
  <c r="AL272" i="106"/>
  <c r="L338" i="106"/>
  <c r="AD288" i="106"/>
  <c r="AG292" i="106" l="1"/>
  <c r="AN292" i="106"/>
  <c r="Q292" i="106"/>
  <c r="L304" i="106"/>
  <c r="L305" i="106" s="1"/>
  <c r="L339" i="106"/>
  <c r="AM292" i="106"/>
  <c r="O328" i="106"/>
  <c r="N331" i="106"/>
  <c r="U292" i="106"/>
  <c r="Z292" i="106"/>
  <c r="R292" i="106"/>
  <c r="Y292" i="106"/>
  <c r="AD292" i="106"/>
  <c r="M338" i="106"/>
  <c r="T292" i="106"/>
  <c r="O331" i="106" l="1"/>
  <c r="P328" i="106"/>
  <c r="M339" i="106"/>
  <c r="M304" i="106"/>
  <c r="M305" i="106" s="1"/>
  <c r="N338" i="106"/>
  <c r="N339" i="106" l="1"/>
  <c r="N304" i="106"/>
  <c r="N305" i="106" s="1"/>
  <c r="P331" i="106"/>
  <c r="Q328" i="106"/>
  <c r="O338" i="106"/>
  <c r="O304" i="106" l="1"/>
  <c r="O305" i="106" s="1"/>
  <c r="O339" i="106"/>
  <c r="Q331" i="106"/>
  <c r="R328" i="106"/>
  <c r="P338" i="106"/>
  <c r="P304" i="106" l="1"/>
  <c r="P305" i="106" s="1"/>
  <c r="P339" i="106"/>
  <c r="Q338" i="106"/>
  <c r="R331" i="106"/>
  <c r="S328" i="106"/>
  <c r="Q304" i="106" l="1"/>
  <c r="Q305" i="106" s="1"/>
  <c r="Q339" i="106"/>
  <c r="S331" i="106"/>
  <c r="T328" i="106"/>
  <c r="R338" i="106"/>
  <c r="R304" i="106" l="1"/>
  <c r="R305" i="106" s="1"/>
  <c r="R339" i="106"/>
  <c r="T331" i="106"/>
  <c r="U328" i="106"/>
  <c r="S338" i="106"/>
  <c r="S339" i="106" l="1"/>
  <c r="S304" i="106"/>
  <c r="S305" i="106" s="1"/>
  <c r="U331" i="106"/>
  <c r="V328" i="106"/>
  <c r="T338" i="106"/>
  <c r="T304" i="106" l="1"/>
  <c r="T305" i="106" s="1"/>
  <c r="T339" i="106"/>
  <c r="V331" i="106"/>
  <c r="W328" i="106"/>
  <c r="U338" i="106"/>
  <c r="V338" i="106" l="1"/>
  <c r="U304" i="106"/>
  <c r="U305" i="106" s="1"/>
  <c r="U339" i="106"/>
  <c r="W331" i="106"/>
  <c r="X328" i="106"/>
  <c r="X331" i="106" l="1"/>
  <c r="Y328" i="106"/>
  <c r="W338" i="106"/>
  <c r="V339" i="106"/>
  <c r="V304" i="106"/>
  <c r="V305" i="106" s="1"/>
  <c r="W339" i="106" l="1"/>
  <c r="W304" i="106"/>
  <c r="W305" i="106" s="1"/>
  <c r="Z328" i="106"/>
  <c r="Y331" i="106"/>
  <c r="X338" i="106"/>
  <c r="X304" i="106" l="1"/>
  <c r="X305" i="106" s="1"/>
  <c r="X339" i="106"/>
  <c r="Y338" i="106"/>
  <c r="Z331" i="106"/>
  <c r="AA328" i="106"/>
  <c r="AA331" i="106" l="1"/>
  <c r="AB328" i="106"/>
  <c r="Z338" i="106"/>
  <c r="Y339" i="106"/>
  <c r="Y304" i="106"/>
  <c r="Y305" i="106" s="1"/>
  <c r="Z304" i="106" l="1"/>
  <c r="Z305" i="106" s="1"/>
  <c r="Z339" i="106"/>
  <c r="AA338" i="106"/>
  <c r="AB331" i="106"/>
  <c r="AC328" i="106"/>
  <c r="AA304" i="106" l="1"/>
  <c r="AA305" i="106" s="1"/>
  <c r="AA339" i="106"/>
  <c r="AD328" i="106"/>
  <c r="AC331" i="106"/>
  <c r="AB338" i="106"/>
  <c r="AD331" i="106" l="1"/>
  <c r="AE328" i="106"/>
  <c r="AC338" i="106"/>
  <c r="AB304" i="106"/>
  <c r="AB305" i="106" s="1"/>
  <c r="AB339" i="106"/>
  <c r="AC339" i="106" l="1"/>
  <c r="AC304" i="106"/>
  <c r="AC305" i="106" s="1"/>
  <c r="AE331" i="106"/>
  <c r="AF328" i="106"/>
  <c r="AD338" i="106"/>
  <c r="AD339" i="106" l="1"/>
  <c r="AD304" i="106"/>
  <c r="AD305" i="106" s="1"/>
  <c r="AF331" i="106"/>
  <c r="AG328" i="106"/>
  <c r="AE338" i="106"/>
  <c r="AE304" i="106" l="1"/>
  <c r="AE305" i="106" s="1"/>
  <c r="AE339" i="106"/>
  <c r="AH328" i="106"/>
  <c r="AG331" i="106"/>
  <c r="AF338" i="106"/>
  <c r="AF339" i="106" l="1"/>
  <c r="AF304" i="106"/>
  <c r="AF305" i="106" s="1"/>
  <c r="AG338" i="106"/>
  <c r="AH331" i="106"/>
  <c r="AI328" i="106"/>
  <c r="AI331" i="106" l="1"/>
  <c r="AJ328" i="106"/>
  <c r="AG339" i="106"/>
  <c r="AG304" i="106"/>
  <c r="AG305" i="106" s="1"/>
  <c r="AH338" i="106"/>
  <c r="AH304" i="106" l="1"/>
  <c r="AH305" i="106" s="1"/>
  <c r="AH339" i="106"/>
  <c r="AJ331" i="106"/>
  <c r="AK328" i="106"/>
  <c r="AI338" i="106"/>
  <c r="AJ338" i="106" l="1"/>
  <c r="AI304" i="106"/>
  <c r="AI305" i="106" s="1"/>
  <c r="AI339" i="106"/>
  <c r="AL328" i="106"/>
  <c r="AK331" i="106"/>
  <c r="AK338" i="106" l="1"/>
  <c r="AL331" i="106"/>
  <c r="AM328" i="106"/>
  <c r="AJ339" i="106"/>
  <c r="AJ304" i="106"/>
  <c r="AJ305" i="106" s="1"/>
  <c r="AN328" i="106" l="1"/>
  <c r="AM331" i="106"/>
  <c r="AL338" i="106"/>
  <c r="AK339" i="106"/>
  <c r="AK304" i="106"/>
  <c r="AK305" i="106" s="1"/>
  <c r="AL339" i="106" l="1"/>
  <c r="AL304" i="106"/>
  <c r="AL305" i="106" s="1"/>
  <c r="AM338" i="106"/>
  <c r="AO328" i="106"/>
  <c r="AO331" i="106" s="1"/>
  <c r="AO338" i="106" s="1"/>
  <c r="AN331" i="106"/>
  <c r="AO304" i="106" l="1"/>
  <c r="AO305" i="106" s="1"/>
  <c r="AN338" i="106"/>
  <c r="AM339" i="106"/>
  <c r="AM304" i="106"/>
  <c r="AM305" i="106" s="1"/>
  <c r="AN339" i="106" l="1"/>
  <c r="AN304" i="106"/>
  <c r="AN305" i="106" s="1"/>
  <c r="AO339" i="106"/>
  <c r="G7" i="151" l="1"/>
  <c r="O194" i="115" l="1"/>
  <c r="O196" i="115" s="1"/>
  <c r="P194" i="115"/>
  <c r="P196" i="115" s="1"/>
  <c r="Q194" i="115"/>
  <c r="Q196" i="115" s="1"/>
  <c r="R194" i="115"/>
  <c r="R196" i="115" s="1"/>
  <c r="S194" i="115"/>
  <c r="S196" i="115" s="1"/>
  <c r="AN194" i="115"/>
  <c r="AN196" i="115" s="1"/>
  <c r="T194" i="115"/>
  <c r="T196" i="115" s="1"/>
  <c r="U194" i="115"/>
  <c r="U196" i="115" s="1"/>
  <c r="V194" i="115"/>
  <c r="V196" i="115" s="1"/>
  <c r="W194" i="115"/>
  <c r="W196" i="115" s="1"/>
  <c r="X194" i="115"/>
  <c r="X196" i="115" s="1"/>
  <c r="Y194" i="115"/>
  <c r="Y196" i="115" s="1"/>
  <c r="Z194" i="115"/>
  <c r="Z196" i="115" s="1"/>
  <c r="AA194" i="115"/>
  <c r="AA196" i="115" s="1"/>
  <c r="AB194" i="115"/>
  <c r="AB196" i="115" s="1"/>
  <c r="AC194" i="115"/>
  <c r="AC196" i="115" s="1"/>
  <c r="AD194" i="115"/>
  <c r="AD196" i="115" s="1"/>
  <c r="AE194" i="115"/>
  <c r="AE196" i="115" s="1"/>
  <c r="AF194" i="115"/>
  <c r="AF196" i="115" s="1"/>
  <c r="AG194" i="115"/>
  <c r="AG196" i="115" s="1"/>
  <c r="AH194" i="115"/>
  <c r="AH196" i="115" s="1"/>
  <c r="AI194" i="115"/>
  <c r="AI196" i="115" s="1"/>
  <c r="AJ194" i="115"/>
  <c r="AJ196" i="115" s="1"/>
  <c r="AK194" i="115"/>
  <c r="AK196" i="115" s="1"/>
  <c r="AL194" i="115"/>
  <c r="AL196" i="115" s="1"/>
  <c r="AM194" i="115"/>
  <c r="AM196" i="115" s="1"/>
  <c r="AN95" i="115"/>
  <c r="AO124" i="115" s="1"/>
  <c r="S95" i="115"/>
  <c r="T95" i="115"/>
  <c r="U95" i="115"/>
  <c r="V95" i="115"/>
  <c r="W95" i="115"/>
  <c r="X95" i="115"/>
  <c r="Y95" i="115"/>
  <c r="AA95" i="115"/>
  <c r="AB95" i="115"/>
  <c r="AC95" i="115"/>
  <c r="AI95" i="115"/>
  <c r="AJ95" i="115"/>
  <c r="AK95" i="115"/>
  <c r="AL95" i="115"/>
  <c r="AM95" i="115"/>
  <c r="J7" i="151"/>
  <c r="H7" i="151"/>
  <c r="K7" i="151"/>
  <c r="AN123" i="115" l="1"/>
  <c r="AO123" i="115"/>
  <c r="AI109" i="115"/>
  <c r="AJ109" i="115"/>
  <c r="AK109" i="115"/>
  <c r="AL109" i="115"/>
  <c r="AM109" i="115"/>
  <c r="AN109" i="115"/>
  <c r="AO109" i="115"/>
  <c r="AG109" i="115"/>
  <c r="AE109" i="115"/>
  <c r="AC109" i="115"/>
  <c r="AF109" i="115"/>
  <c r="Z109" i="115"/>
  <c r="AH109" i="115"/>
  <c r="AB109" i="115"/>
  <c r="AA109" i="115"/>
  <c r="AD109" i="115"/>
  <c r="AN122" i="115"/>
  <c r="AO122" i="115"/>
  <c r="AM122" i="115"/>
  <c r="AH108" i="115"/>
  <c r="AI108" i="115"/>
  <c r="AJ108" i="115"/>
  <c r="AK108" i="115"/>
  <c r="AL108" i="115"/>
  <c r="AM108" i="115"/>
  <c r="AN108" i="115"/>
  <c r="AO108" i="115"/>
  <c r="Z108" i="115"/>
  <c r="AG108" i="115"/>
  <c r="AA108" i="115"/>
  <c r="AB108" i="115"/>
  <c r="AC108" i="115"/>
  <c r="AD108" i="115"/>
  <c r="AF108" i="115"/>
  <c r="AE108" i="115"/>
  <c r="Y108" i="115"/>
  <c r="AM121" i="115"/>
  <c r="AN121" i="115"/>
  <c r="AO121" i="115"/>
  <c r="AL121" i="115"/>
  <c r="AG107" i="115"/>
  <c r="AH107" i="115"/>
  <c r="AI107" i="115"/>
  <c r="AJ107" i="115"/>
  <c r="AK107" i="115"/>
  <c r="AL107" i="115"/>
  <c r="AM107" i="115"/>
  <c r="AN107" i="115"/>
  <c r="AO107" i="115"/>
  <c r="AB107" i="115"/>
  <c r="AD107" i="115"/>
  <c r="X107" i="115"/>
  <c r="AE107" i="115"/>
  <c r="AF107" i="115"/>
  <c r="Y107" i="115"/>
  <c r="Z107" i="115"/>
  <c r="AA107" i="115"/>
  <c r="AC107" i="115"/>
  <c r="AO120" i="115"/>
  <c r="AK120" i="115"/>
  <c r="AN120" i="115"/>
  <c r="AM120" i="115"/>
  <c r="AL120" i="115"/>
  <c r="AF106" i="115"/>
  <c r="AG106" i="115"/>
  <c r="AH106" i="115"/>
  <c r="AI106" i="115"/>
  <c r="AJ106" i="115"/>
  <c r="AK106" i="115"/>
  <c r="AL106" i="115"/>
  <c r="AM106" i="115"/>
  <c r="AN106" i="115"/>
  <c r="AO106" i="115"/>
  <c r="X106" i="115"/>
  <c r="Y106" i="115"/>
  <c r="W106" i="115"/>
  <c r="AA106" i="115"/>
  <c r="AB106" i="115"/>
  <c r="AD106" i="115"/>
  <c r="AC106" i="115"/>
  <c r="AE106" i="115"/>
  <c r="Z106" i="115"/>
  <c r="AN119" i="115"/>
  <c r="AO119" i="115"/>
  <c r="AK119" i="115"/>
  <c r="AJ119" i="115"/>
  <c r="AM119" i="115"/>
  <c r="AL119" i="115"/>
  <c r="AE105" i="115"/>
  <c r="AF105" i="115"/>
  <c r="AG105" i="115"/>
  <c r="AH105" i="115"/>
  <c r="AI105" i="115"/>
  <c r="AJ105" i="115"/>
  <c r="AK105" i="115"/>
  <c r="AL105" i="115"/>
  <c r="AM105" i="115"/>
  <c r="AN105" i="115"/>
  <c r="X105" i="115"/>
  <c r="Z105" i="115"/>
  <c r="AB105" i="115"/>
  <c r="AA105" i="115"/>
  <c r="AC105" i="115"/>
  <c r="AD105" i="115"/>
  <c r="Y105" i="115"/>
  <c r="V105" i="115"/>
  <c r="W105" i="115"/>
  <c r="AM113" i="115"/>
  <c r="AN113" i="115"/>
  <c r="AO113" i="115"/>
  <c r="AE113" i="115"/>
  <c r="AG113" i="115"/>
  <c r="AF113" i="115"/>
  <c r="AH113" i="115"/>
  <c r="AJ113" i="115"/>
  <c r="AI113" i="115"/>
  <c r="AK113" i="115"/>
  <c r="AL113" i="115"/>
  <c r="AD113" i="115"/>
  <c r="AD104" i="115"/>
  <c r="AE104" i="115"/>
  <c r="AF104" i="115"/>
  <c r="AG104" i="115"/>
  <c r="AH104" i="115"/>
  <c r="AI104" i="115"/>
  <c r="AJ104" i="115"/>
  <c r="AK104" i="115"/>
  <c r="AL104" i="115"/>
  <c r="AM104" i="115"/>
  <c r="W104" i="115"/>
  <c r="Z104" i="115"/>
  <c r="U104" i="115"/>
  <c r="AA104" i="115"/>
  <c r="AB104" i="115"/>
  <c r="AC104" i="115"/>
  <c r="X104" i="115"/>
  <c r="V104" i="115"/>
  <c r="Y104" i="115"/>
  <c r="AL112" i="115"/>
  <c r="AM112" i="115"/>
  <c r="AN112" i="115"/>
  <c r="AO112" i="115"/>
  <c r="AK112" i="115"/>
  <c r="AD112" i="115"/>
  <c r="AF112" i="115"/>
  <c r="AE112" i="115"/>
  <c r="AH112" i="115"/>
  <c r="AG112" i="115"/>
  <c r="AI112" i="115"/>
  <c r="AJ112" i="115"/>
  <c r="AC112" i="115"/>
  <c r="AC103" i="115"/>
  <c r="AD103" i="115"/>
  <c r="AE103" i="115"/>
  <c r="AF103" i="115"/>
  <c r="AG103" i="115"/>
  <c r="AH103" i="115"/>
  <c r="AI103" i="115"/>
  <c r="AJ103" i="115"/>
  <c r="AK103" i="115"/>
  <c r="AL103" i="115"/>
  <c r="AB103" i="115"/>
  <c r="V103" i="115"/>
  <c r="X103" i="115"/>
  <c r="W103" i="115"/>
  <c r="Y103" i="115"/>
  <c r="U103" i="115"/>
  <c r="Z103" i="115"/>
  <c r="AA103" i="115"/>
  <c r="T103" i="115"/>
  <c r="AK111" i="115"/>
  <c r="AL111" i="115"/>
  <c r="AM111" i="115"/>
  <c r="AN111" i="115"/>
  <c r="AO111" i="115"/>
  <c r="AB111" i="115"/>
  <c r="AJ111" i="115"/>
  <c r="AD111" i="115"/>
  <c r="AF111" i="115"/>
  <c r="AE111" i="115"/>
  <c r="AG111" i="115"/>
  <c r="AH111" i="115"/>
  <c r="AC111" i="115"/>
  <c r="AI111" i="115"/>
  <c r="AC291" i="115"/>
  <c r="AC207" i="115"/>
  <c r="AD208" i="115" s="1"/>
  <c r="AD273" i="115" s="1"/>
  <c r="AD293" i="115" s="1"/>
  <c r="V188" i="115"/>
  <c r="V294" i="115" s="1"/>
  <c r="V334" i="115"/>
  <c r="V106" i="115"/>
  <c r="AB207" i="115"/>
  <c r="AC208" i="115" s="1"/>
  <c r="AC273" i="115" s="1"/>
  <c r="AC293" i="115" s="1"/>
  <c r="AB291" i="115"/>
  <c r="AK188" i="115"/>
  <c r="AK294" i="115" s="1"/>
  <c r="AK334" i="115"/>
  <c r="AK121" i="115"/>
  <c r="AC188" i="115"/>
  <c r="AC294" i="115" s="1"/>
  <c r="AC334" i="115"/>
  <c r="AC113" i="115"/>
  <c r="U334" i="115"/>
  <c r="U188" i="115"/>
  <c r="U294" i="115" s="1"/>
  <c r="U105" i="115"/>
  <c r="AI291" i="115"/>
  <c r="AI207" i="115"/>
  <c r="AJ208" i="115" s="1"/>
  <c r="AA207" i="115"/>
  <c r="AB208" i="115" s="1"/>
  <c r="AB273" i="115" s="1"/>
  <c r="AB293" i="115" s="1"/>
  <c r="AA291" i="115"/>
  <c r="AN291" i="115"/>
  <c r="AN207" i="115"/>
  <c r="AO208" i="115" s="1"/>
  <c r="W188" i="115"/>
  <c r="W294" i="115" s="1"/>
  <c r="W334" i="115"/>
  <c r="W107" i="115"/>
  <c r="AL188" i="115"/>
  <c r="AL294" i="115" s="1"/>
  <c r="AL122" i="115"/>
  <c r="AL334" i="115"/>
  <c r="AJ207" i="115"/>
  <c r="AK208" i="115" s="1"/>
  <c r="AJ291" i="115"/>
  <c r="AJ120" i="115"/>
  <c r="AJ188" i="115"/>
  <c r="AJ294" i="115" s="1"/>
  <c r="AJ334" i="115"/>
  <c r="AB112" i="115"/>
  <c r="AB188" i="115"/>
  <c r="AB294" i="115" s="1"/>
  <c r="AB334" i="115"/>
  <c r="T188" i="115"/>
  <c r="T294" i="115" s="1"/>
  <c r="T334" i="115"/>
  <c r="T104" i="115"/>
  <c r="T189" i="115" s="1"/>
  <c r="AH207" i="115"/>
  <c r="AI208" i="115" s="1"/>
  <c r="AH291" i="115"/>
  <c r="Z207" i="115"/>
  <c r="AA208" i="115" s="1"/>
  <c r="Z291" i="115"/>
  <c r="S291" i="115"/>
  <c r="S207" i="115"/>
  <c r="T208" i="115" s="1"/>
  <c r="T273" i="115" s="1"/>
  <c r="T293" i="115" s="1"/>
  <c r="AK291" i="115"/>
  <c r="AK207" i="115"/>
  <c r="AL208" i="115" s="1"/>
  <c r="T291" i="115"/>
  <c r="T207" i="115"/>
  <c r="U208" i="115" s="1"/>
  <c r="U273" i="115" s="1"/>
  <c r="U293" i="115" s="1"/>
  <c r="AI334" i="115"/>
  <c r="AI119" i="115"/>
  <c r="AI188" i="115"/>
  <c r="AI294" i="115" s="1"/>
  <c r="AA188" i="115"/>
  <c r="AA294" i="115" s="1"/>
  <c r="AA334" i="115"/>
  <c r="AA111" i="115"/>
  <c r="S188" i="115"/>
  <c r="S294" i="115" s="1"/>
  <c r="S103" i="115"/>
  <c r="S189" i="115" s="1"/>
  <c r="S334" i="115"/>
  <c r="S335" i="115" s="1"/>
  <c r="AG207" i="115"/>
  <c r="AH208" i="115" s="1"/>
  <c r="AG291" i="115"/>
  <c r="Y291" i="115"/>
  <c r="Y207" i="115"/>
  <c r="Z208" i="115" s="1"/>
  <c r="Z273" i="115" s="1"/>
  <c r="Z293" i="115" s="1"/>
  <c r="R291" i="115"/>
  <c r="R207" i="115"/>
  <c r="S208" i="115" s="1"/>
  <c r="S273" i="115" s="1"/>
  <c r="S293" i="115" s="1"/>
  <c r="U207" i="115"/>
  <c r="V208" i="115" s="1"/>
  <c r="V273" i="115" s="1"/>
  <c r="V293" i="115" s="1"/>
  <c r="U291" i="115"/>
  <c r="AN334" i="115"/>
  <c r="AN124" i="115"/>
  <c r="AN188" i="115"/>
  <c r="AN294" i="115" s="1"/>
  <c r="AF207" i="115"/>
  <c r="AG208" i="115" s="1"/>
  <c r="AF291" i="115"/>
  <c r="X291" i="115"/>
  <c r="X207" i="115"/>
  <c r="Y208" i="115" s="1"/>
  <c r="Y273" i="115" s="1"/>
  <c r="Y293" i="115" s="1"/>
  <c r="Q291" i="115"/>
  <c r="Q207" i="115"/>
  <c r="R208" i="115" s="1"/>
  <c r="R273" i="115" s="1"/>
  <c r="R293" i="115" s="1"/>
  <c r="AM188" i="115"/>
  <c r="AM294" i="115" s="1"/>
  <c r="AM123" i="115"/>
  <c r="AM334" i="115"/>
  <c r="Y109" i="115"/>
  <c r="Y188" i="115"/>
  <c r="Y294" i="115" s="1"/>
  <c r="Y334" i="115"/>
  <c r="AM291" i="115"/>
  <c r="AM207" i="115"/>
  <c r="AN208" i="115" s="1"/>
  <c r="AE207" i="115"/>
  <c r="AF208" i="115" s="1"/>
  <c r="AE291" i="115"/>
  <c r="W207" i="115"/>
  <c r="X208" i="115" s="1"/>
  <c r="X273" i="115" s="1"/>
  <c r="X293" i="115" s="1"/>
  <c r="W291" i="115"/>
  <c r="P291" i="115"/>
  <c r="P207" i="115"/>
  <c r="Q208" i="115" s="1"/>
  <c r="Q273" i="115" s="1"/>
  <c r="Q293" i="115" s="1"/>
  <c r="X334" i="115"/>
  <c r="X188" i="115"/>
  <c r="X294" i="115" s="1"/>
  <c r="X108" i="115"/>
  <c r="AL291" i="115"/>
  <c r="AL207" i="115"/>
  <c r="AM208" i="115" s="1"/>
  <c r="AD207" i="115"/>
  <c r="AE208" i="115" s="1"/>
  <c r="AD291" i="115"/>
  <c r="V291" i="115"/>
  <c r="V207" i="115"/>
  <c r="W208" i="115" s="1"/>
  <c r="W273" i="115" s="1"/>
  <c r="W293" i="115" s="1"/>
  <c r="O291" i="115"/>
  <c r="O207" i="115"/>
  <c r="P208" i="115" s="1"/>
  <c r="P273" i="115" s="1"/>
  <c r="P293" i="115" s="1"/>
  <c r="G6" i="151"/>
  <c r="X189" i="115" l="1"/>
  <c r="V189" i="115"/>
  <c r="W189" i="115"/>
  <c r="U189" i="115"/>
  <c r="Y189" i="115"/>
  <c r="T335" i="115"/>
  <c r="S338" i="115"/>
  <c r="S345" i="115" s="1"/>
  <c r="T338" i="115" l="1"/>
  <c r="T345" i="115" s="1"/>
  <c r="U335" i="115"/>
  <c r="S346" i="115"/>
  <c r="S311" i="115"/>
  <c r="S312" i="115" s="1"/>
  <c r="U338" i="115" l="1"/>
  <c r="U345" i="115" s="1"/>
  <c r="V335" i="115"/>
  <c r="T346" i="115"/>
  <c r="T311" i="115"/>
  <c r="T312" i="115" s="1"/>
  <c r="W335" i="115" l="1"/>
  <c r="V338" i="115"/>
  <c r="V345" i="115" s="1"/>
  <c r="U346" i="115"/>
  <c r="U311" i="115"/>
  <c r="U312" i="115" s="1"/>
  <c r="V346" i="115" l="1"/>
  <c r="V311" i="115"/>
  <c r="V312" i="115" s="1"/>
  <c r="W338" i="115"/>
  <c r="W345" i="115" s="1"/>
  <c r="X335" i="115"/>
  <c r="X338" i="115" l="1"/>
  <c r="X345" i="115" s="1"/>
  <c r="Y335" i="115"/>
  <c r="W311" i="115"/>
  <c r="W312" i="115" s="1"/>
  <c r="W346" i="115"/>
  <c r="Y338" i="115" l="1"/>
  <c r="Y345" i="115" s="1"/>
  <c r="X346" i="115"/>
  <c r="X311" i="115"/>
  <c r="X312" i="115" s="1"/>
  <c r="Y346" i="115" l="1"/>
  <c r="Y311" i="115"/>
  <c r="Y312" i="115" s="1"/>
  <c r="U89" i="161" l="1"/>
  <c r="U95" i="161" s="1"/>
  <c r="V89" i="161"/>
  <c r="V95" i="161" s="1"/>
  <c r="X89" i="161"/>
  <c r="X92" i="161"/>
  <c r="Y88" i="161"/>
  <c r="Y92" i="161"/>
  <c r="Z88" i="161"/>
  <c r="Z89" i="161"/>
  <c r="Z92" i="161"/>
  <c r="AA88" i="161"/>
  <c r="AA92" i="161"/>
  <c r="AB88" i="161"/>
  <c r="AB89" i="161"/>
  <c r="AB92" i="161"/>
  <c r="AC88" i="161"/>
  <c r="AD88" i="161"/>
  <c r="AD89" i="161"/>
  <c r="AD92" i="161"/>
  <c r="AE88" i="161"/>
  <c r="AE92" i="161"/>
  <c r="AG88" i="161"/>
  <c r="AG95" i="161" s="1"/>
  <c r="AH88" i="161"/>
  <c r="AI88" i="161"/>
  <c r="U70" i="161"/>
  <c r="U77" i="161"/>
  <c r="U205" i="161" s="1"/>
  <c r="V206" i="161" s="1"/>
  <c r="V273" i="161" s="1"/>
  <c r="V293" i="161" s="1"/>
  <c r="U78" i="161"/>
  <c r="V70" i="161"/>
  <c r="W70" i="161"/>
  <c r="X70" i="161"/>
  <c r="Y70" i="161"/>
  <c r="Y77" i="161"/>
  <c r="Y205" i="161" s="1"/>
  <c r="Z206" i="161" s="1"/>
  <c r="Y78" i="161"/>
  <c r="Y80" i="161"/>
  <c r="AA70" i="161"/>
  <c r="AA78" i="161"/>
  <c r="AB77" i="161"/>
  <c r="AB205" i="161" s="1"/>
  <c r="AC206" i="161" s="1"/>
  <c r="AB78" i="161"/>
  <c r="AB80" i="161"/>
  <c r="AC70" i="161"/>
  <c r="AC78" i="161"/>
  <c r="AC80" i="161"/>
  <c r="AD70" i="161"/>
  <c r="AE70" i="161"/>
  <c r="AF70" i="161"/>
  <c r="AG70" i="161"/>
  <c r="AG78" i="161"/>
  <c r="AH77" i="161"/>
  <c r="AH205" i="161" s="1"/>
  <c r="AI206" i="161" s="1"/>
  <c r="AI273" i="161" s="1"/>
  <c r="AI293" i="161" s="1"/>
  <c r="AH78" i="161"/>
  <c r="T126" i="161"/>
  <c r="T209" i="161" s="1"/>
  <c r="U210" i="161" s="1"/>
  <c r="U220" i="161" s="1"/>
  <c r="U273" i="161" s="1"/>
  <c r="U293" i="161" s="1"/>
  <c r="V157" i="161"/>
  <c r="V241" i="161" s="1"/>
  <c r="W242" i="161" s="1"/>
  <c r="W254" i="161" s="1"/>
  <c r="AA126" i="161"/>
  <c r="AA209" i="161" s="1"/>
  <c r="AB210" i="161" s="1"/>
  <c r="AB227" i="161" s="1"/>
  <c r="Y126" i="161"/>
  <c r="Y140" i="161" s="1"/>
  <c r="Y157" i="161"/>
  <c r="Y171" i="161" s="1"/>
  <c r="W126" i="161"/>
  <c r="W209" i="161" s="1"/>
  <c r="X210" i="161" s="1"/>
  <c r="X223" i="161" s="1"/>
  <c r="Z126" i="161"/>
  <c r="Z141" i="161" s="1"/>
  <c r="AC126" i="161"/>
  <c r="AC144" i="161" s="1"/>
  <c r="AC157" i="161"/>
  <c r="AC241" i="161" s="1"/>
  <c r="AD242" i="161" s="1"/>
  <c r="AD261" i="161" s="1"/>
  <c r="X126" i="161"/>
  <c r="X209" i="161" s="1"/>
  <c r="Y210" i="161" s="1"/>
  <c r="Y224" i="161" s="1"/>
  <c r="X157" i="161"/>
  <c r="X241" i="161" s="1"/>
  <c r="Y242" i="161" s="1"/>
  <c r="Y256" i="161" s="1"/>
  <c r="AB157" i="161"/>
  <c r="AB241" i="161" s="1"/>
  <c r="AC242" i="161" s="1"/>
  <c r="AC260" i="161" s="1"/>
  <c r="X201" i="161"/>
  <c r="X204" i="161" s="1"/>
  <c r="X292" i="161" s="1"/>
  <c r="W199" i="161"/>
  <c r="W204" i="161" s="1"/>
  <c r="W292" i="161" s="1"/>
  <c r="U200" i="161"/>
  <c r="U204" i="161" s="1"/>
  <c r="U292" i="161" s="1"/>
  <c r="V199" i="161"/>
  <c r="V204" i="161" s="1"/>
  <c r="V292" i="161" s="1"/>
  <c r="Y199" i="161"/>
  <c r="Y201" i="161"/>
  <c r="AD199" i="161"/>
  <c r="AJ200" i="161"/>
  <c r="AC199" i="161"/>
  <c r="AN199" i="161"/>
  <c r="AN201" i="161"/>
  <c r="AF201" i="161"/>
  <c r="AG201" i="161"/>
  <c r="AI199" i="161"/>
  <c r="AI204" i="161" s="1"/>
  <c r="AI292" i="161" s="1"/>
  <c r="AA199" i="161"/>
  <c r="AA201" i="161"/>
  <c r="Z199" i="161"/>
  <c r="Z200" i="161"/>
  <c r="AB84" i="161"/>
  <c r="AC84" i="161"/>
  <c r="W84" i="161"/>
  <c r="AD84" i="161"/>
  <c r="AE84" i="161"/>
  <c r="AF84" i="161"/>
  <c r="AK84" i="161"/>
  <c r="Z84" i="161"/>
  <c r="AA84" i="161"/>
  <c r="AA95" i="161" l="1"/>
  <c r="AA334" i="161" s="1"/>
  <c r="W188" i="161"/>
  <c r="W294" i="161" s="1"/>
  <c r="W138" i="161"/>
  <c r="W189" i="161" s="1"/>
  <c r="T188" i="161"/>
  <c r="T294" i="161" s="1"/>
  <c r="AA142" i="161"/>
  <c r="AB95" i="161"/>
  <c r="AB334" i="161" s="1"/>
  <c r="Z204" i="161"/>
  <c r="Z292" i="161" s="1"/>
  <c r="AD95" i="161"/>
  <c r="AD114" i="161" s="1"/>
  <c r="Z95" i="161"/>
  <c r="Z110" i="161" s="1"/>
  <c r="X170" i="161"/>
  <c r="X95" i="161"/>
  <c r="X188" i="161" s="1"/>
  <c r="X294" i="161" s="1"/>
  <c r="Y204" i="161"/>
  <c r="Y292" i="161" s="1"/>
  <c r="AB174" i="161"/>
  <c r="V168" i="161"/>
  <c r="T135" i="161"/>
  <c r="T189" i="161" s="1"/>
  <c r="AN204" i="161"/>
  <c r="AN292" i="161" s="1"/>
  <c r="V188" i="161"/>
  <c r="V294" i="161" s="1"/>
  <c r="V334" i="161"/>
  <c r="V106" i="161"/>
  <c r="U334" i="161"/>
  <c r="U335" i="161" s="1"/>
  <c r="U105" i="161"/>
  <c r="U189" i="161" s="1"/>
  <c r="U188" i="161"/>
  <c r="U294" i="161" s="1"/>
  <c r="AG117" i="161"/>
  <c r="AG334" i="161"/>
  <c r="X139" i="161"/>
  <c r="AC209" i="161"/>
  <c r="AD210" i="161" s="1"/>
  <c r="AD229" i="161" s="1"/>
  <c r="AD273" i="161" s="1"/>
  <c r="AD293" i="161" s="1"/>
  <c r="Z209" i="161"/>
  <c r="AA210" i="161" s="1"/>
  <c r="AA226" i="161" s="1"/>
  <c r="Y209" i="161"/>
  <c r="Z210" i="161" s="1"/>
  <c r="Z225" i="161" s="1"/>
  <c r="AC175" i="161"/>
  <c r="Y241" i="161"/>
  <c r="Z242" i="161" s="1"/>
  <c r="Z257" i="161" s="1"/>
  <c r="M83" i="161"/>
  <c r="M85" i="161" s="1"/>
  <c r="N83" i="161"/>
  <c r="N85" i="161" s="1"/>
  <c r="R83" i="161"/>
  <c r="R85" i="161" s="1"/>
  <c r="R290" i="161" s="1"/>
  <c r="Q83" i="161"/>
  <c r="Q85" i="161" s="1"/>
  <c r="O83" i="161"/>
  <c r="O85" i="161" s="1"/>
  <c r="S83" i="161"/>
  <c r="T83" i="161"/>
  <c r="AO83" i="161"/>
  <c r="AN83" i="161"/>
  <c r="AM83" i="161"/>
  <c r="AL83" i="161"/>
  <c r="AK83" i="161"/>
  <c r="AJ83" i="161"/>
  <c r="AI83" i="161"/>
  <c r="AH83" i="161"/>
  <c r="AG83" i="161"/>
  <c r="AF83" i="161"/>
  <c r="AE83" i="161"/>
  <c r="AD83" i="161"/>
  <c r="AC83" i="161"/>
  <c r="AC85" i="161" s="1"/>
  <c r="AB83" i="161"/>
  <c r="AB85" i="161" s="1"/>
  <c r="AA83" i="161"/>
  <c r="Z83" i="161"/>
  <c r="Y83" i="161"/>
  <c r="X83" i="161"/>
  <c r="W83" i="161"/>
  <c r="V83" i="161"/>
  <c r="U83" i="161"/>
  <c r="U85" i="161" s="1"/>
  <c r="U290" i="161" s="1"/>
  <c r="M83" i="115"/>
  <c r="M85" i="115" s="1"/>
  <c r="N83" i="115"/>
  <c r="N85" i="115" s="1"/>
  <c r="O83" i="115"/>
  <c r="O85" i="115" s="1"/>
  <c r="O290" i="115" s="1"/>
  <c r="L83" i="115"/>
  <c r="L85" i="115" s="1"/>
  <c r="AO83" i="115"/>
  <c r="AO85" i="115" s="1"/>
  <c r="AO290" i="115" s="1"/>
  <c r="AN83" i="115"/>
  <c r="AN85" i="115" s="1"/>
  <c r="AM83" i="115"/>
  <c r="AM85" i="115" s="1"/>
  <c r="AM290" i="115" s="1"/>
  <c r="AL83" i="115"/>
  <c r="AL85" i="115" s="1"/>
  <c r="AK83" i="115"/>
  <c r="AK85" i="115" s="1"/>
  <c r="AK290" i="115" s="1"/>
  <c r="AJ83" i="115"/>
  <c r="AJ85" i="115" s="1"/>
  <c r="AI83" i="115"/>
  <c r="AI85" i="115" s="1"/>
  <c r="AI290" i="115" s="1"/>
  <c r="AH83" i="115"/>
  <c r="AG83" i="115"/>
  <c r="AF83" i="115"/>
  <c r="AE83" i="115"/>
  <c r="AD83" i="115"/>
  <c r="AC83" i="115"/>
  <c r="AB83" i="115"/>
  <c r="AB85" i="115" s="1"/>
  <c r="AA83" i="115"/>
  <c r="AA85" i="115" s="1"/>
  <c r="Z83" i="115"/>
  <c r="Y83" i="115"/>
  <c r="Y85" i="115" s="1"/>
  <c r="X83" i="115"/>
  <c r="X85" i="115" s="1"/>
  <c r="W83" i="115"/>
  <c r="W85" i="115" s="1"/>
  <c r="V83" i="115"/>
  <c r="V85" i="115" s="1"/>
  <c r="U83" i="115"/>
  <c r="U85" i="115" s="1"/>
  <c r="U290" i="115" s="1"/>
  <c r="T83" i="115"/>
  <c r="T85" i="115" s="1"/>
  <c r="S83" i="115"/>
  <c r="S85" i="115" s="1"/>
  <c r="S290" i="115" s="1"/>
  <c r="R83" i="115"/>
  <c r="R85" i="115" s="1"/>
  <c r="Q83" i="115"/>
  <c r="Q85" i="115" s="1"/>
  <c r="Q290" i="115" s="1"/>
  <c r="L83" i="161" l="1"/>
  <c r="L85" i="161" s="1"/>
  <c r="L290" i="161" s="1"/>
  <c r="AA111" i="161"/>
  <c r="AB112" i="161"/>
  <c r="X108" i="161"/>
  <c r="X189" i="161" s="1"/>
  <c r="X334" i="161"/>
  <c r="Z334" i="161"/>
  <c r="AD334" i="161"/>
  <c r="Z273" i="161"/>
  <c r="Z293" i="161" s="1"/>
  <c r="V189" i="161"/>
  <c r="N290" i="161"/>
  <c r="W290" i="115"/>
  <c r="P83" i="161"/>
  <c r="P85" i="161" s="1"/>
  <c r="P83" i="115"/>
  <c r="P85" i="115" s="1"/>
  <c r="AB290" i="115"/>
  <c r="Y290" i="115"/>
  <c r="T290" i="115"/>
  <c r="V290" i="115"/>
  <c r="R290" i="115"/>
  <c r="AC290" i="161"/>
  <c r="AN290" i="115"/>
  <c r="AL290" i="115"/>
  <c r="AJ290" i="115"/>
  <c r="X290" i="115"/>
  <c r="L290" i="115"/>
  <c r="N290" i="115"/>
  <c r="AA290" i="115"/>
  <c r="M290" i="115"/>
  <c r="AB290" i="161"/>
  <c r="Q290" i="161"/>
  <c r="O290" i="161"/>
  <c r="M290" i="161"/>
  <c r="V335" i="161"/>
  <c r="U338" i="161"/>
  <c r="U345" i="161" s="1"/>
  <c r="U311" i="161" l="1"/>
  <c r="U312" i="161" s="1"/>
  <c r="U346" i="161"/>
  <c r="P290" i="115"/>
  <c r="V338" i="161"/>
  <c r="V345" i="161" s="1"/>
  <c r="W335" i="161"/>
  <c r="P290" i="161"/>
  <c r="X335" i="161" l="1"/>
  <c r="W338" i="161"/>
  <c r="W345" i="161" s="1"/>
  <c r="V346" i="161"/>
  <c r="V311" i="161"/>
  <c r="V312" i="161" s="1"/>
  <c r="W311" i="161" l="1"/>
  <c r="W312" i="161" s="1"/>
  <c r="W346" i="161"/>
  <c r="X338" i="161"/>
  <c r="X345" i="161" s="1"/>
  <c r="X346" i="161" l="1"/>
  <c r="X311" i="161"/>
  <c r="X312" i="161" s="1"/>
  <c r="Y89" i="161"/>
  <c r="Y95" i="161" s="1"/>
  <c r="AC89" i="161"/>
  <c r="AC92" i="161"/>
  <c r="AE89" i="161"/>
  <c r="AE95" i="161" s="1"/>
  <c r="AF88" i="161"/>
  <c r="AF92" i="161"/>
  <c r="AH89" i="161"/>
  <c r="AH95" i="161" s="1"/>
  <c r="AI89" i="161"/>
  <c r="AI92" i="161"/>
  <c r="AK88" i="161"/>
  <c r="AK89" i="161"/>
  <c r="AL88" i="161"/>
  <c r="AL89" i="161"/>
  <c r="AM88" i="161"/>
  <c r="AM95" i="161" s="1"/>
  <c r="AN89" i="161"/>
  <c r="AN95" i="161" s="1"/>
  <c r="AO88" i="161"/>
  <c r="AO95" i="161" s="1"/>
  <c r="AO74" i="161"/>
  <c r="AO76" i="161"/>
  <c r="AO80" i="161"/>
  <c r="AO81" i="161"/>
  <c r="AO84" i="161"/>
  <c r="Z80" i="161"/>
  <c r="AI80" i="161"/>
  <c r="AI84" i="161"/>
  <c r="AF77" i="161"/>
  <c r="AF205" i="161" s="1"/>
  <c r="AG206" i="161" s="1"/>
  <c r="AF78" i="161"/>
  <c r="AF80" i="161"/>
  <c r="AM78" i="161"/>
  <c r="AM85" i="161" s="1"/>
  <c r="AM290" i="161" s="1"/>
  <c r="AG126" i="161"/>
  <c r="AG148" i="161" s="1"/>
  <c r="AG157" i="161"/>
  <c r="AG179" i="161" s="1"/>
  <c r="AL77" i="161"/>
  <c r="AL78" i="161"/>
  <c r="AL80" i="161"/>
  <c r="AL84" i="161"/>
  <c r="AA77" i="161"/>
  <c r="AA85" i="161" s="1"/>
  <c r="AA290" i="161" s="1"/>
  <c r="X77" i="161"/>
  <c r="X205" i="161" s="1"/>
  <c r="Y206" i="161" s="1"/>
  <c r="Y273" i="161" s="1"/>
  <c r="Y293" i="161" s="1"/>
  <c r="X80" i="161"/>
  <c r="AD77" i="161"/>
  <c r="AD81" i="161"/>
  <c r="AE77" i="161"/>
  <c r="AE205" i="161" s="1"/>
  <c r="AF206" i="161" s="1"/>
  <c r="AE80" i="161"/>
  <c r="AB126" i="161"/>
  <c r="AB143" i="161" s="1"/>
  <c r="AB189" i="161" s="1"/>
  <c r="V77" i="161"/>
  <c r="V85" i="161" s="1"/>
  <c r="V290" i="161" s="1"/>
  <c r="AJ80" i="161"/>
  <c r="AJ84" i="161"/>
  <c r="AH84" i="161"/>
  <c r="AH85" i="161" s="1"/>
  <c r="AH290" i="161" s="1"/>
  <c r="AG77" i="161"/>
  <c r="AG84" i="161"/>
  <c r="AN77" i="161"/>
  <c r="AN78" i="161"/>
  <c r="AN84" i="161"/>
  <c r="W77" i="161"/>
  <c r="W78" i="161"/>
  <c r="AK78" i="161"/>
  <c r="AA157" i="161"/>
  <c r="AA173" i="161" s="1"/>
  <c r="AA189" i="161" s="1"/>
  <c r="Z157" i="161"/>
  <c r="Z172" i="161" s="1"/>
  <c r="Z189" i="161" s="1"/>
  <c r="AD126" i="161"/>
  <c r="AD145" i="161" s="1"/>
  <c r="AD157" i="161"/>
  <c r="AD241" i="161" s="1"/>
  <c r="AE242" i="161" s="1"/>
  <c r="AE262" i="161" s="1"/>
  <c r="AG199" i="161"/>
  <c r="AG204" i="161" s="1"/>
  <c r="AG292" i="161" s="1"/>
  <c r="AJ201" i="161"/>
  <c r="AJ204" i="161" s="1"/>
  <c r="AJ292" i="161" s="1"/>
  <c r="AC201" i="161"/>
  <c r="AC204" i="161" s="1"/>
  <c r="AC292" i="161" s="1"/>
  <c r="AI126" i="161"/>
  <c r="AI150" i="161" s="1"/>
  <c r="AI157" i="161"/>
  <c r="AI181" i="161" s="1"/>
  <c r="AA200" i="161"/>
  <c r="AA204" i="161" s="1"/>
  <c r="AA292" i="161" s="1"/>
  <c r="AD201" i="161"/>
  <c r="AD204" i="161" s="1"/>
  <c r="AD292" i="161" s="1"/>
  <c r="AE126" i="161"/>
  <c r="AE146" i="161" s="1"/>
  <c r="AE157" i="161"/>
  <c r="AE177" i="161" s="1"/>
  <c r="AF200" i="161"/>
  <c r="AF204" i="161" s="1"/>
  <c r="AF292" i="161" s="1"/>
  <c r="AF126" i="161"/>
  <c r="AF209" i="161" s="1"/>
  <c r="AG210" i="161" s="1"/>
  <c r="AG232" i="161" s="1"/>
  <c r="AJ126" i="161"/>
  <c r="AJ157" i="161"/>
  <c r="AJ241" i="161" s="1"/>
  <c r="AK242" i="161" s="1"/>
  <c r="AK268" i="161" s="1"/>
  <c r="AK126" i="161"/>
  <c r="AK209" i="161" s="1"/>
  <c r="AL210" i="161" s="1"/>
  <c r="AM126" i="161"/>
  <c r="AM209" i="161" s="1"/>
  <c r="AN210" i="161" s="1"/>
  <c r="AL126" i="161"/>
  <c r="AL153" i="161" s="1"/>
  <c r="AN126" i="161"/>
  <c r="AN209" i="161" s="1"/>
  <c r="AO210" i="161" s="1"/>
  <c r="AB201" i="161"/>
  <c r="AB204" i="161" s="1"/>
  <c r="AB292" i="161" s="1"/>
  <c r="AH200" i="161"/>
  <c r="AH204" i="161" s="1"/>
  <c r="AH292" i="161" s="1"/>
  <c r="AE200" i="161"/>
  <c r="AE204" i="161" s="1"/>
  <c r="AE292" i="161" s="1"/>
  <c r="AM200" i="161"/>
  <c r="AM204" i="161" s="1"/>
  <c r="AM292" i="161" s="1"/>
  <c r="AO203" i="161"/>
  <c r="AO204" i="161" s="1"/>
  <c r="AO292" i="161" s="1"/>
  <c r="AH70" i="161"/>
  <c r="AL70" i="161"/>
  <c r="AI70" i="161"/>
  <c r="T70" i="161"/>
  <c r="Z188" i="161" l="1"/>
  <c r="Z294" i="161" s="1"/>
  <c r="X85" i="161"/>
  <c r="X290" i="161" s="1"/>
  <c r="AI85" i="161"/>
  <c r="AI290" i="161" s="1"/>
  <c r="AB188" i="161"/>
  <c r="AB294" i="161" s="1"/>
  <c r="AG241" i="161"/>
  <c r="AH242" i="161" s="1"/>
  <c r="AH265" i="161" s="1"/>
  <c r="AE241" i="161"/>
  <c r="AF242" i="161" s="1"/>
  <c r="AF263" i="161" s="1"/>
  <c r="AA188" i="161"/>
  <c r="AA294" i="161" s="1"/>
  <c r="AG188" i="161"/>
  <c r="AG294" i="161" s="1"/>
  <c r="AJ188" i="161"/>
  <c r="AJ294" i="161" s="1"/>
  <c r="AD188" i="161"/>
  <c r="AD294" i="161" s="1"/>
  <c r="AG209" i="161"/>
  <c r="AH210" i="161" s="1"/>
  <c r="AH233" i="161" s="1"/>
  <c r="AJ182" i="161"/>
  <c r="AF147" i="161"/>
  <c r="AA241" i="161"/>
  <c r="AB242" i="161" s="1"/>
  <c r="AB259" i="161" s="1"/>
  <c r="AJ151" i="161"/>
  <c r="AI209" i="161"/>
  <c r="AJ210" i="161" s="1"/>
  <c r="AJ235" i="161" s="1"/>
  <c r="AI95" i="161"/>
  <c r="AI119" i="161" s="1"/>
  <c r="AI189" i="161" s="1"/>
  <c r="AH334" i="161"/>
  <c r="AH188" i="161"/>
  <c r="AH294" i="161" s="1"/>
  <c r="AH118" i="161"/>
  <c r="AH189" i="161" s="1"/>
  <c r="W85" i="161"/>
  <c r="W290" i="161" s="1"/>
  <c r="AD205" i="161"/>
  <c r="AE206" i="161" s="1"/>
  <c r="AF95" i="161"/>
  <c r="AF188" i="161" s="1"/>
  <c r="AF294" i="161" s="1"/>
  <c r="AN205" i="161"/>
  <c r="AO206" i="161" s="1"/>
  <c r="AO273" i="161" s="1"/>
  <c r="AO293" i="161" s="1"/>
  <c r="AK95" i="161"/>
  <c r="AK121" i="161" s="1"/>
  <c r="W205" i="161"/>
  <c r="X206" i="161" s="1"/>
  <c r="X273" i="161" s="1"/>
  <c r="X293" i="161" s="1"/>
  <c r="V205" i="161"/>
  <c r="W206" i="161" s="1"/>
  <c r="W273" i="161" s="1"/>
  <c r="W293" i="161" s="1"/>
  <c r="AF85" i="161"/>
  <c r="AF290" i="161" s="1"/>
  <c r="AO85" i="161"/>
  <c r="AO290" i="161" s="1"/>
  <c r="AK152" i="161"/>
  <c r="AL85" i="161"/>
  <c r="AL290" i="161" s="1"/>
  <c r="AC95" i="161"/>
  <c r="AC113" i="161" s="1"/>
  <c r="AC189" i="161" s="1"/>
  <c r="AM154" i="161"/>
  <c r="AG273" i="161"/>
  <c r="AG293" i="161" s="1"/>
  <c r="AI241" i="161"/>
  <c r="AJ242" i="161" s="1"/>
  <c r="AJ267" i="161" s="1"/>
  <c r="AA205" i="161"/>
  <c r="AB206" i="161" s="1"/>
  <c r="AL95" i="161"/>
  <c r="AL334" i="161" s="1"/>
  <c r="AE115" i="161"/>
  <c r="AE189" i="161" s="1"/>
  <c r="AE334" i="161"/>
  <c r="AE188" i="161"/>
  <c r="AE294" i="161" s="1"/>
  <c r="AO188" i="161"/>
  <c r="AO294" i="161" s="1"/>
  <c r="AO334" i="161"/>
  <c r="AN334" i="161"/>
  <c r="AN188" i="161"/>
  <c r="AN294" i="161" s="1"/>
  <c r="AN124" i="161"/>
  <c r="Y334" i="161"/>
  <c r="Y335" i="161" s="1"/>
  <c r="Y109" i="161"/>
  <c r="Y189" i="161" s="1"/>
  <c r="Y188" i="161"/>
  <c r="Y294" i="161" s="1"/>
  <c r="AG189" i="161"/>
  <c r="AM123" i="161"/>
  <c r="AM188" i="161"/>
  <c r="AM294" i="161" s="1"/>
  <c r="AM334" i="161"/>
  <c r="AL209" i="161"/>
  <c r="AM210" i="161" s="1"/>
  <c r="AN155" i="161"/>
  <c r="AD176" i="161"/>
  <c r="AD189" i="161" s="1"/>
  <c r="Z241" i="161"/>
  <c r="AA242" i="161" s="1"/>
  <c r="AA258" i="161" s="1"/>
  <c r="AA273" i="161" s="1"/>
  <c r="AA293" i="161" s="1"/>
  <c r="AE85" i="161"/>
  <c r="AE290" i="161" s="1"/>
  <c r="AL205" i="161"/>
  <c r="AM206" i="161" s="1"/>
  <c r="AM273" i="161" s="1"/>
  <c r="AM293" i="161" s="1"/>
  <c r="AJ209" i="161"/>
  <c r="AK210" i="161" s="1"/>
  <c r="AK236" i="161" s="1"/>
  <c r="AK273" i="161" s="1"/>
  <c r="AK293" i="161" s="1"/>
  <c r="AE209" i="161"/>
  <c r="AF210" i="161" s="1"/>
  <c r="AF231" i="161" s="1"/>
  <c r="AD209" i="161"/>
  <c r="AE210" i="161" s="1"/>
  <c r="AE230" i="161" s="1"/>
  <c r="AG205" i="161"/>
  <c r="AH206" i="161" s="1"/>
  <c r="AB209" i="161"/>
  <c r="AC210" i="161" s="1"/>
  <c r="AC228" i="161" s="1"/>
  <c r="AC273" i="161" s="1"/>
  <c r="AC293" i="161" s="1"/>
  <c r="M69" i="115"/>
  <c r="M73" i="115" s="1"/>
  <c r="O69" i="115"/>
  <c r="O73" i="115" s="1"/>
  <c r="N69" i="115"/>
  <c r="N73" i="115" s="1"/>
  <c r="M69" i="161"/>
  <c r="M73" i="161" s="1"/>
  <c r="M86" i="161" s="1"/>
  <c r="M190" i="161" s="1"/>
  <c r="M197" i="161" s="1"/>
  <c r="M274" i="161" s="1"/>
  <c r="O69" i="161"/>
  <c r="O73" i="161" s="1"/>
  <c r="O86" i="161" s="1"/>
  <c r="O190" i="161" s="1"/>
  <c r="O197" i="161" s="1"/>
  <c r="O274" i="161" s="1"/>
  <c r="N69" i="161"/>
  <c r="N73" i="161" s="1"/>
  <c r="L69" i="115"/>
  <c r="L73" i="115" s="1"/>
  <c r="AO69" i="115"/>
  <c r="AO73" i="115" s="1"/>
  <c r="AN69" i="115"/>
  <c r="AN73" i="115" s="1"/>
  <c r="AM69" i="115"/>
  <c r="AM73" i="115" s="1"/>
  <c r="AL69" i="115"/>
  <c r="AL73" i="115" s="1"/>
  <c r="AK69" i="115"/>
  <c r="AK73" i="115" s="1"/>
  <c r="AJ69" i="115"/>
  <c r="AJ73" i="115" s="1"/>
  <c r="AI69" i="115"/>
  <c r="AI73" i="115" s="1"/>
  <c r="AH69" i="115"/>
  <c r="AG69" i="115"/>
  <c r="AF69" i="115"/>
  <c r="AE69" i="115"/>
  <c r="AD69" i="115"/>
  <c r="AD73" i="115" s="1"/>
  <c r="AC69" i="115"/>
  <c r="AC73" i="115" s="1"/>
  <c r="AB69" i="115"/>
  <c r="AB73" i="115" s="1"/>
  <c r="AA69" i="115"/>
  <c r="AA73" i="115" s="1"/>
  <c r="Z69" i="115"/>
  <c r="Z73" i="115" s="1"/>
  <c r="Y69" i="115"/>
  <c r="Y73" i="115" s="1"/>
  <c r="X69" i="115"/>
  <c r="X73" i="115" s="1"/>
  <c r="W69" i="115"/>
  <c r="W73" i="115" s="1"/>
  <c r="V69" i="115"/>
  <c r="V73" i="115" s="1"/>
  <c r="U69" i="115"/>
  <c r="U73" i="115" s="1"/>
  <c r="T69" i="115"/>
  <c r="T73" i="115" s="1"/>
  <c r="S69" i="115"/>
  <c r="S73" i="115" s="1"/>
  <c r="R69" i="115"/>
  <c r="R73" i="115" s="1"/>
  <c r="Q69" i="115"/>
  <c r="Q73" i="115" s="1"/>
  <c r="Q86" i="115" s="1"/>
  <c r="Q190" i="115" s="1"/>
  <c r="Q197" i="115" s="1"/>
  <c r="Q274" i="115" s="1"/>
  <c r="Q69" i="161"/>
  <c r="Q73" i="161" s="1"/>
  <c r="AO69" i="161"/>
  <c r="AO73" i="161" s="1"/>
  <c r="AN69" i="161"/>
  <c r="AN73" i="161" s="1"/>
  <c r="AM69" i="161"/>
  <c r="AM73" i="161" s="1"/>
  <c r="AL69" i="161"/>
  <c r="AL73" i="161" s="1"/>
  <c r="AK69" i="161"/>
  <c r="AK73" i="161" s="1"/>
  <c r="AJ69" i="161"/>
  <c r="AJ73" i="161" s="1"/>
  <c r="AI69" i="161"/>
  <c r="AI73" i="161" s="1"/>
  <c r="AH69" i="161"/>
  <c r="AH73" i="161" s="1"/>
  <c r="AG69" i="161"/>
  <c r="AG73" i="161" s="1"/>
  <c r="AF69" i="161"/>
  <c r="AF73" i="161" s="1"/>
  <c r="AE69" i="161"/>
  <c r="AE73" i="161" s="1"/>
  <c r="AD69" i="161"/>
  <c r="AD73" i="161" s="1"/>
  <c r="AC69" i="161"/>
  <c r="AC73" i="161" s="1"/>
  <c r="AB69" i="161"/>
  <c r="AB73" i="161" s="1"/>
  <c r="AA69" i="161"/>
  <c r="AA73" i="161" s="1"/>
  <c r="Z69" i="161"/>
  <c r="Z73" i="161" s="1"/>
  <c r="Y69" i="161"/>
  <c r="Y73" i="161" s="1"/>
  <c r="X69" i="161"/>
  <c r="X73" i="161" s="1"/>
  <c r="W69" i="161"/>
  <c r="W73" i="161" s="1"/>
  <c r="V69" i="161"/>
  <c r="V73" i="161" s="1"/>
  <c r="U69" i="161"/>
  <c r="U73" i="161" s="1"/>
  <c r="T69" i="161"/>
  <c r="T73" i="161" s="1"/>
  <c r="S69" i="161"/>
  <c r="S73" i="161" s="1"/>
  <c r="R69" i="161"/>
  <c r="R73" i="161" s="1"/>
  <c r="L69" i="161" l="1"/>
  <c r="L73" i="161" s="1"/>
  <c r="L86" i="161" s="1"/>
  <c r="L190" i="161" s="1"/>
  <c r="L197" i="161" s="1"/>
  <c r="L274" i="161" s="1"/>
  <c r="AF116" i="161"/>
  <c r="AF189" i="161" s="1"/>
  <c r="AF273" i="161"/>
  <c r="AF293" i="161" s="1"/>
  <c r="AL188" i="161"/>
  <c r="AL294" i="161" s="1"/>
  <c r="AE273" i="161"/>
  <c r="AE293" i="161" s="1"/>
  <c r="AL122" i="161"/>
  <c r="AL189" i="161" s="1"/>
  <c r="AK334" i="161"/>
  <c r="AB273" i="161"/>
  <c r="AB293" i="161" s="1"/>
  <c r="AJ273" i="161"/>
  <c r="AJ293" i="161" s="1"/>
  <c r="AK188" i="161"/>
  <c r="AK294" i="161" s="1"/>
  <c r="AH273" i="161"/>
  <c r="AH293" i="161" s="1"/>
  <c r="AM189" i="161"/>
  <c r="AJ189" i="161"/>
  <c r="AI334" i="161"/>
  <c r="AF334" i="161"/>
  <c r="AI188" i="161"/>
  <c r="AI294" i="161" s="1"/>
  <c r="Q289" i="115"/>
  <c r="Q295" i="115" s="1"/>
  <c r="Q299" i="115" s="1"/>
  <c r="O289" i="161"/>
  <c r="O295" i="161" s="1"/>
  <c r="O299" i="161" s="1"/>
  <c r="AC334" i="161"/>
  <c r="AK189" i="161"/>
  <c r="U86" i="161"/>
  <c r="U190" i="161" s="1"/>
  <c r="U197" i="161" s="1"/>
  <c r="U274" i="161" s="1"/>
  <c r="U279" i="161" s="1"/>
  <c r="U289" i="161"/>
  <c r="U295" i="161" s="1"/>
  <c r="U299" i="161" s="1"/>
  <c r="AC188" i="161"/>
  <c r="AC294" i="161" s="1"/>
  <c r="P69" i="161"/>
  <c r="P73" i="161" s="1"/>
  <c r="P69" i="115"/>
  <c r="P73" i="115" s="1"/>
  <c r="R86" i="161"/>
  <c r="R190" i="161" s="1"/>
  <c r="R197" i="161" s="1"/>
  <c r="R274" i="161" s="1"/>
  <c r="R289" i="161"/>
  <c r="R295" i="161" s="1"/>
  <c r="X86" i="161"/>
  <c r="X190" i="161" s="1"/>
  <c r="X197" i="161" s="1"/>
  <c r="X274" i="161" s="1"/>
  <c r="X289" i="161"/>
  <c r="X295" i="161" s="1"/>
  <c r="Z289" i="161"/>
  <c r="AB86" i="161"/>
  <c r="AB190" i="161" s="1"/>
  <c r="AB197" i="161" s="1"/>
  <c r="AB289" i="161"/>
  <c r="AD289" i="161"/>
  <c r="AF86" i="161"/>
  <c r="AF289" i="161"/>
  <c r="AH86" i="161"/>
  <c r="AH190" i="161" s="1"/>
  <c r="AH197" i="161" s="1"/>
  <c r="AH289" i="161"/>
  <c r="AJ289" i="161"/>
  <c r="AL86" i="161"/>
  <c r="AL289" i="161"/>
  <c r="AN289" i="161"/>
  <c r="Q86" i="161"/>
  <c r="Q190" i="161" s="1"/>
  <c r="Q197" i="161" s="1"/>
  <c r="Q274" i="161" s="1"/>
  <c r="Q289" i="161"/>
  <c r="Q295" i="161" s="1"/>
  <c r="U86" i="115"/>
  <c r="U190" i="115" s="1"/>
  <c r="U197" i="115" s="1"/>
  <c r="U274" i="115" s="1"/>
  <c r="U289" i="115"/>
  <c r="U295" i="115" s="1"/>
  <c r="AC289" i="115"/>
  <c r="AK86" i="115"/>
  <c r="AK289" i="115"/>
  <c r="V86" i="161"/>
  <c r="V190" i="161" s="1"/>
  <c r="V197" i="161" s="1"/>
  <c r="V274" i="161" s="1"/>
  <c r="V289" i="161"/>
  <c r="V295" i="161" s="1"/>
  <c r="S289" i="161"/>
  <c r="V86" i="115"/>
  <c r="V190" i="115" s="1"/>
  <c r="V197" i="115" s="1"/>
  <c r="V274" i="115" s="1"/>
  <c r="V289" i="115"/>
  <c r="V295" i="115" s="1"/>
  <c r="AD289" i="115"/>
  <c r="AL86" i="115"/>
  <c r="AL289" i="115"/>
  <c r="W289" i="115"/>
  <c r="W295" i="115" s="1"/>
  <c r="W86" i="115"/>
  <c r="W190" i="115" s="1"/>
  <c r="W197" i="115" s="1"/>
  <c r="W274" i="115" s="1"/>
  <c r="AM289" i="115"/>
  <c r="AM86" i="115"/>
  <c r="X86" i="115"/>
  <c r="X190" i="115" s="1"/>
  <c r="X197" i="115" s="1"/>
  <c r="X274" i="115" s="1"/>
  <c r="X289" i="115"/>
  <c r="X295" i="115" s="1"/>
  <c r="AN86" i="115"/>
  <c r="AN289" i="115"/>
  <c r="W86" i="161"/>
  <c r="W190" i="161" s="1"/>
  <c r="W197" i="161" s="1"/>
  <c r="W274" i="161" s="1"/>
  <c r="W289" i="161"/>
  <c r="W295" i="161" s="1"/>
  <c r="Y289" i="161"/>
  <c r="AA86" i="161"/>
  <c r="AA190" i="161" s="1"/>
  <c r="AA197" i="161" s="1"/>
  <c r="AA274" i="161" s="1"/>
  <c r="AA289" i="161"/>
  <c r="AA295" i="161" s="1"/>
  <c r="AC86" i="161"/>
  <c r="AC190" i="161" s="1"/>
  <c r="AC197" i="161" s="1"/>
  <c r="AC274" i="161" s="1"/>
  <c r="AC289" i="161"/>
  <c r="AE86" i="161"/>
  <c r="AE190" i="161" s="1"/>
  <c r="AE197" i="161" s="1"/>
  <c r="AE289" i="161"/>
  <c r="AG289" i="161"/>
  <c r="AI86" i="161"/>
  <c r="AI190" i="161" s="1"/>
  <c r="AI197" i="161" s="1"/>
  <c r="AI274" i="161" s="1"/>
  <c r="AI289" i="161"/>
  <c r="AK289" i="161"/>
  <c r="AM86" i="161"/>
  <c r="AM289" i="161"/>
  <c r="AM295" i="161" s="1"/>
  <c r="AO86" i="161"/>
  <c r="AO190" i="161" s="1"/>
  <c r="AO197" i="161" s="1"/>
  <c r="AO274" i="161" s="1"/>
  <c r="AO289" i="161"/>
  <c r="AO295" i="161" s="1"/>
  <c r="Q279" i="115"/>
  <c r="Y289" i="115"/>
  <c r="Y295" i="115" s="1"/>
  <c r="Y86" i="115"/>
  <c r="Y190" i="115" s="1"/>
  <c r="Y197" i="115" s="1"/>
  <c r="Y274" i="115" s="1"/>
  <c r="AO289" i="115"/>
  <c r="AO86" i="115"/>
  <c r="R86" i="115"/>
  <c r="R190" i="115" s="1"/>
  <c r="R197" i="115" s="1"/>
  <c r="R274" i="115" s="1"/>
  <c r="R289" i="115"/>
  <c r="R295" i="115" s="1"/>
  <c r="Z289" i="115"/>
  <c r="L86" i="115"/>
  <c r="L190" i="115" s="1"/>
  <c r="L197" i="115" s="1"/>
  <c r="L274" i="115" s="1"/>
  <c r="L289" i="115"/>
  <c r="L295" i="115" s="1"/>
  <c r="S289" i="115"/>
  <c r="S295" i="115" s="1"/>
  <c r="S86" i="115"/>
  <c r="S190" i="115" s="1"/>
  <c r="S197" i="115" s="1"/>
  <c r="S274" i="115" s="1"/>
  <c r="AA289" i="115"/>
  <c r="AA86" i="115"/>
  <c r="AI289" i="115"/>
  <c r="AI86" i="115"/>
  <c r="T289" i="161"/>
  <c r="T289" i="115"/>
  <c r="T295" i="115" s="1"/>
  <c r="T86" i="115"/>
  <c r="T190" i="115" s="1"/>
  <c r="T197" i="115" s="1"/>
  <c r="T274" i="115" s="1"/>
  <c r="AB289" i="115"/>
  <c r="AB295" i="115" s="1"/>
  <c r="AB86" i="115"/>
  <c r="AJ289" i="115"/>
  <c r="AJ86" i="115"/>
  <c r="O279" i="161"/>
  <c r="M289" i="161"/>
  <c r="M295" i="161" s="1"/>
  <c r="M279" i="161"/>
  <c r="N86" i="115"/>
  <c r="N190" i="115" s="1"/>
  <c r="N197" i="115" s="1"/>
  <c r="N274" i="115" s="1"/>
  <c r="N289" i="115"/>
  <c r="N295" i="115" s="1"/>
  <c r="O289" i="115"/>
  <c r="O295" i="115" s="1"/>
  <c r="O86" i="115"/>
  <c r="O190" i="115" s="1"/>
  <c r="O197" i="115" s="1"/>
  <c r="O274" i="115" s="1"/>
  <c r="N86" i="161"/>
  <c r="N190" i="161" s="1"/>
  <c r="N197" i="161" s="1"/>
  <c r="N274" i="161" s="1"/>
  <c r="N289" i="161"/>
  <c r="N295" i="161" s="1"/>
  <c r="M289" i="115"/>
  <c r="M295" i="115" s="1"/>
  <c r="M86" i="115"/>
  <c r="M190" i="115" s="1"/>
  <c r="M197" i="115" s="1"/>
  <c r="M274" i="115" s="1"/>
  <c r="Y338" i="161"/>
  <c r="Y345" i="161" s="1"/>
  <c r="Z335" i="161"/>
  <c r="AN189" i="161"/>
  <c r="L289" i="161" l="1"/>
  <c r="L295" i="161" s="1"/>
  <c r="AH274" i="161"/>
  <c r="AH279" i="161" s="1"/>
  <c r="AF295" i="161"/>
  <c r="AF299" i="161" s="1"/>
  <c r="AE295" i="161"/>
  <c r="AE299" i="161" s="1"/>
  <c r="AL190" i="161"/>
  <c r="AL197" i="161" s="1"/>
  <c r="AE274" i="161"/>
  <c r="AE279" i="161" s="1"/>
  <c r="AB295" i="161"/>
  <c r="AB299" i="161" s="1"/>
  <c r="AB274" i="161"/>
  <c r="AB279" i="161" s="1"/>
  <c r="AH295" i="161"/>
  <c r="AH299" i="161" s="1"/>
  <c r="AF190" i="161"/>
  <c r="AF197" i="161" s="1"/>
  <c r="AF274" i="161" s="1"/>
  <c r="AF279" i="161" s="1"/>
  <c r="AM190" i="161"/>
  <c r="AM197" i="161" s="1"/>
  <c r="AM274" i="161" s="1"/>
  <c r="AM279" i="161" s="1"/>
  <c r="AC295" i="161"/>
  <c r="AC299" i="161" s="1"/>
  <c r="AI295" i="161"/>
  <c r="AI299" i="161" s="1"/>
  <c r="M299" i="161"/>
  <c r="Z338" i="161"/>
  <c r="Z345" i="161" s="1"/>
  <c r="AA335" i="161"/>
  <c r="M279" i="115"/>
  <c r="AA299" i="161"/>
  <c r="W299" i="115"/>
  <c r="V299" i="115"/>
  <c r="V279" i="161"/>
  <c r="Q299" i="161"/>
  <c r="O279" i="115"/>
  <c r="R299" i="115"/>
  <c r="AI279" i="161"/>
  <c r="AA279" i="161"/>
  <c r="V279" i="115"/>
  <c r="Q279" i="161"/>
  <c r="O299" i="115"/>
  <c r="N299" i="115"/>
  <c r="M299" i="115"/>
  <c r="N299" i="161"/>
  <c r="R279" i="115"/>
  <c r="Y279" i="115"/>
  <c r="AO299" i="161"/>
  <c r="X299" i="161"/>
  <c r="R299" i="161"/>
  <c r="L276" i="115"/>
  <c r="M276" i="115" s="1"/>
  <c r="N276" i="115" s="1"/>
  <c r="O276" i="115" s="1"/>
  <c r="L279" i="115"/>
  <c r="L280" i="115" s="1"/>
  <c r="S299" i="115"/>
  <c r="N279" i="161"/>
  <c r="AB299" i="115"/>
  <c r="L297" i="115"/>
  <c r="M297" i="115" s="1"/>
  <c r="N297" i="115" s="1"/>
  <c r="O297" i="115" s="1"/>
  <c r="L299" i="115"/>
  <c r="L300" i="115" s="1"/>
  <c r="Y299" i="115"/>
  <c r="AO279" i="161"/>
  <c r="X279" i="161"/>
  <c r="R279" i="161"/>
  <c r="AM299" i="161"/>
  <c r="W299" i="161"/>
  <c r="X299" i="115"/>
  <c r="T299" i="115"/>
  <c r="W279" i="161"/>
  <c r="X279" i="115"/>
  <c r="U299" i="115"/>
  <c r="P86" i="115"/>
  <c r="P190" i="115" s="1"/>
  <c r="P197" i="115" s="1"/>
  <c r="P274" i="115" s="1"/>
  <c r="P289" i="115"/>
  <c r="P295" i="115" s="1"/>
  <c r="T279" i="115"/>
  <c r="U279" i="115"/>
  <c r="P86" i="161"/>
  <c r="P190" i="161" s="1"/>
  <c r="P197" i="161" s="1"/>
  <c r="P289" i="161"/>
  <c r="Y311" i="161"/>
  <c r="Y312" i="161" s="1"/>
  <c r="Y346" i="161"/>
  <c r="N279" i="115"/>
  <c r="S279" i="115"/>
  <c r="AC279" i="161"/>
  <c r="W279" i="115"/>
  <c r="V299" i="161"/>
  <c r="L276" i="161"/>
  <c r="M276" i="161" s="1"/>
  <c r="N276" i="161" s="1"/>
  <c r="O276" i="161" s="1"/>
  <c r="L279" i="161"/>
  <c r="L280" i="161" s="1"/>
  <c r="M280" i="161" s="1"/>
  <c r="L297" i="161" l="1"/>
  <c r="M297" i="161" s="1"/>
  <c r="N297" i="161" s="1"/>
  <c r="O297" i="161" s="1"/>
  <c r="L299" i="161"/>
  <c r="L300" i="161" s="1"/>
  <c r="M300" i="161" s="1"/>
  <c r="M300" i="115"/>
  <c r="N300" i="115" s="1"/>
  <c r="O300" i="115" s="1"/>
  <c r="M280" i="115"/>
  <c r="N280" i="115" s="1"/>
  <c r="O280" i="115" s="1"/>
  <c r="P297" i="115"/>
  <c r="Q297" i="115" s="1"/>
  <c r="R297" i="115" s="1"/>
  <c r="S297" i="115" s="1"/>
  <c r="T297" i="115" s="1"/>
  <c r="U297" i="115" s="1"/>
  <c r="V297" i="115" s="1"/>
  <c r="W297" i="115" s="1"/>
  <c r="X297" i="115" s="1"/>
  <c r="Y297" i="115" s="1"/>
  <c r="P299" i="115"/>
  <c r="P276" i="115"/>
  <c r="Q276" i="115" s="1"/>
  <c r="R276" i="115" s="1"/>
  <c r="S276" i="115" s="1"/>
  <c r="T276" i="115" s="1"/>
  <c r="U276" i="115" s="1"/>
  <c r="V276" i="115" s="1"/>
  <c r="W276" i="115" s="1"/>
  <c r="X276" i="115" s="1"/>
  <c r="Y276" i="115" s="1"/>
  <c r="P279" i="115"/>
  <c r="AB335" i="161"/>
  <c r="AA338" i="161"/>
  <c r="AA345" i="161" s="1"/>
  <c r="N280" i="161"/>
  <c r="O280" i="161" s="1"/>
  <c r="Z346" i="161"/>
  <c r="Z311" i="161"/>
  <c r="Z312" i="161" s="1"/>
  <c r="P300" i="115" l="1"/>
  <c r="Q300" i="115" s="1"/>
  <c r="R300" i="115" s="1"/>
  <c r="S300" i="115" s="1"/>
  <c r="T300" i="115" s="1"/>
  <c r="U300" i="115" s="1"/>
  <c r="V300" i="115" s="1"/>
  <c r="W300" i="115" s="1"/>
  <c r="X300" i="115" s="1"/>
  <c r="Y300" i="115" s="1"/>
  <c r="N300" i="161"/>
  <c r="O300" i="161" s="1"/>
  <c r="AA311" i="161"/>
  <c r="AA312" i="161" s="1"/>
  <c r="AA346" i="161"/>
  <c r="AC335" i="161"/>
  <c r="AB338" i="161"/>
  <c r="AB345" i="161" s="1"/>
  <c r="P280" i="115"/>
  <c r="Q280" i="115" s="1"/>
  <c r="R280" i="115" s="1"/>
  <c r="S280" i="115" s="1"/>
  <c r="T280" i="115" s="1"/>
  <c r="U280" i="115" s="1"/>
  <c r="V280" i="115" s="1"/>
  <c r="W280" i="115" s="1"/>
  <c r="X280" i="115" s="1"/>
  <c r="Y280" i="115" s="1"/>
  <c r="AC338" i="161" l="1"/>
  <c r="AC345" i="161" s="1"/>
  <c r="AD335" i="161"/>
  <c r="AB346" i="161"/>
  <c r="AB311" i="161"/>
  <c r="AB312" i="161" s="1"/>
  <c r="AC346" i="161" l="1"/>
  <c r="AC311" i="161"/>
  <c r="AC312" i="161" s="1"/>
  <c r="AE335" i="161"/>
  <c r="AD338" i="161"/>
  <c r="AD345" i="161" s="1"/>
  <c r="AD311" i="161" l="1"/>
  <c r="AD312" i="161" s="1"/>
  <c r="AD346" i="161"/>
  <c r="AE338" i="161"/>
  <c r="AE345" i="161" s="1"/>
  <c r="AF335" i="161"/>
  <c r="AG335" i="161" l="1"/>
  <c r="AF338" i="161"/>
  <c r="AF345" i="161" s="1"/>
  <c r="AE346" i="161"/>
  <c r="AE311" i="161"/>
  <c r="AE312" i="161" s="1"/>
  <c r="AF346" i="161" l="1"/>
  <c r="AF311" i="161"/>
  <c r="AF312" i="161" s="1"/>
  <c r="AG338" i="161"/>
  <c r="AG345" i="161" s="1"/>
  <c r="AH335" i="161"/>
  <c r="AG311" i="161" l="1"/>
  <c r="AG312" i="161" s="1"/>
  <c r="AG346" i="161"/>
  <c r="AI335" i="161"/>
  <c r="AH338" i="161"/>
  <c r="AH345" i="161" s="1"/>
  <c r="AH346" i="161" l="1"/>
  <c r="AH311" i="161"/>
  <c r="AH312" i="161" s="1"/>
  <c r="AJ335" i="161"/>
  <c r="AI338" i="161"/>
  <c r="AI345" i="161" s="1"/>
  <c r="AK335" i="161" l="1"/>
  <c r="AJ338" i="161"/>
  <c r="AJ345" i="161" s="1"/>
  <c r="AI311" i="161"/>
  <c r="AI312" i="161" s="1"/>
  <c r="AI346" i="161"/>
  <c r="AJ346" i="161" l="1"/>
  <c r="AJ311" i="161"/>
  <c r="AJ312" i="161" s="1"/>
  <c r="AK338" i="161"/>
  <c r="AK345" i="161" s="1"/>
  <c r="AL335" i="161"/>
  <c r="AK346" i="161" l="1"/>
  <c r="AK311" i="161"/>
  <c r="AK312" i="161" s="1"/>
  <c r="AM335" i="161"/>
  <c r="AL338" i="161"/>
  <c r="AL345" i="161" s="1"/>
  <c r="AM338" i="161" l="1"/>
  <c r="AM345" i="161" s="1"/>
  <c r="AN335" i="161"/>
  <c r="AL346" i="161"/>
  <c r="AL311" i="161"/>
  <c r="AL312" i="161" s="1"/>
  <c r="AO335" i="161" l="1"/>
  <c r="AO338" i="161" s="1"/>
  <c r="AO345" i="161" s="1"/>
  <c r="AN338" i="161"/>
  <c r="AN345" i="161" s="1"/>
  <c r="AM346" i="161"/>
  <c r="AM311" i="161"/>
  <c r="AM312" i="161" s="1"/>
  <c r="AN311" i="161" l="1"/>
  <c r="AN312" i="161" s="1"/>
  <c r="AN346" i="161"/>
  <c r="AO311" i="161"/>
  <c r="AO312" i="161" s="1"/>
  <c r="AO346" i="161"/>
  <c r="P203" i="161" l="1"/>
  <c r="P204" i="161" s="1"/>
  <c r="S82" i="161"/>
  <c r="S85" i="161" s="1"/>
  <c r="T76" i="161"/>
  <c r="T85" i="161" s="1"/>
  <c r="T86" i="161" s="1"/>
  <c r="T190" i="161" s="1"/>
  <c r="T197" i="161" s="1"/>
  <c r="T274" i="161" s="1"/>
  <c r="Y74" i="161"/>
  <c r="Y85" i="161" s="1"/>
  <c r="Y290" i="161" s="1"/>
  <c r="Y295" i="161" s="1"/>
  <c r="Y299" i="161" s="1"/>
  <c r="Z76" i="161"/>
  <c r="Z79" i="161"/>
  <c r="AD79" i="161"/>
  <c r="AD82" i="161"/>
  <c r="AG76" i="161"/>
  <c r="AG85" i="161" s="1"/>
  <c r="AJ82" i="161"/>
  <c r="AJ85" i="161" s="1"/>
  <c r="AK74" i="161"/>
  <c r="AK85" i="161" s="1"/>
  <c r="AL203" i="161"/>
  <c r="AL204" i="161" s="1"/>
  <c r="AN79" i="161"/>
  <c r="AN85" i="161" s="1"/>
  <c r="Z77" i="115"/>
  <c r="Z205" i="115" s="1"/>
  <c r="AA206" i="115" s="1"/>
  <c r="AA273" i="115" s="1"/>
  <c r="AA293" i="115" s="1"/>
  <c r="AA295" i="115" s="1"/>
  <c r="Z74" i="115"/>
  <c r="Z75" i="115"/>
  <c r="Z79" i="115"/>
  <c r="Z89" i="115"/>
  <c r="Z95" i="115" s="1"/>
  <c r="Z199" i="115"/>
  <c r="Z204" i="115" s="1"/>
  <c r="Z292" i="115" s="1"/>
  <c r="Q293" i="106"/>
  <c r="R293" i="106"/>
  <c r="S293" i="106"/>
  <c r="T293" i="106"/>
  <c r="U293" i="106"/>
  <c r="V293" i="106"/>
  <c r="W293" i="106"/>
  <c r="X293" i="106"/>
  <c r="Y293" i="106"/>
  <c r="Z293" i="106"/>
  <c r="AA293" i="106"/>
  <c r="AB293" i="106"/>
  <c r="AC293" i="106"/>
  <c r="AD293" i="106"/>
  <c r="AE293" i="106"/>
  <c r="AF293" i="106"/>
  <c r="AG293" i="106"/>
  <c r="AH293" i="106"/>
  <c r="AI293" i="106"/>
  <c r="AJ293" i="106"/>
  <c r="AK293" i="106"/>
  <c r="AL293" i="106"/>
  <c r="AM293" i="106"/>
  <c r="AN293" i="106"/>
  <c r="AO293" i="106"/>
  <c r="Q273" i="106"/>
  <c r="R273" i="106"/>
  <c r="S273" i="106"/>
  <c r="T273" i="106"/>
  <c r="U273" i="106"/>
  <c r="V273" i="106"/>
  <c r="W273" i="106"/>
  <c r="X273" i="106"/>
  <c r="Y273" i="106"/>
  <c r="Z273" i="106"/>
  <c r="AA273" i="106"/>
  <c r="AB273" i="106"/>
  <c r="AC273" i="106"/>
  <c r="AD273" i="106"/>
  <c r="AE273" i="106"/>
  <c r="AF273" i="106"/>
  <c r="AG273" i="106"/>
  <c r="AH273" i="106"/>
  <c r="AI273" i="106"/>
  <c r="AJ273" i="106"/>
  <c r="AK273" i="106"/>
  <c r="AL273" i="106"/>
  <c r="AM273" i="106"/>
  <c r="AN273" i="106"/>
  <c r="AO273" i="106"/>
  <c r="Q290" i="106"/>
  <c r="R290" i="106"/>
  <c r="S290" i="106"/>
  <c r="T290" i="106"/>
  <c r="U290" i="106"/>
  <c r="V290" i="106"/>
  <c r="W290" i="106"/>
  <c r="X290" i="106"/>
  <c r="Y290" i="106"/>
  <c r="Z290" i="106"/>
  <c r="AA290" i="106"/>
  <c r="AB290" i="106"/>
  <c r="AC290" i="106"/>
  <c r="AD290" i="106"/>
  <c r="AE290" i="106"/>
  <c r="AF290" i="106"/>
  <c r="AG290" i="106"/>
  <c r="AH290" i="106"/>
  <c r="AI290" i="106"/>
  <c r="AJ290" i="106"/>
  <c r="AK290" i="106"/>
  <c r="AL290" i="106"/>
  <c r="AM290" i="106"/>
  <c r="AN290" i="106"/>
  <c r="AO290" i="106"/>
  <c r="Q269" i="106"/>
  <c r="R269" i="106"/>
  <c r="S269" i="106"/>
  <c r="T269" i="106"/>
  <c r="U269" i="106"/>
  <c r="V269" i="106"/>
  <c r="W269" i="106"/>
  <c r="X269" i="106"/>
  <c r="Y269" i="106"/>
  <c r="Z269" i="106"/>
  <c r="AA269" i="106"/>
  <c r="AB269" i="106"/>
  <c r="AC269" i="106"/>
  <c r="AD269" i="106"/>
  <c r="AE269" i="106"/>
  <c r="AF269" i="106"/>
  <c r="AG269" i="106"/>
  <c r="AH269" i="106"/>
  <c r="AI269" i="106"/>
  <c r="AJ269" i="106"/>
  <c r="AK269" i="106"/>
  <c r="AL269" i="106"/>
  <c r="AM269" i="106"/>
  <c r="AN269" i="106"/>
  <c r="AO269" i="106"/>
  <c r="Z87" i="112"/>
  <c r="Z90" i="112" s="1"/>
  <c r="Z75" i="112"/>
  <c r="Z76" i="112"/>
  <c r="Z198" i="112" s="1"/>
  <c r="AA199" i="112" s="1"/>
  <c r="Z79" i="112"/>
  <c r="Z82" i="112"/>
  <c r="Z195" i="112"/>
  <c r="Z196" i="112"/>
  <c r="Z121" i="112"/>
  <c r="L153" i="106"/>
  <c r="M153" i="106"/>
  <c r="N153" i="106"/>
  <c r="O153" i="106"/>
  <c r="M122" i="106"/>
  <c r="O122" i="106"/>
  <c r="N122" i="106"/>
  <c r="L122" i="106"/>
  <c r="M69" i="106"/>
  <c r="M73" i="106" s="1"/>
  <c r="N69" i="106"/>
  <c r="N73" i="106" s="1"/>
  <c r="N84" i="106" s="1"/>
  <c r="L69" i="106"/>
  <c r="L73" i="106" s="1"/>
  <c r="Z202" i="112" l="1"/>
  <c r="AA203" i="112" s="1"/>
  <c r="AB136" i="112"/>
  <c r="AF136" i="112"/>
  <c r="AH136" i="112"/>
  <c r="AC136" i="112"/>
  <c r="AI136" i="112"/>
  <c r="AA136" i="112"/>
  <c r="AD136" i="112"/>
  <c r="AG136" i="112"/>
  <c r="AE136" i="112"/>
  <c r="AD105" i="112"/>
  <c r="AE105" i="112"/>
  <c r="AF105" i="112"/>
  <c r="AA105" i="112"/>
  <c r="AG105" i="112"/>
  <c r="AI105" i="112"/>
  <c r="AH105" i="112"/>
  <c r="AB105" i="112"/>
  <c r="AC105" i="112"/>
  <c r="Z110" i="115"/>
  <c r="Z189" i="115" s="1"/>
  <c r="AJ110" i="115"/>
  <c r="AK110" i="115"/>
  <c r="AL110" i="115"/>
  <c r="AM110" i="115"/>
  <c r="AN110" i="115"/>
  <c r="AO110" i="115"/>
  <c r="AF110" i="115"/>
  <c r="AD110" i="115"/>
  <c r="AI110" i="115"/>
  <c r="AG110" i="115"/>
  <c r="AC110" i="115"/>
  <c r="AC189" i="115" s="1"/>
  <c r="AH110" i="115"/>
  <c r="AA110" i="115"/>
  <c r="AA189" i="115" s="1"/>
  <c r="AA190" i="115" s="1"/>
  <c r="AA197" i="115" s="1"/>
  <c r="AA274" i="115" s="1"/>
  <c r="AA279" i="115" s="1"/>
  <c r="AB110" i="115"/>
  <c r="AB189" i="115" s="1"/>
  <c r="AB190" i="115" s="1"/>
  <c r="AB197" i="115" s="1"/>
  <c r="AB274" i="115" s="1"/>
  <c r="AB279" i="115" s="1"/>
  <c r="AE110" i="115"/>
  <c r="O184" i="106"/>
  <c r="N184" i="106"/>
  <c r="N185" i="106" s="1"/>
  <c r="N190" i="106" s="1"/>
  <c r="N267" i="106" s="1"/>
  <c r="N272" i="106" s="1"/>
  <c r="M184" i="106"/>
  <c r="Z85" i="161"/>
  <c r="Z86" i="161" s="1"/>
  <c r="Z190" i="161" s="1"/>
  <c r="Z197" i="161" s="1"/>
  <c r="Z274" i="161" s="1"/>
  <c r="Z279" i="161" s="1"/>
  <c r="AK86" i="161"/>
  <c r="AK190" i="161" s="1"/>
  <c r="AK197" i="161" s="1"/>
  <c r="AK274" i="161" s="1"/>
  <c r="AK279" i="161" s="1"/>
  <c r="AK290" i="161"/>
  <c r="AK295" i="161" s="1"/>
  <c r="AK299" i="161" s="1"/>
  <c r="Z136" i="112"/>
  <c r="AL274" i="161"/>
  <c r="AL279" i="161" s="1"/>
  <c r="AL292" i="161"/>
  <c r="AL295" i="161" s="1"/>
  <c r="AL299" i="161" s="1"/>
  <c r="Z183" i="112"/>
  <c r="Z287" i="112" s="1"/>
  <c r="Z327" i="112"/>
  <c r="Z328" i="112" s="1"/>
  <c r="AA328" i="112" s="1"/>
  <c r="N282" i="106"/>
  <c r="N288" i="106" s="1"/>
  <c r="N292" i="106" s="1"/>
  <c r="Z197" i="112"/>
  <c r="Z285" i="112" s="1"/>
  <c r="T290" i="161"/>
  <c r="T295" i="161" s="1"/>
  <c r="T299" i="161" s="1"/>
  <c r="L184" i="106"/>
  <c r="S290" i="161"/>
  <c r="S295" i="161" s="1"/>
  <c r="S86" i="161"/>
  <c r="S190" i="161" s="1"/>
  <c r="S197" i="161" s="1"/>
  <c r="S274" i="161" s="1"/>
  <c r="L282" i="106"/>
  <c r="L288" i="106" s="1"/>
  <c r="L84" i="106"/>
  <c r="P292" i="161"/>
  <c r="P295" i="161" s="1"/>
  <c r="P274" i="161"/>
  <c r="M84" i="106"/>
  <c r="M282" i="106"/>
  <c r="M288" i="106" s="1"/>
  <c r="AA299" i="115"/>
  <c r="Y86" i="161"/>
  <c r="Y190" i="161" s="1"/>
  <c r="Y197" i="161" s="1"/>
  <c r="Y274" i="161" s="1"/>
  <c r="Z188" i="115"/>
  <c r="Z294" i="115" s="1"/>
  <c r="Z334" i="115"/>
  <c r="Z335" i="115" s="1"/>
  <c r="AD85" i="161"/>
  <c r="AG290" i="161"/>
  <c r="AG295" i="161" s="1"/>
  <c r="AG86" i="161"/>
  <c r="AG190" i="161" s="1"/>
  <c r="AG197" i="161" s="1"/>
  <c r="AG274" i="161" s="1"/>
  <c r="Z105" i="112"/>
  <c r="T279" i="161"/>
  <c r="AN290" i="161"/>
  <c r="AN295" i="161" s="1"/>
  <c r="AN86" i="161"/>
  <c r="AN190" i="161" s="1"/>
  <c r="AN197" i="161" s="1"/>
  <c r="AN274" i="161" s="1"/>
  <c r="AJ290" i="161"/>
  <c r="AJ295" i="161" s="1"/>
  <c r="AJ86" i="161"/>
  <c r="AJ190" i="161" s="1"/>
  <c r="AJ197" i="161" s="1"/>
  <c r="AJ274" i="161" s="1"/>
  <c r="Z85" i="115"/>
  <c r="AA184" i="112" l="1"/>
  <c r="AB184" i="112"/>
  <c r="AA219" i="112"/>
  <c r="AA266" i="112" s="1"/>
  <c r="AA286" i="112" s="1"/>
  <c r="AG219" i="112"/>
  <c r="AD219" i="112"/>
  <c r="AI219" i="112"/>
  <c r="AH219" i="112"/>
  <c r="AB219" i="112"/>
  <c r="AC219" i="112"/>
  <c r="AJ219" i="112"/>
  <c r="AF219" i="112"/>
  <c r="AE219" i="112"/>
  <c r="M185" i="106"/>
  <c r="M190" i="106" s="1"/>
  <c r="M267" i="106" s="1"/>
  <c r="M272" i="106" s="1"/>
  <c r="Z184" i="112"/>
  <c r="Z290" i="161"/>
  <c r="Z295" i="161" s="1"/>
  <c r="Z299" i="161" s="1"/>
  <c r="L185" i="106"/>
  <c r="L190" i="106" s="1"/>
  <c r="L267" i="106" s="1"/>
  <c r="L272" i="106" s="1"/>
  <c r="L273" i="106" s="1"/>
  <c r="Z331" i="112"/>
  <c r="Z338" i="112" s="1"/>
  <c r="Z304" i="112" s="1"/>
  <c r="Z305" i="112" s="1"/>
  <c r="O69" i="106"/>
  <c r="O73" i="106" s="1"/>
  <c r="M292" i="106"/>
  <c r="P279" i="161"/>
  <c r="P280" i="161" s="1"/>
  <c r="Q280" i="161" s="1"/>
  <c r="R280" i="161" s="1"/>
  <c r="P276" i="161"/>
  <c r="Q276" i="161" s="1"/>
  <c r="R276" i="161" s="1"/>
  <c r="S276" i="161" s="1"/>
  <c r="T276" i="161" s="1"/>
  <c r="U276" i="161" s="1"/>
  <c r="V276" i="161" s="1"/>
  <c r="W276" i="161" s="1"/>
  <c r="X276" i="161" s="1"/>
  <c r="Y276" i="161" s="1"/>
  <c r="Z276" i="161" s="1"/>
  <c r="AA276" i="161" s="1"/>
  <c r="AB276" i="161" s="1"/>
  <c r="AC276" i="161" s="1"/>
  <c r="AG279" i="161"/>
  <c r="P299" i="161"/>
  <c r="P300" i="161" s="1"/>
  <c r="P297" i="161"/>
  <c r="Q297" i="161" s="1"/>
  <c r="R297" i="161" s="1"/>
  <c r="S297" i="161" s="1"/>
  <c r="T297" i="161" s="1"/>
  <c r="U297" i="161" s="1"/>
  <c r="V297" i="161" s="1"/>
  <c r="W297" i="161" s="1"/>
  <c r="X297" i="161" s="1"/>
  <c r="Y297" i="161" s="1"/>
  <c r="AG299" i="161"/>
  <c r="Y279" i="161"/>
  <c r="Z86" i="115"/>
  <c r="Z190" i="115" s="1"/>
  <c r="Z197" i="115" s="1"/>
  <c r="Z274" i="115" s="1"/>
  <c r="Z290" i="115"/>
  <c r="Z295" i="115" s="1"/>
  <c r="AD290" i="161"/>
  <c r="AD295" i="161" s="1"/>
  <c r="AD86" i="161"/>
  <c r="AD190" i="161" s="1"/>
  <c r="AD197" i="161" s="1"/>
  <c r="AD274" i="161" s="1"/>
  <c r="L290" i="106"/>
  <c r="M290" i="106" s="1"/>
  <c r="N290" i="106" s="1"/>
  <c r="L292" i="106"/>
  <c r="L293" i="106" s="1"/>
  <c r="AN299" i="161"/>
  <c r="AJ279" i="161"/>
  <c r="AB328" i="112"/>
  <c r="AA331" i="112"/>
  <c r="AA338" i="112" s="1"/>
  <c r="S279" i="161"/>
  <c r="AN279" i="161"/>
  <c r="Z338" i="115"/>
  <c r="Z345" i="115" s="1"/>
  <c r="AA335" i="115"/>
  <c r="AJ299" i="161"/>
  <c r="S299" i="161"/>
  <c r="L302" i="161" l="1"/>
  <c r="J4" i="161" s="1"/>
  <c r="Z297" i="161"/>
  <c r="AA297" i="161" s="1"/>
  <c r="AB297" i="161" s="1"/>
  <c r="AC297" i="161" s="1"/>
  <c r="AD297" i="161" s="1"/>
  <c r="AE297" i="161" s="1"/>
  <c r="AF297" i="161" s="1"/>
  <c r="AG297" i="161" s="1"/>
  <c r="AH297" i="161" s="1"/>
  <c r="AI297" i="161" s="1"/>
  <c r="AJ297" i="161" s="1"/>
  <c r="AK297" i="161" s="1"/>
  <c r="AL297" i="161" s="1"/>
  <c r="AM297" i="161" s="1"/>
  <c r="AN297" i="161" s="1"/>
  <c r="AO297" i="161" s="1"/>
  <c r="L269" i="106"/>
  <c r="M269" i="106" s="1"/>
  <c r="N269" i="106" s="1"/>
  <c r="Z339" i="112"/>
  <c r="M273" i="106"/>
  <c r="N273" i="106" s="1"/>
  <c r="Z276" i="115"/>
  <c r="AA276" i="115" s="1"/>
  <c r="AB276" i="115" s="1"/>
  <c r="Z279" i="115"/>
  <c r="Z280" i="115" s="1"/>
  <c r="AA280" i="115" s="1"/>
  <c r="AB280" i="115" s="1"/>
  <c r="AA338" i="115"/>
  <c r="AA345" i="115" s="1"/>
  <c r="AB335" i="115"/>
  <c r="S280" i="161"/>
  <c r="T280" i="161" s="1"/>
  <c r="U280" i="161" s="1"/>
  <c r="V280" i="161" s="1"/>
  <c r="W280" i="161" s="1"/>
  <c r="X280" i="161" s="1"/>
  <c r="Y280" i="161" s="1"/>
  <c r="Z280" i="161" s="1"/>
  <c r="AA280" i="161" s="1"/>
  <c r="AB280" i="161" s="1"/>
  <c r="AC280" i="161" s="1"/>
  <c r="AD299" i="161"/>
  <c r="Q300" i="161"/>
  <c r="R300" i="161" s="1"/>
  <c r="S300" i="161" s="1"/>
  <c r="T300" i="161" s="1"/>
  <c r="U300" i="161" s="1"/>
  <c r="V300" i="161" s="1"/>
  <c r="W300" i="161" s="1"/>
  <c r="X300" i="161" s="1"/>
  <c r="Y300" i="161" s="1"/>
  <c r="Z300" i="161" s="1"/>
  <c r="AA300" i="161" s="1"/>
  <c r="AB300" i="161" s="1"/>
  <c r="AC300" i="161" s="1"/>
  <c r="AA304" i="112"/>
  <c r="AA305" i="112" s="1"/>
  <c r="AA339" i="112"/>
  <c r="Z297" i="115"/>
  <c r="AA297" i="115" s="1"/>
  <c r="AB297" i="115" s="1"/>
  <c r="Z299" i="115"/>
  <c r="Z300" i="115" s="1"/>
  <c r="Z346" i="115"/>
  <c r="Z311" i="115"/>
  <c r="Z312" i="115" s="1"/>
  <c r="M293" i="106"/>
  <c r="N293" i="106" s="1"/>
  <c r="AB331" i="112"/>
  <c r="AB338" i="112" s="1"/>
  <c r="AC328" i="112"/>
  <c r="AD279" i="161"/>
  <c r="AD276" i="161"/>
  <c r="AE276" i="161" s="1"/>
  <c r="AF276" i="161" s="1"/>
  <c r="AG276" i="161" s="1"/>
  <c r="AH276" i="161" s="1"/>
  <c r="AI276" i="161" s="1"/>
  <c r="AJ276" i="161" s="1"/>
  <c r="AK276" i="161" s="1"/>
  <c r="AL276" i="161" s="1"/>
  <c r="AM276" i="161" s="1"/>
  <c r="AN276" i="161" s="1"/>
  <c r="AO276" i="161" s="1"/>
  <c r="O282" i="106"/>
  <c r="O288" i="106" s="1"/>
  <c r="O84" i="106"/>
  <c r="O185" i="106" s="1"/>
  <c r="O190" i="106" s="1"/>
  <c r="O267" i="106" s="1"/>
  <c r="AD280" i="161" l="1"/>
  <c r="AE280" i="161" s="1"/>
  <c r="AF280" i="161" s="1"/>
  <c r="AG280" i="161" s="1"/>
  <c r="AH280" i="161" s="1"/>
  <c r="AI280" i="161" s="1"/>
  <c r="AJ280" i="161" s="1"/>
  <c r="AK280" i="161" s="1"/>
  <c r="AL280" i="161" s="1"/>
  <c r="AM280" i="161" s="1"/>
  <c r="AN280" i="161" s="1"/>
  <c r="AO280" i="161" s="1"/>
  <c r="AC331" i="112"/>
  <c r="AC338" i="112" s="1"/>
  <c r="AA300" i="115"/>
  <c r="AB300" i="115" s="1"/>
  <c r="O292" i="106"/>
  <c r="O293" i="106" s="1"/>
  <c r="O290" i="106"/>
  <c r="P290" i="106" s="1"/>
  <c r="L295" i="106"/>
  <c r="J4" i="106" s="1"/>
  <c r="AD300" i="161"/>
  <c r="AE300" i="161" s="1"/>
  <c r="AF300" i="161" s="1"/>
  <c r="AG300" i="161" s="1"/>
  <c r="AH300" i="161" s="1"/>
  <c r="AI300" i="161" s="1"/>
  <c r="AJ300" i="161" s="1"/>
  <c r="AK300" i="161" s="1"/>
  <c r="AL300" i="161" s="1"/>
  <c r="AM300" i="161" s="1"/>
  <c r="AN300" i="161" s="1"/>
  <c r="AO300" i="161" s="1"/>
  <c r="AA346" i="115"/>
  <c r="AA311" i="115"/>
  <c r="AA312" i="115" s="1"/>
  <c r="O269" i="106"/>
  <c r="P269" i="106" s="1"/>
  <c r="O272" i="106"/>
  <c r="O273" i="106" s="1"/>
  <c r="P273" i="106" s="1"/>
  <c r="AC335" i="115"/>
  <c r="AB338" i="115"/>
  <c r="AB345" i="115" s="1"/>
  <c r="AB304" i="112"/>
  <c r="AB305" i="112" s="1"/>
  <c r="AB339" i="112"/>
  <c r="P293" i="106" l="1"/>
  <c r="J5" i="106" s="1"/>
  <c r="AC339" i="112"/>
  <c r="AC304" i="112"/>
  <c r="AC305" i="112" s="1"/>
  <c r="AB311" i="115"/>
  <c r="AB312" i="115" s="1"/>
  <c r="AB346" i="115"/>
  <c r="AC338" i="115"/>
  <c r="AC345" i="115" s="1"/>
  <c r="J5" i="161"/>
  <c r="AC311" i="115" l="1"/>
  <c r="AC312" i="115" s="1"/>
  <c r="AC346" i="115"/>
  <c r="AG88" i="115" l="1"/>
  <c r="AH92" i="115"/>
  <c r="AH76" i="115"/>
  <c r="AH78" i="115"/>
  <c r="AH84" i="115"/>
  <c r="AH75" i="112"/>
  <c r="AH77" i="112"/>
  <c r="AH78" i="112"/>
  <c r="AD81" i="115" l="1"/>
  <c r="AF74" i="115"/>
  <c r="AF75" i="115"/>
  <c r="AG74" i="115"/>
  <c r="AG126" i="115"/>
  <c r="AH75" i="115"/>
  <c r="AH200" i="115"/>
  <c r="AH201" i="115"/>
  <c r="AH202" i="115"/>
  <c r="AH157" i="115"/>
  <c r="AH87" i="112"/>
  <c r="AH152" i="112"/>
  <c r="AG152" i="112"/>
  <c r="AH195" i="112"/>
  <c r="AI78" i="112"/>
  <c r="AH79" i="112"/>
  <c r="AH82" i="112"/>
  <c r="AG75" i="112"/>
  <c r="AG174" i="112" l="1"/>
  <c r="AI174" i="112"/>
  <c r="AH174" i="112"/>
  <c r="AK174" i="112"/>
  <c r="AJ174" i="112"/>
  <c r="AL174" i="112"/>
  <c r="AM174" i="112"/>
  <c r="AN174" i="112"/>
  <c r="AO174" i="112"/>
  <c r="AH148" i="115"/>
  <c r="AI148" i="115"/>
  <c r="AJ148" i="115"/>
  <c r="AK148" i="115"/>
  <c r="AL148" i="115"/>
  <c r="AM148" i="115"/>
  <c r="AN148" i="115"/>
  <c r="AO148" i="115"/>
  <c r="AH175" i="112"/>
  <c r="AJ175" i="112"/>
  <c r="AI175" i="112"/>
  <c r="AK175" i="112"/>
  <c r="AL175" i="112"/>
  <c r="AM175" i="112"/>
  <c r="AN175" i="112"/>
  <c r="AO175" i="112"/>
  <c r="AH241" i="115"/>
  <c r="AI242" i="115" s="1"/>
  <c r="AI180" i="115"/>
  <c r="AJ180" i="115"/>
  <c r="AK180" i="115"/>
  <c r="AL180" i="115"/>
  <c r="AM180" i="115"/>
  <c r="AN180" i="115"/>
  <c r="AO180" i="115"/>
  <c r="AG209" i="115"/>
  <c r="AH210" i="115" s="1"/>
  <c r="AG148" i="115"/>
  <c r="AH234" i="112"/>
  <c r="AI235" i="112" s="1"/>
  <c r="AH180" i="115"/>
  <c r="AG234" i="112"/>
  <c r="AH235" i="112" s="1"/>
  <c r="AI259" i="112" l="1"/>
  <c r="AJ259" i="112"/>
  <c r="AK259" i="112"/>
  <c r="AL259" i="112"/>
  <c r="AM259" i="112"/>
  <c r="AN259" i="112"/>
  <c r="AO259" i="112"/>
  <c r="AH258" i="112"/>
  <c r="AK258" i="112"/>
  <c r="AI258" i="112"/>
  <c r="AJ258" i="112"/>
  <c r="AL258" i="112"/>
  <c r="AM258" i="112"/>
  <c r="AN258" i="112"/>
  <c r="AO258" i="112"/>
  <c r="AH233" i="115"/>
  <c r="AK233" i="115"/>
  <c r="AJ233" i="115"/>
  <c r="AI233" i="115"/>
  <c r="AL233" i="115"/>
  <c r="AM233" i="115"/>
  <c r="AN233" i="115"/>
  <c r="AO233" i="115"/>
  <c r="AI266" i="115"/>
  <c r="AJ266" i="115"/>
  <c r="AK266" i="115"/>
  <c r="AL266" i="115"/>
  <c r="AM266" i="115"/>
  <c r="AN266" i="115"/>
  <c r="AO266" i="115"/>
  <c r="AG75" i="115"/>
  <c r="AG77" i="115"/>
  <c r="AG205" i="115" s="1"/>
  <c r="AH206" i="115" s="1"/>
  <c r="AG84" i="115"/>
  <c r="AH70" i="115"/>
  <c r="AH73" i="115" s="1"/>
  <c r="AH289" i="115" s="1"/>
  <c r="AH74" i="115"/>
  <c r="AH79" i="115"/>
  <c r="AH199" i="115"/>
  <c r="AH89" i="115"/>
  <c r="AH126" i="115"/>
  <c r="AH196" i="112"/>
  <c r="AH197" i="112" s="1"/>
  <c r="AH285" i="112" s="1"/>
  <c r="AF86" i="112"/>
  <c r="AG121" i="112"/>
  <c r="AH121" i="112"/>
  <c r="AH76" i="112"/>
  <c r="AH198" i="112" s="1"/>
  <c r="AI199" i="112" s="1"/>
  <c r="AG82" i="112"/>
  <c r="AC69" i="112"/>
  <c r="U69" i="112"/>
  <c r="Z69" i="112"/>
  <c r="AA69" i="112"/>
  <c r="AF69" i="112"/>
  <c r="AE69" i="112"/>
  <c r="W69" i="112"/>
  <c r="T69" i="112"/>
  <c r="Y69" i="112"/>
  <c r="AB69" i="112"/>
  <c r="X69" i="112"/>
  <c r="V69" i="112"/>
  <c r="AD69" i="112"/>
  <c r="S69" i="112"/>
  <c r="Q69" i="112"/>
  <c r="P69" i="112"/>
  <c r="AI69" i="112"/>
  <c r="R69" i="112"/>
  <c r="M69" i="112"/>
  <c r="L69" i="112"/>
  <c r="O69" i="112"/>
  <c r="N69" i="112"/>
  <c r="AJ69" i="112"/>
  <c r="AK69" i="112"/>
  <c r="AL69" i="112"/>
  <c r="AM69" i="112"/>
  <c r="AN69" i="112"/>
  <c r="AO69" i="112"/>
  <c r="AH69" i="112"/>
  <c r="AG69" i="112"/>
  <c r="AH149" i="115" l="1"/>
  <c r="AI149" i="115"/>
  <c r="AJ149" i="115"/>
  <c r="AK149" i="115"/>
  <c r="AL149" i="115"/>
  <c r="AM149" i="115"/>
  <c r="AN149" i="115"/>
  <c r="AO149" i="115"/>
  <c r="AH144" i="112"/>
  <c r="AJ144" i="112"/>
  <c r="AK144" i="112"/>
  <c r="AI144" i="112"/>
  <c r="AL144" i="112"/>
  <c r="AM144" i="112"/>
  <c r="AN144" i="112"/>
  <c r="AO144" i="112"/>
  <c r="AG143" i="112"/>
  <c r="AI143" i="112"/>
  <c r="AJ143" i="112"/>
  <c r="AK143" i="112"/>
  <c r="AH143" i="112"/>
  <c r="AL143" i="112"/>
  <c r="AM143" i="112"/>
  <c r="AN143" i="112"/>
  <c r="AO143" i="112"/>
  <c r="AG202" i="112"/>
  <c r="AH203" i="112" s="1"/>
  <c r="AH209" i="115"/>
  <c r="AI210" i="115" s="1"/>
  <c r="AH202" i="112"/>
  <c r="AI203" i="112" s="1"/>
  <c r="AH226" i="112" l="1"/>
  <c r="AK226" i="112"/>
  <c r="AI226" i="112"/>
  <c r="AJ226" i="112"/>
  <c r="AL226" i="112"/>
  <c r="AM226" i="112"/>
  <c r="AN226" i="112"/>
  <c r="AO226" i="112"/>
  <c r="AI227" i="112"/>
  <c r="AJ227" i="112"/>
  <c r="AK227" i="112"/>
  <c r="AL227" i="112"/>
  <c r="AM227" i="112"/>
  <c r="AN227" i="112"/>
  <c r="AO227" i="112"/>
  <c r="AI234" i="115"/>
  <c r="AK234" i="115"/>
  <c r="AJ234" i="115"/>
  <c r="AL234" i="115"/>
  <c r="AM234" i="115"/>
  <c r="AN234" i="115"/>
  <c r="AO234" i="115"/>
  <c r="AG157" i="115"/>
  <c r="AG87" i="112"/>
  <c r="AH86" i="112"/>
  <c r="AH90" i="112" s="1"/>
  <c r="AH77" i="115"/>
  <c r="AH205" i="115" s="1"/>
  <c r="AI206" i="115" s="1"/>
  <c r="AH80" i="115"/>
  <c r="AH82" i="115"/>
  <c r="AH203" i="115"/>
  <c r="AH204" i="115" s="1"/>
  <c r="AH292" i="115" s="1"/>
  <c r="AG80" i="115"/>
  <c r="AG81" i="115"/>
  <c r="AG82" i="115"/>
  <c r="AF92" i="115"/>
  <c r="AG70" i="115"/>
  <c r="AG73" i="115" s="1"/>
  <c r="AF70" i="115"/>
  <c r="AF73" i="115" s="1"/>
  <c r="AF78" i="115"/>
  <c r="AF203" i="115"/>
  <c r="AE126" i="115"/>
  <c r="AD86" i="112"/>
  <c r="AE152" i="112"/>
  <c r="AE195" i="112"/>
  <c r="AE197" i="112" s="1"/>
  <c r="AE285" i="112" s="1"/>
  <c r="AF195" i="112"/>
  <c r="AG195" i="112"/>
  <c r="AG196" i="112"/>
  <c r="AE75" i="112"/>
  <c r="AG79" i="112"/>
  <c r="AF82" i="112"/>
  <c r="AF78" i="112"/>
  <c r="AE82" i="112"/>
  <c r="AE76" i="112"/>
  <c r="AE198" i="112" s="1"/>
  <c r="AF199" i="112" s="1"/>
  <c r="AF76" i="112"/>
  <c r="AF198" i="112" s="1"/>
  <c r="AG199" i="112" s="1"/>
  <c r="AG77" i="112"/>
  <c r="AA74" i="112"/>
  <c r="X74" i="112"/>
  <c r="W74" i="112"/>
  <c r="AF74" i="112"/>
  <c r="AB74" i="112"/>
  <c r="O74" i="112"/>
  <c r="AM74" i="112"/>
  <c r="AC74" i="112"/>
  <c r="U74" i="112"/>
  <c r="AE74" i="112"/>
  <c r="AH74" i="112"/>
  <c r="M74" i="112"/>
  <c r="N74" i="112"/>
  <c r="S74" i="112"/>
  <c r="Q74" i="112"/>
  <c r="L74" i="112"/>
  <c r="AL74" i="112"/>
  <c r="AJ74" i="112"/>
  <c r="AK74" i="112"/>
  <c r="AN74" i="112"/>
  <c r="AO74" i="112"/>
  <c r="AD74" i="112"/>
  <c r="Y74" i="112"/>
  <c r="AG74" i="112"/>
  <c r="R74" i="112"/>
  <c r="P74" i="112"/>
  <c r="Z74" i="112"/>
  <c r="T74" i="112"/>
  <c r="V74" i="112"/>
  <c r="AI74" i="112"/>
  <c r="AA68" i="112"/>
  <c r="AA72" i="112" s="1"/>
  <c r="AI68" i="112"/>
  <c r="AI72" i="112" s="1"/>
  <c r="N68" i="112"/>
  <c r="N72" i="112" s="1"/>
  <c r="AH68" i="112"/>
  <c r="AH72" i="112" s="1"/>
  <c r="S68" i="112"/>
  <c r="S72" i="112" s="1"/>
  <c r="S282" i="112" s="1"/>
  <c r="AM68" i="112"/>
  <c r="AM72" i="112" s="1"/>
  <c r="O68" i="112"/>
  <c r="O72" i="112" s="1"/>
  <c r="O282" i="112" s="1"/>
  <c r="Y68" i="112"/>
  <c r="Y72" i="112" s="1"/>
  <c r="W68" i="112"/>
  <c r="W72" i="112" s="1"/>
  <c r="M68" i="112"/>
  <c r="M72" i="112" s="1"/>
  <c r="T68" i="112"/>
  <c r="T72" i="112" s="1"/>
  <c r="Z68" i="112"/>
  <c r="Z72" i="112" s="1"/>
  <c r="Q68" i="112"/>
  <c r="Q72" i="112" s="1"/>
  <c r="U68" i="112"/>
  <c r="U72" i="112" s="1"/>
  <c r="AK68" i="112"/>
  <c r="AK72" i="112" s="1"/>
  <c r="AK282" i="112" s="1"/>
  <c r="AC68" i="112"/>
  <c r="AC72" i="112" s="1"/>
  <c r="L68" i="112"/>
  <c r="L72" i="112" s="1"/>
  <c r="X68" i="112"/>
  <c r="X72" i="112" s="1"/>
  <c r="AE68" i="112"/>
  <c r="AE72" i="112" s="1"/>
  <c r="P68" i="112"/>
  <c r="P72" i="112" s="1"/>
  <c r="AB68" i="112"/>
  <c r="AB72" i="112" s="1"/>
  <c r="V68" i="112"/>
  <c r="V72" i="112" s="1"/>
  <c r="AF68" i="112"/>
  <c r="AF72" i="112" s="1"/>
  <c r="AL68" i="112"/>
  <c r="AL72" i="112" s="1"/>
  <c r="AJ68" i="112"/>
  <c r="AJ72" i="112" s="1"/>
  <c r="AN68" i="112"/>
  <c r="AN72" i="112" s="1"/>
  <c r="AD68" i="112"/>
  <c r="AD72" i="112" s="1"/>
  <c r="AO68" i="112"/>
  <c r="AO72" i="112" s="1"/>
  <c r="R68" i="112"/>
  <c r="R72" i="112" s="1"/>
  <c r="AG68" i="112"/>
  <c r="AG72" i="112" s="1"/>
  <c r="AF172" i="112" l="1"/>
  <c r="AG172" i="112"/>
  <c r="AJ172" i="112"/>
  <c r="AI172" i="112"/>
  <c r="AH172" i="112"/>
  <c r="AK172" i="112"/>
  <c r="AL172" i="112"/>
  <c r="AM172" i="112"/>
  <c r="AN172" i="112"/>
  <c r="AG179" i="115"/>
  <c r="AH179" i="115"/>
  <c r="AI179" i="115"/>
  <c r="AJ179" i="115"/>
  <c r="AK179" i="115"/>
  <c r="AL179" i="115"/>
  <c r="AM179" i="115"/>
  <c r="AN179" i="115"/>
  <c r="AO179" i="115"/>
  <c r="AE146" i="115"/>
  <c r="AF146" i="115"/>
  <c r="AG146" i="115"/>
  <c r="AH146" i="115"/>
  <c r="AI146" i="115"/>
  <c r="AJ146" i="115"/>
  <c r="AK146" i="115"/>
  <c r="AL146" i="115"/>
  <c r="AM146" i="115"/>
  <c r="AN146" i="115"/>
  <c r="AL113" i="112"/>
  <c r="AK113" i="112"/>
  <c r="AI113" i="112"/>
  <c r="AJ113" i="112"/>
  <c r="AM113" i="112"/>
  <c r="AN113" i="112"/>
  <c r="AO113" i="112"/>
  <c r="AG197" i="112"/>
  <c r="AG285" i="112" s="1"/>
  <c r="Y282" i="112"/>
  <c r="L282" i="112"/>
  <c r="AC282" i="112"/>
  <c r="M282" i="112"/>
  <c r="AG282" i="112"/>
  <c r="AJ282" i="112"/>
  <c r="V282" i="112"/>
  <c r="AO282" i="112"/>
  <c r="AD282" i="112"/>
  <c r="P282" i="112"/>
  <c r="R282" i="112"/>
  <c r="AN282" i="112"/>
  <c r="AE282" i="112"/>
  <c r="AL282" i="112"/>
  <c r="U282" i="112"/>
  <c r="AF282" i="112"/>
  <c r="Z282" i="112"/>
  <c r="X282" i="112"/>
  <c r="W282" i="112"/>
  <c r="AM282" i="112"/>
  <c r="N282" i="112"/>
  <c r="AB282" i="112"/>
  <c r="T282" i="112"/>
  <c r="Q282" i="112"/>
  <c r="AH327" i="112"/>
  <c r="AH183" i="112"/>
  <c r="AH287" i="112" s="1"/>
  <c r="AH113" i="112"/>
  <c r="AA282" i="112"/>
  <c r="AH282" i="112"/>
  <c r="AF289" i="115"/>
  <c r="AI282" i="112"/>
  <c r="AG289" i="115"/>
  <c r="AE234" i="112"/>
  <c r="AF235" i="112" s="1"/>
  <c r="AE172" i="112"/>
  <c r="AG241" i="115"/>
  <c r="AH242" i="115" s="1"/>
  <c r="AE209" i="115"/>
  <c r="AF210" i="115" s="1"/>
  <c r="AH265" i="115" l="1"/>
  <c r="AJ265" i="115"/>
  <c r="AI265" i="115"/>
  <c r="AK265" i="115"/>
  <c r="AL265" i="115"/>
  <c r="AM265" i="115"/>
  <c r="AN265" i="115"/>
  <c r="AO265" i="115"/>
  <c r="AF256" i="112"/>
  <c r="AJ256" i="112"/>
  <c r="AG256" i="112"/>
  <c r="AI256" i="112"/>
  <c r="AK256" i="112"/>
  <c r="AH256" i="112"/>
  <c r="AL256" i="112"/>
  <c r="AM256" i="112"/>
  <c r="AN256" i="112"/>
  <c r="AO256" i="112"/>
  <c r="AF231" i="115"/>
  <c r="AI231" i="115"/>
  <c r="AH231" i="115"/>
  <c r="AK231" i="115"/>
  <c r="AG231" i="115"/>
  <c r="AJ231" i="115"/>
  <c r="AL231" i="115"/>
  <c r="AM231" i="115"/>
  <c r="AN231" i="115"/>
  <c r="AO231" i="115"/>
  <c r="AF87" i="112"/>
  <c r="AF90" i="112" s="1"/>
  <c r="AG86" i="112"/>
  <c r="AG90" i="112" s="1"/>
  <c r="AF88" i="115"/>
  <c r="AG89" i="115"/>
  <c r="AH88" i="115"/>
  <c r="AH95" i="115" s="1"/>
  <c r="AF76" i="115"/>
  <c r="AF79" i="115"/>
  <c r="AF84" i="115"/>
  <c r="AF200" i="115"/>
  <c r="AG76" i="115"/>
  <c r="AG199" i="115"/>
  <c r="AH81" i="115"/>
  <c r="AH85" i="115" s="1"/>
  <c r="AE78" i="112"/>
  <c r="AF77" i="112"/>
  <c r="AE121" i="112"/>
  <c r="M80" i="112"/>
  <c r="O80" i="112"/>
  <c r="P80" i="112"/>
  <c r="N80" i="112"/>
  <c r="Q80" i="112"/>
  <c r="L80" i="112"/>
  <c r="AO80" i="112"/>
  <c r="AN80" i="112"/>
  <c r="AM80" i="112"/>
  <c r="AL80" i="112"/>
  <c r="AK80" i="112"/>
  <c r="AJ80" i="112"/>
  <c r="AI80" i="112"/>
  <c r="AH80" i="112"/>
  <c r="AG80" i="112"/>
  <c r="AF80" i="112"/>
  <c r="AE80" i="112"/>
  <c r="AD80" i="112"/>
  <c r="AC80" i="112"/>
  <c r="AB80" i="112"/>
  <c r="AA80" i="112"/>
  <c r="Z80" i="112"/>
  <c r="Y80" i="112"/>
  <c r="X80" i="112"/>
  <c r="W80" i="112"/>
  <c r="V80" i="112"/>
  <c r="U80" i="112"/>
  <c r="T80" i="112"/>
  <c r="S80" i="112"/>
  <c r="R80" i="112"/>
  <c r="AO112" i="112" l="1"/>
  <c r="AH112" i="112"/>
  <c r="AM112" i="112"/>
  <c r="AI112" i="112"/>
  <c r="AK112" i="112"/>
  <c r="AN112" i="112"/>
  <c r="AJ112" i="112"/>
  <c r="AL112" i="112"/>
  <c r="AM111" i="112"/>
  <c r="AN111" i="112"/>
  <c r="AO111" i="112"/>
  <c r="AG111" i="112"/>
  <c r="AJ111" i="112"/>
  <c r="AH111" i="112"/>
  <c r="AI111" i="112"/>
  <c r="AK111" i="112"/>
  <c r="AL111" i="112"/>
  <c r="AE202" i="112"/>
  <c r="AF203" i="112" s="1"/>
  <c r="AH141" i="112"/>
  <c r="AK141" i="112"/>
  <c r="AG141" i="112"/>
  <c r="AF141" i="112"/>
  <c r="AJ141" i="112"/>
  <c r="AI141" i="112"/>
  <c r="AL141" i="112"/>
  <c r="AM141" i="112"/>
  <c r="AN141" i="112"/>
  <c r="AJ118" i="115"/>
  <c r="AL118" i="115"/>
  <c r="AI118" i="115"/>
  <c r="AM118" i="115"/>
  <c r="AK118" i="115"/>
  <c r="AN118" i="115"/>
  <c r="AO118" i="115"/>
  <c r="AE141" i="112"/>
  <c r="AH86" i="115"/>
  <c r="AH290" i="115"/>
  <c r="AH334" i="115"/>
  <c r="AH118" i="115"/>
  <c r="AH188" i="115"/>
  <c r="AH294" i="115" s="1"/>
  <c r="AG327" i="112"/>
  <c r="AG183" i="112"/>
  <c r="AG287" i="112" s="1"/>
  <c r="AG112" i="112"/>
  <c r="AF327" i="112"/>
  <c r="AF111" i="112"/>
  <c r="AF224" i="112" l="1"/>
  <c r="AH224" i="112"/>
  <c r="AG224" i="112"/>
  <c r="AI224" i="112"/>
  <c r="AJ224" i="112"/>
  <c r="AK224" i="112"/>
  <c r="AL224" i="112"/>
  <c r="AM224" i="112"/>
  <c r="AN224" i="112"/>
  <c r="AO224" i="112"/>
  <c r="AD87" i="112" l="1"/>
  <c r="AD90" i="112" s="1"/>
  <c r="AE86" i="112"/>
  <c r="AE90" i="112" s="1"/>
  <c r="AE88" i="115"/>
  <c r="AE92" i="115"/>
  <c r="AF89" i="115"/>
  <c r="AF95" i="115" s="1"/>
  <c r="AG92" i="115"/>
  <c r="AG95" i="115" s="1"/>
  <c r="AD75" i="112"/>
  <c r="AD77" i="112"/>
  <c r="AD78" i="112"/>
  <c r="AE77" i="112"/>
  <c r="AE79" i="112"/>
  <c r="AF75" i="112"/>
  <c r="AG76" i="112"/>
  <c r="AG198" i="112" s="1"/>
  <c r="AH199" i="112" s="1"/>
  <c r="AG78" i="115"/>
  <c r="AG79" i="115"/>
  <c r="AG200" i="115"/>
  <c r="AG201" i="115"/>
  <c r="AG202" i="115"/>
  <c r="AG203" i="115"/>
  <c r="AF126" i="115"/>
  <c r="AF157" i="115"/>
  <c r="AF199" i="115"/>
  <c r="AF201" i="115"/>
  <c r="AF202" i="115"/>
  <c r="AE77" i="115"/>
  <c r="AE205" i="115" s="1"/>
  <c r="AF206" i="115" s="1"/>
  <c r="AE70" i="115"/>
  <c r="AE73" i="115" s="1"/>
  <c r="AE78" i="115"/>
  <c r="AE80" i="115"/>
  <c r="AE82" i="115"/>
  <c r="AE84" i="115"/>
  <c r="AE199" i="115"/>
  <c r="AE201" i="115"/>
  <c r="AE202" i="115"/>
  <c r="AD126" i="115"/>
  <c r="AD75" i="115"/>
  <c r="AD85" i="115" s="1"/>
  <c r="AD86" i="115" s="1"/>
  <c r="AD199" i="115"/>
  <c r="AC200" i="115"/>
  <c r="AC204" i="115" s="1"/>
  <c r="AF152" i="112"/>
  <c r="AD152" i="112"/>
  <c r="AF196" i="112"/>
  <c r="AF197" i="112" s="1"/>
  <c r="AF285" i="112" s="1"/>
  <c r="AC121" i="112"/>
  <c r="AD195" i="112"/>
  <c r="AD196" i="112"/>
  <c r="AC195" i="112"/>
  <c r="AC196" i="112"/>
  <c r="M81" i="112"/>
  <c r="N81" i="112"/>
  <c r="Q81" i="112"/>
  <c r="P81" i="112"/>
  <c r="O81" i="112"/>
  <c r="R81" i="112"/>
  <c r="L81" i="112"/>
  <c r="AO81" i="112"/>
  <c r="AN81" i="112"/>
  <c r="AM81" i="112"/>
  <c r="AL81" i="112"/>
  <c r="AK81" i="112"/>
  <c r="AJ81" i="112"/>
  <c r="AI81" i="112"/>
  <c r="AH81" i="112"/>
  <c r="AG81" i="112"/>
  <c r="AF81" i="112"/>
  <c r="AE81" i="112"/>
  <c r="AD81" i="112"/>
  <c r="AC81" i="112"/>
  <c r="AB81" i="112"/>
  <c r="AA81" i="112"/>
  <c r="Z81" i="112"/>
  <c r="Y81" i="112"/>
  <c r="X81" i="112"/>
  <c r="W81" i="112"/>
  <c r="V81" i="112"/>
  <c r="U81" i="112"/>
  <c r="T81" i="112"/>
  <c r="S81" i="112"/>
  <c r="AD234" i="112" l="1"/>
  <c r="AE235" i="112" s="1"/>
  <c r="AG171" i="112"/>
  <c r="AH171" i="112"/>
  <c r="AJ171" i="112"/>
  <c r="AK171" i="112"/>
  <c r="AF171" i="112"/>
  <c r="AI171" i="112"/>
  <c r="AE171" i="112"/>
  <c r="AL171" i="112"/>
  <c r="AM171" i="112"/>
  <c r="AF173" i="112"/>
  <c r="AJ173" i="112"/>
  <c r="AH173" i="112"/>
  <c r="AG173" i="112"/>
  <c r="AK173" i="112"/>
  <c r="AI173" i="112"/>
  <c r="AL173" i="112"/>
  <c r="AM173" i="112"/>
  <c r="AN173" i="112"/>
  <c r="AO173" i="112"/>
  <c r="AO184" i="112" s="1"/>
  <c r="AF241" i="115"/>
  <c r="AG242" i="115" s="1"/>
  <c r="AG178" i="115"/>
  <c r="AH178" i="115"/>
  <c r="AI178" i="115"/>
  <c r="AJ178" i="115"/>
  <c r="AK178" i="115"/>
  <c r="AL178" i="115"/>
  <c r="AM178" i="115"/>
  <c r="AN178" i="115"/>
  <c r="AO178" i="115"/>
  <c r="AF209" i="115"/>
  <c r="AG210" i="115" s="1"/>
  <c r="AG147" i="115"/>
  <c r="AH147" i="115"/>
  <c r="AI147" i="115"/>
  <c r="AJ147" i="115"/>
  <c r="AK147" i="115"/>
  <c r="AL147" i="115"/>
  <c r="AM147" i="115"/>
  <c r="AN147" i="115"/>
  <c r="AO147" i="115"/>
  <c r="AD209" i="115"/>
  <c r="AE210" i="115" s="1"/>
  <c r="AE145" i="115"/>
  <c r="AF145" i="115"/>
  <c r="AG145" i="115"/>
  <c r="AH145" i="115"/>
  <c r="AI145" i="115"/>
  <c r="AJ145" i="115"/>
  <c r="AK145" i="115"/>
  <c r="AL145" i="115"/>
  <c r="AM145" i="115"/>
  <c r="AI110" i="112"/>
  <c r="AF110" i="112"/>
  <c r="AJ110" i="112"/>
  <c r="AK110" i="112"/>
  <c r="AL110" i="112"/>
  <c r="AM110" i="112"/>
  <c r="AG110" i="112"/>
  <c r="AN110" i="112"/>
  <c r="AH110" i="112"/>
  <c r="AC202" i="112"/>
  <c r="AD203" i="112" s="1"/>
  <c r="AH139" i="112"/>
  <c r="AK139" i="112"/>
  <c r="AD139" i="112"/>
  <c r="AJ139" i="112"/>
  <c r="AE139" i="112"/>
  <c r="AF139" i="112"/>
  <c r="AI139" i="112"/>
  <c r="AG139" i="112"/>
  <c r="AL139" i="112"/>
  <c r="AJ109" i="112"/>
  <c r="AK109" i="112"/>
  <c r="AG109" i="112"/>
  <c r="AM109" i="112"/>
  <c r="AL109" i="112"/>
  <c r="AE109" i="112"/>
  <c r="AF109" i="112"/>
  <c r="AH109" i="112"/>
  <c r="AI109" i="112"/>
  <c r="AO117" i="115"/>
  <c r="AM117" i="115"/>
  <c r="AN117" i="115"/>
  <c r="AH117" i="115"/>
  <c r="AJ117" i="115"/>
  <c r="AK117" i="115"/>
  <c r="AI117" i="115"/>
  <c r="AL117" i="115"/>
  <c r="AI116" i="115"/>
  <c r="AJ116" i="115"/>
  <c r="AK116" i="115"/>
  <c r="AL116" i="115"/>
  <c r="AG116" i="115"/>
  <c r="AM116" i="115"/>
  <c r="AN116" i="115"/>
  <c r="AH116" i="115"/>
  <c r="AO116" i="115"/>
  <c r="AD171" i="112"/>
  <c r="AF204" i="115"/>
  <c r="AF292" i="115" s="1"/>
  <c r="AF147" i="115"/>
  <c r="AC197" i="112"/>
  <c r="AC285" i="112" s="1"/>
  <c r="AD197" i="112"/>
  <c r="AD285" i="112" s="1"/>
  <c r="AD290" i="115"/>
  <c r="AC139" i="112"/>
  <c r="AC184" i="112" s="1"/>
  <c r="AG204" i="115"/>
  <c r="AG292" i="115" s="1"/>
  <c r="AG85" i="115"/>
  <c r="AG86" i="115" s="1"/>
  <c r="AG117" i="115"/>
  <c r="AG334" i="115"/>
  <c r="AG188" i="115"/>
  <c r="AG294" i="115" s="1"/>
  <c r="AF116" i="115"/>
  <c r="AF334" i="115"/>
  <c r="AF188" i="115"/>
  <c r="AF294" i="115" s="1"/>
  <c r="AE289" i="115"/>
  <c r="AE327" i="112"/>
  <c r="AE183" i="112"/>
  <c r="AE287" i="112" s="1"/>
  <c r="AE110" i="112"/>
  <c r="AD109" i="112"/>
  <c r="AD327" i="112"/>
  <c r="AD328" i="112" s="1"/>
  <c r="AC292" i="115"/>
  <c r="AC183" i="112"/>
  <c r="AC287" i="112" s="1"/>
  <c r="AF234" i="112"/>
  <c r="AG235" i="112" s="1"/>
  <c r="AD145" i="115"/>
  <c r="AF178" i="115"/>
  <c r="AF183" i="112"/>
  <c r="AF287" i="112" s="1"/>
  <c r="AG257" i="112" l="1"/>
  <c r="AK257" i="112"/>
  <c r="AJ257" i="112"/>
  <c r="AH257" i="112"/>
  <c r="AI257" i="112"/>
  <c r="AL257" i="112"/>
  <c r="AM257" i="112"/>
  <c r="AN257" i="112"/>
  <c r="AO257" i="112"/>
  <c r="AG232" i="115"/>
  <c r="AI232" i="115"/>
  <c r="AJ232" i="115"/>
  <c r="AK232" i="115"/>
  <c r="AH232" i="115"/>
  <c r="AL232" i="115"/>
  <c r="AM232" i="115"/>
  <c r="AN232" i="115"/>
  <c r="AO232" i="115"/>
  <c r="AG264" i="115"/>
  <c r="AK264" i="115"/>
  <c r="AJ264" i="115"/>
  <c r="AI264" i="115"/>
  <c r="AH264" i="115"/>
  <c r="AL264" i="115"/>
  <c r="AM264" i="115"/>
  <c r="AN264" i="115"/>
  <c r="AO264" i="115"/>
  <c r="AD222" i="112"/>
  <c r="AE222" i="112"/>
  <c r="AH222" i="112"/>
  <c r="AK222" i="112"/>
  <c r="AF222" i="112"/>
  <c r="AG222" i="112"/>
  <c r="AJ222" i="112"/>
  <c r="AI222" i="112"/>
  <c r="AL222" i="112"/>
  <c r="AM222" i="112"/>
  <c r="AN184" i="112"/>
  <c r="AE230" i="115"/>
  <c r="AE273" i="115" s="1"/>
  <c r="AE293" i="115" s="1"/>
  <c r="AH230" i="115"/>
  <c r="AK230" i="115"/>
  <c r="AG230" i="115"/>
  <c r="AF230" i="115"/>
  <c r="AF273" i="115" s="1"/>
  <c r="AF293" i="115" s="1"/>
  <c r="AI230" i="115"/>
  <c r="AJ230" i="115"/>
  <c r="AL230" i="115"/>
  <c r="AM230" i="115"/>
  <c r="AN230" i="115"/>
  <c r="AN273" i="115" s="1"/>
  <c r="AN293" i="115" s="1"/>
  <c r="AN295" i="115" s="1"/>
  <c r="AN299" i="115" s="1"/>
  <c r="AE255" i="112"/>
  <c r="AI255" i="112"/>
  <c r="AG255" i="112"/>
  <c r="AH255" i="112"/>
  <c r="AK255" i="112"/>
  <c r="AJ255" i="112"/>
  <c r="AF255" i="112"/>
  <c r="AL255" i="112"/>
  <c r="AM255" i="112"/>
  <c r="AN255" i="112"/>
  <c r="AG290" i="115"/>
  <c r="AE328" i="112"/>
  <c r="AD331" i="112"/>
  <c r="AD338" i="112" s="1"/>
  <c r="AH273" i="115" l="1"/>
  <c r="AH293" i="115" s="1"/>
  <c r="AH295" i="115" s="1"/>
  <c r="AH299" i="115" s="1"/>
  <c r="AJ273" i="115"/>
  <c r="AJ293" i="115" s="1"/>
  <c r="AJ295" i="115" s="1"/>
  <c r="AJ299" i="115" s="1"/>
  <c r="AG273" i="115"/>
  <c r="AG293" i="115" s="1"/>
  <c r="AK273" i="115"/>
  <c r="AK293" i="115" s="1"/>
  <c r="AK295" i="115" s="1"/>
  <c r="AK299" i="115" s="1"/>
  <c r="AG295" i="115"/>
  <c r="AG299" i="115" s="1"/>
  <c r="AI273" i="115"/>
  <c r="AI293" i="115" s="1"/>
  <c r="AI295" i="115" s="1"/>
  <c r="AI299" i="115" s="1"/>
  <c r="AM273" i="115"/>
  <c r="AM293" i="115" s="1"/>
  <c r="AM295" i="115" s="1"/>
  <c r="AM299" i="115" s="1"/>
  <c r="AL273" i="115"/>
  <c r="AL293" i="115" s="1"/>
  <c r="AL295" i="115" s="1"/>
  <c r="AL299" i="115" s="1"/>
  <c r="AO273" i="115"/>
  <c r="AO293" i="115" s="1"/>
  <c r="AO295" i="115" s="1"/>
  <c r="AO299" i="115" s="1"/>
  <c r="AD339" i="112"/>
  <c r="AD304" i="112"/>
  <c r="AD305" i="112" s="1"/>
  <c r="AF328" i="112"/>
  <c r="AE331" i="112"/>
  <c r="AE338" i="112" s="1"/>
  <c r="AE304" i="112" l="1"/>
  <c r="AE305" i="112" s="1"/>
  <c r="AE339" i="112"/>
  <c r="AG328" i="112"/>
  <c r="AF331" i="112"/>
  <c r="AF338" i="112" s="1"/>
  <c r="AG331" i="112" l="1"/>
  <c r="AG338" i="112" s="1"/>
  <c r="AH328" i="112"/>
  <c r="AF304" i="112"/>
  <c r="AF305" i="112" s="1"/>
  <c r="AF339" i="112"/>
  <c r="AG339" i="112" l="1"/>
  <c r="AG304" i="112"/>
  <c r="AG305" i="112" s="1"/>
  <c r="AH331" i="112"/>
  <c r="AH338" i="112" s="1"/>
  <c r="AI328" i="112"/>
  <c r="AI331" i="112" l="1"/>
  <c r="AI338" i="112" s="1"/>
  <c r="AJ328" i="112"/>
  <c r="AH339" i="112"/>
  <c r="AH304" i="112"/>
  <c r="AH305" i="112" s="1"/>
  <c r="AJ331" i="112" l="1"/>
  <c r="AJ338" i="112" s="1"/>
  <c r="AK328" i="112"/>
  <c r="AI304" i="112"/>
  <c r="AI305" i="112" s="1"/>
  <c r="AI339" i="112"/>
  <c r="AL328" i="112" l="1"/>
  <c r="AK331" i="112"/>
  <c r="AK338" i="112" s="1"/>
  <c r="AJ339" i="112"/>
  <c r="AJ304" i="112"/>
  <c r="AJ305" i="112" s="1"/>
  <c r="AK304" i="112" l="1"/>
  <c r="AK305" i="112" s="1"/>
  <c r="AK339" i="112"/>
  <c r="AL331" i="112"/>
  <c r="AL338" i="112" s="1"/>
  <c r="AM328" i="112"/>
  <c r="AM331" i="112" l="1"/>
  <c r="AM338" i="112" s="1"/>
  <c r="AN328" i="112"/>
  <c r="AL304" i="112"/>
  <c r="AL305" i="112" s="1"/>
  <c r="AL339" i="112"/>
  <c r="AO328" i="112" l="1"/>
  <c r="AO331" i="112" s="1"/>
  <c r="AO338" i="112" s="1"/>
  <c r="AN331" i="112"/>
  <c r="AN338" i="112" s="1"/>
  <c r="AM339" i="112"/>
  <c r="AM304" i="112"/>
  <c r="AM305" i="112" s="1"/>
  <c r="AO339" i="112" l="1"/>
  <c r="AO304" i="112"/>
  <c r="AO305" i="112" s="1"/>
  <c r="AN339" i="112"/>
  <c r="AN304" i="112"/>
  <c r="AN305" i="112" s="1"/>
  <c r="AD88" i="115"/>
  <c r="AD92" i="115"/>
  <c r="AE89" i="115"/>
  <c r="AE95" i="115" s="1"/>
  <c r="AC75" i="115"/>
  <c r="AC85" i="115" s="1"/>
  <c r="AD202" i="115"/>
  <c r="AD204" i="115" s="1"/>
  <c r="AD292" i="115" s="1"/>
  <c r="AE75" i="115"/>
  <c r="AE79" i="115"/>
  <c r="AE203" i="115"/>
  <c r="AE204" i="115" s="1"/>
  <c r="AE292" i="115" s="1"/>
  <c r="AF80" i="115"/>
  <c r="AF81" i="115"/>
  <c r="AF82" i="115"/>
  <c r="AD121" i="112"/>
  <c r="AC76" i="112"/>
  <c r="AC198" i="112" s="1"/>
  <c r="AD199" i="112" s="1"/>
  <c r="AD82" i="112"/>
  <c r="AG78" i="112"/>
  <c r="M73" i="112"/>
  <c r="M83" i="112" s="1"/>
  <c r="N73" i="112"/>
  <c r="N83" i="112" s="1"/>
  <c r="AC73" i="112"/>
  <c r="AB73" i="112"/>
  <c r="AB83" i="112" s="1"/>
  <c r="AB84" i="112" s="1"/>
  <c r="AB185" i="112" s="1"/>
  <c r="AB190" i="112" s="1"/>
  <c r="AB267" i="112" s="1"/>
  <c r="AA73" i="112"/>
  <c r="AA83" i="112" s="1"/>
  <c r="Z73" i="112"/>
  <c r="Z83" i="112" s="1"/>
  <c r="Y73" i="112"/>
  <c r="Y83" i="112" s="1"/>
  <c r="X73" i="112"/>
  <c r="X83" i="112" s="1"/>
  <c r="X84" i="112" s="1"/>
  <c r="X185" i="112" s="1"/>
  <c r="X190" i="112" s="1"/>
  <c r="X267" i="112" s="1"/>
  <c r="W73" i="112"/>
  <c r="W83" i="112" s="1"/>
  <c r="V73" i="112"/>
  <c r="V83" i="112" s="1"/>
  <c r="U73" i="112"/>
  <c r="U83" i="112" s="1"/>
  <c r="T73" i="112"/>
  <c r="T83" i="112" s="1"/>
  <c r="T84" i="112" s="1"/>
  <c r="T185" i="112" s="1"/>
  <c r="T190" i="112" s="1"/>
  <c r="T267" i="112" s="1"/>
  <c r="S73" i="112"/>
  <c r="S83" i="112" s="1"/>
  <c r="R73" i="112"/>
  <c r="R83" i="112" s="1"/>
  <c r="Q73" i="112"/>
  <c r="Q83" i="112" s="1"/>
  <c r="P73" i="112"/>
  <c r="P83" i="112" s="1"/>
  <c r="P84" i="112" s="1"/>
  <c r="P185" i="112" s="1"/>
  <c r="P190" i="112" s="1"/>
  <c r="P267" i="112" s="1"/>
  <c r="O73" i="112"/>
  <c r="O83" i="112" s="1"/>
  <c r="AD73" i="112"/>
  <c r="AO73" i="112"/>
  <c r="AO83" i="112" s="1"/>
  <c r="AO283" i="112" s="1"/>
  <c r="AO288" i="112" s="1"/>
  <c r="AN73" i="112"/>
  <c r="AN83" i="112" s="1"/>
  <c r="AM73" i="112"/>
  <c r="AM83" i="112" s="1"/>
  <c r="AL73" i="112"/>
  <c r="AL83" i="112" s="1"/>
  <c r="AL84" i="112" s="1"/>
  <c r="AK73" i="112"/>
  <c r="AK83" i="112" s="1"/>
  <c r="AK84" i="112" s="1"/>
  <c r="AJ73" i="112"/>
  <c r="AJ83" i="112" s="1"/>
  <c r="AJ84" i="112" s="1"/>
  <c r="AI73" i="112"/>
  <c r="AI83" i="112" s="1"/>
  <c r="AH73" i="112"/>
  <c r="AH83" i="112" s="1"/>
  <c r="AH84" i="112" s="1"/>
  <c r="AG73" i="112"/>
  <c r="AG83" i="112" s="1"/>
  <c r="AG84" i="112" s="1"/>
  <c r="AF73" i="112"/>
  <c r="AF83" i="112" s="1"/>
  <c r="AE73" i="112"/>
  <c r="AE83" i="112" s="1"/>
  <c r="L73" i="112"/>
  <c r="L83" i="112" s="1"/>
  <c r="L84" i="112" s="1"/>
  <c r="L185" i="112" s="1"/>
  <c r="L190" i="112" s="1"/>
  <c r="L267" i="112" s="1"/>
  <c r="F1" i="107"/>
  <c r="AD140" i="112" l="1"/>
  <c r="AD184" i="112" s="1"/>
  <c r="AJ140" i="112"/>
  <c r="AJ184" i="112" s="1"/>
  <c r="AJ185" i="112" s="1"/>
  <c r="AJ190" i="112" s="1"/>
  <c r="AJ267" i="112" s="1"/>
  <c r="AJ272" i="112" s="1"/>
  <c r="AH140" i="112"/>
  <c r="AH184" i="112" s="1"/>
  <c r="AH185" i="112" s="1"/>
  <c r="AH190" i="112" s="1"/>
  <c r="AH267" i="112" s="1"/>
  <c r="AH272" i="112" s="1"/>
  <c r="AG140" i="112"/>
  <c r="AG184" i="112" s="1"/>
  <c r="AG185" i="112" s="1"/>
  <c r="AG190" i="112" s="1"/>
  <c r="AG267" i="112" s="1"/>
  <c r="AG272" i="112" s="1"/>
  <c r="AK140" i="112"/>
  <c r="AK184" i="112" s="1"/>
  <c r="AK185" i="112" s="1"/>
  <c r="AK190" i="112" s="1"/>
  <c r="AK267" i="112" s="1"/>
  <c r="AK272" i="112" s="1"/>
  <c r="AF140" i="112"/>
  <c r="AF184" i="112" s="1"/>
  <c r="AI140" i="112"/>
  <c r="AI184" i="112" s="1"/>
  <c r="AE140" i="112"/>
  <c r="AE184" i="112" s="1"/>
  <c r="AL140" i="112"/>
  <c r="AL184" i="112" s="1"/>
  <c r="AL185" i="112" s="1"/>
  <c r="AL190" i="112" s="1"/>
  <c r="AL267" i="112" s="1"/>
  <c r="AL272" i="112" s="1"/>
  <c r="AM140" i="112"/>
  <c r="AM184" i="112" s="1"/>
  <c r="AO115" i="115"/>
  <c r="AL115" i="115"/>
  <c r="AF115" i="115"/>
  <c r="AM115" i="115"/>
  <c r="AN115" i="115"/>
  <c r="AG115" i="115"/>
  <c r="AK115" i="115"/>
  <c r="AH115" i="115"/>
  <c r="AI115" i="115"/>
  <c r="AJ115" i="115"/>
  <c r="AD83" i="112"/>
  <c r="AD84" i="112" s="1"/>
  <c r="AC83" i="112"/>
  <c r="AC283" i="112" s="1"/>
  <c r="AC288" i="112" s="1"/>
  <c r="AE85" i="115"/>
  <c r="AE290" i="115" s="1"/>
  <c r="L283" i="112"/>
  <c r="L288" i="112" s="1"/>
  <c r="L290" i="112" s="1"/>
  <c r="AF85" i="115"/>
  <c r="AF290" i="115" s="1"/>
  <c r="AF295" i="115" s="1"/>
  <c r="AD95" i="115"/>
  <c r="AD202" i="112"/>
  <c r="AE203" i="112" s="1"/>
  <c r="Q283" i="112"/>
  <c r="Q288" i="112" s="1"/>
  <c r="Q292" i="112" s="1"/>
  <c r="Q84" i="112"/>
  <c r="Q185" i="112" s="1"/>
  <c r="Q190" i="112" s="1"/>
  <c r="Q267" i="112" s="1"/>
  <c r="Q272" i="112" s="1"/>
  <c r="AF84" i="112"/>
  <c r="AF283" i="112"/>
  <c r="AF288" i="112" s="1"/>
  <c r="AF292" i="112" s="1"/>
  <c r="AN84" i="112"/>
  <c r="AN185" i="112" s="1"/>
  <c r="AN190" i="112" s="1"/>
  <c r="AN267" i="112" s="1"/>
  <c r="AN272" i="112" s="1"/>
  <c r="AN283" i="112"/>
  <c r="AN288" i="112" s="1"/>
  <c r="AN292" i="112" s="1"/>
  <c r="P283" i="112"/>
  <c r="P288" i="112" s="1"/>
  <c r="P292" i="112" s="1"/>
  <c r="AG283" i="112"/>
  <c r="AG288" i="112" s="1"/>
  <c r="AG292" i="112" s="1"/>
  <c r="T283" i="112"/>
  <c r="T288" i="112" s="1"/>
  <c r="T292" i="112" s="1"/>
  <c r="AD183" i="112"/>
  <c r="AD287" i="112" s="1"/>
  <c r="AO84" i="112"/>
  <c r="AO185" i="112" s="1"/>
  <c r="AO190" i="112" s="1"/>
  <c r="AO267" i="112" s="1"/>
  <c r="AO272" i="112" s="1"/>
  <c r="AL283" i="112"/>
  <c r="AL288" i="112" s="1"/>
  <c r="AL292" i="112" s="1"/>
  <c r="L272" i="112"/>
  <c r="L273" i="112" s="1"/>
  <c r="L269" i="112"/>
  <c r="AO292" i="112"/>
  <c r="AB272" i="112"/>
  <c r="AC290" i="115"/>
  <c r="AC295" i="115" s="1"/>
  <c r="AC86" i="115"/>
  <c r="AC190" i="115" s="1"/>
  <c r="AC197" i="115" s="1"/>
  <c r="AC274" i="115" s="1"/>
  <c r="AK283" i="112"/>
  <c r="AK288" i="112" s="1"/>
  <c r="P272" i="112"/>
  <c r="V283" i="112"/>
  <c r="V288" i="112" s="1"/>
  <c r="V84" i="112"/>
  <c r="V185" i="112" s="1"/>
  <c r="V190" i="112" s="1"/>
  <c r="V267" i="112" s="1"/>
  <c r="AI84" i="112"/>
  <c r="AI283" i="112"/>
  <c r="AI288" i="112" s="1"/>
  <c r="R283" i="112"/>
  <c r="R288" i="112" s="1"/>
  <c r="R84" i="112"/>
  <c r="R185" i="112" s="1"/>
  <c r="R190" i="112" s="1"/>
  <c r="R267" i="112" s="1"/>
  <c r="S283" i="112"/>
  <c r="S288" i="112" s="1"/>
  <c r="S84" i="112"/>
  <c r="S185" i="112" s="1"/>
  <c r="S190" i="112" s="1"/>
  <c r="S267" i="112" s="1"/>
  <c r="AJ283" i="112"/>
  <c r="AJ288" i="112" s="1"/>
  <c r="Y283" i="112"/>
  <c r="Y288" i="112" s="1"/>
  <c r="Y84" i="112"/>
  <c r="Y185" i="112" s="1"/>
  <c r="Y190" i="112" s="1"/>
  <c r="Y267" i="112" s="1"/>
  <c r="N283" i="112"/>
  <c r="N288" i="112" s="1"/>
  <c r="N84" i="112"/>
  <c r="N185" i="112" s="1"/>
  <c r="N190" i="112" s="1"/>
  <c r="N267" i="112" s="1"/>
  <c r="X272" i="112"/>
  <c r="AE84" i="112"/>
  <c r="AE283" i="112"/>
  <c r="AE288" i="112" s="1"/>
  <c r="T272" i="112"/>
  <c r="X283" i="112"/>
  <c r="X288" i="112" s="1"/>
  <c r="AH283" i="112"/>
  <c r="AH288" i="112" s="1"/>
  <c r="U283" i="112"/>
  <c r="U288" i="112" s="1"/>
  <c r="U84" i="112"/>
  <c r="U185" i="112" s="1"/>
  <c r="U190" i="112" s="1"/>
  <c r="U267" i="112" s="1"/>
  <c r="Z283" i="112"/>
  <c r="Z288" i="112" s="1"/>
  <c r="Z84" i="112"/>
  <c r="Z185" i="112" s="1"/>
  <c r="Z190" i="112" s="1"/>
  <c r="Z267" i="112" s="1"/>
  <c r="W283" i="112"/>
  <c r="W288" i="112" s="1"/>
  <c r="W84" i="112"/>
  <c r="W185" i="112" s="1"/>
  <c r="W190" i="112" s="1"/>
  <c r="W267" i="112" s="1"/>
  <c r="M84" i="112"/>
  <c r="M185" i="112" s="1"/>
  <c r="M190" i="112" s="1"/>
  <c r="M267" i="112" s="1"/>
  <c r="M283" i="112"/>
  <c r="M288" i="112" s="1"/>
  <c r="AM84" i="112"/>
  <c r="AM283" i="112"/>
  <c r="AM288" i="112" s="1"/>
  <c r="O283" i="112"/>
  <c r="O288" i="112" s="1"/>
  <c r="O84" i="112"/>
  <c r="O185" i="112" s="1"/>
  <c r="O190" i="112" s="1"/>
  <c r="O267" i="112" s="1"/>
  <c r="AA283" i="112"/>
  <c r="AA288" i="112" s="1"/>
  <c r="AA84" i="112"/>
  <c r="AA185" i="112" s="1"/>
  <c r="AA190" i="112" s="1"/>
  <c r="AA267" i="112" s="1"/>
  <c r="AB283" i="112"/>
  <c r="AB288" i="112" s="1"/>
  <c r="AE115" i="115"/>
  <c r="AE334" i="115"/>
  <c r="AE188" i="115"/>
  <c r="AE294" i="115" s="1"/>
  <c r="AI185" i="112" l="1"/>
  <c r="AI190" i="112" s="1"/>
  <c r="AI267" i="112" s="1"/>
  <c r="AI272" i="112" s="1"/>
  <c r="AE185" i="112"/>
  <c r="AE190" i="112" s="1"/>
  <c r="AE267" i="112" s="1"/>
  <c r="AE272" i="112" s="1"/>
  <c r="AM185" i="112"/>
  <c r="AM190" i="112" s="1"/>
  <c r="AM267" i="112" s="1"/>
  <c r="AE223" i="112"/>
  <c r="AJ223" i="112"/>
  <c r="AK223" i="112"/>
  <c r="AG223" i="112"/>
  <c r="AH223" i="112"/>
  <c r="AF223" i="112"/>
  <c r="AI223" i="112"/>
  <c r="AL223" i="112"/>
  <c r="AM223" i="112"/>
  <c r="AN223" i="112"/>
  <c r="AF185" i="112"/>
  <c r="AF190" i="112" s="1"/>
  <c r="AF267" i="112" s="1"/>
  <c r="AF272" i="112" s="1"/>
  <c r="AD185" i="112"/>
  <c r="AD190" i="112" s="1"/>
  <c r="AD267" i="112" s="1"/>
  <c r="AD272" i="112" s="1"/>
  <c r="AD334" i="115"/>
  <c r="AD335" i="115" s="1"/>
  <c r="AD338" i="115" s="1"/>
  <c r="AD345" i="115" s="1"/>
  <c r="AD311" i="115" s="1"/>
  <c r="AD312" i="115" s="1"/>
  <c r="AN114" i="115"/>
  <c r="AN189" i="115" s="1"/>
  <c r="AN190" i="115" s="1"/>
  <c r="AN197" i="115" s="1"/>
  <c r="AN274" i="115" s="1"/>
  <c r="AN279" i="115" s="1"/>
  <c r="AO114" i="115"/>
  <c r="AO189" i="115" s="1"/>
  <c r="AO190" i="115" s="1"/>
  <c r="AO197" i="115" s="1"/>
  <c r="AO274" i="115" s="1"/>
  <c r="AO279" i="115" s="1"/>
  <c r="AI114" i="115"/>
  <c r="AI189" i="115" s="1"/>
  <c r="AI190" i="115" s="1"/>
  <c r="AI197" i="115" s="1"/>
  <c r="AI274" i="115" s="1"/>
  <c r="AI279" i="115" s="1"/>
  <c r="AM114" i="115"/>
  <c r="AM189" i="115" s="1"/>
  <c r="AM190" i="115" s="1"/>
  <c r="AM197" i="115" s="1"/>
  <c r="AM274" i="115" s="1"/>
  <c r="AM279" i="115" s="1"/>
  <c r="AG114" i="115"/>
  <c r="AG189" i="115" s="1"/>
  <c r="AG190" i="115" s="1"/>
  <c r="AG197" i="115" s="1"/>
  <c r="AG274" i="115" s="1"/>
  <c r="AG279" i="115" s="1"/>
  <c r="AH114" i="115"/>
  <c r="AH189" i="115" s="1"/>
  <c r="AH190" i="115" s="1"/>
  <c r="AH197" i="115" s="1"/>
  <c r="AH274" i="115" s="1"/>
  <c r="AH279" i="115" s="1"/>
  <c r="AJ114" i="115"/>
  <c r="AJ189" i="115" s="1"/>
  <c r="AJ190" i="115" s="1"/>
  <c r="AJ197" i="115" s="1"/>
  <c r="AJ274" i="115" s="1"/>
  <c r="AJ279" i="115" s="1"/>
  <c r="AL114" i="115"/>
  <c r="AL189" i="115" s="1"/>
  <c r="AL190" i="115" s="1"/>
  <c r="AL197" i="115" s="1"/>
  <c r="AL274" i="115" s="1"/>
  <c r="AL279" i="115" s="1"/>
  <c r="AK114" i="115"/>
  <c r="AK189" i="115" s="1"/>
  <c r="AK190" i="115" s="1"/>
  <c r="AK197" i="115" s="1"/>
  <c r="AK274" i="115" s="1"/>
  <c r="AK279" i="115" s="1"/>
  <c r="AE114" i="115"/>
  <c r="AE189" i="115" s="1"/>
  <c r="AF114" i="115"/>
  <c r="AF189" i="115" s="1"/>
  <c r="AD283" i="112"/>
  <c r="AD288" i="112" s="1"/>
  <c r="AC84" i="112"/>
  <c r="AC185" i="112" s="1"/>
  <c r="AC190" i="112" s="1"/>
  <c r="AC267" i="112" s="1"/>
  <c r="AC272" i="112" s="1"/>
  <c r="AF86" i="115"/>
  <c r="L292" i="112"/>
  <c r="L293" i="112" s="1"/>
  <c r="AD114" i="115"/>
  <c r="AD189" i="115" s="1"/>
  <c r="AD190" i="115" s="1"/>
  <c r="AD197" i="115" s="1"/>
  <c r="AD274" i="115" s="1"/>
  <c r="AD279" i="115" s="1"/>
  <c r="AD188" i="115"/>
  <c r="AD294" i="115" s="1"/>
  <c r="AD295" i="115" s="1"/>
  <c r="AD299" i="115" s="1"/>
  <c r="AE86" i="115"/>
  <c r="AE295" i="115"/>
  <c r="AE299" i="115" s="1"/>
  <c r="AB292" i="112"/>
  <c r="AA292" i="112"/>
  <c r="O272" i="112"/>
  <c r="M272" i="112"/>
  <c r="M273" i="112" s="1"/>
  <c r="M269" i="112"/>
  <c r="N269" i="112" s="1"/>
  <c r="O269" i="112" s="1"/>
  <c r="P269" i="112" s="1"/>
  <c r="Q269" i="112" s="1"/>
  <c r="R269" i="112" s="1"/>
  <c r="S269" i="112" s="1"/>
  <c r="T269" i="112" s="1"/>
  <c r="U269" i="112" s="1"/>
  <c r="V269" i="112" s="1"/>
  <c r="W269" i="112" s="1"/>
  <c r="X269" i="112" s="1"/>
  <c r="Y269" i="112" s="1"/>
  <c r="Z269" i="112" s="1"/>
  <c r="AA269" i="112" s="1"/>
  <c r="AB269" i="112" s="1"/>
  <c r="Z292" i="112"/>
  <c r="S272" i="112"/>
  <c r="V272" i="112"/>
  <c r="AC279" i="115"/>
  <c r="AC280" i="115" s="1"/>
  <c r="AC276" i="115"/>
  <c r="Y292" i="112"/>
  <c r="X292" i="112"/>
  <c r="Z272" i="112"/>
  <c r="AF299" i="115"/>
  <c r="U272" i="112"/>
  <c r="S292" i="112"/>
  <c r="V292" i="112"/>
  <c r="AC299" i="115"/>
  <c r="AC300" i="115" s="1"/>
  <c r="AC297" i="115"/>
  <c r="O292" i="112"/>
  <c r="AM292" i="112"/>
  <c r="U292" i="112"/>
  <c r="N272" i="112"/>
  <c r="R272" i="112"/>
  <c r="AJ292" i="112"/>
  <c r="AA272" i="112"/>
  <c r="AC292" i="112"/>
  <c r="M292" i="112"/>
  <c r="M290" i="112"/>
  <c r="N290" i="112" s="1"/>
  <c r="O290" i="112" s="1"/>
  <c r="P290" i="112" s="1"/>
  <c r="Q290" i="112" s="1"/>
  <c r="R290" i="112" s="1"/>
  <c r="S290" i="112" s="1"/>
  <c r="T290" i="112" s="1"/>
  <c r="U290" i="112" s="1"/>
  <c r="V290" i="112" s="1"/>
  <c r="W290" i="112" s="1"/>
  <c r="X290" i="112" s="1"/>
  <c r="Y290" i="112" s="1"/>
  <c r="Z290" i="112" s="1"/>
  <c r="AA290" i="112" s="1"/>
  <c r="AB290" i="112" s="1"/>
  <c r="AC290" i="112" s="1"/>
  <c r="AM272" i="112"/>
  <c r="W272" i="112"/>
  <c r="AE292" i="112"/>
  <c r="N292" i="112"/>
  <c r="R292" i="112"/>
  <c r="AI292" i="112"/>
  <c r="AK292" i="112"/>
  <c r="W292" i="112"/>
  <c r="AH292" i="112"/>
  <c r="Y272" i="112"/>
  <c r="AD346" i="115" l="1"/>
  <c r="AE335" i="115"/>
  <c r="AF335" i="115" s="1"/>
  <c r="AF190" i="115"/>
  <c r="AF197" i="115" s="1"/>
  <c r="AF274" i="115" s="1"/>
  <c r="AF279" i="115" s="1"/>
  <c r="AE190" i="115"/>
  <c r="AE197" i="115" s="1"/>
  <c r="AE274" i="115" s="1"/>
  <c r="AE279" i="115" s="1"/>
  <c r="M293" i="112"/>
  <c r="N293" i="112" s="1"/>
  <c r="O293" i="112" s="1"/>
  <c r="P293" i="112" s="1"/>
  <c r="Q293" i="112" s="1"/>
  <c r="R293" i="112" s="1"/>
  <c r="S293" i="112" s="1"/>
  <c r="T293" i="112" s="1"/>
  <c r="U293" i="112" s="1"/>
  <c r="V293" i="112" s="1"/>
  <c r="W293" i="112" s="1"/>
  <c r="X293" i="112" s="1"/>
  <c r="Y293" i="112" s="1"/>
  <c r="Z293" i="112" s="1"/>
  <c r="AA293" i="112" s="1"/>
  <c r="AB293" i="112" s="1"/>
  <c r="AC293" i="112" s="1"/>
  <c r="AD292" i="112"/>
  <c r="L295" i="112"/>
  <c r="J4" i="112" s="1"/>
  <c r="AC269" i="112"/>
  <c r="AD269" i="112" s="1"/>
  <c r="AE269" i="112" s="1"/>
  <c r="AF269" i="112" s="1"/>
  <c r="AG269" i="112" s="1"/>
  <c r="AH269" i="112" s="1"/>
  <c r="AI269" i="112" s="1"/>
  <c r="AJ269" i="112" s="1"/>
  <c r="AK269" i="112" s="1"/>
  <c r="AL269" i="112" s="1"/>
  <c r="AM269" i="112" s="1"/>
  <c r="AN269" i="112" s="1"/>
  <c r="AO269" i="112" s="1"/>
  <c r="L302" i="115"/>
  <c r="J4" i="115" s="1"/>
  <c r="AD290" i="112"/>
  <c r="AE290" i="112" s="1"/>
  <c r="AF290" i="112" s="1"/>
  <c r="AG290" i="112" s="1"/>
  <c r="AH290" i="112" s="1"/>
  <c r="AI290" i="112" s="1"/>
  <c r="AJ290" i="112" s="1"/>
  <c r="AK290" i="112" s="1"/>
  <c r="AL290" i="112" s="1"/>
  <c r="AM290" i="112" s="1"/>
  <c r="AN290" i="112" s="1"/>
  <c r="AO290" i="112" s="1"/>
  <c r="AD297" i="115"/>
  <c r="AE297" i="115" s="1"/>
  <c r="AF297" i="115" s="1"/>
  <c r="AG297" i="115" s="1"/>
  <c r="AH297" i="115" s="1"/>
  <c r="AI297" i="115" s="1"/>
  <c r="AJ297" i="115" s="1"/>
  <c r="AK297" i="115" s="1"/>
  <c r="AL297" i="115" s="1"/>
  <c r="AM297" i="115" s="1"/>
  <c r="AN297" i="115" s="1"/>
  <c r="AO297" i="115" s="1"/>
  <c r="AD276" i="115"/>
  <c r="AE338" i="115"/>
  <c r="AE345" i="115" s="1"/>
  <c r="AE311" i="115" s="1"/>
  <c r="AE312" i="115" s="1"/>
  <c r="N273" i="112"/>
  <c r="O273" i="112" s="1"/>
  <c r="P273" i="112" s="1"/>
  <c r="Q273" i="112" s="1"/>
  <c r="R273" i="112" s="1"/>
  <c r="S273" i="112" s="1"/>
  <c r="T273" i="112" s="1"/>
  <c r="U273" i="112" s="1"/>
  <c r="V273" i="112" s="1"/>
  <c r="W273" i="112" s="1"/>
  <c r="X273" i="112" s="1"/>
  <c r="Y273" i="112" s="1"/>
  <c r="Z273" i="112" s="1"/>
  <c r="AA273" i="112" s="1"/>
  <c r="AB273" i="112" s="1"/>
  <c r="AC273" i="112" s="1"/>
  <c r="AD273" i="112" s="1"/>
  <c r="AE273" i="112" s="1"/>
  <c r="AF273" i="112" s="1"/>
  <c r="AG273" i="112" s="1"/>
  <c r="AH273" i="112" s="1"/>
  <c r="AI273" i="112" s="1"/>
  <c r="AJ273" i="112" s="1"/>
  <c r="AK273" i="112" s="1"/>
  <c r="AL273" i="112" s="1"/>
  <c r="AM273" i="112" s="1"/>
  <c r="AN273" i="112" s="1"/>
  <c r="AO273" i="112" s="1"/>
  <c r="AD280" i="115"/>
  <c r="AD300" i="115"/>
  <c r="AE300" i="115" s="1"/>
  <c r="AF300" i="115" s="1"/>
  <c r="AG300" i="115" s="1"/>
  <c r="AH300" i="115" s="1"/>
  <c r="AI300" i="115" s="1"/>
  <c r="AJ300" i="115" s="1"/>
  <c r="AK300" i="115" s="1"/>
  <c r="AL300" i="115" s="1"/>
  <c r="AM300" i="115" s="1"/>
  <c r="AN300" i="115" s="1"/>
  <c r="AO300" i="115" s="1"/>
  <c r="AF338" i="115"/>
  <c r="AF345" i="115" s="1"/>
  <c r="AG335" i="115"/>
  <c r="AE280" i="115" l="1"/>
  <c r="AF280" i="115" s="1"/>
  <c r="AG280" i="115" s="1"/>
  <c r="AH280" i="115" s="1"/>
  <c r="AI280" i="115" s="1"/>
  <c r="AJ280" i="115" s="1"/>
  <c r="AK280" i="115" s="1"/>
  <c r="AL280" i="115" s="1"/>
  <c r="AM280" i="115" s="1"/>
  <c r="AN280" i="115" s="1"/>
  <c r="AO280" i="115" s="1"/>
  <c r="AE276" i="115"/>
  <c r="AF276" i="115" s="1"/>
  <c r="AG276" i="115" s="1"/>
  <c r="AH276" i="115" s="1"/>
  <c r="AI276" i="115" s="1"/>
  <c r="AJ276" i="115" s="1"/>
  <c r="AK276" i="115" s="1"/>
  <c r="AL276" i="115" s="1"/>
  <c r="AM276" i="115" s="1"/>
  <c r="AN276" i="115" s="1"/>
  <c r="AO276" i="115" s="1"/>
  <c r="AD293" i="112"/>
  <c r="AE293" i="112" s="1"/>
  <c r="AF293" i="112" s="1"/>
  <c r="AG293" i="112" s="1"/>
  <c r="AH293" i="112" s="1"/>
  <c r="AI293" i="112" s="1"/>
  <c r="AJ293" i="112" s="1"/>
  <c r="AK293" i="112" s="1"/>
  <c r="AL293" i="112" s="1"/>
  <c r="AM293" i="112" s="1"/>
  <c r="AN293" i="112" s="1"/>
  <c r="AO293" i="112" s="1"/>
  <c r="AE346" i="115"/>
  <c r="AG338" i="115"/>
  <c r="AG345" i="115" s="1"/>
  <c r="AH335" i="115"/>
  <c r="AF346" i="115"/>
  <c r="AF311" i="115"/>
  <c r="AF312" i="115" s="1"/>
  <c r="J5" i="115"/>
  <c r="J5" i="112" l="1"/>
  <c r="AG346" i="115"/>
  <c r="AG311" i="115"/>
  <c r="AG312" i="115" s="1"/>
  <c r="AI335" i="115"/>
  <c r="AH338" i="115"/>
  <c r="AH345" i="115" s="1"/>
  <c r="AH346" i="115" l="1"/>
  <c r="AH311" i="115"/>
  <c r="AH312" i="115" s="1"/>
  <c r="AJ335" i="115"/>
  <c r="AI338" i="115"/>
  <c r="AI345" i="115" s="1"/>
  <c r="AI346" i="115" l="1"/>
  <c r="AI311" i="115"/>
  <c r="AI312" i="115" s="1"/>
  <c r="AK335" i="115"/>
  <c r="AJ338" i="115"/>
  <c r="AJ345" i="115" s="1"/>
  <c r="AJ311" i="115" l="1"/>
  <c r="AJ312" i="115" s="1"/>
  <c r="AJ346" i="115"/>
  <c r="AK338" i="115"/>
  <c r="AK345" i="115" s="1"/>
  <c r="AL335" i="115"/>
  <c r="AM335" i="115" l="1"/>
  <c r="AL338" i="115"/>
  <c r="AL345" i="115" s="1"/>
  <c r="AK346" i="115"/>
  <c r="AK311" i="115"/>
  <c r="AK312" i="115" s="1"/>
  <c r="AL311" i="115" l="1"/>
  <c r="AL312" i="115" s="1"/>
  <c r="AL346" i="115"/>
  <c r="AM338" i="115"/>
  <c r="AM345" i="115" s="1"/>
  <c r="AN335" i="115"/>
  <c r="AO335" i="115" l="1"/>
  <c r="AO338" i="115" s="1"/>
  <c r="AO345" i="115" s="1"/>
  <c r="AN338" i="115"/>
  <c r="AN345" i="115" s="1"/>
  <c r="AM311" i="115"/>
  <c r="AM312" i="115" s="1"/>
  <c r="AM346" i="115"/>
  <c r="AN311" i="115" l="1"/>
  <c r="AN312" i="115" s="1"/>
  <c r="AN346" i="115"/>
  <c r="AO346" i="115"/>
  <c r="AO311" i="115"/>
  <c r="AO312" i="1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tc={926B11F4-A8E6-4453-97B1-D6546343DFAF}</author>
    <author>tc={36591FB2-B13D-4A40-A536-6BFD883CBB3E}</author>
    <author>tc={CC45CC55-93B1-41FE-B4A2-8EFA79FDA7BB}</author>
    <author>tc={05AEB27E-31F1-4C4E-8829-0BE928572893}</author>
    <author>tc={51C55FE1-19B3-4307-ABFE-19A066517E3C}</author>
    <author>tc={3AF15E9F-06C7-45BA-8AD4-60D3FA2C9937}</author>
    <author>tc={86192625-85F6-4D62-B075-FC7EB6BE77D8}</author>
    <author>Della Giustina Davide</author>
  </authors>
  <commentList>
    <comment ref="C43" authorId="0" shapeId="0" xr:uid="{926B11F4-A8E6-4453-97B1-D6546343DFA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https://quifinanza.it/fisco-tasse/tasse-seconda-casa-tutte-le-imposte-da-pagare/293810/</t>
      </text>
    </comment>
    <comment ref="D43" authorId="1" shapeId="0" xr:uid="{36591FB2-B13D-4A40-A536-6BFD883CBB3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9% del valore catastale, pari al 105% x 120 della reddita catastale. Comunque minimo 1000 €</t>
      </text>
    </comment>
    <comment ref="C44" authorId="2" shapeId="0" xr:uid="{CC45CC55-93B1-41FE-B4A2-8EFA79FDA7B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https://www.altroconsumo.it/casa-energia/casa-condominio/news/tasse-per-comprare-casa</t>
      </text>
    </comment>
    <comment ref="C45" authorId="3" shapeId="0" xr:uid="{05AEB27E-31F1-4C4E-8829-0BE92857289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https://www.gqitalia.it/news/2018/05/23/tasse-sulla-prima-casa-come-si-calcolano-e-chi-deve-pagarle</t>
      </text>
    </comment>
    <comment ref="C47" authorId="4" shapeId="0" xr:uid="{51C55FE1-19B3-4307-ABFE-19A066517E3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https://www.youtube.com/watch?v=ugQgL-h_3lg</t>
      </text>
    </comment>
    <comment ref="D47" authorId="5" shapeId="0" xr:uid="{3AF15E9F-06C7-45BA-8AD4-60D3FA2C9937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Rendita catastale
1) la rivaluto del 5%
2) la moltiplico per il coefficiente catastale - per le abitazioni è 160, ma va capito qual è per box e cantina
Ottengo il Valore Catastale Imponibile
3) moltiplico per l’Aliquota IMU (tra 0 e 1,06) a seconda del comune
</t>
      </text>
    </comment>
    <comment ref="B58" authorId="6" shapeId="0" xr:uid="{86192625-85F6-4D62-B075-FC7EB6BE77D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https://www.agenziaentrate.gov.it/portale/web/guest/aree-tematiche/casa/agevolazioni/bonus-mobili-ed-elettrodomestici</t>
      </text>
    </comment>
    <comment ref="K199" authorId="7" shapeId="0" xr:uid="{EB54C7A0-31F5-4194-8F82-BCD734A50679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
</t>
        </r>
      </text>
    </comment>
    <comment ref="K200" authorId="7" shapeId="0" xr:uid="{4C95B66F-1A04-4765-B0DC-A694A2AEF2E7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  <comment ref="K201" authorId="7" shapeId="0" xr:uid="{ACCC69D4-5B30-40C3-928B-900124D8DDAF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tc={8626C32B-0784-4F1E-9997-DB774E5C1BDA}</author>
    <author>tc={472D3DED-D49A-49C3-BF36-37423DB4049B}</author>
    <author>tc={CCD2B294-6060-4297-A979-D15A650010A7}</author>
    <author>tc={1125F70C-4154-4D10-840D-3DBEBB46BFA5}</author>
    <author>tc={6DA15044-2357-4BD4-82C2-4E73CEC39C73}</author>
    <author>tc={C8AE8971-D0D9-4E65-BD13-0A567FDE5ED0}</author>
    <author>Della Giustina Davide</author>
  </authors>
  <commentList>
    <comment ref="C45" authorId="0" shapeId="0" xr:uid="{8626C32B-0784-4F1E-9997-DB774E5C1BD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https://quifinanza.it/fisco-tasse/tasse-seconda-casa-tutte-le-imposte-da-pagare/293810/</t>
      </text>
    </comment>
    <comment ref="D45" authorId="1" shapeId="0" xr:uid="{472D3DED-D49A-49C3-BF36-37423DB4049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9% del valore catastale, pari al 105% x 120 della reddita catastale. Comunque minimo 1000 €</t>
      </text>
    </comment>
    <comment ref="C46" authorId="2" shapeId="0" xr:uid="{CCD2B294-6060-4297-A979-D15A650010A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https://www.altroconsumo.it/casa-energia/casa-condominio/news/tasse-per-comprare-casa</t>
      </text>
    </comment>
    <comment ref="C47" authorId="3" shapeId="0" xr:uid="{1125F70C-4154-4D10-840D-3DBEBB46BFA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https://www.gqitalia.it/news/2018/05/23/tasse-sulla-prima-casa-come-si-calcolano-e-chi-deve-pagarle</t>
      </text>
    </comment>
    <comment ref="D48" authorId="4" shapeId="0" xr:uid="{6DA15044-2357-4BD4-82C2-4E73CEC39C73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Rendita catastale
1) la rivaluto del 5%
2) la moltiplico per il coefficiente catastale - per le abitazioni è 160, ma va capito qual è per box e cantina
Ottengo il Valore Catastale Imponibile
3) moltiplico per l’Aliquota IMU (tra 0 e 1,06) a seconda del comune
</t>
      </text>
    </comment>
    <comment ref="B58" authorId="5" shapeId="0" xr:uid="{C8AE8971-D0D9-4E65-BD13-0A567FDE5ED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https://www.agenziaentrate.gov.it/portale/web/guest/aree-tematiche/casa/agevolazioni/bonus-mobili-ed-elettrodomestici</t>
      </text>
    </comment>
    <comment ref="K199" authorId="6" shapeId="0" xr:uid="{68480F69-C46D-4DC4-86B8-07684E7F6880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
</t>
        </r>
      </text>
    </comment>
    <comment ref="K200" authorId="6" shapeId="0" xr:uid="{A18BD413-5754-42EA-911A-2748E04D621D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  <comment ref="K201" authorId="6" shapeId="0" xr:uid="{03565273-86A9-4E6C-BD52-B38722A66AF3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tc={D101E266-2CA6-4A3F-A3C1-6CFA3D4A6E6E}</author>
    <author>tc={DEA17E34-D175-408E-8365-61D870A44E81}</author>
    <author>tc={10CCF795-C87A-47BB-A243-152DDE11C24D}</author>
    <author>tc={6D42FC17-C1EC-4942-A132-7E6C85B7141F}</author>
    <author>tc={0DCD83E9-ECA6-4316-950A-06BB21266F3C}</author>
    <author>tc={ACAF8162-4306-42B3-BB6E-4DCEC522029C}</author>
    <author>Della Giustina Davide</author>
  </authors>
  <commentList>
    <comment ref="C36" authorId="0" shapeId="0" xr:uid="{D101E266-2CA6-4A3F-A3C1-6CFA3D4A6E6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https://quifinanza.it/fisco-tasse/tasse-seconda-casa-tutte-le-imposte-da-pagare/293810/</t>
      </text>
    </comment>
    <comment ref="D36" authorId="1" shapeId="0" xr:uid="{DEA17E34-D175-408E-8365-61D870A44E8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9% del valore catastale, pari al 105% x 120 della reddita catastale. Comunque minimo 1000 €</t>
      </text>
    </comment>
    <comment ref="C37" authorId="2" shapeId="0" xr:uid="{10CCF795-C87A-47BB-A243-152DDE11C24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https://www.altroconsumo.it/casa-energia/casa-condominio/news/tasse-per-comprare-casa</t>
      </text>
    </comment>
    <comment ref="C38" authorId="3" shapeId="0" xr:uid="{6D42FC17-C1EC-4942-A132-7E6C85B7141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https://www.gqitalia.it/news/2018/05/23/tasse-sulla-prima-casa-come-si-calcolano-e-chi-deve-pagarle</t>
      </text>
    </comment>
    <comment ref="C39" authorId="4" shapeId="0" xr:uid="{0DCD83E9-ECA6-4316-950A-06BB21266F3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https://www.youtube.com/watch?v=ugQgL-h_3lg</t>
      </text>
    </comment>
    <comment ref="D39" authorId="5" shapeId="0" xr:uid="{ACAF8162-4306-42B3-BB6E-4DCEC522029C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Rendita catastale
1) la rivaluto del 5%
2) la moltiplico per il coefficiente catastale - per le abitazioni è 160, ma va capito qual è per box e cantina
Ottengo il Valore Catastale Imponibile
3) moltiplico per l’Aliquota IMU (tra 0 e 1,06) a seconda del comune
</t>
      </text>
    </comment>
    <comment ref="K192" authorId="6" shapeId="0" xr:uid="{68480F69-C46D-4DC4-86B8-07684E7F6880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
</t>
        </r>
      </text>
    </comment>
    <comment ref="K193" authorId="6" shapeId="0" xr:uid="{A18BD413-5754-42EA-911A-2748E04D621D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  <comment ref="K194" authorId="6" shapeId="0" xr:uid="{03565273-86A9-4E6C-BD52-B38722A66AF3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tc={C969D1BF-F630-41B5-9E70-39F326F170D4}</author>
    <author>tc={889C4D34-5CC6-4C79-8CE5-2D772EA382E2}</author>
    <author>tc={F3CBFCD4-E047-41E3-9373-984C37DBCFD9}</author>
    <author>tc={03CE847D-1E1C-46D5-8A3C-085D6DCB70E4}</author>
    <author>tc={712E49D9-2827-4DDE-A30F-38393ACC9132}</author>
    <author>tc={C61EB0CD-73DD-47E4-B57C-A155C4A5162E}</author>
    <author>Della Giustina Davide</author>
  </authors>
  <commentList>
    <comment ref="D14" authorId="0" shapeId="0" xr:uid="{C969D1BF-F630-41B5-9E70-39F326F170D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-€ 1.220</t>
      </text>
    </comment>
    <comment ref="C45" authorId="1" shapeId="0" xr:uid="{889C4D34-5CC6-4C79-8CE5-2D772EA382E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https://quifinanza.it/fisco-tasse/tasse-seconda-casa-tutte-le-imposte-da-pagare/293810/</t>
      </text>
    </comment>
    <comment ref="D45" authorId="2" shapeId="0" xr:uid="{F3CBFCD4-E047-41E3-9373-984C37DBCFD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9% del valore catastale, pari al 105% x 120 della reddita catastale. Comunque minimo 1000 €</t>
      </text>
    </comment>
    <comment ref="C46" authorId="3" shapeId="0" xr:uid="{03CE847D-1E1C-46D5-8A3C-085D6DCB70E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https://www.altroconsumo.it/casa-energia/casa-condominio/news/tasse-per-comprare-casa</t>
      </text>
    </comment>
    <comment ref="C47" authorId="4" shapeId="0" xr:uid="{712E49D9-2827-4DDE-A30F-38393ACC913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https://www.gqitalia.it/news/2018/05/23/tasse-sulla-prima-casa-come-si-calcolano-e-chi-deve-pagarle</t>
      </text>
    </comment>
    <comment ref="D48" authorId="5" shapeId="0" xr:uid="{C61EB0CD-73DD-47E4-B57C-A155C4A5162E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Rendita catastale
1) la rivaluto del 5%
2) la moltiplico per il coefficiente catastale - per le abitazioni è 160, ma va capito qual è per box e cantina
Ottengo il Valore Catastale Imponibile
3) moltiplico per l’Aliquota IMU (tra 0 e 1,06) a seconda del comune
</t>
      </text>
    </comment>
    <comment ref="K192" authorId="6" shapeId="0" xr:uid="{68480F69-C46D-4DC4-86B8-07684E7F6880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
</t>
        </r>
      </text>
    </comment>
    <comment ref="K193" authorId="6" shapeId="0" xr:uid="{A18BD413-5754-42EA-911A-2748E04D621D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  <comment ref="K194" authorId="6" shapeId="0" xr:uid="{03565273-86A9-4E6C-BD52-B38722A66AF3}">
      <text>
        <r>
          <rPr>
            <b/>
            <sz val="9"/>
            <color indexed="81"/>
            <rFont val="Tahoma"/>
            <family val="2"/>
          </rPr>
          <t>Della Giustina Davide:</t>
        </r>
        <r>
          <rPr>
            <sz val="9"/>
            <color indexed="81"/>
            <rFont val="Tahoma"/>
            <family val="2"/>
          </rPr>
          <t xml:space="preserve">
Azzerata perché inclusa nell'avviamento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C569BA-643E-47BC-9B9A-3897DD99BBB8}" keepAlive="1" interval="15" name="Query - Accoda" description="Connessione alla query 'Accoda' nella cartella di lavoro." type="5" refreshedVersion="8" background="1" saveData="1">
    <dbPr connection="Provider=Microsoft.Mashup.OleDb.1;Data Source=$Workbook$;Location=Accoda;Extended Properties=&quot;&quot;" command="SELECT * FROM [Accoda]"/>
  </connection>
  <connection id="2" xr16:uid="{4CD6D60B-51F9-4F5A-9B42-54EAAE0BA700}" keepAlive="1" name="Query - BTP01" description="Connessione alla query 'BTP01' nella cartella di lavoro." type="5" refreshedVersion="8" background="1" refreshOnLoad="1" saveData="1">
    <dbPr connection="Provider=Microsoft.Mashup.OleDb.1;Data Source=$Workbook$;Location=BTP01;Extended Properties=&quot;&quot;" command="SELECT * FROM [BTP01]"/>
  </connection>
  <connection id="3" xr16:uid="{38F2AB0F-AD08-4A0F-9116-0E27B360FDEA}" keepAlive="1" name="Query - BTP02" description="Connessione alla query 'BTP02' nella cartella di lavoro." type="5" refreshedVersion="0" background="1">
    <dbPr connection="Provider=Microsoft.Mashup.OleDb.1;Data Source=$Workbook$;Location=BTP02;Extended Properties=&quot;&quot;" command="SELECT * FROM [BTP02]"/>
  </connection>
  <connection id="4" xr16:uid="{DBDBE2DB-2A5F-46CA-9E56-2E6D0D1687CD}" keepAlive="1" name="Query - BTP03" description="Connessione alla query 'BTP03' nella cartella di lavoro." type="5" refreshedVersion="8" background="1" saveData="1">
    <dbPr connection="Provider=Microsoft.Mashup.OleDb.1;Data Source=$Workbook$;Location=BTP03;Extended Properties=&quot;&quot;" command="SELECT * FROM [BTP03]"/>
  </connection>
  <connection id="5" xr16:uid="{C6307602-44C0-42D2-B02F-F534FEDA529E}" keepAlive="1" name="Query - BTP04" description="Connessione alla query 'BTP04' nella cartella di lavoro." type="5" refreshedVersion="8" background="1" saveData="1">
    <dbPr connection="Provider=Microsoft.Mashup.OleDb.1;Data Source=$Workbook$;Location=BTP04;Extended Properties=&quot;&quot;" command="SELECT * FROM [BTP04]"/>
  </connection>
  <connection id="6" xr16:uid="{071F5B44-217F-423D-81EC-21E79FF5CC9F}" keepAlive="1" name="Query - BTP05" description="Connessione alla query 'BTP05' nella cartella di lavoro." type="5" refreshedVersion="8" background="1" saveData="1">
    <dbPr connection="Provider=Microsoft.Mashup.OleDb.1;Data Source=$Workbook$;Location=BTP05;Extended Properties=&quot;&quot;" command="SELECT * FROM [BTP05]"/>
  </connection>
  <connection id="7" xr16:uid="{C43546FA-04E0-4E76-8219-ABB68386954B}" keepAlive="1" name="Query - BTP06" description="Connessione alla query 'BTP06' nella cartella di lavoro." type="5" refreshedVersion="0" background="1">
    <dbPr connection="Provider=Microsoft.Mashup.OleDb.1;Data Source=$Workbook$;Location=BTP06;Extended Properties=&quot;&quot;" command="SELECT * FROM [BTP06]"/>
  </connection>
  <connection id="8" xr16:uid="{6552D12A-E0F3-4919-BFB3-8749C101ED7E}" keepAlive="1" name="Query - BTP07" description="Connessione alla query 'BTP07' nella cartella di lavoro." type="5" refreshedVersion="8" background="1" saveData="1">
    <dbPr connection="Provider=Microsoft.Mashup.OleDb.1;Data Source=$Workbook$;Location=BTP07;Extended Properties=&quot;&quot;" command="SELECT * FROM [BTP07]"/>
  </connection>
  <connection id="9" xr16:uid="{104BC676-2FD5-4331-B1D9-CD10DF4BAF23}" keepAlive="1" name="Query - BTP08" description="Connessione alla query 'BTP08' nella cartella di lavoro." type="5" refreshedVersion="0" background="1">
    <dbPr connection="Provider=Microsoft.Mashup.OleDb.1;Data Source=$Workbook$;Location=BTP08;Extended Properties=&quot;&quot;" command="SELECT * FROM [BTP08]"/>
  </connection>
  <connection id="10" xr16:uid="{586F6D9C-99F7-4BEC-A408-392978A774FD}" keepAlive="1" name="Query - OBBL30" description="Connessione alla query 'OBBL30' nella cartella di lavoro." type="5" refreshedVersion="0" background="1">
    <dbPr connection="Provider=Microsoft.Mashup.OleDb.1;Data Source=$Workbook$;Location=OBBL30;Extended Properties=&quot;&quot;" command="SELECT * FROM [OBBL30]"/>
  </connection>
  <connection id="11" xr16:uid="{8BE219E3-9452-4AC0-9CC9-3C5CBE9A7E47}" keepAlive="1" name="Query - OBBL31" description="Connessione alla query 'OBBL31' nella cartella di lavoro." type="5" refreshedVersion="0" background="1">
    <dbPr connection="Provider=Microsoft.Mashup.OleDb.1;Data Source=$Workbook$;Location=OBBL31;Extended Properties=&quot;&quot;" command="SELECT * FROM [OBBL31]"/>
  </connection>
  <connection id="12" xr16:uid="{A8EC7F88-73A0-440F-AA76-00A18EA4A6EA}" keepAlive="1" name="Query - OBBL32" description="Connessione alla query 'OBBL32' nella cartella di lavoro." type="5" refreshedVersion="0" background="1">
    <dbPr connection="Provider=Microsoft.Mashup.OleDb.1;Data Source=$Workbook$;Location=OBBL32;Extended Properties=&quot;&quot;" command="SELECT * FROM [OBBL32]"/>
  </connection>
  <connection id="13" xr16:uid="{E6EA4958-61A0-470B-ACDE-127B9C2EFFB7}" keepAlive="1" name="Query - OBBL33" description="Connessione alla query 'OBBL33' nella cartella di lavoro." type="5" refreshedVersion="0" background="1">
    <dbPr connection="Provider=Microsoft.Mashup.OleDb.1;Data Source=$Workbook$;Location=OBBL33;Extended Properties=&quot;&quot;" command="SELECT * FROM [OBBL33]"/>
  </connection>
  <connection id="14" xr16:uid="{D8212912-32FD-4AA7-BCB8-189D2D4F1719}" keepAlive="1" name="Query - OBBL34" description="Connessione alla query 'OBBL34' nella cartella di lavoro." type="5" refreshedVersion="0" background="1">
    <dbPr connection="Provider=Microsoft.Mashup.OleDb.1;Data Source=$Workbook$;Location=OBBL34;Extended Properties=&quot;&quot;" command="SELECT * FROM [OBBL34]"/>
  </connection>
  <connection id="15" xr16:uid="{17FEAD63-B82D-4C32-925C-35533B8DC9E7}" keepAlive="1" name="Query - OBBL55" description="Connessione alla query 'OBBL55' nella cartella di lavoro." type="5" refreshedVersion="0" background="1">
    <dbPr connection="Provider=Microsoft.Mashup.OleDb.1;Data Source=$Workbook$;Location=OBBL55;Extended Properties=&quot;&quot;" command="SELECT * FROM [OBBL55]"/>
  </connection>
  <connection id="16" xr16:uid="{91552A39-09F1-464D-8ED9-4CABC11D104C}" keepAlive="1" name="Query - OBBL56" description="Connessione alla query 'OBBL56' nella cartella di lavoro." type="5" refreshedVersion="0" background="1">
    <dbPr connection="Provider=Microsoft.Mashup.OleDb.1;Data Source=$Workbook$;Location=OBBL56;Extended Properties=&quot;&quot;" command="SELECT * FROM [OBBL56]"/>
  </connection>
  <connection id="17" xr16:uid="{7F3B5A7D-4E53-4FE1-9EB5-C48AFA45CC92}" keepAlive="1" name="Query - OBBL57" description="Connessione alla query 'OBBL57' nella cartella di lavoro." type="5" refreshedVersion="0" background="1">
    <dbPr connection="Provider=Microsoft.Mashup.OleDb.1;Data Source=$Workbook$;Location=OBBL57;Extended Properties=&quot;&quot;" command="SELECT * FROM [OBBL57]"/>
  </connection>
  <connection id="18" xr16:uid="{55FA13B9-2011-421B-8A78-6EE23EB57EDA}" keepAlive="1" name="Query - OBBL59" description="Connessione alla query 'OBBL59' nella cartella di lavoro." type="5" refreshedVersion="0" background="1">
    <dbPr connection="Provider=Microsoft.Mashup.OleDb.1;Data Source=$Workbook$;Location=OBBL59;Extended Properties=&quot;&quot;" command="SELECT * FROM [OBBL59]"/>
  </connection>
  <connection id="19" xr16:uid="{EEB3ABC0-5CBF-4683-99AF-D7872A03F695}" keepAlive="1" name="Query - OBBL60" description="Connessione alla query 'OBBL60' nella cartella di lavoro." type="5" refreshedVersion="0" background="1">
    <dbPr connection="Provider=Microsoft.Mashup.OleDb.1;Data Source=$Workbook$;Location=OBBL60;Extended Properties=&quot;&quot;" command="SELECT * FROM [OBBL60]"/>
  </connection>
  <connection id="20" xr16:uid="{68A1E5A2-87D4-4932-A719-B3F90839C40F}" keepAlive="1" name="Query - OBBL61" description="Connessione alla query 'OBBL61' nella cartella di lavoro." type="5" refreshedVersion="0" background="1">
    <dbPr connection="Provider=Microsoft.Mashup.OleDb.1;Data Source=$Workbook$;Location=OBBL61;Extended Properties=&quot;&quot;" command="SELECT * FROM [OBBL61]"/>
  </connection>
</connections>
</file>

<file path=xl/sharedStrings.xml><?xml version="1.0" encoding="utf-8"?>
<sst xmlns="http://schemas.openxmlformats.org/spreadsheetml/2006/main" count="5305" uniqueCount="335">
  <si>
    <t>Patrimonio</t>
  </si>
  <si>
    <t>Data</t>
  </si>
  <si>
    <t>Valore</t>
  </si>
  <si>
    <t>Acquisto</t>
  </si>
  <si>
    <t>Vendita</t>
  </si>
  <si>
    <t>-</t>
  </si>
  <si>
    <t>Dati generali</t>
  </si>
  <si>
    <t>IRR</t>
  </si>
  <si>
    <t>Anni investimento</t>
  </si>
  <si>
    <t>NPV</t>
  </si>
  <si>
    <t>Ricavi</t>
  </si>
  <si>
    <t>Costi</t>
  </si>
  <si>
    <t>Ammortamenti</t>
  </si>
  <si>
    <t>Anni</t>
  </si>
  <si>
    <t>Oneri finanziari</t>
  </si>
  <si>
    <t>Tasse</t>
  </si>
  <si>
    <t>Detrazioni</t>
  </si>
  <si>
    <t>Profit &amp; Loss</t>
  </si>
  <si>
    <t>Tipo</t>
  </si>
  <si>
    <t>Servizio</t>
  </si>
  <si>
    <t>Voce</t>
  </si>
  <si>
    <t>EBIDTA</t>
  </si>
  <si>
    <t>Equity</t>
  </si>
  <si>
    <t>Totale investimenti</t>
  </si>
  <si>
    <t>EBIT</t>
  </si>
  <si>
    <t>EBT</t>
  </si>
  <si>
    <t>Utile netto</t>
  </si>
  <si>
    <t>Utile netto cumulato</t>
  </si>
  <si>
    <t>Tasso attualizzazione</t>
  </si>
  <si>
    <t>Tasso attualizzazione cumulato</t>
  </si>
  <si>
    <t>Utile netto attualizzato</t>
  </si>
  <si>
    <t>Utile netto attualizzato comulato</t>
  </si>
  <si>
    <t>Cash flow</t>
  </si>
  <si>
    <t>Investimenti</t>
  </si>
  <si>
    <t>Flusso di cassa netto</t>
  </si>
  <si>
    <t>Flusso di cassa netto cumulato</t>
  </si>
  <si>
    <t>Flusso di cassa netto attualizzato</t>
  </si>
  <si>
    <t>Esercizio</t>
  </si>
  <si>
    <t>Codice</t>
  </si>
  <si>
    <t>Asset</t>
  </si>
  <si>
    <t>https://www.comolecco.camcom.it/archivio5_notizie_0_690.html</t>
  </si>
  <si>
    <t>(1)</t>
  </si>
  <si>
    <t>numero giorni effettivi del mese</t>
  </si>
  <si>
    <t>Inflazione</t>
  </si>
  <si>
    <t>Indice di riferimento</t>
  </si>
  <si>
    <t>Mese</t>
  </si>
  <si>
    <t>Anno</t>
  </si>
  <si>
    <t>dd (1)</t>
  </si>
  <si>
    <t>Indice FOI ex tab</t>
  </si>
  <si>
    <t>Var. mensile</t>
  </si>
  <si>
    <t>Var. annuale</t>
  </si>
  <si>
    <t>Var. media</t>
  </si>
  <si>
    <t>Prev. Inflazione</t>
  </si>
  <si>
    <t>m-3</t>
  </si>
  <si>
    <t>m-2</t>
  </si>
  <si>
    <t>I(m-3)</t>
  </si>
  <si>
    <t>I(m-2)</t>
  </si>
  <si>
    <t>Imposte</t>
  </si>
  <si>
    <t>Mutuo</t>
  </si>
  <si>
    <t>Cap detrazione</t>
  </si>
  <si>
    <t>Ripartizione mutuo</t>
  </si>
  <si>
    <t>% detrazione</t>
  </si>
  <si>
    <t>Offset detrazioni</t>
  </si>
  <si>
    <t>P&amp;L</t>
  </si>
  <si>
    <t>CF</t>
  </si>
  <si>
    <t>Quota detraibile</t>
  </si>
  <si>
    <t>Bonus mobili</t>
  </si>
  <si>
    <t>-&gt;</t>
  </si>
  <si>
    <t>parametro fisso</t>
  </si>
  <si>
    <t>Imponibile per la detrazione</t>
  </si>
  <si>
    <t>Bonus restrituzioni</t>
  </si>
  <si>
    <t>Interessi passivi mutuo</t>
  </si>
  <si>
    <t>Costo intermediazione</t>
  </si>
  <si>
    <t>TARI</t>
  </si>
  <si>
    <t>IMU</t>
  </si>
  <si>
    <t>Catastale1</t>
  </si>
  <si>
    <t>Ipotecaria1</t>
  </si>
  <si>
    <t>Registro1</t>
  </si>
  <si>
    <t>Spese incasso</t>
  </si>
  <si>
    <t>Quota interessi</t>
  </si>
  <si>
    <t>Arredamento</t>
  </si>
  <si>
    <t>Ristrutturazione</t>
  </si>
  <si>
    <t>Rimborso anticipato</t>
  </si>
  <si>
    <t>Quota capitale</t>
  </si>
  <si>
    <t>Importo</t>
  </si>
  <si>
    <t>Valore immobile</t>
  </si>
  <si>
    <t>Manutenzione straordinaria</t>
  </si>
  <si>
    <t>Manutenzione ordinaria</t>
  </si>
  <si>
    <t>Assicurazione</t>
  </si>
  <si>
    <t>Condominio</t>
  </si>
  <si>
    <t>Avviamento</t>
  </si>
  <si>
    <t>Intermediazione</t>
  </si>
  <si>
    <t>Internet</t>
  </si>
  <si>
    <t>Utenze</t>
  </si>
  <si>
    <t>Luce</t>
  </si>
  <si>
    <t>Gas</t>
  </si>
  <si>
    <t>Box</t>
  </si>
  <si>
    <t>Alloggio</t>
  </si>
  <si>
    <t>Affitto</t>
  </si>
  <si>
    <t>Catastale</t>
  </si>
  <si>
    <t>Ipotecaria</t>
  </si>
  <si>
    <t>Registro</t>
  </si>
  <si>
    <t>Rimborso</t>
  </si>
  <si>
    <t>Tasso</t>
  </si>
  <si>
    <t>Commissioni</t>
  </si>
  <si>
    <t>Decorrenza</t>
  </si>
  <si>
    <t>Periodi</t>
  </si>
  <si>
    <t>Rendita catastale</t>
  </si>
  <si>
    <t>Prima casa?</t>
  </si>
  <si>
    <t>Privato/Imprese</t>
  </si>
  <si>
    <t>Acquisto da?</t>
  </si>
  <si>
    <t>Data acquisto</t>
  </si>
  <si>
    <t>FRC</t>
  </si>
  <si>
    <t>Si suppone inclusiva di spese di agenzia</t>
  </si>
  <si>
    <t>ACT</t>
  </si>
  <si>
    <t>Agenzia (Spesa sostenutà da papà)</t>
  </si>
  <si>
    <t>Notaio</t>
  </si>
  <si>
    <t>A</t>
  </si>
  <si>
    <t>Da</t>
  </si>
  <si>
    <t>ACT/FRC</t>
  </si>
  <si>
    <t>Note</t>
  </si>
  <si>
    <t>Rata lorda</t>
  </si>
  <si>
    <t>Spese pagamento</t>
  </si>
  <si>
    <t>Cumulato oneri finaziari</t>
  </si>
  <si>
    <t>Preammortamento/ Interessi accessori</t>
  </si>
  <si>
    <t xml:space="preserve">Importo residuo </t>
  </si>
  <si>
    <t>Capitale restituito</t>
  </si>
  <si>
    <t>Rimborsi anticipati</t>
  </si>
  <si>
    <t>Capitale</t>
  </si>
  <si>
    <t>Interessi</t>
  </si>
  <si>
    <t>Rata netta</t>
  </si>
  <si>
    <t>Tasso annuale</t>
  </si>
  <si>
    <t>Scadenza</t>
  </si>
  <si>
    <t>Periodo</t>
  </si>
  <si>
    <t>Annualità</t>
  </si>
  <si>
    <t>Soluzione unica</t>
  </si>
  <si>
    <t>Alloggio+Box</t>
  </si>
  <si>
    <t>Pagata in soluzione unica. Scorporata quota box via Diaz.</t>
  </si>
  <si>
    <t>20068_LIB33_202312_CM</t>
  </si>
  <si>
    <t>Solo 15 giorni</t>
  </si>
  <si>
    <t>20068_LIB33_202312_VD</t>
  </si>
  <si>
    <t>20068_LIB33_202309_VD</t>
  </si>
  <si>
    <t>2.5 mesi di una sola camera</t>
  </si>
  <si>
    <t>Luce. Solo quota Davide</t>
  </si>
  <si>
    <t>Gas. Solo quota Davide</t>
  </si>
  <si>
    <t>Gas. Quota a carico di Vittoria</t>
  </si>
  <si>
    <t>Galleggiante vasca scarico bagno</t>
  </si>
  <si>
    <t>Riparazione tapparella camera</t>
  </si>
  <si>
    <t>Canna Fumaria</t>
  </si>
  <si>
    <t>Caldaia</t>
  </si>
  <si>
    <t>4a Rata Ordinaria Es. 24</t>
  </si>
  <si>
    <t>3a Rata Ordinaria Es. 24</t>
  </si>
  <si>
    <t>2a Rata Ordinaria Es. 24</t>
  </si>
  <si>
    <t>1a Rata Ordinaria Es. 24</t>
  </si>
  <si>
    <t>4a Rata Ordinaria Es. 23</t>
  </si>
  <si>
    <t>5a Rata Ordinaria Es. 23</t>
  </si>
  <si>
    <t>3a Rata Ordinaria Es. 23</t>
  </si>
  <si>
    <t>2a Rata Ordinaria Es. 23</t>
  </si>
  <si>
    <t>1a Rata Ordinaria Es. 23</t>
  </si>
  <si>
    <t>Agenzia</t>
  </si>
  <si>
    <t>Fourfettario prodotti per il balcone</t>
  </si>
  <si>
    <t>Fourfettario: 2 cuscini, set di posate da 6, spazzolino WC, …</t>
  </si>
  <si>
    <t>Tinteggiature</t>
  </si>
  <si>
    <t>Storno perché sono costi obbligatori</t>
  </si>
  <si>
    <t>Spese notarili permuta</t>
  </si>
  <si>
    <t>Nel 2023 pagato solo 3 mesi</t>
  </si>
  <si>
    <t>C</t>
  </si>
  <si>
    <t>Contributo Carla (BBVA)</t>
  </si>
  <si>
    <t>D</t>
  </si>
  <si>
    <t>Porta blindata</t>
  </si>
  <si>
    <t>Impresa: Saldo (102/2023)</t>
  </si>
  <si>
    <t>Tergar Manutenzioni: acconto (60 / BIS)</t>
  </si>
  <si>
    <t>Architetto: Saldo (004/2023)</t>
  </si>
  <si>
    <t>Tergar Manutenzioni: saldo (45 / BIS)</t>
  </si>
  <si>
    <t>Impresa: Acconto (052/2023)</t>
  </si>
  <si>
    <t>Impresa: Acconto (029/2023)</t>
  </si>
  <si>
    <t>Impresa: Acconto (003/2023)</t>
  </si>
  <si>
    <t>Impresa: Acconto (376/2022)</t>
  </si>
  <si>
    <t>Architetto: Anticipo (027/2022)</t>
  </si>
  <si>
    <t>Trony: lavatrici</t>
  </si>
  <si>
    <t>Maison du Monde: specchio d'orato</t>
  </si>
  <si>
    <t>Maison du Monde: sedia scrivania</t>
  </si>
  <si>
    <t>Maison du Monde: scrivania</t>
  </si>
  <si>
    <t>Ikea: sedie</t>
  </si>
  <si>
    <t>Ikea: mobile tv</t>
  </si>
  <si>
    <t>Maison du Monde: guardaroba</t>
  </si>
  <si>
    <t>Maison du Monde: specchio e credenza</t>
  </si>
  <si>
    <t>Maison du Monde: divano e libreria</t>
  </si>
  <si>
    <t>Materassi</t>
  </si>
  <si>
    <t>Contributo Carla (Intesa)</t>
  </si>
  <si>
    <t>Storno spostamento CE</t>
  </si>
  <si>
    <t>Tapparella [Carla]</t>
  </si>
  <si>
    <t>Verifica scaldabagno [Carla]</t>
  </si>
  <si>
    <t>2a Rata Ordinaria Es. 24-25</t>
  </si>
  <si>
    <t>1a Rata Ordinaria Es. 24-25</t>
  </si>
  <si>
    <t>4a Rata Ordinaria Es. 23-24</t>
  </si>
  <si>
    <t>3a Rata Ordinaria Es. 23-24</t>
  </si>
  <si>
    <t>2a Rata Ordinaria Es. 23-24</t>
  </si>
  <si>
    <t>1a Rata Ordinaria Es. 23-24</t>
  </si>
  <si>
    <t>4a Rata Ordinaria Es. 22-23</t>
  </si>
  <si>
    <t>3a Rata Ordinaria Es. 22-23</t>
  </si>
  <si>
    <t>2a Rata Ordinaria Es. 22-23</t>
  </si>
  <si>
    <t>Conticini Carla</t>
  </si>
  <si>
    <t>NO</t>
  </si>
  <si>
    <t>IRR:</t>
  </si>
  <si>
    <t>Stato patrimoniale</t>
  </si>
  <si>
    <t>Attività non correnti</t>
  </si>
  <si>
    <t>Attività correnti</t>
  </si>
  <si>
    <t>ATTIVO</t>
  </si>
  <si>
    <t>PASSIVITA'</t>
  </si>
  <si>
    <t>Passività non correnti</t>
  </si>
  <si>
    <t>Patrimonio netto</t>
  </si>
  <si>
    <t>DELTA Y1 - Y</t>
  </si>
  <si>
    <t>Passività correnti</t>
  </si>
  <si>
    <t>Patrimonio attualizzato</t>
  </si>
  <si>
    <t>Rivalutazione</t>
  </si>
  <si>
    <t>Resituzione capitale</t>
  </si>
  <si>
    <t>BS</t>
  </si>
  <si>
    <t>Anticipo</t>
  </si>
  <si>
    <t>Saldo</t>
  </si>
  <si>
    <t>Mutuo1</t>
  </si>
  <si>
    <t>Tecnico lavastoviglie: storno affitto Claudia</t>
  </si>
  <si>
    <t>Tecnico lavatrice: storno affitto Claudia</t>
  </si>
  <si>
    <t>Saldo 2023</t>
  </si>
  <si>
    <t>Conguaglio riscaldamento Es. 24-25</t>
  </si>
  <si>
    <t>3a Rata Ordinaria Es. 24-25</t>
  </si>
  <si>
    <t>1a Rata Ordinaria Es. 25-26</t>
  </si>
  <si>
    <t>Pulizia scaldabagno</t>
  </si>
  <si>
    <t>Sostituzione pezzo scaldabagno</t>
  </si>
  <si>
    <t>Consuntivo 2024</t>
  </si>
  <si>
    <t>1a Rata Ordinaria Es. 25</t>
  </si>
  <si>
    <t>2a Rata Ordinaria Es. 25</t>
  </si>
  <si>
    <t>3a Rata Ordinaria Es. 25</t>
  </si>
  <si>
    <t>4a Rata Ordinaria Es. 25</t>
  </si>
  <si>
    <t>Fattura n. 26 del 24/02/2025</t>
  </si>
  <si>
    <t>Fattura n. 29 del 28/02/2025</t>
  </si>
  <si>
    <t>Liberazione</t>
  </si>
  <si>
    <t>DiazBox</t>
  </si>
  <si>
    <t>Strambio</t>
  </si>
  <si>
    <t>4a Rata Ordinaria Es. 24-25 (-773,53 €)
Stralciata per utilizzo fondo comune</t>
  </si>
  <si>
    <t>Contributo Carla (BBVA) + Viaggi</t>
  </si>
  <si>
    <t>Confermato storno in data 20/07/2025. Da pagare dal 2025 in poi.</t>
  </si>
  <si>
    <t>Immobile</t>
  </si>
  <si>
    <t>Recuperato pagamento  2024</t>
  </si>
  <si>
    <t>1° casa</t>
  </si>
  <si>
    <t>Hotel Finlandia 1 (BBVA)</t>
  </si>
  <si>
    <t>Hotel Finlandia 2 (BBVA)</t>
  </si>
  <si>
    <t>Pagata in 12 mesilità</t>
  </si>
  <si>
    <t>Rimandata la verifica del camino</t>
  </si>
  <si>
    <t>Già al netto di tasse</t>
  </si>
  <si>
    <t>Lavastoviglie-cashback BBVA</t>
  </si>
  <si>
    <t>Tinteggiature piano sotto</t>
  </si>
  <si>
    <t>Tecnico condominio per perdita</t>
  </si>
  <si>
    <t>Solo Box, anticipo e saldo</t>
  </si>
  <si>
    <t>Anticipo e saldo</t>
  </si>
  <si>
    <t>Dal 8 dic 2024</t>
  </si>
  <si>
    <t>1° rata</t>
  </si>
  <si>
    <t>2° rata</t>
  </si>
  <si>
    <t>Quota pagata da papà</t>
  </si>
  <si>
    <t>Sospesa assicurazione</t>
  </si>
  <si>
    <t>SUBTOTALE:</t>
  </si>
  <si>
    <t>Valore stimato</t>
  </si>
  <si>
    <t>$D$3*(1+D10)^E5</t>
  </si>
  <si>
    <t>3k€ di anticipo sostenuto da papà</t>
  </si>
  <si>
    <t>Moggio</t>
  </si>
  <si>
    <t>Mutuo0</t>
  </si>
  <si>
    <t>Considero solo 8 mesi su 12</t>
  </si>
  <si>
    <t>1a rata Ascensore</t>
  </si>
  <si>
    <t>2a rata Ascensore</t>
  </si>
  <si>
    <t>3a rata Ascensore</t>
  </si>
  <si>
    <t>4a rata Ascensore</t>
  </si>
  <si>
    <t>5a rata Ascensore</t>
  </si>
  <si>
    <t>Rata unica Citofono</t>
  </si>
  <si>
    <t>Storno</t>
  </si>
  <si>
    <t>Ordinario</t>
  </si>
  <si>
    <t>Straordinario</t>
  </si>
  <si>
    <t>Oneri finanziari - Mutuo</t>
  </si>
  <si>
    <t>Copia chiavi BOX</t>
  </si>
  <si>
    <t>Caparra</t>
  </si>
  <si>
    <t>Primi 6 mesi</t>
  </si>
  <si>
    <t>Secondi 6 mesi</t>
  </si>
  <si>
    <t>1° rata ordinaria</t>
  </si>
  <si>
    <t>Registrazione contratto</t>
  </si>
  <si>
    <t>Sospesa l'assicurazione dopo il primo mese</t>
  </si>
  <si>
    <t>Ascensore</t>
  </si>
  <si>
    <t>Saldo precedente</t>
  </si>
  <si>
    <t>3° rata ordinaria</t>
  </si>
  <si>
    <t>4° rata ordinaria</t>
  </si>
  <si>
    <t>3a rata 25-26</t>
  </si>
  <si>
    <t>2a rata 25-26</t>
  </si>
  <si>
    <t>1a rata 26-27</t>
  </si>
  <si>
    <t>4a rata 25-26</t>
  </si>
  <si>
    <t>Rinnovo scale</t>
  </si>
  <si>
    <t>Caparra confirmatoria (Bonifico da BPM)</t>
  </si>
  <si>
    <t>Visure</t>
  </si>
  <si>
    <t>Archiviazione</t>
  </si>
  <si>
    <t>Restituzione quota condominio, esercizio 2025-26</t>
  </si>
  <si>
    <t>Restituzione fondo cassa</t>
  </si>
  <si>
    <t>Anticio + saldo calcolato su 8 mesi, quota Davide</t>
  </si>
  <si>
    <t>Bonifico BPM</t>
  </si>
  <si>
    <t>Assegno circolare Carla da 55 k€</t>
  </si>
  <si>
    <t>Bonifico BPM a Carla</t>
  </si>
  <si>
    <t>Costo dell'affitto evitato, grazie alla vendita</t>
  </si>
  <si>
    <t>Acconto Tari</t>
  </si>
  <si>
    <t>Saldo Tari</t>
  </si>
  <si>
    <t>Piastra a induzione</t>
  </si>
  <si>
    <t>Padelle, coperchio e tovaglia</t>
  </si>
  <si>
    <t>Cuscini e copri rete</t>
  </si>
  <si>
    <t>2° rata ordinaria (assente)</t>
  </si>
  <si>
    <t>6° rata ordinaria</t>
  </si>
  <si>
    <t>Anticipo calcolato su 8 mesi, quota Carla</t>
  </si>
  <si>
    <t>Saldo calcolato su 8 mesi, quota Carla</t>
  </si>
  <si>
    <t>Serratura</t>
  </si>
  <si>
    <t>Asciuga capelli</t>
  </si>
  <si>
    <t>4° rata</t>
  </si>
  <si>
    <t>3° rata</t>
  </si>
  <si>
    <t>Plusvalenza</t>
  </si>
  <si>
    <t>Restituzione Caparra</t>
  </si>
  <si>
    <t>5 mesi di Claudia + 10 di Vittoria. Già al netto tass</t>
  </si>
  <si>
    <t>Mesi da Gennaio a Luglio. Netto Tasse</t>
  </si>
  <si>
    <t>Rimborso assicurazione. Di cui 216 retrocesse agli inquilini al piano di sotto</t>
  </si>
  <si>
    <t>Canna fumaria. Dato ipotetico</t>
  </si>
  <si>
    <t>Parcella agenzia</t>
  </si>
  <si>
    <t>Quota bollette post uscita Claudia e fino a vendita immobile</t>
  </si>
  <si>
    <t>Luce. Quota a carico di Vittoria (calcolo indicativo)</t>
  </si>
  <si>
    <t>5° rata ordinaria (20/09)</t>
  </si>
  <si>
    <t>Affitto evitato grazie acquisto casa. Calcolato su quota affitto di Lib.</t>
  </si>
  <si>
    <t>Include l'aumento di potenza</t>
  </si>
  <si>
    <t>Restituzione saldo gest ordinaria</t>
  </si>
  <si>
    <t>I rata ordinaria 26-27</t>
  </si>
  <si>
    <t>II rata ordinaria 26-27</t>
  </si>
  <si>
    <t>III rata ordinaria 26-27</t>
  </si>
  <si>
    <t>RestituzioneCaparra</t>
  </si>
  <si>
    <t>tasse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</si>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</sst>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* #,##0.00\ &quot;€&quot;_-;\-* #,##0.00\ &quot;€&quot;_-;_-* &quot;-&quot;??\ &quot;€&quot;_-;_-@_-"/>
    <numFmt numFmtId="164" formatCode="[$-410]d\-mmm\-yy;@"/>
    <numFmt numFmtId="165" formatCode="_-* #,##0\ &quot;€&quot;_-;\-* #,##0\ &quot;€&quot;_-;_-* &quot;-&quot;??\ &quot;€&quot;_-;_-@_-"/>
    <numFmt numFmtId="166" formatCode="[$€-2]\ #,##0"/>
    <numFmt numFmtId="167" formatCode="0.0000%"/>
    <numFmt numFmtId="168" formatCode="0.0%"/>
    <numFmt numFmtId="169" formatCode="0.0"/>
    <numFmt numFmtId="170" formatCode="0.000"/>
    <numFmt numFmtId="171" formatCode="_-[$€-2]\ * #,##0.00_-;\-[$€-2]\ * #,##0.00_-;_-[$€-2]\ * &quot;-&quot;??"/>
    <numFmt numFmtId="172" formatCode="d/m/yyyy"/>
    <numFmt numFmtId="173" formatCode="_-* #,##0_-;\-* #,##0_-;_-* &quot;-&quot;_-;_-@"/>
    <numFmt numFmtId="174" formatCode="[$€-2]\ #,##0;[Red]\-[$€-2]\ #,##0"/>
    <numFmt numFmtId="175" formatCode="[$€-2]\ #,##0.00;[Red]\-[$€-2]\ #,##0.00"/>
    <numFmt numFmtId="176" formatCode="[$€-2]\ #,##0.00"/>
    <numFmt numFmtId="177" formatCode="[$-410]dd\-mmm\-yy;@"/>
    <numFmt numFmtId="178" formatCode="_-[$€-2]\ * #,##0.00_-;\-[$€-2]\ * #,##0.00_-;_-[$€-2]\ * &quot;-&quot;??_-;_-@_-"/>
    <numFmt numFmtId="179" formatCode="_-[$€-2]\ * #,##0_-;\-[$€-2]\ * #,##0_-;_-[$€-2]\ * &quot;-&quot;??"/>
    <numFmt numFmtId="180" formatCode="_-[$€-2]\ * #,##0_-;\-[$€-2]\ * #,##0_-;_-[$€-2]\ * &quot;-&quot;??_-;_-@_-"/>
  </numFmts>
  <fonts count="5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 tint="0.499984740745262"/>
      <name val="Calibri"/>
      <family val="2"/>
    </font>
    <font>
      <i/>
      <sz val="11"/>
      <color theme="1" tint="0.499984740745262"/>
      <name val="Calibri"/>
      <family val="2"/>
      <scheme val="minor"/>
    </font>
    <font>
      <b/>
      <sz val="11"/>
      <color theme="1"/>
      <name val="Calibri"/>
      <family val="2"/>
    </font>
    <font>
      <u val="singleAccounting"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</font>
    <font>
      <i/>
      <sz val="11"/>
      <name val="Calibri"/>
      <family val="2"/>
      <scheme val="minor"/>
    </font>
    <font>
      <i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u/>
      <sz val="11"/>
      <name val="Calibri"/>
      <family val="2"/>
    </font>
    <font>
      <u val="singleAccounting"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44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1" fillId="0" borderId="0"/>
  </cellStyleXfs>
  <cellXfs count="348">
    <xf numFmtId="0" fontId="0" fillId="0" borderId="0" xfId="0"/>
    <xf numFmtId="0" fontId="19" fillId="0" borderId="0" xfId="7"/>
    <xf numFmtId="0" fontId="27" fillId="0" borderId="0" xfId="7" applyFont="1"/>
    <xf numFmtId="0" fontId="19" fillId="0" borderId="0" xfId="7" applyAlignment="1">
      <alignment wrapText="1"/>
    </xf>
    <xf numFmtId="0" fontId="22" fillId="0" borderId="0" xfId="7" applyFont="1"/>
    <xf numFmtId="165" fontId="38" fillId="0" borderId="0" xfId="8" applyNumberFormat="1" applyFont="1" applyFill="1"/>
    <xf numFmtId="0" fontId="19" fillId="9" borderId="0" xfId="7" applyFill="1"/>
    <xf numFmtId="165" fontId="19" fillId="9" borderId="0" xfId="7" applyNumberFormat="1" applyFill="1"/>
    <xf numFmtId="0" fontId="19" fillId="10" borderId="0" xfId="7" applyFill="1"/>
    <xf numFmtId="165" fontId="19" fillId="10" borderId="0" xfId="7" applyNumberFormat="1" applyFill="1"/>
    <xf numFmtId="0" fontId="39" fillId="5" borderId="0" xfId="7" applyFont="1" applyFill="1"/>
    <xf numFmtId="165" fontId="39" fillId="5" borderId="0" xfId="7" applyNumberFormat="1" applyFont="1" applyFill="1"/>
    <xf numFmtId="0" fontId="17" fillId="0" borderId="0" xfId="0" quotePrefix="1" applyFont="1" applyAlignment="1">
      <alignment horizontal="right"/>
    </xf>
    <xf numFmtId="0" fontId="17" fillId="0" borderId="0" xfId="0" applyFont="1"/>
    <xf numFmtId="0" fontId="4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1" fontId="22" fillId="0" borderId="0" xfId="0" applyNumberFormat="1" applyFont="1" applyAlignment="1">
      <alignment horizontal="center"/>
    </xf>
    <xf numFmtId="1" fontId="22" fillId="6" borderId="0" xfId="0" applyNumberFormat="1" applyFont="1" applyFill="1" applyAlignment="1">
      <alignment horizontal="center"/>
    </xf>
    <xf numFmtId="164" fontId="22" fillId="6" borderId="0" xfId="0" applyNumberFormat="1" applyFont="1" applyFill="1" applyAlignment="1">
      <alignment horizontal="center"/>
    </xf>
    <xf numFmtId="169" fontId="44" fillId="6" borderId="0" xfId="0" applyNumberFormat="1" applyFont="1" applyFill="1"/>
    <xf numFmtId="0" fontId="0" fillId="6" borderId="0" xfId="0" applyFill="1"/>
    <xf numFmtId="169" fontId="0" fillId="6" borderId="0" xfId="0" applyNumberFormat="1" applyFill="1"/>
    <xf numFmtId="1" fontId="22" fillId="9" borderId="0" xfId="0" applyNumberFormat="1" applyFont="1" applyFill="1" applyAlignment="1">
      <alignment horizontal="center"/>
    </xf>
    <xf numFmtId="1" fontId="45" fillId="9" borderId="0" xfId="0" applyNumberFormat="1" applyFont="1" applyFill="1" applyAlignment="1">
      <alignment horizontal="center"/>
    </xf>
    <xf numFmtId="164" fontId="22" fillId="9" borderId="0" xfId="0" applyNumberFormat="1" applyFont="1" applyFill="1" applyAlignment="1">
      <alignment horizontal="center"/>
    </xf>
    <xf numFmtId="169" fontId="44" fillId="9" borderId="0" xfId="0" applyNumberFormat="1" applyFont="1" applyFill="1"/>
    <xf numFmtId="169" fontId="0" fillId="9" borderId="0" xfId="0" applyNumberFormat="1" applyFill="1"/>
    <xf numFmtId="170" fontId="0" fillId="9" borderId="0" xfId="0" applyNumberFormat="1" applyFill="1"/>
    <xf numFmtId="1" fontId="45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9" fontId="44" fillId="0" borderId="0" xfId="0" applyNumberFormat="1" applyFont="1"/>
    <xf numFmtId="168" fontId="31" fillId="0" borderId="0" xfId="11" applyNumberFormat="1" applyFont="1"/>
    <xf numFmtId="169" fontId="0" fillId="0" borderId="0" xfId="0" applyNumberFormat="1"/>
    <xf numFmtId="170" fontId="0" fillId="0" borderId="0" xfId="0" applyNumberFormat="1"/>
    <xf numFmtId="168" fontId="31" fillId="9" borderId="0" xfId="11" applyNumberFormat="1" applyFont="1" applyFill="1"/>
    <xf numFmtId="0" fontId="44" fillId="9" borderId="0" xfId="0" applyFont="1" applyFill="1"/>
    <xf numFmtId="10" fontId="0" fillId="0" borderId="0" xfId="11" applyNumberFormat="1" applyFont="1"/>
    <xf numFmtId="0" fontId="44" fillId="0" borderId="0" xfId="0" applyFont="1"/>
    <xf numFmtId="168" fontId="31" fillId="0" borderId="0" xfId="11" applyNumberFormat="1" applyFont="1" applyFill="1"/>
    <xf numFmtId="167" fontId="0" fillId="6" borderId="0" xfId="11" applyNumberFormat="1" applyFont="1" applyFill="1"/>
    <xf numFmtId="169" fontId="17" fillId="0" borderId="0" xfId="0" applyNumberFormat="1" applyFont="1"/>
    <xf numFmtId="10" fontId="44" fillId="0" borderId="0" xfId="11" applyNumberFormat="1" applyFont="1"/>
    <xf numFmtId="164" fontId="27" fillId="0" borderId="0" xfId="12" applyNumberFormat="1" applyFont="1" applyFill="1"/>
    <xf numFmtId="1" fontId="27" fillId="0" borderId="0" xfId="12" applyNumberFormat="1" applyFont="1" applyFill="1"/>
    <xf numFmtId="44" fontId="27" fillId="0" borderId="0" xfId="12" applyFont="1" applyFill="1"/>
    <xf numFmtId="164" fontId="31" fillId="0" borderId="0" xfId="12" applyNumberFormat="1" applyFont="1" applyFill="1"/>
    <xf numFmtId="44" fontId="32" fillId="0" borderId="0" xfId="12" applyFont="1" applyFill="1"/>
    <xf numFmtId="171" fontId="28" fillId="0" borderId="0" xfId="13" applyNumberFormat="1" applyFont="1" applyAlignment="1">
      <alignment horizontal="center" vertical="center" wrapText="1"/>
    </xf>
    <xf numFmtId="9" fontId="27" fillId="0" borderId="0" xfId="11" applyFont="1" applyBorder="1" applyAlignment="1"/>
    <xf numFmtId="1" fontId="27" fillId="0" borderId="0" xfId="12" applyNumberFormat="1" applyFont="1" applyFill="1" applyBorder="1"/>
    <xf numFmtId="44" fontId="17" fillId="0" borderId="0" xfId="12" applyFont="1" applyAlignment="1">
      <alignment wrapText="1"/>
    </xf>
    <xf numFmtId="165" fontId="17" fillId="0" borderId="0" xfId="12" applyNumberFormat="1" applyFont="1" applyFill="1"/>
    <xf numFmtId="165" fontId="38" fillId="0" borderId="0" xfId="12" applyNumberFormat="1" applyFont="1" applyFill="1"/>
    <xf numFmtId="165" fontId="38" fillId="6" borderId="0" xfId="12" applyNumberFormat="1" applyFont="1" applyFill="1"/>
    <xf numFmtId="165" fontId="27" fillId="0" borderId="0" xfId="12" applyNumberFormat="1" applyFont="1" applyFill="1"/>
    <xf numFmtId="10" fontId="42" fillId="6" borderId="0" xfId="11" applyNumberFormat="1" applyFont="1" applyFill="1"/>
    <xf numFmtId="10" fontId="27" fillId="6" borderId="0" xfId="11" applyNumberFormat="1" applyFont="1" applyFill="1" applyBorder="1"/>
    <xf numFmtId="10" fontId="41" fillId="6" borderId="0" xfId="11" applyNumberFormat="1" applyFont="1" applyFill="1"/>
    <xf numFmtId="10" fontId="31" fillId="6" borderId="0" xfId="11" applyNumberFormat="1" applyFont="1" applyFill="1" applyBorder="1"/>
    <xf numFmtId="10" fontId="39" fillId="5" borderId="0" xfId="11" applyNumberFormat="1" applyFont="1" applyFill="1"/>
    <xf numFmtId="0" fontId="17" fillId="0" borderId="0" xfId="13"/>
    <xf numFmtId="0" fontId="17" fillId="0" borderId="0" xfId="13" applyAlignment="1">
      <alignment wrapText="1"/>
    </xf>
    <xf numFmtId="0" fontId="34" fillId="0" borderId="0" xfId="13" applyFont="1"/>
    <xf numFmtId="165" fontId="39" fillId="5" borderId="0" xfId="13" applyNumberFormat="1" applyFont="1" applyFill="1"/>
    <xf numFmtId="0" fontId="39" fillId="5" borderId="0" xfId="13" applyFont="1" applyFill="1"/>
    <xf numFmtId="0" fontId="41" fillId="0" borderId="0" xfId="13" applyFont="1"/>
    <xf numFmtId="165" fontId="41" fillId="6" borderId="0" xfId="13" applyNumberFormat="1" applyFont="1" applyFill="1"/>
    <xf numFmtId="0" fontId="27" fillId="0" borderId="0" xfId="13" applyFont="1"/>
    <xf numFmtId="0" fontId="40" fillId="0" borderId="0" xfId="13" applyFont="1"/>
    <xf numFmtId="165" fontId="17" fillId="3" borderId="0" xfId="13" applyNumberFormat="1" applyFill="1"/>
    <xf numFmtId="0" fontId="17" fillId="3" borderId="0" xfId="13" applyFill="1"/>
    <xf numFmtId="165" fontId="17" fillId="4" borderId="0" xfId="13" applyNumberFormat="1" applyFill="1"/>
    <xf numFmtId="0" fontId="17" fillId="4" borderId="0" xfId="13" applyFill="1"/>
    <xf numFmtId="165" fontId="17" fillId="10" borderId="0" xfId="13" applyNumberFormat="1" applyFill="1"/>
    <xf numFmtId="0" fontId="17" fillId="10" borderId="0" xfId="13" applyFill="1"/>
    <xf numFmtId="165" fontId="17" fillId="9" borderId="0" xfId="13" applyNumberFormat="1" applyFill="1"/>
    <xf numFmtId="0" fontId="17" fillId="9" borderId="0" xfId="13" applyFill="1"/>
    <xf numFmtId="1" fontId="26" fillId="2" borderId="0" xfId="13" applyNumberFormat="1" applyFont="1" applyFill="1"/>
    <xf numFmtId="0" fontId="37" fillId="0" borderId="0" xfId="13" applyFont="1"/>
    <xf numFmtId="0" fontId="33" fillId="0" borderId="0" xfId="13" quotePrefix="1" applyFont="1"/>
    <xf numFmtId="0" fontId="33" fillId="0" borderId="0" xfId="13" applyFont="1"/>
    <xf numFmtId="0" fontId="28" fillId="0" borderId="0" xfId="13" applyFont="1"/>
    <xf numFmtId="0" fontId="31" fillId="0" borderId="0" xfId="13" applyFont="1"/>
    <xf numFmtId="0" fontId="22" fillId="0" borderId="0" xfId="13" applyFont="1"/>
    <xf numFmtId="165" fontId="17" fillId="14" borderId="0" xfId="13" applyNumberFormat="1" applyFill="1"/>
    <xf numFmtId="0" fontId="17" fillId="14" borderId="0" xfId="13" applyFill="1"/>
    <xf numFmtId="0" fontId="31" fillId="6" borderId="0" xfId="13" applyFont="1" applyFill="1"/>
    <xf numFmtId="0" fontId="40" fillId="6" borderId="0" xfId="13" applyFont="1" applyFill="1"/>
    <xf numFmtId="165" fontId="17" fillId="13" borderId="0" xfId="13" applyNumberFormat="1" applyFill="1"/>
    <xf numFmtId="164" fontId="22" fillId="0" borderId="0" xfId="13" applyNumberFormat="1" applyFont="1" applyAlignment="1">
      <alignment horizontal="right"/>
    </xf>
    <xf numFmtId="1" fontId="17" fillId="0" borderId="0" xfId="13" applyNumberFormat="1"/>
    <xf numFmtId="0" fontId="22" fillId="6" borderId="0" xfId="13" applyFont="1" applyFill="1"/>
    <xf numFmtId="0" fontId="34" fillId="0" borderId="0" xfId="13" quotePrefix="1" applyFont="1"/>
    <xf numFmtId="0" fontId="31" fillId="0" borderId="0" xfId="13" quotePrefix="1" applyFont="1"/>
    <xf numFmtId="0" fontId="17" fillId="0" borderId="0" xfId="13" applyAlignment="1">
      <alignment horizontal="left"/>
    </xf>
    <xf numFmtId="174" fontId="27" fillId="0" borderId="0" xfId="13" applyNumberFormat="1" applyFont="1" applyAlignment="1">
      <alignment horizontal="right"/>
    </xf>
    <xf numFmtId="173" fontId="28" fillId="0" borderId="0" xfId="13" applyNumberFormat="1" applyFont="1" applyAlignment="1">
      <alignment horizontal="right"/>
    </xf>
    <xf numFmtId="172" fontId="22" fillId="0" borderId="0" xfId="13" applyNumberFormat="1" applyFont="1" applyAlignment="1">
      <alignment horizontal="left"/>
    </xf>
    <xf numFmtId="164" fontId="17" fillId="0" borderId="0" xfId="13" applyNumberFormat="1"/>
    <xf numFmtId="0" fontId="36" fillId="0" borderId="0" xfId="13" applyFont="1"/>
    <xf numFmtId="166" fontId="22" fillId="0" borderId="0" xfId="13" applyNumberFormat="1" applyFont="1"/>
    <xf numFmtId="10" fontId="17" fillId="0" borderId="0" xfId="13" applyNumberFormat="1"/>
    <xf numFmtId="165" fontId="0" fillId="6" borderId="0" xfId="12" applyNumberFormat="1" applyFont="1" applyFill="1"/>
    <xf numFmtId="165" fontId="27" fillId="6" borderId="0" xfId="12" applyNumberFormat="1" applyFont="1" applyFill="1"/>
    <xf numFmtId="165" fontId="0" fillId="8" borderId="0" xfId="12" applyNumberFormat="1" applyFont="1" applyFill="1"/>
    <xf numFmtId="165" fontId="0" fillId="10" borderId="0" xfId="12" applyNumberFormat="1" applyFont="1" applyFill="1"/>
    <xf numFmtId="0" fontId="17" fillId="0" borderId="0" xfId="13" quotePrefix="1"/>
    <xf numFmtId="0" fontId="17" fillId="8" borderId="0" xfId="13" applyFill="1"/>
    <xf numFmtId="1" fontId="17" fillId="8" borderId="0" xfId="13" applyNumberFormat="1" applyFill="1"/>
    <xf numFmtId="9" fontId="27" fillId="0" borderId="0" xfId="11" applyFont="1" applyFill="1" applyBorder="1" applyAlignment="1"/>
    <xf numFmtId="44" fontId="33" fillId="3" borderId="0" xfId="12" applyFont="1" applyFill="1"/>
    <xf numFmtId="44" fontId="27" fillId="3" borderId="0" xfId="12" applyFont="1" applyFill="1"/>
    <xf numFmtId="175" fontId="27" fillId="0" borderId="0" xfId="12" applyNumberFormat="1" applyFont="1" applyFill="1" applyBorder="1"/>
    <xf numFmtId="10" fontId="32" fillId="0" borderId="0" xfId="11" applyNumberFormat="1" applyFont="1" applyBorder="1"/>
    <xf numFmtId="164" fontId="28" fillId="0" borderId="0" xfId="13" applyNumberFormat="1" applyFont="1" applyAlignment="1">
      <alignment horizontal="right"/>
    </xf>
    <xf numFmtId="0" fontId="22" fillId="0" borderId="0" xfId="13" applyFont="1" applyAlignment="1">
      <alignment horizontal="left"/>
    </xf>
    <xf numFmtId="176" fontId="28" fillId="0" borderId="0" xfId="13" applyNumberFormat="1" applyFont="1"/>
    <xf numFmtId="164" fontId="33" fillId="0" borderId="0" xfId="12" applyNumberFormat="1" applyFont="1" applyFill="1" applyBorder="1"/>
    <xf numFmtId="44" fontId="27" fillId="0" borderId="0" xfId="12" applyFont="1" applyFill="1" applyBorder="1"/>
    <xf numFmtId="164" fontId="33" fillId="0" borderId="0" xfId="12" applyNumberFormat="1" applyFont="1" applyFill="1"/>
    <xf numFmtId="175" fontId="27" fillId="0" borderId="0" xfId="13" applyNumberFormat="1" applyFont="1" applyAlignment="1">
      <alignment horizontal="right"/>
    </xf>
    <xf numFmtId="0" fontId="17" fillId="0" borderId="0" xfId="13" applyAlignment="1">
      <alignment horizontal="center"/>
    </xf>
    <xf numFmtId="177" fontId="35" fillId="0" borderId="0" xfId="13" applyNumberFormat="1" applyFont="1" applyAlignment="1">
      <alignment horizontal="center" vertical="top"/>
    </xf>
    <xf numFmtId="177" fontId="35" fillId="0" borderId="0" xfId="13" applyNumberFormat="1" applyFont="1" applyAlignment="1">
      <alignment horizontal="center"/>
    </xf>
    <xf numFmtId="164" fontId="50" fillId="0" borderId="0" xfId="13" applyNumberFormat="1" applyFont="1" applyAlignment="1">
      <alignment horizontal="center" vertical="top"/>
    </xf>
    <xf numFmtId="177" fontId="22" fillId="0" borderId="0" xfId="13" applyNumberFormat="1" applyFont="1" applyAlignment="1">
      <alignment horizontal="center"/>
    </xf>
    <xf numFmtId="177" fontId="34" fillId="0" borderId="0" xfId="13" applyNumberFormat="1" applyFont="1" applyAlignment="1">
      <alignment horizontal="center"/>
    </xf>
    <xf numFmtId="177" fontId="22" fillId="0" borderId="0" xfId="13" applyNumberFormat="1" applyFont="1" applyAlignment="1">
      <alignment horizontal="center" vertical="top"/>
    </xf>
    <xf numFmtId="164" fontId="34" fillId="0" borderId="0" xfId="13" applyNumberFormat="1" applyFont="1" applyAlignment="1">
      <alignment horizontal="center"/>
    </xf>
    <xf numFmtId="176" fontId="51" fillId="0" borderId="0" xfId="13" applyNumberFormat="1" applyFont="1"/>
    <xf numFmtId="177" fontId="28" fillId="0" borderId="0" xfId="13" applyNumberFormat="1" applyFont="1" applyAlignment="1">
      <alignment horizontal="center"/>
    </xf>
    <xf numFmtId="1" fontId="34" fillId="0" borderId="0" xfId="13" applyNumberFormat="1" applyFont="1" applyAlignment="1">
      <alignment horizontal="right"/>
    </xf>
    <xf numFmtId="177" fontId="50" fillId="0" borderId="0" xfId="13" applyNumberFormat="1" applyFont="1" applyAlignment="1">
      <alignment horizontal="center" vertical="top"/>
    </xf>
    <xf numFmtId="0" fontId="34" fillId="0" borderId="0" xfId="15" applyFont="1"/>
    <xf numFmtId="44" fontId="27" fillId="0" borderId="0" xfId="13" applyNumberFormat="1" applyFont="1"/>
    <xf numFmtId="0" fontId="37" fillId="0" borderId="0" xfId="13" applyFont="1" applyAlignment="1">
      <alignment horizontal="center"/>
    </xf>
    <xf numFmtId="0" fontId="37" fillId="0" borderId="0" xfId="13" applyFont="1" applyAlignment="1">
      <alignment horizontal="center" vertical="top"/>
    </xf>
    <xf numFmtId="44" fontId="37" fillId="0" borderId="0" xfId="12" applyFont="1"/>
    <xf numFmtId="0" fontId="17" fillId="0" borderId="0" xfId="15"/>
    <xf numFmtId="171" fontId="34" fillId="0" borderId="0" xfId="15" applyNumberFormat="1" applyFont="1" applyAlignment="1">
      <alignment horizontal="center"/>
    </xf>
    <xf numFmtId="171" fontId="22" fillId="0" borderId="0" xfId="15" applyNumberFormat="1" applyFont="1" applyAlignment="1">
      <alignment horizontal="center"/>
    </xf>
    <xf numFmtId="178" fontId="17" fillId="0" borderId="0" xfId="15" applyNumberFormat="1"/>
    <xf numFmtId="171" fontId="22" fillId="0" borderId="0" xfId="15" applyNumberFormat="1" applyFont="1" applyAlignment="1">
      <alignment horizontal="center" vertical="center" wrapText="1"/>
    </xf>
    <xf numFmtId="178" fontId="27" fillId="0" borderId="0" xfId="15" applyNumberFormat="1" applyFont="1"/>
    <xf numFmtId="178" fontId="31" fillId="0" borderId="0" xfId="15" applyNumberFormat="1" applyFont="1"/>
    <xf numFmtId="10" fontId="22" fillId="0" borderId="0" xfId="15" applyNumberFormat="1" applyFont="1" applyAlignment="1">
      <alignment horizontal="right"/>
    </xf>
    <xf numFmtId="164" fontId="22" fillId="0" borderId="0" xfId="15" applyNumberFormat="1" applyFont="1" applyAlignment="1">
      <alignment horizontal="right"/>
    </xf>
    <xf numFmtId="173" fontId="34" fillId="0" borderId="0" xfId="15" applyNumberFormat="1" applyFont="1" applyAlignment="1">
      <alignment horizontal="center"/>
    </xf>
    <xf numFmtId="1" fontId="22" fillId="0" borderId="0" xfId="15" applyNumberFormat="1" applyFont="1" applyAlignment="1">
      <alignment horizontal="center"/>
    </xf>
    <xf numFmtId="10" fontId="28" fillId="0" borderId="0" xfId="15" applyNumberFormat="1" applyFont="1" applyAlignment="1">
      <alignment horizontal="right"/>
    </xf>
    <xf numFmtId="171" fontId="37" fillId="0" borderId="0" xfId="15" applyNumberFormat="1" applyFont="1" applyAlignment="1">
      <alignment horizontal="center" vertical="center" wrapText="1"/>
    </xf>
    <xf numFmtId="171" fontId="34" fillId="0" borderId="0" xfId="15" applyNumberFormat="1" applyFont="1" applyAlignment="1">
      <alignment horizontal="center" vertical="center" wrapText="1"/>
    </xf>
    <xf numFmtId="171" fontId="28" fillId="0" borderId="0" xfId="15" applyNumberFormat="1" applyFont="1" applyAlignment="1">
      <alignment horizontal="center" vertical="center" wrapText="1"/>
    </xf>
    <xf numFmtId="171" fontId="29" fillId="0" borderId="0" xfId="15" applyNumberFormat="1" applyFont="1" applyAlignment="1">
      <alignment horizontal="center" vertical="center" wrapText="1"/>
    </xf>
    <xf numFmtId="164" fontId="29" fillId="0" borderId="0" xfId="15" applyNumberFormat="1" applyFont="1" applyAlignment="1">
      <alignment horizontal="right"/>
    </xf>
    <xf numFmtId="173" fontId="28" fillId="0" borderId="0" xfId="15" applyNumberFormat="1" applyFont="1" applyAlignment="1">
      <alignment horizontal="center"/>
    </xf>
    <xf numFmtId="1" fontId="37" fillId="0" borderId="0" xfId="15" applyNumberFormat="1" applyFont="1" applyAlignment="1">
      <alignment horizontal="center" vertical="center" wrapText="1"/>
    </xf>
    <xf numFmtId="0" fontId="28" fillId="0" borderId="0" xfId="15" applyFont="1" applyAlignment="1">
      <alignment horizontal="center" vertical="center"/>
    </xf>
    <xf numFmtId="171" fontId="37" fillId="0" borderId="0" xfId="15" applyNumberFormat="1" applyFont="1" applyAlignment="1">
      <alignment horizontal="center"/>
    </xf>
    <xf numFmtId="178" fontId="24" fillId="0" borderId="0" xfId="15" applyNumberFormat="1" applyFont="1"/>
    <xf numFmtId="173" fontId="22" fillId="0" borderId="0" xfId="15" applyNumberFormat="1" applyFont="1" applyAlignment="1">
      <alignment horizontal="right"/>
    </xf>
    <xf numFmtId="0" fontId="44" fillId="0" borderId="0" xfId="15" applyFont="1"/>
    <xf numFmtId="0" fontId="17" fillId="0" borderId="0" xfId="15" applyAlignment="1">
      <alignment wrapText="1"/>
    </xf>
    <xf numFmtId="165" fontId="39" fillId="5" borderId="0" xfId="15" applyNumberFormat="1" applyFont="1" applyFill="1"/>
    <xf numFmtId="0" fontId="39" fillId="5" borderId="0" xfId="15" applyFont="1" applyFill="1"/>
    <xf numFmtId="0" fontId="41" fillId="0" borderId="0" xfId="15" applyFont="1"/>
    <xf numFmtId="165" fontId="41" fillId="6" borderId="0" xfId="15" applyNumberFormat="1" applyFont="1" applyFill="1"/>
    <xf numFmtId="0" fontId="27" fillId="0" borderId="0" xfId="15" applyFont="1"/>
    <xf numFmtId="0" fontId="40" fillId="0" borderId="0" xfId="15" applyFont="1"/>
    <xf numFmtId="165" fontId="17" fillId="3" borderId="0" xfId="15" applyNumberFormat="1" applyFill="1"/>
    <xf numFmtId="0" fontId="17" fillId="3" borderId="0" xfId="15" applyFill="1"/>
    <xf numFmtId="165" fontId="17" fillId="4" borderId="0" xfId="15" applyNumberFormat="1" applyFill="1"/>
    <xf numFmtId="0" fontId="17" fillId="4" borderId="0" xfId="15" applyFill="1"/>
    <xf numFmtId="165" fontId="17" fillId="10" borderId="0" xfId="15" applyNumberFormat="1" applyFill="1"/>
    <xf numFmtId="0" fontId="17" fillId="10" borderId="0" xfId="15" applyFill="1"/>
    <xf numFmtId="165" fontId="17" fillId="9" borderId="0" xfId="15" applyNumberFormat="1" applyFill="1"/>
    <xf numFmtId="0" fontId="17" fillId="9" borderId="0" xfId="15" applyFill="1"/>
    <xf numFmtId="1" fontId="26" fillId="2" borderId="0" xfId="15" applyNumberFormat="1" applyFont="1" applyFill="1"/>
    <xf numFmtId="0" fontId="37" fillId="0" borderId="0" xfId="15" applyFont="1"/>
    <xf numFmtId="165" fontId="17" fillId="13" borderId="0" xfId="15" applyNumberFormat="1" applyFill="1"/>
    <xf numFmtId="1" fontId="17" fillId="0" borderId="0" xfId="15" applyNumberFormat="1"/>
    <xf numFmtId="0" fontId="33" fillId="0" borderId="0" xfId="15" quotePrefix="1" applyFont="1"/>
    <xf numFmtId="0" fontId="33" fillId="0" borderId="0" xfId="15" applyFont="1"/>
    <xf numFmtId="0" fontId="28" fillId="0" borderId="0" xfId="15" applyFont="1"/>
    <xf numFmtId="0" fontId="22" fillId="0" borderId="0" xfId="15" applyFont="1"/>
    <xf numFmtId="165" fontId="17" fillId="14" borderId="0" xfId="15" applyNumberFormat="1" applyFill="1"/>
    <xf numFmtId="0" fontId="17" fillId="14" borderId="0" xfId="15" applyFill="1"/>
    <xf numFmtId="0" fontId="31" fillId="6" borderId="0" xfId="15" applyFont="1" applyFill="1"/>
    <xf numFmtId="0" fontId="40" fillId="6" borderId="0" xfId="15" applyFont="1" applyFill="1"/>
    <xf numFmtId="0" fontId="17" fillId="0" borderId="0" xfId="15" quotePrefix="1"/>
    <xf numFmtId="0" fontId="17" fillId="8" borderId="0" xfId="15" applyFill="1"/>
    <xf numFmtId="1" fontId="17" fillId="8" borderId="0" xfId="15" applyNumberFormat="1" applyFill="1"/>
    <xf numFmtId="0" fontId="22" fillId="6" borderId="0" xfId="15" applyFont="1" applyFill="1"/>
    <xf numFmtId="0" fontId="31" fillId="0" borderId="0" xfId="15" applyFont="1"/>
    <xf numFmtId="165" fontId="17" fillId="0" borderId="0" xfId="15" applyNumberFormat="1"/>
    <xf numFmtId="0" fontId="34" fillId="0" borderId="0" xfId="15" quotePrefix="1" applyFont="1"/>
    <xf numFmtId="0" fontId="31" fillId="0" borderId="0" xfId="15" quotePrefix="1" applyFont="1"/>
    <xf numFmtId="0" fontId="17" fillId="0" borderId="0" xfId="15" applyAlignment="1">
      <alignment horizontal="left"/>
    </xf>
    <xf numFmtId="164" fontId="28" fillId="8" borderId="0" xfId="15" applyNumberFormat="1" applyFont="1" applyFill="1" applyAlignment="1">
      <alignment horizontal="right"/>
    </xf>
    <xf numFmtId="174" fontId="27" fillId="8" borderId="0" xfId="15" applyNumberFormat="1" applyFont="1" applyFill="1" applyAlignment="1">
      <alignment horizontal="right"/>
    </xf>
    <xf numFmtId="0" fontId="17" fillId="8" borderId="0" xfId="15" applyFill="1" applyAlignment="1">
      <alignment horizontal="left"/>
    </xf>
    <xf numFmtId="0" fontId="31" fillId="8" borderId="0" xfId="15" applyFont="1" applyFill="1"/>
    <xf numFmtId="174" fontId="27" fillId="0" borderId="0" xfId="15" applyNumberFormat="1" applyFont="1" applyAlignment="1">
      <alignment horizontal="right"/>
    </xf>
    <xf numFmtId="164" fontId="17" fillId="0" borderId="0" xfId="15" applyNumberFormat="1"/>
    <xf numFmtId="164" fontId="28" fillId="0" borderId="0" xfId="15" applyNumberFormat="1" applyFont="1" applyAlignment="1">
      <alignment horizontal="right"/>
    </xf>
    <xf numFmtId="0" fontId="22" fillId="0" borderId="0" xfId="15" applyFont="1" applyAlignment="1">
      <alignment horizontal="left"/>
    </xf>
    <xf numFmtId="173" fontId="28" fillId="0" borderId="0" xfId="15" applyNumberFormat="1" applyFont="1" applyAlignment="1">
      <alignment horizontal="right"/>
    </xf>
    <xf numFmtId="172" fontId="22" fillId="0" borderId="0" xfId="15" applyNumberFormat="1" applyFont="1" applyAlignment="1">
      <alignment horizontal="left"/>
    </xf>
    <xf numFmtId="0" fontId="36" fillId="0" borderId="0" xfId="15" applyFont="1"/>
    <xf numFmtId="0" fontId="35" fillId="0" borderId="0" xfId="15" applyFont="1"/>
    <xf numFmtId="176" fontId="28" fillId="0" borderId="0" xfId="15" applyNumberFormat="1" applyFont="1"/>
    <xf numFmtId="166" fontId="22" fillId="0" borderId="0" xfId="15" applyNumberFormat="1" applyFont="1"/>
    <xf numFmtId="10" fontId="17" fillId="0" borderId="0" xfId="15" applyNumberFormat="1"/>
    <xf numFmtId="177" fontId="35" fillId="0" borderId="0" xfId="15" applyNumberFormat="1" applyFont="1" applyAlignment="1">
      <alignment horizontal="center" vertical="top"/>
    </xf>
    <xf numFmtId="177" fontId="35" fillId="0" borderId="0" xfId="15" applyNumberFormat="1" applyFont="1" applyAlignment="1">
      <alignment horizontal="center"/>
    </xf>
    <xf numFmtId="164" fontId="50" fillId="0" borderId="0" xfId="15" applyNumberFormat="1" applyFont="1" applyAlignment="1">
      <alignment horizontal="center" vertical="top"/>
    </xf>
    <xf numFmtId="177" fontId="22" fillId="0" borderId="0" xfId="15" applyNumberFormat="1" applyFont="1" applyAlignment="1">
      <alignment horizontal="center"/>
    </xf>
    <xf numFmtId="177" fontId="34" fillId="0" borderId="0" xfId="15" applyNumberFormat="1" applyFont="1" applyAlignment="1">
      <alignment horizontal="center"/>
    </xf>
    <xf numFmtId="177" fontId="22" fillId="0" borderId="0" xfId="15" applyNumberFormat="1" applyFont="1" applyAlignment="1">
      <alignment horizontal="center" vertical="top"/>
    </xf>
    <xf numFmtId="164" fontId="34" fillId="0" borderId="0" xfId="15" applyNumberFormat="1" applyFont="1" applyAlignment="1">
      <alignment horizontal="center"/>
    </xf>
    <xf numFmtId="177" fontId="51" fillId="0" borderId="0" xfId="15" applyNumberFormat="1" applyFont="1" applyAlignment="1">
      <alignment horizontal="center"/>
    </xf>
    <xf numFmtId="177" fontId="28" fillId="0" borderId="0" xfId="15" applyNumberFormat="1" applyFont="1" applyAlignment="1">
      <alignment horizontal="center"/>
    </xf>
    <xf numFmtId="14" fontId="34" fillId="0" borderId="0" xfId="15" applyNumberFormat="1" applyFont="1" applyAlignment="1">
      <alignment horizontal="center"/>
    </xf>
    <xf numFmtId="1" fontId="34" fillId="0" borderId="0" xfId="15" applyNumberFormat="1" applyFont="1" applyAlignment="1">
      <alignment horizontal="right"/>
    </xf>
    <xf numFmtId="177" fontId="50" fillId="0" borderId="0" xfId="15" applyNumberFormat="1" applyFont="1" applyAlignment="1">
      <alignment horizontal="center" vertical="top"/>
    </xf>
    <xf numFmtId="44" fontId="27" fillId="0" borderId="0" xfId="15" applyNumberFormat="1" applyFont="1"/>
    <xf numFmtId="164" fontId="34" fillId="0" borderId="0" xfId="15" applyNumberFormat="1" applyFont="1"/>
    <xf numFmtId="164" fontId="28" fillId="0" borderId="0" xfId="15" applyNumberFormat="1" applyFont="1" applyAlignment="1">
      <alignment horizontal="center" vertical="top"/>
    </xf>
    <xf numFmtId="44" fontId="28" fillId="0" borderId="0" xfId="15" applyNumberFormat="1" applyFont="1"/>
    <xf numFmtId="14" fontId="29" fillId="0" borderId="0" xfId="15" applyNumberFormat="1" applyFont="1" applyAlignment="1">
      <alignment horizontal="center"/>
    </xf>
    <xf numFmtId="0" fontId="22" fillId="0" borderId="0" xfId="15" applyFont="1" applyAlignment="1">
      <alignment wrapText="1"/>
    </xf>
    <xf numFmtId="164" fontId="28" fillId="0" borderId="0" xfId="15" applyNumberFormat="1" applyFont="1" applyAlignment="1">
      <alignment horizontal="center"/>
    </xf>
    <xf numFmtId="0" fontId="34" fillId="0" borderId="0" xfId="15" applyFont="1" applyAlignment="1">
      <alignment horizontal="left"/>
    </xf>
    <xf numFmtId="1" fontId="29" fillId="0" borderId="0" xfId="15" applyNumberFormat="1" applyFont="1" applyAlignment="1">
      <alignment horizontal="right"/>
    </xf>
    <xf numFmtId="164" fontId="22" fillId="0" borderId="0" xfId="15" applyNumberFormat="1" applyFont="1" applyAlignment="1">
      <alignment horizontal="center" vertical="top"/>
    </xf>
    <xf numFmtId="0" fontId="27" fillId="6" borderId="0" xfId="15" applyFont="1" applyFill="1"/>
    <xf numFmtId="164" fontId="17" fillId="8" borderId="0" xfId="15" applyNumberFormat="1" applyFill="1"/>
    <xf numFmtId="44" fontId="27" fillId="8" borderId="0" xfId="12" applyFont="1" applyFill="1"/>
    <xf numFmtId="0" fontId="24" fillId="15" borderId="0" xfId="15" applyFont="1" applyFill="1"/>
    <xf numFmtId="0" fontId="24" fillId="9" borderId="0" xfId="15" applyFont="1" applyFill="1" applyAlignment="1">
      <alignment horizontal="center"/>
    </xf>
    <xf numFmtId="0" fontId="24" fillId="10" borderId="0" xfId="15" applyFont="1" applyFill="1" applyAlignment="1">
      <alignment horizontal="center"/>
    </xf>
    <xf numFmtId="0" fontId="24" fillId="3" borderId="0" xfId="15" applyFont="1" applyFill="1" applyAlignment="1">
      <alignment horizontal="center"/>
    </xf>
    <xf numFmtId="0" fontId="24" fillId="11" borderId="0" xfId="15" applyFont="1" applyFill="1" applyAlignment="1">
      <alignment horizontal="center"/>
    </xf>
    <xf numFmtId="165" fontId="27" fillId="0" borderId="0" xfId="8" applyNumberFormat="1" applyFont="1" applyFill="1"/>
    <xf numFmtId="0" fontId="31" fillId="0" borderId="0" xfId="7" applyFont="1"/>
    <xf numFmtId="165" fontId="46" fillId="0" borderId="0" xfId="8" applyNumberFormat="1" applyFont="1" applyFill="1"/>
    <xf numFmtId="0" fontId="14" fillId="10" borderId="0" xfId="7" applyFont="1" applyFill="1"/>
    <xf numFmtId="165" fontId="31" fillId="0" borderId="0" xfId="8" applyNumberFormat="1" applyFont="1" applyFill="1"/>
    <xf numFmtId="0" fontId="24" fillId="4" borderId="0" xfId="15" applyFont="1" applyFill="1" applyAlignment="1">
      <alignment horizontal="center"/>
    </xf>
    <xf numFmtId="0" fontId="39" fillId="16" borderId="0" xfId="7" applyFont="1" applyFill="1"/>
    <xf numFmtId="165" fontId="39" fillId="16" borderId="0" xfId="7" applyNumberFormat="1" applyFont="1" applyFill="1"/>
    <xf numFmtId="0" fontId="13" fillId="10" borderId="0" xfId="7" applyFont="1" applyFill="1"/>
    <xf numFmtId="165" fontId="52" fillId="0" borderId="0" xfId="8" applyNumberFormat="1" applyFont="1" applyFill="1"/>
    <xf numFmtId="165" fontId="32" fillId="0" borderId="0" xfId="8" applyNumberFormat="1" applyFont="1" applyFill="1"/>
    <xf numFmtId="164" fontId="27" fillId="0" borderId="0" xfId="13" applyNumberFormat="1" applyFont="1"/>
    <xf numFmtId="0" fontId="13" fillId="0" borderId="0" xfId="15" applyFont="1"/>
    <xf numFmtId="0" fontId="13" fillId="0" borderId="0" xfId="13" applyFont="1"/>
    <xf numFmtId="164" fontId="33" fillId="0" borderId="0" xfId="15" applyNumberFormat="1" applyFont="1"/>
    <xf numFmtId="0" fontId="30" fillId="0" borderId="0" xfId="15" applyFont="1"/>
    <xf numFmtId="0" fontId="27" fillId="5" borderId="0" xfId="7" applyFont="1" applyFill="1"/>
    <xf numFmtId="0" fontId="12" fillId="0" borderId="0" xfId="15" applyFont="1"/>
    <xf numFmtId="10" fontId="17" fillId="0" borderId="0" xfId="2" applyNumberFormat="1" applyFont="1" applyFill="1"/>
    <xf numFmtId="165" fontId="17" fillId="0" borderId="0" xfId="1" applyNumberFormat="1" applyFont="1" applyFill="1"/>
    <xf numFmtId="14" fontId="19" fillId="0" borderId="0" xfId="7" applyNumberFormat="1"/>
    <xf numFmtId="0" fontId="12" fillId="8" borderId="0" xfId="15" applyFont="1" applyFill="1"/>
    <xf numFmtId="10" fontId="27" fillId="8" borderId="0" xfId="11" applyNumberFormat="1" applyFont="1" applyFill="1" applyBorder="1" applyAlignment="1"/>
    <xf numFmtId="0" fontId="12" fillId="5" borderId="0" xfId="7" applyFont="1" applyFill="1" applyAlignment="1">
      <alignment wrapText="1"/>
    </xf>
    <xf numFmtId="165" fontId="12" fillId="9" borderId="0" xfId="7" applyNumberFormat="1" applyFont="1" applyFill="1"/>
    <xf numFmtId="166" fontId="22" fillId="8" borderId="0" xfId="15" applyNumberFormat="1" applyFont="1" applyFill="1"/>
    <xf numFmtId="164" fontId="27" fillId="8" borderId="0" xfId="15" applyNumberFormat="1" applyFont="1" applyFill="1"/>
    <xf numFmtId="44" fontId="34" fillId="15" borderId="0" xfId="1" applyFont="1" applyFill="1"/>
    <xf numFmtId="168" fontId="17" fillId="0" borderId="0" xfId="2" applyNumberFormat="1" applyFont="1"/>
    <xf numFmtId="0" fontId="24" fillId="4" borderId="0" xfId="15" applyFont="1" applyFill="1" applyAlignment="1">
      <alignment horizontal="left"/>
    </xf>
    <xf numFmtId="179" fontId="37" fillId="0" borderId="0" xfId="15" applyNumberFormat="1" applyFont="1" applyAlignment="1">
      <alignment horizontal="center"/>
    </xf>
    <xf numFmtId="0" fontId="27" fillId="0" borderId="0" xfId="0" applyFont="1" applyAlignment="1">
      <alignment vertical="top"/>
    </xf>
    <xf numFmtId="44" fontId="24" fillId="0" borderId="0" xfId="15" applyNumberFormat="1" applyFont="1" applyAlignment="1">
      <alignment horizontal="center"/>
    </xf>
    <xf numFmtId="44" fontId="37" fillId="0" borderId="0" xfId="15" applyNumberFormat="1" applyFont="1"/>
    <xf numFmtId="175" fontId="27" fillId="0" borderId="0" xfId="15" applyNumberFormat="1" applyFont="1" applyAlignment="1">
      <alignment horizontal="right"/>
    </xf>
    <xf numFmtId="164" fontId="34" fillId="0" borderId="0" xfId="15" applyNumberFormat="1" applyFont="1" applyAlignment="1">
      <alignment horizontal="left"/>
    </xf>
    <xf numFmtId="0" fontId="34" fillId="0" borderId="0" xfId="15" applyFont="1" applyAlignment="1">
      <alignment vertical="top"/>
    </xf>
    <xf numFmtId="0" fontId="22" fillId="0" borderId="0" xfId="15" applyFont="1" applyAlignment="1">
      <alignment vertical="top"/>
    </xf>
    <xf numFmtId="177" fontId="34" fillId="0" borderId="0" xfId="15" applyNumberFormat="1" applyFont="1" applyAlignment="1">
      <alignment horizontal="center" vertical="top"/>
    </xf>
    <xf numFmtId="1" fontId="34" fillId="0" borderId="0" xfId="15" applyNumberFormat="1" applyFont="1" applyAlignment="1">
      <alignment horizontal="right" vertical="top"/>
    </xf>
    <xf numFmtId="0" fontId="17" fillId="0" borderId="0" xfId="15" applyAlignment="1">
      <alignment vertical="top"/>
    </xf>
    <xf numFmtId="168" fontId="0" fillId="0" borderId="0" xfId="0" applyNumberFormat="1"/>
    <xf numFmtId="0" fontId="31" fillId="0" borderId="0" xfId="15" applyFont="1" applyAlignment="1">
      <alignment horizontal="left"/>
    </xf>
    <xf numFmtId="164" fontId="28" fillId="0" borderId="0" xfId="13" applyNumberFormat="1" applyFont="1" applyAlignment="1">
      <alignment horizontal="center"/>
    </xf>
    <xf numFmtId="164" fontId="28" fillId="0" borderId="0" xfId="13" applyNumberFormat="1" applyFont="1" applyAlignment="1">
      <alignment horizontal="center" vertical="top"/>
    </xf>
    <xf numFmtId="0" fontId="27" fillId="0" borderId="0" xfId="13" applyFont="1" applyAlignment="1">
      <alignment horizontal="center"/>
    </xf>
    <xf numFmtId="0" fontId="27" fillId="0" borderId="0" xfId="15" applyFont="1" applyAlignment="1">
      <alignment horizontal="center"/>
    </xf>
    <xf numFmtId="1" fontId="28" fillId="0" borderId="0" xfId="15" applyNumberFormat="1" applyFont="1" applyAlignment="1">
      <alignment horizontal="center"/>
    </xf>
    <xf numFmtId="176" fontId="22" fillId="0" borderId="0" xfId="15" applyNumberFormat="1" applyFont="1"/>
    <xf numFmtId="177" fontId="28" fillId="0" borderId="0" xfId="13" applyNumberFormat="1" applyFont="1" applyAlignment="1">
      <alignment horizontal="center" wrapText="1"/>
    </xf>
    <xf numFmtId="10" fontId="24" fillId="0" borderId="0" xfId="2" applyNumberFormat="1" applyFont="1"/>
    <xf numFmtId="0" fontId="24" fillId="0" borderId="0" xfId="13" applyFont="1" applyAlignment="1">
      <alignment horizontal="right"/>
    </xf>
    <xf numFmtId="0" fontId="37" fillId="0" borderId="0" xfId="13" applyFont="1" applyAlignment="1">
      <alignment horizontal="right"/>
    </xf>
    <xf numFmtId="171" fontId="28" fillId="0" borderId="0" xfId="15" applyNumberFormat="1" applyFont="1" applyAlignment="1">
      <alignment horizontal="center"/>
    </xf>
    <xf numFmtId="0" fontId="10" fillId="0" borderId="0" xfId="15" applyFont="1"/>
    <xf numFmtId="10" fontId="27" fillId="0" borderId="0" xfId="11" applyNumberFormat="1" applyFont="1" applyFill="1" applyBorder="1" applyAlignment="1"/>
    <xf numFmtId="166" fontId="28" fillId="0" borderId="0" xfId="15" applyNumberFormat="1" applyFont="1"/>
    <xf numFmtId="0" fontId="9" fillId="0" borderId="0" xfId="13" quotePrefix="1" applyFont="1"/>
    <xf numFmtId="0" fontId="9" fillId="0" borderId="0" xfId="13" applyFont="1"/>
    <xf numFmtId="0" fontId="24" fillId="7" borderId="0" xfId="15" applyFont="1" applyFill="1" applyAlignment="1">
      <alignment horizontal="center"/>
    </xf>
    <xf numFmtId="0" fontId="8" fillId="0" borderId="0" xfId="13" applyFont="1"/>
    <xf numFmtId="0" fontId="7" fillId="0" borderId="0" xfId="15" applyFont="1"/>
    <xf numFmtId="10" fontId="27" fillId="0" borderId="0" xfId="11" applyNumberFormat="1" applyFont="1" applyBorder="1"/>
    <xf numFmtId="180" fontId="27" fillId="0" borderId="0" xfId="15" applyNumberFormat="1" applyFont="1"/>
    <xf numFmtId="164" fontId="7" fillId="0" borderId="0" xfId="12" applyNumberFormat="1" applyFont="1" applyFill="1"/>
    <xf numFmtId="44" fontId="7" fillId="0" borderId="0" xfId="12" applyFont="1" applyFill="1"/>
    <xf numFmtId="10" fontId="17" fillId="0" borderId="0" xfId="2" applyNumberFormat="1" applyFont="1"/>
    <xf numFmtId="176" fontId="47" fillId="0" borderId="0" xfId="13" applyNumberFormat="1" applyFont="1"/>
    <xf numFmtId="177" fontId="47" fillId="0" borderId="0" xfId="15" applyNumberFormat="1" applyFont="1" applyAlignment="1">
      <alignment horizontal="center"/>
    </xf>
    <xf numFmtId="0" fontId="27" fillId="8" borderId="0" xfId="0" applyFont="1" applyFill="1" applyAlignment="1">
      <alignment vertical="top"/>
    </xf>
    <xf numFmtId="44" fontId="46" fillId="3" borderId="0" xfId="12" applyFont="1" applyFill="1"/>
    <xf numFmtId="0" fontId="28" fillId="8" borderId="0" xfId="15" applyFont="1" applyFill="1"/>
    <xf numFmtId="0" fontId="6" fillId="0" borderId="0" xfId="15" applyFont="1"/>
    <xf numFmtId="44" fontId="46" fillId="0" borderId="0" xfId="12" applyFont="1" applyFill="1"/>
    <xf numFmtId="176" fontId="22" fillId="0" borderId="0" xfId="13" applyNumberFormat="1" applyFont="1"/>
    <xf numFmtId="164" fontId="22" fillId="0" borderId="0" xfId="15" applyNumberFormat="1" applyFont="1" applyAlignment="1">
      <alignment horizontal="center"/>
    </xf>
    <xf numFmtId="176" fontId="47" fillId="0" borderId="0" xfId="15" applyNumberFormat="1" applyFont="1"/>
    <xf numFmtId="0" fontId="24" fillId="9" borderId="0" xfId="13" applyFont="1" applyFill="1" applyAlignment="1">
      <alignment horizontal="center"/>
    </xf>
    <xf numFmtId="0" fontId="5" fillId="0" borderId="0" xfId="13" applyFont="1"/>
    <xf numFmtId="178" fontId="17" fillId="0" borderId="0" xfId="13" applyNumberFormat="1"/>
    <xf numFmtId="0" fontId="4" fillId="0" borderId="0" xfId="13" applyFont="1"/>
    <xf numFmtId="176" fontId="34" fillId="0" borderId="0" xfId="13" applyNumberFormat="1" applyFont="1"/>
    <xf numFmtId="0" fontId="4" fillId="0" borderId="0" xfId="15" applyFont="1"/>
    <xf numFmtId="0" fontId="4" fillId="0" borderId="0" xfId="15" applyFont="1" applyAlignment="1">
      <alignment vertical="top"/>
    </xf>
    <xf numFmtId="164" fontId="22" fillId="0" borderId="0" xfId="13" applyNumberFormat="1" applyFont="1" applyAlignment="1">
      <alignment horizontal="center"/>
    </xf>
    <xf numFmtId="44" fontId="37" fillId="0" borderId="0" xfId="15" applyNumberFormat="1" applyFont="1" applyAlignment="1">
      <alignment horizontal="right"/>
    </xf>
    <xf numFmtId="0" fontId="3" fillId="0" borderId="0" xfId="15" applyFont="1"/>
    <xf numFmtId="0" fontId="2" fillId="0" borderId="0" xfId="15" applyFont="1"/>
    <xf numFmtId="0" fontId="2" fillId="0" borderId="0" xfId="13" applyFont="1"/>
    <xf numFmtId="0" fontId="26" fillId="12" borderId="0" xfId="7" applyFont="1" applyFill="1" applyAlignment="1">
      <alignment horizontal="left" wrapText="1"/>
    </xf>
    <xf numFmtId="0" fontId="26" fillId="12" borderId="0" xfId="15" applyFont="1" applyFill="1" applyAlignment="1">
      <alignment horizontal="left" wrapText="1"/>
    </xf>
    <xf numFmtId="0" fontId="24" fillId="7" borderId="0" xfId="15" applyFont="1" applyFill="1" applyAlignment="1">
      <alignment horizontal="center"/>
    </xf>
    <xf numFmtId="0" fontId="24" fillId="9" borderId="0" xfId="15" applyFont="1" applyFill="1" applyAlignment="1">
      <alignment horizontal="center"/>
    </xf>
    <xf numFmtId="0" fontId="24" fillId="3" borderId="0" xfId="15" applyFont="1" applyFill="1" applyAlignment="1">
      <alignment horizontal="center"/>
    </xf>
    <xf numFmtId="0" fontId="26" fillId="12" borderId="0" xfId="13" applyFont="1" applyFill="1" applyAlignment="1">
      <alignment horizontal="left" wrapText="1"/>
    </xf>
    <xf numFmtId="0" fontId="24" fillId="7" borderId="0" xfId="13" applyFont="1" applyFill="1" applyAlignment="1">
      <alignment horizontal="center"/>
    </xf>
    <xf numFmtId="0" fontId="24" fillId="10" borderId="0" xfId="13" applyFont="1" applyFill="1" applyAlignment="1">
      <alignment horizontal="center"/>
    </xf>
    <xf numFmtId="0" fontId="24" fillId="3" borderId="0" xfId="13" applyFont="1" applyFill="1" applyAlignment="1">
      <alignment horizontal="center"/>
    </xf>
    <xf numFmtId="0" fontId="24" fillId="4" borderId="0" xfId="13" applyFont="1" applyFill="1" applyAlignment="1">
      <alignment horizontal="center"/>
    </xf>
    <xf numFmtId="0" fontId="24" fillId="11" borderId="0" xfId="13" applyFont="1" applyFill="1" applyAlignment="1">
      <alignment horizontal="center"/>
    </xf>
    <xf numFmtId="0" fontId="24" fillId="11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176" fontId="17" fillId="0" borderId="0" xfId="13" applyNumberFormat="1"/>
    <xf numFmtId="0" fontId="1" fillId="0" borderId="0" xfId="13" applyFont="1"/>
  </cellXfs>
  <cellStyles count="23">
    <cellStyle name="Currency 2" xfId="5" xr:uid="{EBAD4A57-8C7D-44FF-BD3A-3E8F699651A9}"/>
    <cellStyle name="Currency 2 2" xfId="20" xr:uid="{233B6CF8-4784-44E4-A05A-2846F31AB957}"/>
    <cellStyle name="Currency 3" xfId="8" xr:uid="{A97DF190-BF78-4EEE-A9C7-DD451E631D45}"/>
    <cellStyle name="Currency 4" xfId="12" xr:uid="{CB6BC015-C613-4D8F-ADEA-2D68AB359542}"/>
    <cellStyle name="Currency 5" xfId="16" xr:uid="{C06F2EA2-AA05-482F-8E54-7657CBAD1FF9}"/>
    <cellStyle name="Normal 2" xfId="3" xr:uid="{767F6F9D-9210-41AA-807B-88A65D66B489}"/>
    <cellStyle name="Normal 2 2" xfId="15" xr:uid="{37B0036F-18C1-4CA4-8CF6-93DB61B20318}"/>
    <cellStyle name="Normal 2 3" xfId="18" xr:uid="{35F2C2B4-8260-4505-AE8E-CC86F82EB7FC}"/>
    <cellStyle name="Normal 3" xfId="4" xr:uid="{A50EACE8-A8D0-467A-A641-4B10693CE607}"/>
    <cellStyle name="Normal 3 2" xfId="13" xr:uid="{5FA8B7EE-E074-4F34-8E63-6054C91B3D5E}"/>
    <cellStyle name="Normal 3 3" xfId="21" xr:uid="{4353F403-016C-45FD-9E2E-A72723EC44C8}"/>
    <cellStyle name="Normal 4" xfId="7" xr:uid="{292ACBD5-8EED-4A3A-BF15-E81EACCA860C}"/>
    <cellStyle name="Normal 4 2" xfId="14" xr:uid="{A9FA6F86-6FF9-4E9A-93A3-414F17EF2650}"/>
    <cellStyle name="Normal 5" xfId="10" xr:uid="{698A9FA7-2472-4EC3-A841-1A03CE57D2D0}"/>
    <cellStyle name="Normale" xfId="0" builtinId="0"/>
    <cellStyle name="Normale 2" xfId="22" xr:uid="{7A21E998-D53C-42A0-A0BC-D93B2F71A96D}"/>
    <cellStyle name="Percent 2" xfId="6" xr:uid="{99DDF951-E8D4-494E-A84A-BA70E5CCB3B5}"/>
    <cellStyle name="Percent 2 2" xfId="19" xr:uid="{3A1674CC-977A-45C1-9ED9-84CC0992F54D}"/>
    <cellStyle name="Percent 3" xfId="9" xr:uid="{F29AB5A3-9D1F-4F82-AECA-096901500FCA}"/>
    <cellStyle name="Percent 4" xfId="11" xr:uid="{EEFD7005-E256-4CDB-BBF5-AA2E16210830}"/>
    <cellStyle name="Percent 5" xfId="17" xr:uid="{0113EE3D-41A8-4222-B92E-9D2CAD6817D8}"/>
    <cellStyle name="Percentuale" xfId="2" builtinId="5"/>
    <cellStyle name="Valuta" xfId="1" builtinId="4"/>
  </cellStyles>
  <dxfs count="14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ont>
        <strike val="0"/>
        <color theme="9" tint="0.79998168889431442"/>
      </font>
    </dxf>
    <dxf>
      <font>
        <strike val="0"/>
        <color rgb="FFFFCCCC"/>
      </font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colors>
    <mruColors>
      <color rgb="FFFFCCFF"/>
      <color rgb="FF9E480E"/>
      <color rgb="FFDFC9EF"/>
      <color rgb="FFFF8B8E"/>
      <color rgb="FFD6BBEB"/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E46-4FE0-A13B-86DB1CD74356}"/>
            </c:ext>
          </c:extLst>
        </c:ser>
        <c:ser>
          <c:idx val="3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E46-4FE0-A13B-86DB1CD74356}"/>
            </c:ext>
          </c:extLst>
        </c:ser>
        <c:ser>
          <c:idx val="4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E46-4FE0-A13B-86DB1CD74356}"/>
            </c:ext>
          </c:extLst>
        </c:ser>
        <c:ser>
          <c:idx val="0"/>
          <c:order val="3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E46-4FE0-A13B-86DB1CD7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50000"/>
        <c:axId val="310762544"/>
      </c:barChart>
      <c:lineChart>
        <c:grouping val="standard"/>
        <c:varyColors val="0"/>
        <c:ser>
          <c:idx val="1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bevel/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  <a:bevel/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46-4FE0-A13B-86DB1CD74356}"/>
              </c:ext>
            </c:extLst>
          </c:dPt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EE46-4FE0-A13B-86DB1CD7435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EE46-4FE0-A13B-86DB1CD74356}"/>
            </c:ext>
          </c:extLst>
        </c:ser>
        <c:ser>
          <c:idx val="6"/>
          <c:order val="6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EE46-4FE0-A13B-86DB1CD7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695024"/>
        <c:axId val="1135694544"/>
      </c:lineChart>
      <c:catAx>
        <c:axId val="6247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0762544"/>
        <c:crosses val="autoZero"/>
        <c:auto val="1"/>
        <c:lblAlgn val="ctr"/>
        <c:lblOffset val="100"/>
        <c:noMultiLvlLbl val="0"/>
      </c:catAx>
      <c:valAx>
        <c:axId val="310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4750000"/>
        <c:crosses val="autoZero"/>
        <c:crossBetween val="between"/>
      </c:valAx>
      <c:valAx>
        <c:axId val="1135694544"/>
        <c:scaling>
          <c:orientation val="minMax"/>
        </c:scaling>
        <c:delete val="0"/>
        <c:axPos val="r"/>
        <c:numFmt formatCode="#,##0\ &quot;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5695024"/>
        <c:crosses val="max"/>
        <c:crossBetween val="between"/>
      </c:valAx>
      <c:catAx>
        <c:axId val="1135695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135694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00905356342355"/>
          <c:y val="9.9504893460733712E-2"/>
          <c:w val="0.55362537569228909"/>
          <c:h val="6.1561445761340393E-2"/>
        </c:manualLayout>
      </c:layout>
      <c:overlay val="1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353270339400183E-2"/>
          <c:y val="5.5708135206868438E-2"/>
          <c:w val="0.9200999266178056"/>
          <c:h val="0.92466886543703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Moggio!$I$294</c:f>
              <c:strCache>
                <c:ptCount val="1"/>
                <c:pt idx="0">
                  <c:v>Investimenti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Moggio!$L$67:$AO$67</c:f>
              <c:strCache>
                <c:ptCount val="2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strCache>
            </c:strRef>
          </c:cat>
          <c:val>
            <c:numRef>
              <c:f>Moggio!$L$294:$AO$294</c:f>
              <c:numCache>
                <c:formatCode>_-* #,##0\ "€"_-;\-* #,##0\ "€"_-;_-* "-"??\ "€"_-;_-@_-</c:formatCode>
                <c:ptCount val="30"/>
                <c:pt idx="0">
                  <c:v>18838.621527412841</c:v>
                </c:pt>
                <c:pt idx="1">
                  <c:v>-8386.1564528659819</c:v>
                </c:pt>
                <c:pt idx="2">
                  <c:v>-8617.1251937605448</c:v>
                </c:pt>
                <c:pt idx="3">
                  <c:v>-8854.4551991473982</c:v>
                </c:pt>
                <c:pt idx="4">
                  <c:v>-9098.3216688643424</c:v>
                </c:pt>
                <c:pt idx="5">
                  <c:v>-9348.9046280450239</c:v>
                </c:pt>
                <c:pt idx="6">
                  <c:v>-9606.3890600156392</c:v>
                </c:pt>
                <c:pt idx="7">
                  <c:v>-9870.9650428518325</c:v>
                </c:pt>
                <c:pt idx="8">
                  <c:v>-10142.827889696593</c:v>
                </c:pt>
                <c:pt idx="9">
                  <c:v>-10422.17829294275</c:v>
                </c:pt>
                <c:pt idx="10">
                  <c:v>-10709.222472386477</c:v>
                </c:pt>
                <c:pt idx="11">
                  <c:v>-11004.172327461209</c:v>
                </c:pt>
                <c:pt idx="12">
                  <c:v>-11307.245593664335</c:v>
                </c:pt>
                <c:pt idx="13">
                  <c:v>-11618.666003292125</c:v>
                </c:pt>
                <c:pt idx="14">
                  <c:v>-11938.66345060158</c:v>
                </c:pt>
                <c:pt idx="15">
                  <c:v>-12267.474161521121</c:v>
                </c:pt>
                <c:pt idx="16">
                  <c:v>-12605.34086803538</c:v>
                </c:pt>
                <c:pt idx="17">
                  <c:v>-12952.512987372829</c:v>
                </c:pt>
                <c:pt idx="18">
                  <c:v>-13309.246806128567</c:v>
                </c:pt>
                <c:pt idx="19">
                  <c:v>-1125.5125253866727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6-43DB-96CB-15EB1E349537}"/>
            </c:ext>
          </c:extLst>
        </c:ser>
        <c:ser>
          <c:idx val="7"/>
          <c:order val="1"/>
          <c:tx>
            <c:strRef>
              <c:f>Moggio!$I$73</c:f>
              <c:strCache>
                <c:ptCount val="1"/>
                <c:pt idx="0">
                  <c:v>Ricavi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Moggio!$L$73:$AO$73</c:f>
              <c:numCache>
                <c:formatCode>_-* #,##0\ "€"_-;\-* #,##0\ "€"_-;_-* "-"??\ "€"_-;_-@_-</c:formatCode>
                <c:ptCount val="30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73631.71238061694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6-43DB-96CB-15EB1E349537}"/>
            </c:ext>
          </c:extLst>
        </c:ser>
        <c:ser>
          <c:idx val="2"/>
          <c:order val="2"/>
          <c:tx>
            <c:strRef>
              <c:f>Moggio!$I$290</c:f>
              <c:strCache>
                <c:ptCount val="1"/>
                <c:pt idx="0">
                  <c:v>Costi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Moggio!$L$290:$AO$290</c:f>
              <c:numCache>
                <c:formatCode>_-* #,##0\ "€"_-;\-* #,##0\ "€"_-;_-* "-"??\ "€"_-;_-@_-</c:formatCode>
                <c:ptCount val="30"/>
                <c:pt idx="0">
                  <c:v>-5699.2199999999993</c:v>
                </c:pt>
                <c:pt idx="1">
                  <c:v>-747.84</c:v>
                </c:pt>
                <c:pt idx="2">
                  <c:v>67.019999999999982</c:v>
                </c:pt>
                <c:pt idx="3">
                  <c:v>67.019999999999982</c:v>
                </c:pt>
                <c:pt idx="4">
                  <c:v>67.019999999999982</c:v>
                </c:pt>
                <c:pt idx="5">
                  <c:v>67.019999999999982</c:v>
                </c:pt>
                <c:pt idx="6">
                  <c:v>67.019999999999982</c:v>
                </c:pt>
                <c:pt idx="7">
                  <c:v>67.019999999999982</c:v>
                </c:pt>
                <c:pt idx="8">
                  <c:v>67.019999999999982</c:v>
                </c:pt>
                <c:pt idx="9">
                  <c:v>67.019999999999982</c:v>
                </c:pt>
                <c:pt idx="10">
                  <c:v>67.019999999999982</c:v>
                </c:pt>
                <c:pt idx="11">
                  <c:v>67.019999999999982</c:v>
                </c:pt>
                <c:pt idx="12">
                  <c:v>67.019999999999982</c:v>
                </c:pt>
                <c:pt idx="13">
                  <c:v>67.019999999999982</c:v>
                </c:pt>
                <c:pt idx="14">
                  <c:v>67.019999999999982</c:v>
                </c:pt>
                <c:pt idx="15">
                  <c:v>67.019999999999982</c:v>
                </c:pt>
                <c:pt idx="16">
                  <c:v>67.019999999999982</c:v>
                </c:pt>
                <c:pt idx="17">
                  <c:v>67.019999999999982</c:v>
                </c:pt>
                <c:pt idx="18">
                  <c:v>67.019999999999982</c:v>
                </c:pt>
                <c:pt idx="19">
                  <c:v>67.019999999999982</c:v>
                </c:pt>
                <c:pt idx="20">
                  <c:v>67.019999999999982</c:v>
                </c:pt>
                <c:pt idx="21">
                  <c:v>67.019999999999982</c:v>
                </c:pt>
                <c:pt idx="22">
                  <c:v>67.019999999999982</c:v>
                </c:pt>
                <c:pt idx="23">
                  <c:v>67.019999999999982</c:v>
                </c:pt>
                <c:pt idx="24">
                  <c:v>67.019999999999982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6-43DB-96CB-15EB1E349537}"/>
            </c:ext>
          </c:extLst>
        </c:ser>
        <c:ser>
          <c:idx val="3"/>
          <c:order val="3"/>
          <c:tx>
            <c:strRef>
              <c:f>Moggio!$I$291</c:f>
              <c:strCache>
                <c:ptCount val="1"/>
                <c:pt idx="0">
                  <c:v>Oneri finanziari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Moggio!$L$291:$AO$291</c:f>
              <c:numCache>
                <c:formatCode>_-* #,##0\ "€"_-;\-* #,##0\ "€"_-;_-* "-"??\ "€"_-;_-@_-</c:formatCode>
                <c:ptCount val="30"/>
                <c:pt idx="0">
                  <c:v>-5408.3857727434533</c:v>
                </c:pt>
                <c:pt idx="1">
                  <c:v>-5183.6077924646279</c:v>
                </c:pt>
                <c:pt idx="2">
                  <c:v>-4952.6390515700659</c:v>
                </c:pt>
                <c:pt idx="3">
                  <c:v>-4715.3090461832116</c:v>
                </c:pt>
                <c:pt idx="4">
                  <c:v>-4471.4425764662674</c:v>
                </c:pt>
                <c:pt idx="5">
                  <c:v>-4220.8596172855887</c:v>
                </c:pt>
                <c:pt idx="6">
                  <c:v>-3963.3751853149724</c:v>
                </c:pt>
                <c:pt idx="7">
                  <c:v>-3698.7992024787764</c:v>
                </c:pt>
                <c:pt idx="8">
                  <c:v>-3426.9363556340109</c:v>
                </c:pt>
                <c:pt idx="9">
                  <c:v>-3147.5859523878539</c:v>
                </c:pt>
                <c:pt idx="10">
                  <c:v>-2860.5417729441269</c:v>
                </c:pt>
                <c:pt idx="11">
                  <c:v>-2565.591917869393</c:v>
                </c:pt>
                <c:pt idx="12">
                  <c:v>-2262.5186516662679</c:v>
                </c:pt>
                <c:pt idx="13">
                  <c:v>-1951.0982420384798</c:v>
                </c:pt>
                <c:pt idx="14">
                  <c:v>-1631.1007947290227</c:v>
                </c:pt>
                <c:pt idx="15">
                  <c:v>-1302.2900838094783</c:v>
                </c:pt>
                <c:pt idx="16">
                  <c:v>-964.42337729522103</c:v>
                </c:pt>
                <c:pt idx="17">
                  <c:v>-617.25125795777183</c:v>
                </c:pt>
                <c:pt idx="18">
                  <c:v>-260.51743920203137</c:v>
                </c:pt>
                <c:pt idx="19">
                  <c:v>-5.3011617242097913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86-43DB-96CB-15EB1E349537}"/>
            </c:ext>
          </c:extLst>
        </c:ser>
        <c:ser>
          <c:idx val="4"/>
          <c:order val="4"/>
          <c:tx>
            <c:strRef>
              <c:f>Moggio!$I$292</c:f>
              <c:strCache>
                <c:ptCount val="1"/>
                <c:pt idx="0">
                  <c:v>Tasse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Moggio!$L$292:$AO$292</c:f>
              <c:numCache>
                <c:formatCode>_-* #,##0\ "€"_-;\-* #,##0\ "€"_-;_-* "-"??\ "€"_-;_-@_-</c:formatCode>
                <c:ptCount val="30"/>
                <c:pt idx="0">
                  <c:v>-60</c:v>
                </c:pt>
                <c:pt idx="1">
                  <c:v>927.65080000000012</c:v>
                </c:pt>
                <c:pt idx="2">
                  <c:v>927.65080000000012</c:v>
                </c:pt>
                <c:pt idx="3">
                  <c:v>927.65080000000012</c:v>
                </c:pt>
                <c:pt idx="4">
                  <c:v>927.65080000000012</c:v>
                </c:pt>
                <c:pt idx="5">
                  <c:v>927.65080000000012</c:v>
                </c:pt>
                <c:pt idx="6">
                  <c:v>927.65080000000012</c:v>
                </c:pt>
                <c:pt idx="7">
                  <c:v>927.65080000000012</c:v>
                </c:pt>
                <c:pt idx="8">
                  <c:v>927.65080000000012</c:v>
                </c:pt>
                <c:pt idx="9">
                  <c:v>927.65080000000012</c:v>
                </c:pt>
                <c:pt idx="10">
                  <c:v>927.65080000000012</c:v>
                </c:pt>
                <c:pt idx="11">
                  <c:v>927.65080000000012</c:v>
                </c:pt>
                <c:pt idx="12">
                  <c:v>927.65080000000012</c:v>
                </c:pt>
                <c:pt idx="13">
                  <c:v>927.65080000000012</c:v>
                </c:pt>
                <c:pt idx="14">
                  <c:v>927.65080000000012</c:v>
                </c:pt>
                <c:pt idx="15">
                  <c:v>927.65080000000012</c:v>
                </c:pt>
                <c:pt idx="16">
                  <c:v>927.65080000000012</c:v>
                </c:pt>
                <c:pt idx="17">
                  <c:v>927.65080000000012</c:v>
                </c:pt>
                <c:pt idx="18">
                  <c:v>927.65080000000012</c:v>
                </c:pt>
                <c:pt idx="19">
                  <c:v>927.65080000000012</c:v>
                </c:pt>
                <c:pt idx="20">
                  <c:v>927.65080000000012</c:v>
                </c:pt>
                <c:pt idx="21">
                  <c:v>927.65080000000012</c:v>
                </c:pt>
                <c:pt idx="22">
                  <c:v>927.65080000000012</c:v>
                </c:pt>
                <c:pt idx="23">
                  <c:v>1103.6508000000001</c:v>
                </c:pt>
                <c:pt idx="24">
                  <c:v>751.65080000000012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86-43DB-96CB-15EB1E349537}"/>
            </c:ext>
          </c:extLst>
        </c:ser>
        <c:ser>
          <c:idx val="5"/>
          <c:order val="5"/>
          <c:tx>
            <c:strRef>
              <c:f>Moggio!$I$293</c:f>
              <c:strCache>
                <c:ptCount val="1"/>
                <c:pt idx="0">
                  <c:v>Detrazioni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Moggio!$L$293:$AO$293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86-43DB-96CB-15EB1E349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115167"/>
        <c:axId val="1185113727"/>
      </c:barChart>
      <c:lineChart>
        <c:grouping val="standard"/>
        <c:varyColors val="0"/>
        <c:ser>
          <c:idx val="1"/>
          <c:order val="6"/>
          <c:tx>
            <c:strRef>
              <c:f>Moggio!$I$300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Moggio!$L$300:$AO$300</c:f>
              <c:numCache>
                <c:formatCode>_-* #,##0\ "€"_-;\-* #,##0\ "€"_-;_-* "-"??\ "€"_-;_-@_-</c:formatCode>
                <c:ptCount val="30"/>
                <c:pt idx="0">
                  <c:v>10671.015754669388</c:v>
                </c:pt>
                <c:pt idx="1">
                  <c:v>476.46194488982655</c:v>
                </c:pt>
                <c:pt idx="2">
                  <c:v>-8762.147269962883</c:v>
                </c:pt>
                <c:pt idx="3">
                  <c:v>-17846.951069141214</c:v>
                </c:pt>
                <c:pt idx="4">
                  <c:v>-26780.510022676943</c:v>
                </c:pt>
                <c:pt idx="5">
                  <c:v>-35565.342071941079</c:v>
                </c:pt>
                <c:pt idx="6">
                  <c:v>-44203.923239330659</c:v>
                </c:pt>
                <c:pt idx="7">
                  <c:v>-52698.688326140582</c:v>
                </c:pt>
                <c:pt idx="8">
                  <c:v>-61052.031598817215</c:v>
                </c:pt>
                <c:pt idx="9">
                  <c:v>-69266.307463787147</c:v>
                </c:pt>
                <c:pt idx="10">
                  <c:v>-77343.831131051338</c:v>
                </c:pt>
                <c:pt idx="11">
                  <c:v>-85286.87926673163</c:v>
                </c:pt>
                <c:pt idx="12">
                  <c:v>-93097.690634753671</c:v>
                </c:pt>
                <c:pt idx="13">
                  <c:v>-100778.46672784696</c:v>
                </c:pt>
                <c:pt idx="14">
                  <c:v>-108331.37238803993</c:v>
                </c:pt>
                <c:pt idx="15">
                  <c:v>-115758.53641682504</c:v>
                </c:pt>
                <c:pt idx="16">
                  <c:v>-123062.05217516566</c:v>
                </c:pt>
                <c:pt idx="17">
                  <c:v>-130243.97817351406</c:v>
                </c:pt>
                <c:pt idx="18">
                  <c:v>-137306.33865200664</c:v>
                </c:pt>
                <c:pt idx="19">
                  <c:v>-135229.19199413454</c:v>
                </c:pt>
                <c:pt idx="20">
                  <c:v>-132380.10463655324</c:v>
                </c:pt>
                <c:pt idx="21">
                  <c:v>-129578.4492089448</c:v>
                </c:pt>
                <c:pt idx="22">
                  <c:v>-126776.79378133637</c:v>
                </c:pt>
                <c:pt idx="23">
                  <c:v>-123851.70105940592</c:v>
                </c:pt>
                <c:pt idx="24">
                  <c:v>-121173.48292611948</c:v>
                </c:pt>
                <c:pt idx="25">
                  <c:v>-69532.009332035319</c:v>
                </c:pt>
                <c:pt idx="26">
                  <c:v>-69532.009332035319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86-43DB-96CB-15EB1E349537}"/>
            </c:ext>
          </c:extLst>
        </c:ser>
        <c:ser>
          <c:idx val="6"/>
          <c:order val="7"/>
          <c:tx>
            <c:strRef>
              <c:f>Moggio!$I$280</c:f>
              <c:strCache>
                <c:ptCount val="1"/>
                <c:pt idx="0">
                  <c:v>Utile netto attualizzato comulato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Moggio!$L$280:$AO$280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86-43DB-96CB-15EB1E349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115167"/>
        <c:axId val="1185113727"/>
      </c:lineChart>
      <c:catAx>
        <c:axId val="118511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3727"/>
        <c:crosses val="autoZero"/>
        <c:auto val="1"/>
        <c:lblAlgn val="ctr"/>
        <c:lblOffset val="100"/>
        <c:noMultiLvlLbl val="0"/>
      </c:catAx>
      <c:valAx>
        <c:axId val="11851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833-4B19-A406-7BB54302E76E}"/>
            </c:ext>
          </c:extLst>
        </c:ser>
        <c:ser>
          <c:idx val="3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833-4B19-A406-7BB54302E76E}"/>
            </c:ext>
          </c:extLst>
        </c:ser>
        <c:ser>
          <c:idx val="4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833-4B19-A406-7BB54302E76E}"/>
            </c:ext>
          </c:extLst>
        </c:ser>
        <c:ser>
          <c:idx val="0"/>
          <c:order val="3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833-4B19-A406-7BB54302E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50000"/>
        <c:axId val="310762544"/>
      </c:barChart>
      <c:lineChart>
        <c:grouping val="standard"/>
        <c:varyColors val="0"/>
        <c:ser>
          <c:idx val="1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bevel/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  <a:bevel/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33-4B19-A406-7BB54302E76E}"/>
              </c:ext>
            </c:extLst>
          </c:dPt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D833-4B19-A406-7BB54302E76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D833-4B19-A406-7BB54302E76E}"/>
            </c:ext>
          </c:extLst>
        </c:ser>
        <c:ser>
          <c:idx val="6"/>
          <c:order val="6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D833-4B19-A406-7BB54302E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695024"/>
        <c:axId val="1135694544"/>
      </c:lineChart>
      <c:catAx>
        <c:axId val="6247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0762544"/>
        <c:crosses val="autoZero"/>
        <c:auto val="1"/>
        <c:lblAlgn val="ctr"/>
        <c:lblOffset val="100"/>
        <c:noMultiLvlLbl val="0"/>
      </c:catAx>
      <c:valAx>
        <c:axId val="310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4750000"/>
        <c:crosses val="autoZero"/>
        <c:crossBetween val="between"/>
      </c:valAx>
      <c:valAx>
        <c:axId val="1135694544"/>
        <c:scaling>
          <c:orientation val="minMax"/>
        </c:scaling>
        <c:delete val="0"/>
        <c:axPos val="r"/>
        <c:numFmt formatCode="#,##0\ &quot;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5695024"/>
        <c:crosses val="max"/>
        <c:crossBetween val="between"/>
      </c:valAx>
      <c:catAx>
        <c:axId val="1135695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135694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00905356342355"/>
          <c:y val="9.9504893460733712E-2"/>
          <c:w val="0.55362537569228909"/>
          <c:h val="6.1561445761340393E-2"/>
        </c:manualLayout>
      </c:layout>
      <c:overlay val="1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353270339400183E-2"/>
          <c:y val="5.5708135206868438E-2"/>
          <c:w val="0.9200999266178056"/>
          <c:h val="0.92466886543703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Strambio!$I$294</c:f>
              <c:strCache>
                <c:ptCount val="1"/>
                <c:pt idx="0">
                  <c:v>Investimenti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Strambio!$L$67:$AO$67</c:f>
              <c:numCache>
                <c:formatCode>0</c:formatCode>
                <c:ptCount val="3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</c:numCache>
            </c:numRef>
          </c:cat>
          <c:val>
            <c:numRef>
              <c:f>Strambio!$L$294:$AO$294</c:f>
              <c:numCache>
                <c:formatCode>_-* #,##0\ "€"_-;\-* #,##0\ "€"_-;_-* "-"??\ "€"_-;_-@_-</c:formatCode>
                <c:ptCount val="30"/>
                <c:pt idx="0">
                  <c:v>-130882</c:v>
                </c:pt>
                <c:pt idx="1">
                  <c:v>-65205.399999999994</c:v>
                </c:pt>
                <c:pt idx="2">
                  <c:v>-51526.99</c:v>
                </c:pt>
                <c:pt idx="3">
                  <c:v>-7985.7009033722961</c:v>
                </c:pt>
                <c:pt idx="4">
                  <c:v>-12661.378472587157</c:v>
                </c:pt>
                <c:pt idx="5">
                  <c:v>-9886.1564528659819</c:v>
                </c:pt>
                <c:pt idx="6">
                  <c:v>-8617.1251937605448</c:v>
                </c:pt>
                <c:pt idx="7">
                  <c:v>-8854.4551991473982</c:v>
                </c:pt>
                <c:pt idx="8">
                  <c:v>-9098.3216688643424</c:v>
                </c:pt>
                <c:pt idx="9">
                  <c:v>-9348.9046280450239</c:v>
                </c:pt>
                <c:pt idx="10">
                  <c:v>-9606.3890600156392</c:v>
                </c:pt>
                <c:pt idx="11">
                  <c:v>-9870.9650428518325</c:v>
                </c:pt>
                <c:pt idx="12">
                  <c:v>-10142.827889696593</c:v>
                </c:pt>
                <c:pt idx="13">
                  <c:v>-10422.17829294275</c:v>
                </c:pt>
                <c:pt idx="14">
                  <c:v>-10709.222472386477</c:v>
                </c:pt>
                <c:pt idx="15">
                  <c:v>-11004.172327461209</c:v>
                </c:pt>
                <c:pt idx="16">
                  <c:v>-11307.245593664335</c:v>
                </c:pt>
                <c:pt idx="17">
                  <c:v>-11618.666003292125</c:v>
                </c:pt>
                <c:pt idx="18">
                  <c:v>-11938.66345060158</c:v>
                </c:pt>
                <c:pt idx="19">
                  <c:v>-12267.474161521121</c:v>
                </c:pt>
                <c:pt idx="20">
                  <c:v>-12605.34086803538</c:v>
                </c:pt>
                <c:pt idx="21">
                  <c:v>-12952.512987372829</c:v>
                </c:pt>
                <c:pt idx="22">
                  <c:v>-13309.246806128567</c:v>
                </c:pt>
                <c:pt idx="23">
                  <c:v>-1125.5125253866727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1-4ED7-B2E8-0F0E79953B9B}"/>
            </c:ext>
          </c:extLst>
        </c:ser>
        <c:ser>
          <c:idx val="7"/>
          <c:order val="1"/>
          <c:tx>
            <c:strRef>
              <c:f>Strambio!$I$73</c:f>
              <c:strCache>
                <c:ptCount val="1"/>
                <c:pt idx="0">
                  <c:v>Ricavi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Strambio!$L$73:$AO$73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7200</c:v>
                </c:pt>
                <c:pt idx="2">
                  <c:v>10800</c:v>
                </c:pt>
                <c:pt idx="3">
                  <c:v>10800</c:v>
                </c:pt>
                <c:pt idx="4">
                  <c:v>10800</c:v>
                </c:pt>
                <c:pt idx="5">
                  <c:v>10800</c:v>
                </c:pt>
                <c:pt idx="6">
                  <c:v>10800</c:v>
                </c:pt>
                <c:pt idx="7">
                  <c:v>10800</c:v>
                </c:pt>
                <c:pt idx="8">
                  <c:v>10800</c:v>
                </c:pt>
                <c:pt idx="9">
                  <c:v>10800</c:v>
                </c:pt>
                <c:pt idx="10">
                  <c:v>10800</c:v>
                </c:pt>
                <c:pt idx="11">
                  <c:v>10800</c:v>
                </c:pt>
                <c:pt idx="12">
                  <c:v>10800</c:v>
                </c:pt>
                <c:pt idx="13">
                  <c:v>10800</c:v>
                </c:pt>
                <c:pt idx="14">
                  <c:v>10800</c:v>
                </c:pt>
                <c:pt idx="15">
                  <c:v>10800</c:v>
                </c:pt>
                <c:pt idx="16">
                  <c:v>10800</c:v>
                </c:pt>
                <c:pt idx="17">
                  <c:v>10800</c:v>
                </c:pt>
                <c:pt idx="18">
                  <c:v>10800</c:v>
                </c:pt>
                <c:pt idx="19">
                  <c:v>10800</c:v>
                </c:pt>
                <c:pt idx="20">
                  <c:v>10800</c:v>
                </c:pt>
                <c:pt idx="21">
                  <c:v>10800</c:v>
                </c:pt>
                <c:pt idx="22">
                  <c:v>10800</c:v>
                </c:pt>
                <c:pt idx="23">
                  <c:v>10800</c:v>
                </c:pt>
                <c:pt idx="24">
                  <c:v>10800</c:v>
                </c:pt>
                <c:pt idx="25">
                  <c:v>10800</c:v>
                </c:pt>
                <c:pt idx="26">
                  <c:v>10800</c:v>
                </c:pt>
                <c:pt idx="27">
                  <c:v>10800</c:v>
                </c:pt>
                <c:pt idx="28">
                  <c:v>10800</c:v>
                </c:pt>
                <c:pt idx="29">
                  <c:v>665528.74953860859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1-4ED7-B2E8-0F0E79953B9B}"/>
            </c:ext>
          </c:extLst>
        </c:ser>
        <c:ser>
          <c:idx val="2"/>
          <c:order val="2"/>
          <c:tx>
            <c:strRef>
              <c:f>Strambio!$I$290</c:f>
              <c:strCache>
                <c:ptCount val="1"/>
                <c:pt idx="0">
                  <c:v>Costi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Strambio!$L$290:$AO$290</c:f>
              <c:numCache>
                <c:formatCode>_-* #,##0\ "€"_-;\-* #,##0\ "€"_-;_-* "-"??\ "€"_-;_-@_-</c:formatCode>
                <c:ptCount val="30"/>
                <c:pt idx="0">
                  <c:v>-11887.7</c:v>
                </c:pt>
                <c:pt idx="1">
                  <c:v>-3213.1320000000001</c:v>
                </c:pt>
                <c:pt idx="2">
                  <c:v>-1031.69</c:v>
                </c:pt>
                <c:pt idx="3">
                  <c:v>-4426.53</c:v>
                </c:pt>
                <c:pt idx="4">
                  <c:v>-2937.58</c:v>
                </c:pt>
                <c:pt idx="5">
                  <c:v>-3714.56</c:v>
                </c:pt>
                <c:pt idx="6">
                  <c:v>-3714.56</c:v>
                </c:pt>
                <c:pt idx="7">
                  <c:v>-3714.56</c:v>
                </c:pt>
                <c:pt idx="8">
                  <c:v>-3714.56</c:v>
                </c:pt>
                <c:pt idx="9">
                  <c:v>-3714.56</c:v>
                </c:pt>
                <c:pt idx="10">
                  <c:v>-3714.56</c:v>
                </c:pt>
                <c:pt idx="11">
                  <c:v>-3714.56</c:v>
                </c:pt>
                <c:pt idx="12">
                  <c:v>-3714.56</c:v>
                </c:pt>
                <c:pt idx="13">
                  <c:v>-3714.56</c:v>
                </c:pt>
                <c:pt idx="14">
                  <c:v>-3714.56</c:v>
                </c:pt>
                <c:pt idx="15">
                  <c:v>-3714.56</c:v>
                </c:pt>
                <c:pt idx="16">
                  <c:v>-3714.56</c:v>
                </c:pt>
                <c:pt idx="17">
                  <c:v>-3714.56</c:v>
                </c:pt>
                <c:pt idx="18">
                  <c:v>-3714.56</c:v>
                </c:pt>
                <c:pt idx="19">
                  <c:v>-3714.56</c:v>
                </c:pt>
                <c:pt idx="20">
                  <c:v>-3714.56</c:v>
                </c:pt>
                <c:pt idx="21">
                  <c:v>-3714.56</c:v>
                </c:pt>
                <c:pt idx="22">
                  <c:v>-3714.56</c:v>
                </c:pt>
                <c:pt idx="23">
                  <c:v>-3714.56</c:v>
                </c:pt>
                <c:pt idx="24">
                  <c:v>-3714.56</c:v>
                </c:pt>
                <c:pt idx="25">
                  <c:v>-3714.56</c:v>
                </c:pt>
                <c:pt idx="26">
                  <c:v>-3714.56</c:v>
                </c:pt>
                <c:pt idx="27">
                  <c:v>-3714.56</c:v>
                </c:pt>
                <c:pt idx="28">
                  <c:v>-3714.56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1-4ED7-B2E8-0F0E79953B9B}"/>
            </c:ext>
          </c:extLst>
        </c:ser>
        <c:ser>
          <c:idx val="3"/>
          <c:order val="3"/>
          <c:tx>
            <c:strRef>
              <c:f>Strambio!$I$291</c:f>
              <c:strCache>
                <c:ptCount val="1"/>
                <c:pt idx="0">
                  <c:v>Oneri finanziari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Strambio!$L$291:$AO$291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-11815.369999999997</c:v>
                </c:pt>
                <c:pt idx="2">
                  <c:v>-11357.81</c:v>
                </c:pt>
                <c:pt idx="3">
                  <c:v>-5935.1596548474354</c:v>
                </c:pt>
                <c:pt idx="4">
                  <c:v>-5408.3857727434533</c:v>
                </c:pt>
                <c:pt idx="5">
                  <c:v>-5183.6077924646279</c:v>
                </c:pt>
                <c:pt idx="6">
                  <c:v>-4952.6390515700659</c:v>
                </c:pt>
                <c:pt idx="7">
                  <c:v>-4715.3090461832116</c:v>
                </c:pt>
                <c:pt idx="8">
                  <c:v>-4471.4425764662674</c:v>
                </c:pt>
                <c:pt idx="9">
                  <c:v>-4220.8596172855887</c:v>
                </c:pt>
                <c:pt idx="10">
                  <c:v>-3963.3751853149724</c:v>
                </c:pt>
                <c:pt idx="11">
                  <c:v>-3698.7992024787764</c:v>
                </c:pt>
                <c:pt idx="12">
                  <c:v>-3426.9363556340109</c:v>
                </c:pt>
                <c:pt idx="13">
                  <c:v>-3147.5859523878539</c:v>
                </c:pt>
                <c:pt idx="14">
                  <c:v>-2860.5417729441269</c:v>
                </c:pt>
                <c:pt idx="15">
                  <c:v>-2565.591917869393</c:v>
                </c:pt>
                <c:pt idx="16">
                  <c:v>-2262.5186516662679</c:v>
                </c:pt>
                <c:pt idx="17">
                  <c:v>-1951.0982420384798</c:v>
                </c:pt>
                <c:pt idx="18">
                  <c:v>-1631.1007947290227</c:v>
                </c:pt>
                <c:pt idx="19">
                  <c:v>-1302.2900838094783</c:v>
                </c:pt>
                <c:pt idx="20">
                  <c:v>-964.42337729522103</c:v>
                </c:pt>
                <c:pt idx="21">
                  <c:v>-617.25125795777183</c:v>
                </c:pt>
                <c:pt idx="22">
                  <c:v>-260.51743920203137</c:v>
                </c:pt>
                <c:pt idx="23">
                  <c:v>-5.3011617242097913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D1-4ED7-B2E8-0F0E79953B9B}"/>
            </c:ext>
          </c:extLst>
        </c:ser>
        <c:ser>
          <c:idx val="4"/>
          <c:order val="4"/>
          <c:tx>
            <c:strRef>
              <c:f>Strambio!$I$292</c:f>
              <c:strCache>
                <c:ptCount val="1"/>
                <c:pt idx="0">
                  <c:v>Tasse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Strambio!$L$292:$AO$292</c:f>
              <c:numCache>
                <c:formatCode>_-* #,##0\ "€"_-;\-* #,##0\ "€"_-;_-* "-"??\ "€"_-;_-@_-</c:formatCode>
                <c:ptCount val="30"/>
                <c:pt idx="0">
                  <c:v>-72</c:v>
                </c:pt>
                <c:pt idx="1">
                  <c:v>-172</c:v>
                </c:pt>
                <c:pt idx="2">
                  <c:v>-369</c:v>
                </c:pt>
                <c:pt idx="3">
                  <c:v>-176</c:v>
                </c:pt>
                <c:pt idx="4">
                  <c:v>-173</c:v>
                </c:pt>
                <c:pt idx="5">
                  <c:v>-176</c:v>
                </c:pt>
                <c:pt idx="6">
                  <c:v>-176</c:v>
                </c:pt>
                <c:pt idx="7">
                  <c:v>-176</c:v>
                </c:pt>
                <c:pt idx="8">
                  <c:v>-176</c:v>
                </c:pt>
                <c:pt idx="9">
                  <c:v>-176</c:v>
                </c:pt>
                <c:pt idx="10">
                  <c:v>-176</c:v>
                </c:pt>
                <c:pt idx="11">
                  <c:v>-176</c:v>
                </c:pt>
                <c:pt idx="12">
                  <c:v>-176</c:v>
                </c:pt>
                <c:pt idx="13">
                  <c:v>-176</c:v>
                </c:pt>
                <c:pt idx="14">
                  <c:v>-176</c:v>
                </c:pt>
                <c:pt idx="15">
                  <c:v>-176</c:v>
                </c:pt>
                <c:pt idx="16">
                  <c:v>-176</c:v>
                </c:pt>
                <c:pt idx="17">
                  <c:v>-176</c:v>
                </c:pt>
                <c:pt idx="18">
                  <c:v>-176</c:v>
                </c:pt>
                <c:pt idx="19">
                  <c:v>-176</c:v>
                </c:pt>
                <c:pt idx="20">
                  <c:v>-176</c:v>
                </c:pt>
                <c:pt idx="21">
                  <c:v>-176</c:v>
                </c:pt>
                <c:pt idx="22">
                  <c:v>-176</c:v>
                </c:pt>
                <c:pt idx="23">
                  <c:v>-176</c:v>
                </c:pt>
                <c:pt idx="24">
                  <c:v>-176</c:v>
                </c:pt>
                <c:pt idx="25">
                  <c:v>-176</c:v>
                </c:pt>
                <c:pt idx="26">
                  <c:v>-176</c:v>
                </c:pt>
                <c:pt idx="27">
                  <c:v>-176</c:v>
                </c:pt>
                <c:pt idx="28">
                  <c:v>-176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D1-4ED7-B2E8-0F0E79953B9B}"/>
            </c:ext>
          </c:extLst>
        </c:ser>
        <c:ser>
          <c:idx val="5"/>
          <c:order val="5"/>
          <c:tx>
            <c:strRef>
              <c:f>Strambio!$I$293</c:f>
              <c:strCache>
                <c:ptCount val="1"/>
                <c:pt idx="0">
                  <c:v>Detrazioni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Strambio!$L$293:$AO$293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434.1</c:v>
                </c:pt>
                <c:pt idx="2">
                  <c:v>2350.7584999999999</c:v>
                </c:pt>
                <c:pt idx="3">
                  <c:v>2567.8085000000001</c:v>
                </c:pt>
                <c:pt idx="4">
                  <c:v>2567.8085000000001</c:v>
                </c:pt>
                <c:pt idx="5">
                  <c:v>2792.8085000000001</c:v>
                </c:pt>
                <c:pt idx="6">
                  <c:v>2867.8085000000001</c:v>
                </c:pt>
                <c:pt idx="7">
                  <c:v>2867.8085000000001</c:v>
                </c:pt>
                <c:pt idx="8">
                  <c:v>2867.8085000000001</c:v>
                </c:pt>
                <c:pt idx="9">
                  <c:v>2867.8085000000001</c:v>
                </c:pt>
                <c:pt idx="10">
                  <c:v>2867.8085000000001</c:v>
                </c:pt>
                <c:pt idx="11">
                  <c:v>2616.749785209845</c:v>
                </c:pt>
                <c:pt idx="12">
                  <c:v>1219.8218484709676</c:v>
                </c:pt>
                <c:pt idx="13">
                  <c:v>951.11790757046208</c:v>
                </c:pt>
                <c:pt idx="14">
                  <c:v>898.0413309536923</c:v>
                </c:pt>
                <c:pt idx="15">
                  <c:v>618.50293685938414</c:v>
                </c:pt>
                <c:pt idx="16">
                  <c:v>487.46246439518467</c:v>
                </c:pt>
                <c:pt idx="17">
                  <c:v>429.87854381659093</c:v>
                </c:pt>
                <c:pt idx="18">
                  <c:v>370.70866598731118</c:v>
                </c:pt>
                <c:pt idx="19">
                  <c:v>309.90915099851429</c:v>
                </c:pt>
                <c:pt idx="20">
                  <c:v>247.43511592380088</c:v>
                </c:pt>
                <c:pt idx="21">
                  <c:v>183.240441686092</c:v>
                </c:pt>
                <c:pt idx="22">
                  <c:v>117.27773901197665</c:v>
                </c:pt>
                <c:pt idx="23">
                  <c:v>49.498313448385957</c:v>
                </c:pt>
                <c:pt idx="24">
                  <c:v>1.0072207275998604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D1-4ED7-B2E8-0F0E79953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115167"/>
        <c:axId val="1185113727"/>
      </c:barChart>
      <c:lineChart>
        <c:grouping val="standard"/>
        <c:varyColors val="0"/>
        <c:ser>
          <c:idx val="1"/>
          <c:order val="6"/>
          <c:tx>
            <c:strRef>
              <c:f>Strambio!$I$300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Strambio!$L$300:$AO$300</c:f>
              <c:numCache>
                <c:formatCode>_-* #,##0\ "€"_-;\-* #,##0\ "€"_-;_-* "-"??\ "€"_-;_-@_-</c:formatCode>
                <c:ptCount val="30"/>
                <c:pt idx="0">
                  <c:v>-142841.70000000001</c:v>
                </c:pt>
                <c:pt idx="1">
                  <c:v>-211804.57750126946</c:v>
                </c:pt>
                <c:pt idx="2">
                  <c:v>-259841.19712210257</c:v>
                </c:pt>
                <c:pt idx="3">
                  <c:v>-264602.64555834478</c:v>
                </c:pt>
                <c:pt idx="4">
                  <c:v>-271692.83241301239</c:v>
                </c:pt>
                <c:pt idx="5">
                  <c:v>-276472.45507192629</c:v>
                </c:pt>
                <c:pt idx="6">
                  <c:v>-279793.36144790961</c:v>
                </c:pt>
                <c:pt idx="7">
                  <c:v>-283058.98099730513</c:v>
                </c:pt>
                <c:pt idx="8">
                  <c:v>-286270.23414148227</c:v>
                </c:pt>
                <c:pt idx="9">
                  <c:v>-289428.02597853087</c:v>
                </c:pt>
                <c:pt idx="10">
                  <c:v>-292533.24653836497</c:v>
                </c:pt>
                <c:pt idx="11">
                  <c:v>-295788.90966314031</c:v>
                </c:pt>
                <c:pt idx="12">
                  <c:v>-300096.37684145127</c:v>
                </c:pt>
                <c:pt idx="13">
                  <c:v>-304541.33487952058</c:v>
                </c:pt>
                <c:pt idx="14">
                  <c:v>-308952.92808068282</c:v>
                </c:pt>
                <c:pt idx="15">
                  <c:v>-313501.52772676013</c:v>
                </c:pt>
                <c:pt idx="16">
                  <c:v>-318071.41349762515</c:v>
                </c:pt>
                <c:pt idx="17">
                  <c:v>-322607.14003464289</c:v>
                </c:pt>
                <c:pt idx="18">
                  <c:v>-327109.71346917376</c:v>
                </c:pt>
                <c:pt idx="19">
                  <c:v>-331580.1277471396</c:v>
                </c:pt>
                <c:pt idx="20">
                  <c:v>-336019.3648795216</c:v>
                </c:pt>
                <c:pt idx="21">
                  <c:v>-340428.39518918487</c:v>
                </c:pt>
                <c:pt idx="22">
                  <c:v>-344808.17755409615</c:v>
                </c:pt>
                <c:pt idx="23">
                  <c:v>-340971.89745717042</c:v>
                </c:pt>
                <c:pt idx="24">
                  <c:v>-336498.92124799581</c:v>
                </c:pt>
                <c:pt idx="25">
                  <c:v>-332101.05275230354</c:v>
                </c:pt>
                <c:pt idx="26">
                  <c:v>-327703.18425661128</c:v>
                </c:pt>
                <c:pt idx="27">
                  <c:v>-323305.31576091901</c:v>
                </c:pt>
                <c:pt idx="28">
                  <c:v>-318907.44726522674</c:v>
                </c:pt>
                <c:pt idx="29">
                  <c:v>104702.55883849785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D1-4ED7-B2E8-0F0E79953B9B}"/>
            </c:ext>
          </c:extLst>
        </c:ser>
        <c:ser>
          <c:idx val="6"/>
          <c:order val="7"/>
          <c:tx>
            <c:strRef>
              <c:f>Strambio!$I$280</c:f>
              <c:strCache>
                <c:ptCount val="1"/>
                <c:pt idx="0">
                  <c:v>Utile netto attualizzato comulato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Strambio!$L$280:$AO$280</c:f>
              <c:numCache>
                <c:formatCode>_-* #,##0\ "€"_-;\-* #,##0\ "€"_-;_-* "-"??\ "€"_-;_-@_-</c:formatCode>
                <c:ptCount val="30"/>
                <c:pt idx="0">
                  <c:v>-25047.9</c:v>
                </c:pt>
                <c:pt idx="1">
                  <c:v>-50800.677000432144</c:v>
                </c:pt>
                <c:pt idx="2">
                  <c:v>-73693.396289472003</c:v>
                </c:pt>
                <c:pt idx="3">
                  <c:v>-94685.633274884865</c:v>
                </c:pt>
                <c:pt idx="4">
                  <c:v>-114630.9107741029</c:v>
                </c:pt>
                <c:pt idx="5">
                  <c:v>-135375.45578584197</c:v>
                </c:pt>
                <c:pt idx="6">
                  <c:v>-156261.27882465761</c:v>
                </c:pt>
                <c:pt idx="7">
                  <c:v>-177357.46479612368</c:v>
                </c:pt>
                <c:pt idx="8">
                  <c:v>-198666.33506188716</c:v>
                </c:pt>
                <c:pt idx="9">
                  <c:v>-220190.23310582666</c:v>
                </c:pt>
                <c:pt idx="10">
                  <c:v>-231215.22183363486</c:v>
                </c:pt>
                <c:pt idx="11">
                  <c:v>-237590.55844218112</c:v>
                </c:pt>
                <c:pt idx="12">
                  <c:v>-241473.96499540674</c:v>
                </c:pt>
                <c:pt idx="13">
                  <c:v>-245474.125561847</c:v>
                </c:pt>
                <c:pt idx="14">
                  <c:v>-249079.10913003754</c:v>
                </c:pt>
                <c:pt idx="15">
                  <c:v>-252696.6440599098</c:v>
                </c:pt>
                <c:pt idx="16">
                  <c:v>-256325.74941881554</c:v>
                </c:pt>
                <c:pt idx="17">
                  <c:v>-259910.8784644648</c:v>
                </c:pt>
                <c:pt idx="18">
                  <c:v>-263452.93488662067</c:v>
                </c:pt>
                <c:pt idx="19">
                  <c:v>-266952.80912062572</c:v>
                </c:pt>
                <c:pt idx="20">
                  <c:v>-270411.37858674501</c:v>
                </c:pt>
                <c:pt idx="21">
                  <c:v>-273829.50792571937</c:v>
                </c:pt>
                <c:pt idx="22">
                  <c:v>-277208.04923059442</c:v>
                </c:pt>
                <c:pt idx="23">
                  <c:v>-279795.02676129324</c:v>
                </c:pt>
                <c:pt idx="24">
                  <c:v>-281673.70810961409</c:v>
                </c:pt>
                <c:pt idx="25">
                  <c:v>-282821.33690384985</c:v>
                </c:pt>
                <c:pt idx="26">
                  <c:v>-283249.25789008045</c:v>
                </c:pt>
                <c:pt idx="27">
                  <c:v>-282937.6491144512</c:v>
                </c:pt>
                <c:pt idx="28">
                  <c:v>-281866.14269342565</c:v>
                </c:pt>
                <c:pt idx="29">
                  <c:v>139198.3278300612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D1-4ED7-B2E8-0F0E79953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115167"/>
        <c:axId val="1185113727"/>
      </c:lineChart>
      <c:catAx>
        <c:axId val="11851151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3727"/>
        <c:crosses val="autoZero"/>
        <c:auto val="1"/>
        <c:lblAlgn val="ctr"/>
        <c:lblOffset val="100"/>
        <c:noMultiLvlLbl val="0"/>
      </c:catAx>
      <c:valAx>
        <c:axId val="11851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50-43F2-824D-CAE9C0F19673}"/>
            </c:ext>
          </c:extLst>
        </c:ser>
        <c:ser>
          <c:idx val="3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D50-43F2-824D-CAE9C0F19673}"/>
            </c:ext>
          </c:extLst>
        </c:ser>
        <c:ser>
          <c:idx val="4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D50-43F2-824D-CAE9C0F19673}"/>
            </c:ext>
          </c:extLst>
        </c:ser>
        <c:ser>
          <c:idx val="0"/>
          <c:order val="3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D50-43F2-824D-CAE9C0F1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50000"/>
        <c:axId val="310762544"/>
      </c:barChart>
      <c:lineChart>
        <c:grouping val="standard"/>
        <c:varyColors val="0"/>
        <c:ser>
          <c:idx val="1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bevel/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  <a:bevel/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50-43F2-824D-CAE9C0F19673}"/>
              </c:ext>
            </c:extLst>
          </c:dPt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AD50-43F2-824D-CAE9C0F1967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AD50-43F2-824D-CAE9C0F19673}"/>
            </c:ext>
          </c:extLst>
        </c:ser>
        <c:ser>
          <c:idx val="6"/>
          <c:order val="6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AD50-43F2-824D-CAE9C0F1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695024"/>
        <c:axId val="1135694544"/>
      </c:lineChart>
      <c:catAx>
        <c:axId val="6247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0762544"/>
        <c:crosses val="autoZero"/>
        <c:auto val="1"/>
        <c:lblAlgn val="ctr"/>
        <c:lblOffset val="100"/>
        <c:noMultiLvlLbl val="0"/>
      </c:catAx>
      <c:valAx>
        <c:axId val="310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4750000"/>
        <c:crosses val="autoZero"/>
        <c:crossBetween val="between"/>
      </c:valAx>
      <c:valAx>
        <c:axId val="1135694544"/>
        <c:scaling>
          <c:orientation val="minMax"/>
        </c:scaling>
        <c:delete val="0"/>
        <c:axPos val="r"/>
        <c:numFmt formatCode="#,##0\ &quot;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5695024"/>
        <c:crosses val="max"/>
        <c:crossBetween val="between"/>
      </c:valAx>
      <c:catAx>
        <c:axId val="1135695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135694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00905356342355"/>
          <c:y val="9.9504893460733712E-2"/>
          <c:w val="0.55362537569228909"/>
          <c:h val="6.1561445761340393E-2"/>
        </c:manualLayout>
      </c:layout>
      <c:overlay val="1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Liberazione!$I$72</c:f>
              <c:strCache>
                <c:ptCount val="1"/>
                <c:pt idx="0">
                  <c:v>Ricavi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Liberazione!$L$72:$AO$72</c:f>
              <c:numCache>
                <c:formatCode>_-* #,##0\ "€"_-;\-* #,##0\ "€"_-;_-* "-"??\ "€"_-;_-@_-</c:formatCode>
                <c:ptCount val="30"/>
                <c:pt idx="0">
                  <c:v>1806</c:v>
                </c:pt>
                <c:pt idx="1">
                  <c:v>10481.4</c:v>
                </c:pt>
                <c:pt idx="2">
                  <c:v>10669.8</c:v>
                </c:pt>
                <c:pt idx="3">
                  <c:v>244108.3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3-457D-A23B-DC60679E8B0F}"/>
            </c:ext>
          </c:extLst>
        </c:ser>
        <c:ser>
          <c:idx val="2"/>
          <c:order val="1"/>
          <c:tx>
            <c:strRef>
              <c:f>Liberazione!$I$283</c:f>
              <c:strCache>
                <c:ptCount val="1"/>
                <c:pt idx="0">
                  <c:v>Costi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Liberazione!$L$283:$AO$283</c:f>
              <c:numCache>
                <c:formatCode>_-* #,##0\ "€"_-;\-* #,##0\ "€"_-;_-* "-"??\ "€"_-;_-@_-</c:formatCode>
                <c:ptCount val="30"/>
                <c:pt idx="0">
                  <c:v>-3732.59</c:v>
                </c:pt>
                <c:pt idx="1">
                  <c:v>-2381.8246871945257</c:v>
                </c:pt>
                <c:pt idx="2">
                  <c:v>-2474.34</c:v>
                </c:pt>
                <c:pt idx="3">
                  <c:v>-2642.1200000000003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4-4D41-A877-CB6B12DE6A11}"/>
            </c:ext>
          </c:extLst>
        </c:ser>
        <c:ser>
          <c:idx val="0"/>
          <c:order val="2"/>
          <c:tx>
            <c:strRef>
              <c:f>Liberazione!$I$287</c:f>
              <c:strCache>
                <c:ptCount val="1"/>
                <c:pt idx="0">
                  <c:v>Investimenti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Liberazione!$L$66:$AO$66</c:f>
              <c:numCache>
                <c:formatCode>0</c:formatCode>
                <c:ptCount val="3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</c:numCache>
            </c:numRef>
          </c:cat>
          <c:val>
            <c:numRef>
              <c:f>Liberazione!$L$287:$AO$287</c:f>
              <c:numCache>
                <c:formatCode>_-* #,##0\ "€"_-;\-* #,##0\ "€"_-;_-* "-"??\ "€"_-;_-@_-</c:formatCode>
                <c:ptCount val="30"/>
                <c:pt idx="0">
                  <c:v>-215000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4D41-A877-CB6B12DE6A11}"/>
            </c:ext>
          </c:extLst>
        </c:ser>
        <c:ser>
          <c:idx val="3"/>
          <c:order val="3"/>
          <c:tx>
            <c:strRef>
              <c:f>Liberazione!$I$284</c:f>
              <c:strCache>
                <c:ptCount val="1"/>
                <c:pt idx="0">
                  <c:v>Oneri finanziari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Liberazione!$L$284:$AO$284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4-4D41-A877-CB6B12DE6A11}"/>
            </c:ext>
          </c:extLst>
        </c:ser>
        <c:ser>
          <c:idx val="4"/>
          <c:order val="4"/>
          <c:tx>
            <c:strRef>
              <c:f>Liberazione!$I$285</c:f>
              <c:strCache>
                <c:ptCount val="1"/>
                <c:pt idx="0">
                  <c:v>Tasse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Liberazione!$L$285:$AO$285</c:f>
              <c:numCache>
                <c:formatCode>_-* #,##0\ "€"_-;\-* #,##0\ "€"_-;_-* "-"??\ "€"_-;_-@_-</c:formatCode>
                <c:ptCount val="30"/>
                <c:pt idx="0">
                  <c:v>-882</c:v>
                </c:pt>
                <c:pt idx="1">
                  <c:v>-1096</c:v>
                </c:pt>
                <c:pt idx="2">
                  <c:v>-1217.31</c:v>
                </c:pt>
                <c:pt idx="3">
                  <c:v>-1173.5684000000001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D4-4D41-A877-CB6B12DE6A11}"/>
            </c:ext>
          </c:extLst>
        </c:ser>
        <c:ser>
          <c:idx val="5"/>
          <c:order val="5"/>
          <c:tx>
            <c:strRef>
              <c:f>Liberazione!$I$286</c:f>
              <c:strCache>
                <c:ptCount val="1"/>
                <c:pt idx="0">
                  <c:v>Detrazioni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Liberazione!$L$286:$AO$286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D4-4D41-A877-CB6B12DE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115167"/>
        <c:axId val="1185113727"/>
      </c:barChart>
      <c:lineChart>
        <c:grouping val="standard"/>
        <c:varyColors val="0"/>
        <c:ser>
          <c:idx val="1"/>
          <c:order val="6"/>
          <c:tx>
            <c:strRef>
              <c:f>Liberazione!$I$293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Liberazione!$L$293:$AO$293</c:f>
              <c:numCache>
                <c:formatCode>_-* #,##0\ "€"_-;\-* #,##0\ "€"_-;_-* "-"??\ "€"_-;_-@_-</c:formatCode>
                <c:ptCount val="30"/>
                <c:pt idx="0">
                  <c:v>-217808.59</c:v>
                </c:pt>
                <c:pt idx="1">
                  <c:v>-210865.9600683747</c:v>
                </c:pt>
                <c:pt idx="2">
                  <c:v>-204065.32551925845</c:v>
                </c:pt>
                <c:pt idx="3">
                  <c:v>26054.393859013187</c:v>
                </c:pt>
                <c:pt idx="4">
                  <c:v>26054.393859013187</c:v>
                </c:pt>
                <c:pt idx="5">
                  <c:v>26054.393859013187</c:v>
                </c:pt>
                <c:pt idx="6">
                  <c:v>26054.393859013187</c:v>
                </c:pt>
                <c:pt idx="7">
                  <c:v>26054.393859013187</c:v>
                </c:pt>
                <c:pt idx="8">
                  <c:v>26054.393859013187</c:v>
                </c:pt>
                <c:pt idx="9">
                  <c:v>26054.393859013187</c:v>
                </c:pt>
                <c:pt idx="10">
                  <c:v>26054.393859013187</c:v>
                </c:pt>
                <c:pt idx="11">
                  <c:v>26054.393859013187</c:v>
                </c:pt>
                <c:pt idx="12">
                  <c:v>26054.393859013187</c:v>
                </c:pt>
                <c:pt idx="13">
                  <c:v>26054.393859013187</c:v>
                </c:pt>
                <c:pt idx="14">
                  <c:v>26054.393859013187</c:v>
                </c:pt>
                <c:pt idx="15">
                  <c:v>26054.393859013187</c:v>
                </c:pt>
                <c:pt idx="16">
                  <c:v>26054.393859013187</c:v>
                </c:pt>
                <c:pt idx="17">
                  <c:v>26054.393859013187</c:v>
                </c:pt>
                <c:pt idx="18">
                  <c:v>26054.393859013187</c:v>
                </c:pt>
                <c:pt idx="19">
                  <c:v>26054.393859013187</c:v>
                </c:pt>
                <c:pt idx="20">
                  <c:v>26054.393859013187</c:v>
                </c:pt>
                <c:pt idx="21">
                  <c:v>26054.393859013187</c:v>
                </c:pt>
                <c:pt idx="22">
                  <c:v>26054.393859013187</c:v>
                </c:pt>
                <c:pt idx="23">
                  <c:v>26054.393859013187</c:v>
                </c:pt>
                <c:pt idx="24">
                  <c:v>26054.393859013187</c:v>
                </c:pt>
                <c:pt idx="25">
                  <c:v>26054.393859013187</c:v>
                </c:pt>
                <c:pt idx="26">
                  <c:v>26054.393859013187</c:v>
                </c:pt>
                <c:pt idx="27">
                  <c:v>26054.393859013187</c:v>
                </c:pt>
                <c:pt idx="28">
                  <c:v>26054.393859013187</c:v>
                </c:pt>
                <c:pt idx="29">
                  <c:v>26054.393859013187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D4-4D41-A877-CB6B12DE6A11}"/>
            </c:ext>
          </c:extLst>
        </c:ser>
        <c:ser>
          <c:idx val="6"/>
          <c:order val="7"/>
          <c:tx>
            <c:strRef>
              <c:f>Liberazione!$I$273</c:f>
              <c:strCache>
                <c:ptCount val="1"/>
                <c:pt idx="0">
                  <c:v>Utile netto attualizzato comulato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Liberazione!$L$273:$AO$273</c:f>
              <c:numCache>
                <c:formatCode>_-* #,##0\ "€"_-;\-* #,##0\ "€"_-;_-* "-"??\ "€"_-;_-@_-</c:formatCode>
                <c:ptCount val="30"/>
                <c:pt idx="0">
                  <c:v>-24308.59</c:v>
                </c:pt>
                <c:pt idx="1">
                  <c:v>-38678.866243171156</c:v>
                </c:pt>
                <c:pt idx="2">
                  <c:v>-52831.298453296149</c:v>
                </c:pt>
                <c:pt idx="3">
                  <c:v>156698.63277589684</c:v>
                </c:pt>
                <c:pt idx="4">
                  <c:v>136496.06841194606</c:v>
                </c:pt>
                <c:pt idx="5">
                  <c:v>116629.83863444909</c:v>
                </c:pt>
                <c:pt idx="6">
                  <c:v>97094.344107004479</c:v>
                </c:pt>
                <c:pt idx="7">
                  <c:v>77884.078711599315</c:v>
                </c:pt>
                <c:pt idx="8">
                  <c:v>58993.627996698786</c:v>
                </c:pt>
                <c:pt idx="9">
                  <c:v>40417.667651172305</c:v>
                </c:pt>
                <c:pt idx="10">
                  <c:v>40417.667651172305</c:v>
                </c:pt>
                <c:pt idx="11">
                  <c:v>40417.667651172305</c:v>
                </c:pt>
                <c:pt idx="12">
                  <c:v>40417.667651172305</c:v>
                </c:pt>
                <c:pt idx="13">
                  <c:v>40417.667651172305</c:v>
                </c:pt>
                <c:pt idx="14">
                  <c:v>40417.667651172305</c:v>
                </c:pt>
                <c:pt idx="15">
                  <c:v>40417.667651172305</c:v>
                </c:pt>
                <c:pt idx="16">
                  <c:v>40417.667651172305</c:v>
                </c:pt>
                <c:pt idx="17">
                  <c:v>40417.667651172305</c:v>
                </c:pt>
                <c:pt idx="18">
                  <c:v>40417.667651172305</c:v>
                </c:pt>
                <c:pt idx="19">
                  <c:v>40417.667651172305</c:v>
                </c:pt>
                <c:pt idx="20">
                  <c:v>40417.667651172305</c:v>
                </c:pt>
                <c:pt idx="21">
                  <c:v>40417.667651172305</c:v>
                </c:pt>
                <c:pt idx="22">
                  <c:v>40417.667651172305</c:v>
                </c:pt>
                <c:pt idx="23">
                  <c:v>40417.667651172305</c:v>
                </c:pt>
                <c:pt idx="24">
                  <c:v>40417.667651172305</c:v>
                </c:pt>
                <c:pt idx="25">
                  <c:v>40417.667651172305</c:v>
                </c:pt>
                <c:pt idx="26">
                  <c:v>40417.667651172305</c:v>
                </c:pt>
                <c:pt idx="27">
                  <c:v>40417.667651172305</c:v>
                </c:pt>
                <c:pt idx="28">
                  <c:v>40417.667651172305</c:v>
                </c:pt>
                <c:pt idx="29">
                  <c:v>40417.667651172305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D4-4D41-A877-CB6B12DE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983440"/>
        <c:axId val="856993040"/>
      </c:lineChart>
      <c:catAx>
        <c:axId val="11851151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3727"/>
        <c:crosses val="autoZero"/>
        <c:auto val="1"/>
        <c:lblAlgn val="ctr"/>
        <c:lblOffset val="100"/>
        <c:noMultiLvlLbl val="0"/>
      </c:catAx>
      <c:valAx>
        <c:axId val="11851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5167"/>
        <c:crosses val="autoZero"/>
        <c:crossBetween val="between"/>
      </c:valAx>
      <c:valAx>
        <c:axId val="856993040"/>
        <c:scaling>
          <c:orientation val="minMax"/>
        </c:scaling>
        <c:delete val="0"/>
        <c:axPos val="r"/>
        <c:numFmt formatCode="_-* #,##0\ &quot;€&quot;_-;\-* #,##0\ &quot;€&quot;_-;_-* &quot;-&quot;??\ &quot;€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56983440"/>
        <c:crosses val="max"/>
        <c:crossBetween val="between"/>
      </c:valAx>
      <c:catAx>
        <c:axId val="856983440"/>
        <c:scaling>
          <c:orientation val="minMax"/>
        </c:scaling>
        <c:delete val="1"/>
        <c:axPos val="b"/>
        <c:majorTickMark val="out"/>
        <c:minorTickMark val="none"/>
        <c:tickLblPos val="nextTo"/>
        <c:crossAx val="856993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3B8-4955-AD0A-5AF8CBF2E5EE}"/>
            </c:ext>
          </c:extLst>
        </c:ser>
        <c:ser>
          <c:idx val="3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3B8-4955-AD0A-5AF8CBF2E5EE}"/>
            </c:ext>
          </c:extLst>
        </c:ser>
        <c:ser>
          <c:idx val="4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3B8-4955-AD0A-5AF8CBF2E5EE}"/>
            </c:ext>
          </c:extLst>
        </c:ser>
        <c:ser>
          <c:idx val="0"/>
          <c:order val="3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3B8-4955-AD0A-5AF8CBF2E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50000"/>
        <c:axId val="310762544"/>
      </c:barChart>
      <c:lineChart>
        <c:grouping val="standard"/>
        <c:varyColors val="0"/>
        <c:ser>
          <c:idx val="1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bevel/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  <a:bevel/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B8-4955-AD0A-5AF8CBF2E5EE}"/>
              </c:ext>
            </c:extLst>
          </c:dPt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43B8-4955-AD0A-5AF8CBF2E5E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43B8-4955-AD0A-5AF8CBF2E5EE}"/>
            </c:ext>
          </c:extLst>
        </c:ser>
        <c:ser>
          <c:idx val="6"/>
          <c:order val="6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NPV!#REF!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NPV!#REF!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43B8-4955-AD0A-5AF8CBF2E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695024"/>
        <c:axId val="1135694544"/>
      </c:lineChart>
      <c:catAx>
        <c:axId val="6247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0762544"/>
        <c:crosses val="autoZero"/>
        <c:auto val="1"/>
        <c:lblAlgn val="ctr"/>
        <c:lblOffset val="100"/>
        <c:noMultiLvlLbl val="0"/>
      </c:catAx>
      <c:valAx>
        <c:axId val="310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4750000"/>
        <c:crosses val="autoZero"/>
        <c:crossBetween val="between"/>
      </c:valAx>
      <c:valAx>
        <c:axId val="1135694544"/>
        <c:scaling>
          <c:orientation val="minMax"/>
        </c:scaling>
        <c:delete val="0"/>
        <c:axPos val="r"/>
        <c:numFmt formatCode="#,##0\ &quot;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5695024"/>
        <c:crosses val="max"/>
        <c:crossBetween val="between"/>
      </c:valAx>
      <c:catAx>
        <c:axId val="1135695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135694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00905356342355"/>
          <c:y val="9.9504893460733712E-2"/>
          <c:w val="0.55362537569228909"/>
          <c:h val="6.1561445761340393E-2"/>
        </c:manualLayout>
      </c:layout>
      <c:overlay val="1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DiazBox!$I$287</c:f>
              <c:strCache>
                <c:ptCount val="1"/>
                <c:pt idx="0">
                  <c:v>Investimenti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DiazBox!$L$66:$AO$66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strCache>
            </c:strRef>
          </c:cat>
          <c:val>
            <c:numRef>
              <c:f>DiazBox!$L$287:$AO$287</c:f>
              <c:numCache>
                <c:formatCode>_-* #,##0\ "€"_-;\-* #,##0\ "€"_-;_-* "-"??\ "€"_-;_-@_-</c:formatCode>
                <c:ptCount val="30"/>
                <c:pt idx="0">
                  <c:v>-13000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A-487E-8D54-0CD94F589837}"/>
            </c:ext>
          </c:extLst>
        </c:ser>
        <c:ser>
          <c:idx val="2"/>
          <c:order val="1"/>
          <c:tx>
            <c:strRef>
              <c:f>DiazBox!$I$283</c:f>
              <c:strCache>
                <c:ptCount val="1"/>
                <c:pt idx="0">
                  <c:v>Costi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DiazBox!$L$283:$AO$283</c:f>
              <c:numCache>
                <c:formatCode>_-* #,##0\ "€"_-;\-* #,##0\ "€"_-;_-* "-"??\ "€"_-;_-@_-</c:formatCode>
                <c:ptCount val="30"/>
                <c:pt idx="0">
                  <c:v>-3592.61</c:v>
                </c:pt>
                <c:pt idx="1">
                  <c:v>0</c:v>
                </c:pt>
                <c:pt idx="2">
                  <c:v>-99.95</c:v>
                </c:pt>
                <c:pt idx="3">
                  <c:v>-186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A-487E-8D54-0CD94F589837}"/>
            </c:ext>
          </c:extLst>
        </c:ser>
        <c:ser>
          <c:idx val="3"/>
          <c:order val="2"/>
          <c:tx>
            <c:strRef>
              <c:f>DiazBox!$I$284</c:f>
              <c:strCache>
                <c:ptCount val="1"/>
                <c:pt idx="0">
                  <c:v>Oneri finanziari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DiazBox!$L$284:$AO$284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A-487E-8D54-0CD94F589837}"/>
            </c:ext>
          </c:extLst>
        </c:ser>
        <c:ser>
          <c:idx val="4"/>
          <c:order val="3"/>
          <c:tx>
            <c:strRef>
              <c:f>DiazBox!$I$285</c:f>
              <c:strCache>
                <c:ptCount val="1"/>
                <c:pt idx="0">
                  <c:v>Tasse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DiazBox!$L$285:$AO$285</c:f>
              <c:numCache>
                <c:formatCode>_-* #,##0\ "€"_-;\-* #,##0\ "€"_-;_-* "-"??\ "€"_-;_-@_-</c:formatCode>
                <c:ptCount val="30"/>
                <c:pt idx="0">
                  <c:v>-68.67</c:v>
                </c:pt>
                <c:pt idx="1">
                  <c:v>-123</c:v>
                </c:pt>
                <c:pt idx="2">
                  <c:v>-146.84</c:v>
                </c:pt>
                <c:pt idx="3">
                  <c:v>83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A-487E-8D54-0CD94F589837}"/>
            </c:ext>
          </c:extLst>
        </c:ser>
        <c:ser>
          <c:idx val="5"/>
          <c:order val="4"/>
          <c:tx>
            <c:strRef>
              <c:f>DiazBox!$I$286</c:f>
              <c:strCache>
                <c:ptCount val="1"/>
                <c:pt idx="0">
                  <c:v>Detrazioni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DiazBox!$L$286:$AO$286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6A-487E-8D54-0CD94F58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115167"/>
        <c:axId val="1185113727"/>
      </c:barChart>
      <c:lineChart>
        <c:grouping val="standard"/>
        <c:varyColors val="0"/>
        <c:ser>
          <c:idx val="1"/>
          <c:order val="5"/>
          <c:tx>
            <c:strRef>
              <c:f>DiazBox!$I$293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DiazBox!$L$293:$AO$293</c:f>
              <c:numCache>
                <c:formatCode>_-* #,##0\ "€"_-;\-* #,##0\ "€"_-;_-* "-"??\ "€"_-;_-@_-</c:formatCode>
                <c:ptCount val="30"/>
                <c:pt idx="0">
                  <c:v>-16661.28</c:v>
                </c:pt>
                <c:pt idx="1">
                  <c:v>-16783.209649279066</c:v>
                </c:pt>
                <c:pt idx="2">
                  <c:v>-16153.048602897998</c:v>
                </c:pt>
                <c:pt idx="3">
                  <c:v>1349.8131637686274</c:v>
                </c:pt>
                <c:pt idx="4">
                  <c:v>1349.8131637686274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6A-487E-8D54-0CD94F589837}"/>
            </c:ext>
          </c:extLst>
        </c:ser>
        <c:ser>
          <c:idx val="6"/>
          <c:order val="6"/>
          <c:tx>
            <c:strRef>
              <c:f>DiazBox!$I$273</c:f>
              <c:strCache>
                <c:ptCount val="1"/>
                <c:pt idx="0">
                  <c:v>Utile netto attualizzato comulato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DiazBox!$L$273:$AO$273</c:f>
              <c:numCache>
                <c:formatCode>_-* #,##0\ "€"_-;\-* #,##0\ "€"_-;_-* "-"??\ "€"_-;_-@_-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6A-487E-8D54-0CD94F58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115167"/>
        <c:axId val="1185113727"/>
      </c:lineChart>
      <c:catAx>
        <c:axId val="118511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3727"/>
        <c:crosses val="autoZero"/>
        <c:auto val="1"/>
        <c:lblAlgn val="ctr"/>
        <c:lblOffset val="100"/>
        <c:noMultiLvlLbl val="0"/>
      </c:catAx>
      <c:valAx>
        <c:axId val="11851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51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FOI!$E$7</c:f>
              <c:strCache>
                <c:ptCount val="1"/>
                <c:pt idx="0">
                  <c:v>Indice FOI ex tab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FOI!$D$23:$D$153</c:f>
              <c:numCache>
                <c:formatCode>[$-410]d\-mmm\-yy;@</c:formatCode>
                <c:ptCount val="13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</c:numCache>
            </c:numRef>
          </c:cat>
          <c:val>
            <c:numRef>
              <c:f>FOI!$E$23:$E$153</c:f>
              <c:numCache>
                <c:formatCode>0.0</c:formatCode>
                <c:ptCount val="131"/>
                <c:pt idx="0">
                  <c:v>101.5</c:v>
                </c:pt>
                <c:pt idx="1">
                  <c:v>101.5</c:v>
                </c:pt>
                <c:pt idx="2">
                  <c:v>101.7</c:v>
                </c:pt>
                <c:pt idx="3">
                  <c:v>101.7</c:v>
                </c:pt>
                <c:pt idx="4">
                  <c:v>102</c:v>
                </c:pt>
                <c:pt idx="5">
                  <c:v>102.2</c:v>
                </c:pt>
                <c:pt idx="6">
                  <c:v>102.5</c:v>
                </c:pt>
                <c:pt idx="7">
                  <c:v>102.9</c:v>
                </c:pt>
                <c:pt idx="8">
                  <c:v>102.4</c:v>
                </c:pt>
                <c:pt idx="9">
                  <c:v>102.4</c:v>
                </c:pt>
                <c:pt idx="10">
                  <c:v>102.2</c:v>
                </c:pt>
                <c:pt idx="11">
                  <c:v>102.1</c:v>
                </c:pt>
                <c:pt idx="12">
                  <c:v>102.2</c:v>
                </c:pt>
                <c:pt idx="13">
                  <c:v>102.3</c:v>
                </c:pt>
                <c:pt idx="14">
                  <c:v>102.5</c:v>
                </c:pt>
                <c:pt idx="15">
                  <c:v>102.6</c:v>
                </c:pt>
                <c:pt idx="16">
                  <c:v>102.7</c:v>
                </c:pt>
                <c:pt idx="17">
                  <c:v>102.7</c:v>
                </c:pt>
                <c:pt idx="18">
                  <c:v>102.7</c:v>
                </c:pt>
                <c:pt idx="19">
                  <c:v>103.2</c:v>
                </c:pt>
                <c:pt idx="20">
                  <c:v>102.5</c:v>
                </c:pt>
                <c:pt idx="21">
                  <c:v>102.4</c:v>
                </c:pt>
                <c:pt idx="22">
                  <c:v>102.3</c:v>
                </c:pt>
                <c:pt idx="23">
                  <c:v>102.5</c:v>
                </c:pt>
                <c:pt idx="24">
                  <c:v>102.7</c:v>
                </c:pt>
                <c:pt idx="25">
                  <c:v>102.5</c:v>
                </c:pt>
                <c:pt idx="26">
                  <c:v>102.6</c:v>
                </c:pt>
                <c:pt idx="27">
                  <c:v>102.5</c:v>
                </c:pt>
                <c:pt idx="28">
                  <c:v>102.3</c:v>
                </c:pt>
                <c:pt idx="29">
                  <c:v>102.4</c:v>
                </c:pt>
                <c:pt idx="30">
                  <c:v>102.3</c:v>
                </c:pt>
                <c:pt idx="31">
                  <c:v>102.5</c:v>
                </c:pt>
                <c:pt idx="32">
                  <c:v>101.9</c:v>
                </c:pt>
                <c:pt idx="33">
                  <c:v>102</c:v>
                </c:pt>
                <c:pt idx="34">
                  <c:v>102</c:v>
                </c:pt>
                <c:pt idx="35">
                  <c:v>102.3</c:v>
                </c:pt>
                <c:pt idx="36">
                  <c:v>102.9</c:v>
                </c:pt>
                <c:pt idx="37">
                  <c:v>103</c:v>
                </c:pt>
                <c:pt idx="38">
                  <c:v>103.3</c:v>
                </c:pt>
                <c:pt idx="39">
                  <c:v>103.7</c:v>
                </c:pt>
                <c:pt idx="40">
                  <c:v>103.6</c:v>
                </c:pt>
                <c:pt idx="41">
                  <c:v>103.8</c:v>
                </c:pt>
                <c:pt idx="42">
                  <c:v>104.2</c:v>
                </c:pt>
                <c:pt idx="43">
                  <c:v>104.7</c:v>
                </c:pt>
                <c:pt idx="44">
                  <c:v>104.5</c:v>
                </c:pt>
                <c:pt idx="45">
                  <c:v>105.1</c:v>
                </c:pt>
                <c:pt idx="46">
                  <c:v>105.7</c:v>
                </c:pt>
                <c:pt idx="47">
                  <c:v>106.2</c:v>
                </c:pt>
                <c:pt idx="48" formatCode="General">
                  <c:v>107.7</c:v>
                </c:pt>
                <c:pt idx="49" formatCode="General">
                  <c:v>108.8</c:v>
                </c:pt>
                <c:pt idx="50" formatCode="General">
                  <c:v>109.9</c:v>
                </c:pt>
                <c:pt idx="51" formatCode="General">
                  <c:v>109.7</c:v>
                </c:pt>
                <c:pt idx="52" formatCode="General">
                  <c:v>110.6</c:v>
                </c:pt>
                <c:pt idx="53" formatCode="General">
                  <c:v>111.9</c:v>
                </c:pt>
                <c:pt idx="54" formatCode="General">
                  <c:v>112.3</c:v>
                </c:pt>
                <c:pt idx="55" formatCode="General">
                  <c:v>113.2</c:v>
                </c:pt>
                <c:pt idx="56" formatCode="General">
                  <c:v>113.5</c:v>
                </c:pt>
                <c:pt idx="57" formatCode="General">
                  <c:v>117.2</c:v>
                </c:pt>
                <c:pt idx="58" formatCode="General">
                  <c:v>117.9</c:v>
                </c:pt>
                <c:pt idx="59" formatCode="General">
                  <c:v>118.2</c:v>
                </c:pt>
                <c:pt idx="60" formatCode="General">
                  <c:v>118.3</c:v>
                </c:pt>
                <c:pt idx="61" formatCode="General">
                  <c:v>118.5</c:v>
                </c:pt>
                <c:pt idx="62">
                  <c:v>118</c:v>
                </c:pt>
                <c:pt idx="63" formatCode="General">
                  <c:v>118.4</c:v>
                </c:pt>
                <c:pt idx="64" formatCode="General">
                  <c:v>118.6</c:v>
                </c:pt>
                <c:pt idx="65" formatCode="General">
                  <c:v>118.6</c:v>
                </c:pt>
                <c:pt idx="66" formatCode="General">
                  <c:v>118.7</c:v>
                </c:pt>
                <c:pt idx="67" formatCode="General">
                  <c:v>119.1</c:v>
                </c:pt>
                <c:pt idx="68" formatCode="General">
                  <c:v>119.3</c:v>
                </c:pt>
                <c:pt idx="69" formatCode="General">
                  <c:v>119.2</c:v>
                </c:pt>
                <c:pt idx="70" formatCode="General">
                  <c:v>118.7</c:v>
                </c:pt>
                <c:pt idx="71" formatCode="General">
                  <c:v>118.9</c:v>
                </c:pt>
                <c:pt idx="72">
                  <c:v>119.3</c:v>
                </c:pt>
                <c:pt idx="73">
                  <c:v>119.3</c:v>
                </c:pt>
                <c:pt idx="74">
                  <c:v>119.4</c:v>
                </c:pt>
                <c:pt idx="75">
                  <c:v>119.3</c:v>
                </c:pt>
                <c:pt idx="76">
                  <c:v>119.5</c:v>
                </c:pt>
                <c:pt idx="77">
                  <c:v>119.5</c:v>
                </c:pt>
                <c:pt idx="78">
                  <c:v>120</c:v>
                </c:pt>
                <c:pt idx="79">
                  <c:v>120.1</c:v>
                </c:pt>
                <c:pt idx="80">
                  <c:v>120</c:v>
                </c:pt>
                <c:pt idx="81">
                  <c:v>120.1</c:v>
                </c:pt>
                <c:pt idx="82">
                  <c:v>120.1</c:v>
                </c:pt>
                <c:pt idx="83">
                  <c:v>120.2</c:v>
                </c:pt>
                <c:pt idx="84">
                  <c:v>120.9</c:v>
                </c:pt>
                <c:pt idx="85">
                  <c:v>121.1</c:v>
                </c:pt>
                <c:pt idx="86">
                  <c:v>121.4</c:v>
                </c:pt>
                <c:pt idx="87">
                  <c:v>121.52139999999999</c:v>
                </c:pt>
                <c:pt idx="88">
                  <c:v>121.64292139999998</c:v>
                </c:pt>
                <c:pt idx="89">
                  <c:v>121.76456432139996</c:v>
                </c:pt>
                <c:pt idx="90">
                  <c:v>121.88632888572134</c:v>
                </c:pt>
                <c:pt idx="91">
                  <c:v>122.00821521460705</c:v>
                </c:pt>
                <c:pt idx="92">
                  <c:v>122.13022342982164</c:v>
                </c:pt>
                <c:pt idx="93">
                  <c:v>122.25235365325145</c:v>
                </c:pt>
                <c:pt idx="94">
                  <c:v>122.37460600690468</c:v>
                </c:pt>
                <c:pt idx="95">
                  <c:v>122.49698061291157</c:v>
                </c:pt>
                <c:pt idx="96">
                  <c:v>122.71747517801481</c:v>
                </c:pt>
                <c:pt idx="97">
                  <c:v>122.93836663333524</c:v>
                </c:pt>
                <c:pt idx="98">
                  <c:v>123.15965569327524</c:v>
                </c:pt>
                <c:pt idx="99">
                  <c:v>123.38134307352314</c:v>
                </c:pt>
                <c:pt idx="100">
                  <c:v>123.60342949105548</c:v>
                </c:pt>
                <c:pt idx="101">
                  <c:v>123.82591566413939</c:v>
                </c:pt>
                <c:pt idx="102">
                  <c:v>124.04880231233484</c:v>
                </c:pt>
                <c:pt idx="103">
                  <c:v>124.27209015649704</c:v>
                </c:pt>
                <c:pt idx="104">
                  <c:v>124.49577991877874</c:v>
                </c:pt>
                <c:pt idx="105">
                  <c:v>124.71987232263254</c:v>
                </c:pt>
                <c:pt idx="106">
                  <c:v>124.94436809281328</c:v>
                </c:pt>
                <c:pt idx="107">
                  <c:v>125.16926795538035</c:v>
                </c:pt>
                <c:pt idx="108">
                  <c:v>125.34450493051789</c:v>
                </c:pt>
                <c:pt idx="109">
                  <c:v>125.51998723742062</c:v>
                </c:pt>
                <c:pt idx="110">
                  <c:v>125.69571521955302</c:v>
                </c:pt>
                <c:pt idx="111">
                  <c:v>125.8716892208604</c:v>
                </c:pt>
                <c:pt idx="112">
                  <c:v>126.04790958576962</c:v>
                </c:pt>
                <c:pt idx="113">
                  <c:v>126.2243766591897</c:v>
                </c:pt>
                <c:pt idx="114">
                  <c:v>126.40109078651257</c:v>
                </c:pt>
                <c:pt idx="115">
                  <c:v>126.5780523136137</c:v>
                </c:pt>
                <c:pt idx="116">
                  <c:v>126.75526158685277</c:v>
                </c:pt>
                <c:pt idx="117">
                  <c:v>126.93271895307437</c:v>
                </c:pt>
                <c:pt idx="118">
                  <c:v>127.11042475960869</c:v>
                </c:pt>
                <c:pt idx="119">
                  <c:v>127.28837935427215</c:v>
                </c:pt>
                <c:pt idx="120">
                  <c:v>127.46658308536814</c:v>
                </c:pt>
                <c:pt idx="121">
                  <c:v>127.64503630168767</c:v>
                </c:pt>
                <c:pt idx="122">
                  <c:v>127.82373935251005</c:v>
                </c:pt>
                <c:pt idx="123">
                  <c:v>128.00269258760358</c:v>
                </c:pt>
                <c:pt idx="124">
                  <c:v>128.18189635722624</c:v>
                </c:pt>
                <c:pt idx="125">
                  <c:v>128.36135101212636</c:v>
                </c:pt>
                <c:pt idx="126">
                  <c:v>128.54105690354334</c:v>
                </c:pt>
                <c:pt idx="127">
                  <c:v>128.72101438320831</c:v>
                </c:pt>
                <c:pt idx="128">
                  <c:v>128.90122380334481</c:v>
                </c:pt>
                <c:pt idx="129">
                  <c:v>129.08168551666949</c:v>
                </c:pt>
                <c:pt idx="130">
                  <c:v>129.26239987639283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EA3-B55D-88C037414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53919"/>
        <c:axId val="125035359"/>
      </c:lineChart>
      <c:lineChart>
        <c:grouping val="standard"/>
        <c:varyColors val="0"/>
        <c:ser>
          <c:idx val="1"/>
          <c:order val="1"/>
          <c:tx>
            <c:strRef>
              <c:f>FOI!$G$7</c:f>
              <c:strCache>
                <c:ptCount val="1"/>
                <c:pt idx="0">
                  <c:v>Var. mensile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FOI!$D$23:$D$153</c:f>
              <c:numCache>
                <c:formatCode>[$-410]d\-mmm\-yy;@</c:formatCode>
                <c:ptCount val="13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</c:numCache>
            </c:numRef>
          </c:cat>
          <c:val>
            <c:numRef>
              <c:f>FOI!$G$23:$G$153</c:f>
              <c:numCache>
                <c:formatCode>0.0%</c:formatCode>
                <c:ptCount val="131"/>
                <c:pt idx="0">
                  <c:v>3.9564787339268614E-3</c:v>
                </c:pt>
                <c:pt idx="1">
                  <c:v>0</c:v>
                </c:pt>
                <c:pt idx="2">
                  <c:v>1.9704433497537226E-3</c:v>
                </c:pt>
                <c:pt idx="3">
                  <c:v>0</c:v>
                </c:pt>
                <c:pt idx="4">
                  <c:v>2.949852507374603E-3</c:v>
                </c:pt>
                <c:pt idx="5">
                  <c:v>1.9607843137255179E-3</c:v>
                </c:pt>
                <c:pt idx="6">
                  <c:v>2.9354207436398938E-3</c:v>
                </c:pt>
                <c:pt idx="7">
                  <c:v>3.9024390243902994E-3</c:v>
                </c:pt>
                <c:pt idx="8">
                  <c:v>-4.859086491739553E-3</c:v>
                </c:pt>
                <c:pt idx="9">
                  <c:v>0</c:v>
                </c:pt>
                <c:pt idx="10">
                  <c:v>-1.9531250000000278E-3</c:v>
                </c:pt>
                <c:pt idx="11">
                  <c:v>-9.7847358121339067E-4</c:v>
                </c:pt>
                <c:pt idx="12">
                  <c:v>9.7943192948098459E-4</c:v>
                </c:pt>
                <c:pt idx="13">
                  <c:v>9.7847358121325168E-4</c:v>
                </c:pt>
                <c:pt idx="14">
                  <c:v>1.955034213098757E-3</c:v>
                </c:pt>
                <c:pt idx="15">
                  <c:v>9.7560975609750557E-4</c:v>
                </c:pt>
                <c:pt idx="16">
                  <c:v>9.7465886939579471E-4</c:v>
                </c:pt>
                <c:pt idx="17">
                  <c:v>0</c:v>
                </c:pt>
                <c:pt idx="18">
                  <c:v>0</c:v>
                </c:pt>
                <c:pt idx="19">
                  <c:v>4.8685491723466402E-3</c:v>
                </c:pt>
                <c:pt idx="20">
                  <c:v>-6.7829457364341362E-3</c:v>
                </c:pt>
                <c:pt idx="21">
                  <c:v>-9.7560975609750557E-4</c:v>
                </c:pt>
                <c:pt idx="22">
                  <c:v>-9.7656250000008327E-4</c:v>
                </c:pt>
                <c:pt idx="23">
                  <c:v>1.955034213098757E-3</c:v>
                </c:pt>
                <c:pt idx="24">
                  <c:v>1.9512195121951497E-3</c:v>
                </c:pt>
                <c:pt idx="25">
                  <c:v>-1.9474196689386839E-3</c:v>
                </c:pt>
                <c:pt idx="26">
                  <c:v>9.7560975609750557E-4</c:v>
                </c:pt>
                <c:pt idx="27">
                  <c:v>-9.7465886939565615E-4</c:v>
                </c:pt>
                <c:pt idx="28">
                  <c:v>-1.9512195121951497E-3</c:v>
                </c:pt>
                <c:pt idx="29">
                  <c:v>9.775171065494481E-4</c:v>
                </c:pt>
                <c:pt idx="30">
                  <c:v>-9.7656250000008327E-4</c:v>
                </c:pt>
                <c:pt idx="31">
                  <c:v>1.955034213098757E-3</c:v>
                </c:pt>
                <c:pt idx="32">
                  <c:v>-5.8536585365853103E-3</c:v>
                </c:pt>
                <c:pt idx="33">
                  <c:v>9.8135426889101388E-4</c:v>
                </c:pt>
                <c:pt idx="34">
                  <c:v>0</c:v>
                </c:pt>
                <c:pt idx="35">
                  <c:v>2.9411764705882075E-3</c:v>
                </c:pt>
                <c:pt idx="36">
                  <c:v>5.8651026392962709E-3</c:v>
                </c:pt>
                <c:pt idx="37">
                  <c:v>9.7181729834785525E-4</c:v>
                </c:pt>
                <c:pt idx="38">
                  <c:v>2.9126213592232733E-3</c:v>
                </c:pt>
                <c:pt idx="39">
                  <c:v>3.8722168441433272E-3</c:v>
                </c:pt>
                <c:pt idx="40">
                  <c:v>-9.643201542913069E-4</c:v>
                </c:pt>
                <c:pt idx="41">
                  <c:v>1.9305019305019581E-3</c:v>
                </c:pt>
                <c:pt idx="42">
                  <c:v>3.8535645472062207E-3</c:v>
                </c:pt>
                <c:pt idx="43">
                  <c:v>4.7984644913627635E-3</c:v>
                </c:pt>
                <c:pt idx="44">
                  <c:v>-1.9102196752626823E-3</c:v>
                </c:pt>
                <c:pt idx="45">
                  <c:v>5.7416267942583185E-3</c:v>
                </c:pt>
                <c:pt idx="46">
                  <c:v>5.7088487155091206E-3</c:v>
                </c:pt>
                <c:pt idx="47">
                  <c:v>4.7303689687795648E-3</c:v>
                </c:pt>
                <c:pt idx="48">
                  <c:v>1.4124293785310734E-2</c:v>
                </c:pt>
                <c:pt idx="49">
                  <c:v>1.0213556174558908E-2</c:v>
                </c:pt>
                <c:pt idx="50">
                  <c:v>1.0110294117647137E-2</c:v>
                </c:pt>
                <c:pt idx="51">
                  <c:v>-1.8198362147406992E-3</c:v>
                </c:pt>
                <c:pt idx="52">
                  <c:v>8.2041932543299133E-3</c:v>
                </c:pt>
                <c:pt idx="53">
                  <c:v>1.1754068716094137E-2</c:v>
                </c:pt>
                <c:pt idx="54">
                  <c:v>3.5746201966040344E-3</c:v>
                </c:pt>
                <c:pt idx="55">
                  <c:v>8.0142475512021884E-3</c:v>
                </c:pt>
                <c:pt idx="56">
                  <c:v>2.6501766784452047E-3</c:v>
                </c:pt>
                <c:pt idx="57">
                  <c:v>3.2599118942731299E-2</c:v>
                </c:pt>
                <c:pt idx="58">
                  <c:v>5.9726962457338122E-3</c:v>
                </c:pt>
                <c:pt idx="59">
                  <c:v>2.5445292620864899E-3</c:v>
                </c:pt>
                <c:pt idx="60">
                  <c:v>8.4602368866323451E-4</c:v>
                </c:pt>
                <c:pt idx="61">
                  <c:v>1.6906170752324838E-3</c:v>
                </c:pt>
                <c:pt idx="62">
                  <c:v>-4.2194092827004216E-3</c:v>
                </c:pt>
                <c:pt idx="63">
                  <c:v>3.3898305084746243E-3</c:v>
                </c:pt>
                <c:pt idx="64">
                  <c:v>1.689189189189093E-3</c:v>
                </c:pt>
                <c:pt idx="65">
                  <c:v>0</c:v>
                </c:pt>
                <c:pt idx="66">
                  <c:v>8.431703204047937E-4</c:v>
                </c:pt>
                <c:pt idx="67">
                  <c:v>3.3698399326031296E-3</c:v>
                </c:pt>
                <c:pt idx="68">
                  <c:v>1.6792611251049778E-3</c:v>
                </c:pt>
                <c:pt idx="69">
                  <c:v>-8.3822296730925669E-4</c:v>
                </c:pt>
                <c:pt idx="70">
                  <c:v>-4.1946308724832215E-3</c:v>
                </c:pt>
                <c:pt idx="71">
                  <c:v>1.6849199663016247E-3</c:v>
                </c:pt>
                <c:pt idx="72">
                  <c:v>3.3641715727501386E-3</c:v>
                </c:pt>
                <c:pt idx="73">
                  <c:v>0</c:v>
                </c:pt>
                <c:pt idx="74">
                  <c:v>8.3822296730937573E-4</c:v>
                </c:pt>
                <c:pt idx="75">
                  <c:v>-8.3752093802352194E-4</c:v>
                </c:pt>
                <c:pt idx="76">
                  <c:v>1.6764459346186324E-3</c:v>
                </c:pt>
                <c:pt idx="77">
                  <c:v>0</c:v>
                </c:pt>
                <c:pt idx="78">
                  <c:v>4.1841004184100415E-3</c:v>
                </c:pt>
                <c:pt idx="79">
                  <c:v>8.3333333333328601E-4</c:v>
                </c:pt>
                <c:pt idx="80">
                  <c:v>-8.326394671106938E-4</c:v>
                </c:pt>
                <c:pt idx="81">
                  <c:v>8.3333333333328601E-4</c:v>
                </c:pt>
                <c:pt idx="82">
                  <c:v>0</c:v>
                </c:pt>
                <c:pt idx="83">
                  <c:v>8.3263946711081209E-4</c:v>
                </c:pt>
                <c:pt idx="84">
                  <c:v>5.8236272878536008E-3</c:v>
                </c:pt>
                <c:pt idx="85">
                  <c:v>1.6542597187757537E-3</c:v>
                </c:pt>
                <c:pt idx="86">
                  <c:v>2.4772914946326291E-3</c:v>
                </c:pt>
                <c:pt idx="87">
                  <c:v>9.9999999999983501E-4</c:v>
                </c:pt>
                <c:pt idx="88">
                  <c:v>9.9999999999993258E-4</c:v>
                </c:pt>
                <c:pt idx="89">
                  <c:v>9.9999999999984953E-4</c:v>
                </c:pt>
                <c:pt idx="90">
                  <c:v>9.9999999999984737E-4</c:v>
                </c:pt>
                <c:pt idx="91">
                  <c:v>9.9999999999989008E-4</c:v>
                </c:pt>
                <c:pt idx="92">
                  <c:v>9.9999999999987707E-4</c:v>
                </c:pt>
                <c:pt idx="93">
                  <c:v>9.9999999999987599E-4</c:v>
                </c:pt>
                <c:pt idx="94">
                  <c:v>9.9999999999988856E-4</c:v>
                </c:pt>
                <c:pt idx="95">
                  <c:v>9.999999999998491E-4</c:v>
                </c:pt>
                <c:pt idx="96">
                  <c:v>1.7999999999999728E-3</c:v>
                </c:pt>
                <c:pt idx="97">
                  <c:v>1.8E-3</c:v>
                </c:pt>
                <c:pt idx="98">
                  <c:v>1.8000000000000166E-3</c:v>
                </c:pt>
                <c:pt idx="99">
                  <c:v>1.8000000000000372E-3</c:v>
                </c:pt>
                <c:pt idx="100">
                  <c:v>1.7999999999999744E-3</c:v>
                </c:pt>
                <c:pt idx="101">
                  <c:v>1.8000000000000663E-3</c:v>
                </c:pt>
                <c:pt idx="102">
                  <c:v>1.8000000000000368E-3</c:v>
                </c:pt>
                <c:pt idx="103">
                  <c:v>1.799999999999983E-3</c:v>
                </c:pt>
                <c:pt idx="104">
                  <c:v>1.7999999999999947E-3</c:v>
                </c:pt>
                <c:pt idx="105">
                  <c:v>1.8000000000000069E-3</c:v>
                </c:pt>
                <c:pt idx="106">
                  <c:v>1.7999999999999952E-3</c:v>
                </c:pt>
                <c:pt idx="107">
                  <c:v>1.8000000000000555E-3</c:v>
                </c:pt>
                <c:pt idx="108">
                  <c:v>1.4000000000000351E-3</c:v>
                </c:pt>
                <c:pt idx="109">
                  <c:v>1.400000000000093E-3</c:v>
                </c:pt>
                <c:pt idx="110">
                  <c:v>1.4000000000000926E-3</c:v>
                </c:pt>
                <c:pt idx="111">
                  <c:v>1.4000000000000533E-3</c:v>
                </c:pt>
                <c:pt idx="112">
                  <c:v>1.4000000000000661E-3</c:v>
                </c:pt>
                <c:pt idx="113">
                  <c:v>1.4000000000000585E-3</c:v>
                </c:pt>
                <c:pt idx="114">
                  <c:v>1.4000000000000143E-3</c:v>
                </c:pt>
                <c:pt idx="115">
                  <c:v>1.4000000000000789E-3</c:v>
                </c:pt>
                <c:pt idx="116">
                  <c:v>1.4000000000000995E-3</c:v>
                </c:pt>
                <c:pt idx="117">
                  <c:v>1.4000000000000705E-3</c:v>
                </c:pt>
                <c:pt idx="118">
                  <c:v>1.4000000000001234E-3</c:v>
                </c:pt>
                <c:pt idx="119">
                  <c:v>1.400000000000072E-3</c:v>
                </c:pt>
                <c:pt idx="120">
                  <c:v>1.4000000000000765E-3</c:v>
                </c:pt>
                <c:pt idx="121">
                  <c:v>1.4000000000000765E-3</c:v>
                </c:pt>
                <c:pt idx="122">
                  <c:v>1.400000000000119E-3</c:v>
                </c:pt>
                <c:pt idx="123">
                  <c:v>1.4000000000001273E-3</c:v>
                </c:pt>
                <c:pt idx="124">
                  <c:v>1.4000000000001175E-3</c:v>
                </c:pt>
                <c:pt idx="125">
                  <c:v>1.4000000000000785E-3</c:v>
                </c:pt>
                <c:pt idx="126">
                  <c:v>1.3999999999999653E-3</c:v>
                </c:pt>
                <c:pt idx="127">
                  <c:v>1.400000000000134E-3</c:v>
                </c:pt>
                <c:pt idx="128">
                  <c:v>1.4000000000000054E-3</c:v>
                </c:pt>
                <c:pt idx="129">
                  <c:v>1.4000000000000509E-3</c:v>
                </c:pt>
                <c:pt idx="130">
                  <c:v>1.4000000000000145E-3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0-4EA3-B55D-88C037414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738175"/>
        <c:axId val="1189688912"/>
      </c:lineChart>
      <c:dateAx>
        <c:axId val="109453919"/>
        <c:scaling>
          <c:orientation val="minMax"/>
        </c:scaling>
        <c:delete val="0"/>
        <c:axPos val="b"/>
        <c:numFmt formatCode="[$-410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035359"/>
        <c:crosses val="autoZero"/>
        <c:auto val="1"/>
        <c:lblOffset val="100"/>
        <c:baseTimeUnit val="months"/>
      </c:dateAx>
      <c:valAx>
        <c:axId val="12503535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453919"/>
        <c:crosses val="autoZero"/>
        <c:crossBetween val="between"/>
      </c:valAx>
      <c:valAx>
        <c:axId val="118968891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4738175"/>
        <c:crosses val="max"/>
        <c:crossBetween val="between"/>
      </c:valAx>
      <c:dateAx>
        <c:axId val="904738175"/>
        <c:scaling>
          <c:orientation val="minMax"/>
        </c:scaling>
        <c:delete val="1"/>
        <c:axPos val="b"/>
        <c:numFmt formatCode="[$-410]d\-mmm\-yy;@" sourceLinked="1"/>
        <c:majorTickMark val="out"/>
        <c:minorTickMark val="none"/>
        <c:tickLblPos val="nextTo"/>
        <c:crossAx val="11896889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9819258869490983E-2"/>
          <c:y val="6.1126427964412783E-2"/>
          <c:w val="0.1317073034923936"/>
          <c:h val="0.12894073054621755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0</xdr:colOff>
      <xdr:row>49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282CD-109C-47B8-884E-9AF9432A6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1864</xdr:colOff>
      <xdr:row>5</xdr:row>
      <xdr:rowOff>118783</xdr:rowOff>
    </xdr:from>
    <xdr:to>
      <xdr:col>23</xdr:col>
      <xdr:colOff>743856</xdr:colOff>
      <xdr:row>61</xdr:row>
      <xdr:rowOff>60512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C5DCF-4CCF-495B-BCC6-46E90073B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40408</xdr:colOff>
      <xdr:row>17</xdr:row>
      <xdr:rowOff>103908</xdr:rowOff>
    </xdr:from>
    <xdr:to>
      <xdr:col>12</xdr:col>
      <xdr:colOff>643392</xdr:colOff>
      <xdr:row>38</xdr:row>
      <xdr:rowOff>53883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B0BFFB5-0AF4-1B0C-F880-89EFF5DC6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5863" y="3244272"/>
          <a:ext cx="6058211" cy="3829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0</xdr:colOff>
      <xdr:row>49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50DCF-0746-4B1B-A146-82D07942F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1864</xdr:colOff>
      <xdr:row>5</xdr:row>
      <xdr:rowOff>118783</xdr:rowOff>
    </xdr:from>
    <xdr:to>
      <xdr:col>23</xdr:col>
      <xdr:colOff>743856</xdr:colOff>
      <xdr:row>61</xdr:row>
      <xdr:rowOff>60512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745C0D-8671-4ABD-9201-500C5AF5E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0</xdr:colOff>
      <xdr:row>49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A86B2-C5B2-43FE-90C6-5B662E098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1864</xdr:colOff>
      <xdr:row>5</xdr:row>
      <xdr:rowOff>118783</xdr:rowOff>
    </xdr:from>
    <xdr:to>
      <xdr:col>23</xdr:col>
      <xdr:colOff>743856</xdr:colOff>
      <xdr:row>59</xdr:row>
      <xdr:rowOff>60512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91BD2-14AF-4CD1-8DD2-040A15DE3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174625</xdr:colOff>
      <xdr:row>28</xdr:row>
      <xdr:rowOff>23813</xdr:rowOff>
    </xdr:from>
    <xdr:ext cx="6690235" cy="3012490"/>
    <xdr:pic>
      <xdr:nvPicPr>
        <xdr:cNvPr id="4" name="Picture 3">
          <a:extLst>
            <a:ext uri="{FF2B5EF4-FFF2-40B4-BE49-F238E27FC236}">
              <a16:creationId xmlns:a16="http://schemas.microsoft.com/office/drawing/2014/main" id="{ACB01BF2-99A2-483C-A57D-6061A889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86375" y="5357813"/>
          <a:ext cx="6690235" cy="30124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0</xdr:colOff>
      <xdr:row>49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F3B3C-18A6-4169-8545-DB4F89D5E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1864</xdr:colOff>
      <xdr:row>5</xdr:row>
      <xdr:rowOff>118783</xdr:rowOff>
    </xdr:from>
    <xdr:to>
      <xdr:col>23</xdr:col>
      <xdr:colOff>743856</xdr:colOff>
      <xdr:row>61</xdr:row>
      <xdr:rowOff>60512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26AE6-3EC5-41A4-9EE9-D4041A785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57727</xdr:colOff>
      <xdr:row>28</xdr:row>
      <xdr:rowOff>28861</xdr:rowOff>
    </xdr:from>
    <xdr:ext cx="6761903" cy="3777290"/>
    <xdr:pic>
      <xdr:nvPicPr>
        <xdr:cNvPr id="4" name="Picture 4">
          <a:extLst>
            <a:ext uri="{FF2B5EF4-FFF2-40B4-BE49-F238E27FC236}">
              <a16:creationId xmlns:a16="http://schemas.microsoft.com/office/drawing/2014/main" id="{F43466F6-695E-4470-8741-F3F01083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0182" y="5201225"/>
          <a:ext cx="6761903" cy="37772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112395</xdr:colOff>
      <xdr:row>37</xdr:row>
      <xdr:rowOff>76199</xdr:rowOff>
    </xdr:from>
    <xdr:to>
      <xdr:col>60</xdr:col>
      <xdr:colOff>274320</xdr:colOff>
      <xdr:row>55</xdr:row>
      <xdr:rowOff>142874</xdr:rowOff>
    </xdr:to>
    <xdr:graphicFrame macro="">
      <xdr:nvGraphicFramePr>
        <xdr:cNvPr id="2" name="Grafico 3">
          <a:extLst>
            <a:ext uri="{FF2B5EF4-FFF2-40B4-BE49-F238E27FC236}">
              <a16:creationId xmlns:a16="http://schemas.microsoft.com/office/drawing/2014/main" id="{198B63CD-AFE7-4898-9BC9-E18ADDE44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lla Giustina Davide" id="{C0FF33A2-B238-40F7-ADD9-F61679FF2908}" userId="S::davide.dellagiustina@a2a.it::933b2725-7a21-4c70-9b03-633d9660d7c9" providerId="AD"/>
  <person displayName="Della Giustina Davide" id="{CC484BE9-C662-4C7A-9A7E-8AE38D215697}" userId="S::davide.dellagiustina@unareti.it::933b2725-7a21-4c70-9b03-633d9660d7c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3" dT="2024-08-05T09:28:18.52" personId="{CC484BE9-C662-4C7A-9A7E-8AE38D215697}" id="{926B11F4-A8E6-4453-97B1-D6546343DFAF}">
    <text>https://quifinanza.it/fisco-tasse/tasse-seconda-casa-tutte-le-imposte-da-pagare/293810/</text>
    <extLst>
      <x:ext xmlns:xltc2="http://schemas.microsoft.com/office/spreadsheetml/2020/threadedcomments2" uri="{F7C98A9C-CBB3-438F-8F68-D28B6AF4A901}">
        <xltc2:checksum>4102952619</xltc2:checksum>
        <xltc2:hyperlink startIndex="0" length="87" url="https://quifinanza.it/fisco-tasse/tasse-seconda-casa-tutte-le-imposte-da-pagare/293810/"/>
      </x:ext>
    </extLst>
  </threadedComment>
  <threadedComment ref="D43" dT="2024-08-05T09:37:29.74" personId="{CC484BE9-C662-4C7A-9A7E-8AE38D215697}" id="{36591FB2-B13D-4A40-A536-6BFD883CBB3E}">
    <text>9% del valore catastale, pari al 105% x 120 della reddita catastale. Comunque minimo 1000 €</text>
  </threadedComment>
  <threadedComment ref="C44" dT="2024-08-05T09:28:27.24" personId="{CC484BE9-C662-4C7A-9A7E-8AE38D215697}" id="{CC45CC55-93B1-41FE-B4A2-8EFA79FDA7BB}">
    <text>https://www.altroconsumo.it/casa-energia/casa-condominio/news/tasse-per-comprare-casa</text>
    <extLst>
      <x:ext xmlns:xltc2="http://schemas.microsoft.com/office/spreadsheetml/2020/threadedcomments2" uri="{F7C98A9C-CBB3-438F-8F68-D28B6AF4A901}">
        <xltc2:checksum>759984921</xltc2:checksum>
        <xltc2:hyperlink startIndex="0" length="85" url="https://www.altroconsumo.it/casa-energia/casa-condominio/news/tasse-per-comprare-casa"/>
      </x:ext>
    </extLst>
  </threadedComment>
  <threadedComment ref="C45" dT="2024-08-05T09:28:34.50" personId="{CC484BE9-C662-4C7A-9A7E-8AE38D215697}" id="{05AEB27E-31F1-4C4E-8829-0BE928572893}">
    <text>https://www.gqitalia.it/news/2018/05/23/tasse-sulla-prima-casa-come-si-calcolano-e-chi-deve-pagarle</text>
    <extLst>
      <x:ext xmlns:xltc2="http://schemas.microsoft.com/office/spreadsheetml/2020/threadedcomments2" uri="{F7C98A9C-CBB3-438F-8F68-D28B6AF4A901}">
        <xltc2:checksum>1068330865</xltc2:checksum>
        <xltc2:hyperlink startIndex="0" length="99" url="https://www.gqitalia.it/news/2018/05/23/tasse-sulla-prima-casa-come-si-calcolano-e-chi-deve-pagarle"/>
      </x:ext>
    </extLst>
  </threadedComment>
  <threadedComment ref="C47" dT="2026-03-14T21:28:59.39" personId="{C0FF33A2-B238-40F7-ADD9-F61679FF2908}" id="{51C55FE1-19B3-4307-ABFE-19A066517E3C}">
    <text>https://www.youtube.com/watch?v=ugQgL-h_3lg</text>
    <extLst>
      <x:ext xmlns:xltc2="http://schemas.microsoft.com/office/spreadsheetml/2020/threadedcomments2" uri="{F7C98A9C-CBB3-438F-8F68-D28B6AF4A901}">
        <xltc2:checksum>1749844578</xltc2:checksum>
        <xltc2:hyperlink startIndex="0" length="43" url="https://www.youtube.com/watch?v=ugQgL-h_3lg"/>
      </x:ext>
    </extLst>
  </threadedComment>
  <threadedComment ref="D47" dT="2026-03-14T21:28:41.62" personId="{C0FF33A2-B238-40F7-ADD9-F61679FF2908}" id="{3AF15E9F-06C7-45BA-8AD4-60D3FA2C9937}">
    <text xml:space="preserve">Rendita catastale
1) la rivaluto del 5%
2) la moltiplico per il coefficiente catastale - per le abitazioni è 160, ma va capito qual è per box e cantina
Ottengo il Valore Catastale Imponibile
3) moltiplico per l’Aliquota IMU (tra 0 e 1,06) a seconda del comune
</text>
  </threadedComment>
  <threadedComment ref="B58" dT="2024-08-06T09:19:54.60" personId="{CC484BE9-C662-4C7A-9A7E-8AE38D215697}" id="{86192625-85F6-4D62-B075-FC7EB6BE77D8}">
    <text>https://www.agenziaentrate.gov.it/portale/web/guest/aree-tematiche/casa/agevolazioni/bonus-mobili-ed-elettrodomestici</text>
    <extLst>
      <x:ext xmlns:xltc2="http://schemas.microsoft.com/office/spreadsheetml/2020/threadedcomments2" uri="{F7C98A9C-CBB3-438F-8F68-D28B6AF4A901}">
        <xltc2:checksum>3628867898</xltc2:checksum>
        <xltc2:hyperlink startIndex="0" length="117" url="https://www.agenziaentrate.gov.it/portale/web/guest/aree-tematiche/casa/agevolazioni/bonus-mobili-ed-elettrodomestici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5" dT="2024-08-05T09:28:18.52" personId="{CC484BE9-C662-4C7A-9A7E-8AE38D215697}" id="{8626C32B-0784-4F1E-9997-DB774E5C1BDA}">
    <text>https://quifinanza.it/fisco-tasse/tasse-seconda-casa-tutte-le-imposte-da-pagare/293810/</text>
    <extLst>
      <x:ext xmlns:xltc2="http://schemas.microsoft.com/office/spreadsheetml/2020/threadedcomments2" uri="{F7C98A9C-CBB3-438F-8F68-D28B6AF4A901}">
        <xltc2:checksum>4102952619</xltc2:checksum>
        <xltc2:hyperlink startIndex="0" length="87" url="https://quifinanza.it/fisco-tasse/tasse-seconda-casa-tutte-le-imposte-da-pagare/293810/"/>
      </x:ext>
    </extLst>
  </threadedComment>
  <threadedComment ref="D45" dT="2024-08-05T09:37:29.74" personId="{CC484BE9-C662-4C7A-9A7E-8AE38D215697}" id="{472D3DED-D49A-49C3-BF36-37423DB4049B}">
    <text>9% del valore catastale, pari al 105% x 120 della reddita catastale. Comunque minimo 1000 €</text>
  </threadedComment>
  <threadedComment ref="C46" dT="2024-08-05T09:28:27.24" personId="{CC484BE9-C662-4C7A-9A7E-8AE38D215697}" id="{CCD2B294-6060-4297-A979-D15A650010A7}">
    <text>https://www.altroconsumo.it/casa-energia/casa-condominio/news/tasse-per-comprare-casa</text>
    <extLst>
      <x:ext xmlns:xltc2="http://schemas.microsoft.com/office/spreadsheetml/2020/threadedcomments2" uri="{F7C98A9C-CBB3-438F-8F68-D28B6AF4A901}">
        <xltc2:checksum>759984921</xltc2:checksum>
        <xltc2:hyperlink startIndex="0" length="85" url="https://www.altroconsumo.it/casa-energia/casa-condominio/news/tasse-per-comprare-casa"/>
      </x:ext>
    </extLst>
  </threadedComment>
  <threadedComment ref="C47" dT="2024-08-05T09:28:34.50" personId="{CC484BE9-C662-4C7A-9A7E-8AE38D215697}" id="{1125F70C-4154-4D10-840D-3DBEBB46BFA5}">
    <text>https://www.gqitalia.it/news/2018/05/23/tasse-sulla-prima-casa-come-si-calcolano-e-chi-deve-pagarle</text>
    <extLst>
      <x:ext xmlns:xltc2="http://schemas.microsoft.com/office/spreadsheetml/2020/threadedcomments2" uri="{F7C98A9C-CBB3-438F-8F68-D28B6AF4A901}">
        <xltc2:checksum>1068330865</xltc2:checksum>
        <xltc2:hyperlink startIndex="0" length="99" url="https://www.gqitalia.it/news/2018/05/23/tasse-sulla-prima-casa-come-si-calcolano-e-chi-deve-pagarle"/>
      </x:ext>
    </extLst>
  </threadedComment>
  <threadedComment ref="D48" dT="2026-03-14T21:28:02.03" personId="{C0FF33A2-B238-40F7-ADD9-F61679FF2908}" id="{6DA15044-2357-4BD4-82C2-4E73CEC39C73}">
    <text xml:space="preserve">Rendita catastale
1) la rivaluto del 5%
2) la moltiplico per il coefficiente catastale - per le abitazioni è 160, ma va capito qual è per box e cantina
Ottengo il Valore Catastale Imponibile
3) moltiplico per l’Aliquota IMU (tra 0 e 1,06) a seconda del comune
</text>
  </threadedComment>
  <threadedComment ref="B58" dT="2024-08-06T09:19:54.60" personId="{CC484BE9-C662-4C7A-9A7E-8AE38D215697}" id="{C8AE8971-D0D9-4E65-BD13-0A567FDE5ED0}">
    <text>https://www.agenziaentrate.gov.it/portale/web/guest/aree-tematiche/casa/agevolazioni/bonus-mobili-ed-elettrodomestici</text>
    <extLst>
      <x:ext xmlns:xltc2="http://schemas.microsoft.com/office/spreadsheetml/2020/threadedcomments2" uri="{F7C98A9C-CBB3-438F-8F68-D28B6AF4A901}">
        <xltc2:checksum>3628867898</xltc2:checksum>
        <xltc2:hyperlink startIndex="0" length="117" url="https://www.agenziaentrate.gov.it/portale/web/guest/aree-tematiche/casa/agevolazioni/bonus-mobili-ed-elettrodomestici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6" dT="2024-08-05T09:28:18.52" personId="{CC484BE9-C662-4C7A-9A7E-8AE38D215697}" id="{D101E266-2CA6-4A3F-A3C1-6CFA3D4A6E6E}">
    <text>https://quifinanza.it/fisco-tasse/tasse-seconda-casa-tutte-le-imposte-da-pagare/293810/</text>
    <extLst>
      <x:ext xmlns:xltc2="http://schemas.microsoft.com/office/spreadsheetml/2020/threadedcomments2" uri="{F7C98A9C-CBB3-438F-8F68-D28B6AF4A901}">
        <xltc2:checksum>4102952619</xltc2:checksum>
        <xltc2:hyperlink startIndex="0" length="87" url="https://quifinanza.it/fisco-tasse/tasse-seconda-casa-tutte-le-imposte-da-pagare/293810/"/>
      </x:ext>
    </extLst>
  </threadedComment>
  <threadedComment ref="D36" dT="2024-08-05T09:37:29.74" personId="{CC484BE9-C662-4C7A-9A7E-8AE38D215697}" id="{DEA17E34-D175-408E-8365-61D870A44E81}">
    <text>9% del valore catastale, pari al 105% x 120 della reddita catastale. Comunque minimo 1000 €</text>
  </threadedComment>
  <threadedComment ref="C37" dT="2024-08-05T09:28:27.24" personId="{CC484BE9-C662-4C7A-9A7E-8AE38D215697}" id="{10CCF795-C87A-47BB-A243-152DDE11C24D}">
    <text>https://www.altroconsumo.it/casa-energia/casa-condominio/news/tasse-per-comprare-casa</text>
    <extLst>
      <x:ext xmlns:xltc2="http://schemas.microsoft.com/office/spreadsheetml/2020/threadedcomments2" uri="{F7C98A9C-CBB3-438F-8F68-D28B6AF4A901}">
        <xltc2:checksum>759984921</xltc2:checksum>
        <xltc2:hyperlink startIndex="0" length="85" url="https://www.altroconsumo.it/casa-energia/casa-condominio/news/tasse-per-comprare-casa"/>
      </x:ext>
    </extLst>
  </threadedComment>
  <threadedComment ref="C38" dT="2024-08-05T09:28:34.50" personId="{CC484BE9-C662-4C7A-9A7E-8AE38D215697}" id="{6D42FC17-C1EC-4942-A132-7E6C85B7141F}">
    <text>https://www.gqitalia.it/news/2018/05/23/tasse-sulla-prima-casa-come-si-calcolano-e-chi-deve-pagarle</text>
    <extLst>
      <x:ext xmlns:xltc2="http://schemas.microsoft.com/office/spreadsheetml/2020/threadedcomments2" uri="{F7C98A9C-CBB3-438F-8F68-D28B6AF4A901}">
        <xltc2:checksum>1068330865</xltc2:checksum>
        <xltc2:hyperlink startIndex="0" length="99" url="https://www.gqitalia.it/news/2018/05/23/tasse-sulla-prima-casa-come-si-calcolano-e-chi-deve-pagarle"/>
      </x:ext>
    </extLst>
  </threadedComment>
  <threadedComment ref="C39" dT="2026-03-14T21:28:13.17" personId="{C0FF33A2-B238-40F7-ADD9-F61679FF2908}" id="{0DCD83E9-ECA6-4316-950A-06BB21266F3C}">
    <text>https://www.youtube.com/watch?v=ugQgL-h_3lg</text>
    <extLst>
      <x:ext xmlns:xltc2="http://schemas.microsoft.com/office/spreadsheetml/2020/threadedcomments2" uri="{F7C98A9C-CBB3-438F-8F68-D28B6AF4A901}">
        <xltc2:checksum>1749844578</xltc2:checksum>
        <xltc2:hyperlink startIndex="0" length="43" url="https://www.youtube.com/watch?v=ugQgL-h_3lg"/>
      </x:ext>
    </extLst>
  </threadedComment>
  <threadedComment ref="D39" dT="2026-03-14T21:28:02.03" personId="{C0FF33A2-B238-40F7-ADD9-F61679FF2908}" id="{ACAF8162-4306-42B3-BB6E-4DCEC522029C}">
    <text xml:space="preserve">Rendita catastale
1) la rivaluto del 5%
2) la moltiplico per il coefficiente catastale - per le abitazioni è 160, ma va capito qual è per box e cantina
Ottengo il Valore Catastale Imponibile
3) moltiplico per l’Aliquota IMU (tra 0 e 1,06) a seconda del comune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4" dT="2025-12-27T12:55:42.64" personId="{C0FF33A2-B238-40F7-ADD9-F61679FF2908}" id="{C969D1BF-F630-41B5-9E70-39F326F170D4}">
    <text>-€ 1.220</text>
  </threadedComment>
  <threadedComment ref="C45" dT="2024-08-05T09:28:18.52" personId="{CC484BE9-C662-4C7A-9A7E-8AE38D215697}" id="{889C4D34-5CC6-4C79-8CE5-2D772EA382E2}">
    <text>https://quifinanza.it/fisco-tasse/tasse-seconda-casa-tutte-le-imposte-da-pagare/293810/</text>
    <extLst>
      <x:ext xmlns:xltc2="http://schemas.microsoft.com/office/spreadsheetml/2020/threadedcomments2" uri="{F7C98A9C-CBB3-438F-8F68-D28B6AF4A901}">
        <xltc2:checksum>4102952619</xltc2:checksum>
        <xltc2:hyperlink startIndex="0" length="87" url="https://quifinanza.it/fisco-tasse/tasse-seconda-casa-tutte-le-imposte-da-pagare/293810/"/>
      </x:ext>
    </extLst>
  </threadedComment>
  <threadedComment ref="D45" dT="2024-08-05T09:37:29.74" personId="{CC484BE9-C662-4C7A-9A7E-8AE38D215697}" id="{F3CBFCD4-E047-41E3-9373-984C37DBCFD9}">
    <text>9% del valore catastale, pari al 105% x 120 della reddita catastale. Comunque minimo 1000 €</text>
  </threadedComment>
  <threadedComment ref="C46" dT="2024-08-05T09:28:27.24" personId="{CC484BE9-C662-4C7A-9A7E-8AE38D215697}" id="{03CE847D-1E1C-46D5-8A3C-085D6DCB70E4}">
    <text>https://www.altroconsumo.it/casa-energia/casa-condominio/news/tasse-per-comprare-casa</text>
    <extLst>
      <x:ext xmlns:xltc2="http://schemas.microsoft.com/office/spreadsheetml/2020/threadedcomments2" uri="{F7C98A9C-CBB3-438F-8F68-D28B6AF4A901}">
        <xltc2:checksum>759984921</xltc2:checksum>
        <xltc2:hyperlink startIndex="0" length="85" url="https://www.altroconsumo.it/casa-energia/casa-condominio/news/tasse-per-comprare-casa"/>
      </x:ext>
    </extLst>
  </threadedComment>
  <threadedComment ref="C47" dT="2024-08-05T09:28:34.50" personId="{CC484BE9-C662-4C7A-9A7E-8AE38D215697}" id="{712E49D9-2827-4DDE-A30F-38393ACC9132}">
    <text>https://www.gqitalia.it/news/2018/05/23/tasse-sulla-prima-casa-come-si-calcolano-e-chi-deve-pagarle</text>
    <extLst>
      <x:ext xmlns:xltc2="http://schemas.microsoft.com/office/spreadsheetml/2020/threadedcomments2" uri="{F7C98A9C-CBB3-438F-8F68-D28B6AF4A901}">
        <xltc2:checksum>1068330865</xltc2:checksum>
        <xltc2:hyperlink startIndex="0" length="99" url="https://www.gqitalia.it/news/2018/05/23/tasse-sulla-prima-casa-come-si-calcolano-e-chi-deve-pagarle"/>
      </x:ext>
    </extLst>
  </threadedComment>
  <threadedComment ref="D48" dT="2026-03-14T21:28:02.03" personId="{C0FF33A2-B238-40F7-ADD9-F61679FF2908}" id="{C61EB0CD-73DD-47E4-B57C-A155C4A5162E}">
    <text xml:space="preserve">Rendita catastale
1) la rivaluto del 5%
2) la moltiplico per il coefficiente catastale - per le abitazioni è 160, ma va capito qual è per box e cantina
Ottengo il Valore Catastale Imponibile
3) moltiplico per l’Aliquota IMU (tra 0 e 1,06) a seconda del comune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3F68-F0FB-4430-B656-A85417AA1FBE}">
  <sheetPr codeName="Foglio7">
    <tabColor rgb="FFFFC000"/>
  </sheetPr>
  <dimension ref="B1:AO346"/>
  <sheetViews>
    <sheetView tabSelected="1" topLeftCell="B12" zoomScale="115" zoomScaleNormal="115" workbookViewId="0">
      <selection activeCell="AA19" sqref="AA19"/>
    </sheetView>
  </sheetViews>
  <sheetFormatPr defaultColWidth="8.76953125" defaultRowHeight="14.75" outlineLevelRow="1" x14ac:dyDescent="0.75"/>
  <cols>
    <col min="1" max="1" width="2.76953125" style="139" customWidth="1"/>
    <col min="2" max="2" width="25.453125" style="139" customWidth="1"/>
    <col min="3" max="3" width="12.76953125" style="139" customWidth="1"/>
    <col min="4" max="4" width="13.76953125" style="139" bestFit="1" customWidth="1"/>
    <col min="5" max="6" width="9.76953125" style="139" customWidth="1"/>
    <col min="7" max="7" width="2.76953125" style="139" customWidth="1"/>
    <col min="8" max="8" width="13.54296875" style="139" bestFit="1" customWidth="1"/>
    <col min="9" max="9" width="8.76953125" style="139" bestFit="1" customWidth="1"/>
    <col min="10" max="10" width="25.2265625" style="139" customWidth="1"/>
    <col min="11" max="11" width="17" style="139" bestFit="1" customWidth="1"/>
    <col min="12" max="23" width="10.76953125" style="139" customWidth="1"/>
    <col min="24" max="24" width="11.453125" style="139" bestFit="1" customWidth="1"/>
    <col min="25" max="41" width="10.76953125" style="139" customWidth="1"/>
    <col min="42" max="42" width="9.76953125" style="139" customWidth="1"/>
    <col min="43" max="16384" width="8.76953125" style="139"/>
  </cols>
  <sheetData>
    <row r="1" spans="2:10" x14ac:dyDescent="0.75">
      <c r="B1" s="335" t="s">
        <v>6</v>
      </c>
      <c r="C1" s="335"/>
      <c r="D1" s="335"/>
      <c r="E1" s="335"/>
      <c r="F1" s="335"/>
    </row>
    <row r="2" spans="2:10" x14ac:dyDescent="0.75">
      <c r="B2" s="304" t="s">
        <v>39</v>
      </c>
      <c r="C2" s="61"/>
      <c r="D2" s="68" t="s">
        <v>264</v>
      </c>
    </row>
    <row r="3" spans="2:10" x14ac:dyDescent="0.75">
      <c r="B3" s="168" t="s">
        <v>3</v>
      </c>
      <c r="C3" s="168" t="s">
        <v>85</v>
      </c>
      <c r="D3" s="48">
        <v>-65000</v>
      </c>
      <c r="E3" s="43">
        <v>46148</v>
      </c>
      <c r="F3" s="99">
        <f>EDATE(E3,($E$5)*12)-1</f>
        <v>55278</v>
      </c>
    </row>
    <row r="4" spans="2:10" x14ac:dyDescent="0.75">
      <c r="B4" s="139" t="s">
        <v>111</v>
      </c>
      <c r="E4" s="43">
        <v>46148</v>
      </c>
      <c r="F4" s="99">
        <f>EDATE(E4,($E$5)*12)-1</f>
        <v>55278</v>
      </c>
      <c r="I4" s="139" t="s">
        <v>7</v>
      </c>
      <c r="J4" s="213">
        <f ca="1">$L$302</f>
        <v>0.93417178904739351</v>
      </c>
    </row>
    <row r="5" spans="2:10" x14ac:dyDescent="0.75">
      <c r="B5" s="139" t="s">
        <v>8</v>
      </c>
      <c r="E5" s="44">
        <v>25</v>
      </c>
      <c r="I5" s="139" t="s">
        <v>9</v>
      </c>
      <c r="J5" s="212">
        <f ca="1">MAX(300:300)</f>
        <v>10671.015754669388</v>
      </c>
    </row>
    <row r="6" spans="2:10" x14ac:dyDescent="0.75">
      <c r="B6" s="139" t="s">
        <v>110</v>
      </c>
      <c r="E6" s="44" t="s">
        <v>109</v>
      </c>
    </row>
    <row r="7" spans="2:10" x14ac:dyDescent="0.75">
      <c r="B7" s="139" t="s">
        <v>108</v>
      </c>
      <c r="E7" s="44" t="s">
        <v>203</v>
      </c>
    </row>
    <row r="8" spans="2:10" x14ac:dyDescent="0.75">
      <c r="B8" s="139" t="s">
        <v>107</v>
      </c>
      <c r="C8" s="139" t="s">
        <v>5</v>
      </c>
      <c r="D8" s="278">
        <v>619.75</v>
      </c>
      <c r="E8" s="204">
        <f>$E$4</f>
        <v>46148</v>
      </c>
      <c r="F8" s="204">
        <f>EDATE(E8,$E$5*12)-1</f>
        <v>55278</v>
      </c>
    </row>
    <row r="9" spans="2:10" x14ac:dyDescent="0.75">
      <c r="B9" s="202" t="s">
        <v>215</v>
      </c>
      <c r="C9" s="265" t="s">
        <v>5</v>
      </c>
      <c r="D9" s="266">
        <v>5.0000000000000001E-3</v>
      </c>
      <c r="E9" s="237">
        <f>$E$4</f>
        <v>46148</v>
      </c>
      <c r="F9" s="237">
        <f>F4</f>
        <v>55278</v>
      </c>
    </row>
    <row r="12" spans="2:10" x14ac:dyDescent="0.75">
      <c r="B12" s="336" t="s">
        <v>10</v>
      </c>
      <c r="C12" s="336"/>
      <c r="D12" s="336"/>
      <c r="E12" s="336"/>
      <c r="F12" s="336"/>
    </row>
    <row r="13" spans="2:10" x14ac:dyDescent="0.75">
      <c r="B13" s="134" t="s">
        <v>98</v>
      </c>
      <c r="C13" s="134" t="s">
        <v>97</v>
      </c>
      <c r="D13" s="45">
        <v>3000</v>
      </c>
      <c r="E13" s="204">
        <f>$E$4</f>
        <v>46148</v>
      </c>
      <c r="F13" s="204">
        <f>EDATE(E13,$E$5*12)-1</f>
        <v>55278</v>
      </c>
    </row>
    <row r="15" spans="2:10" x14ac:dyDescent="0.75">
      <c r="B15" s="185" t="s">
        <v>4</v>
      </c>
      <c r="C15" s="134" t="s">
        <v>97</v>
      </c>
      <c r="D15" s="269">
        <f>-$D$3*(1+D9)^E5</f>
        <v>73631.71238061694</v>
      </c>
      <c r="E15" s="237">
        <f>EDATE($E$4,$E$5*12)-1</f>
        <v>55278</v>
      </c>
      <c r="F15" s="237">
        <f>EDATE($E$4,$E$5*12)</f>
        <v>55279</v>
      </c>
    </row>
    <row r="17" spans="2:6" x14ac:dyDescent="0.75">
      <c r="B17" s="241" t="s">
        <v>11</v>
      </c>
      <c r="C17" s="241"/>
      <c r="D17" s="241"/>
      <c r="E17" s="241"/>
      <c r="F17" s="241"/>
    </row>
    <row r="18" spans="2:6" x14ac:dyDescent="0.75">
      <c r="B18" s="139" t="s">
        <v>89</v>
      </c>
      <c r="C18" s="305" t="s">
        <v>274</v>
      </c>
      <c r="D18" s="45">
        <f>1200</f>
        <v>1200</v>
      </c>
      <c r="E18" s="204">
        <f t="shared" ref="E18:E24" si="0">$E$4</f>
        <v>46148</v>
      </c>
      <c r="F18" s="204">
        <f>EDATE(E18,$E$5*12)-1</f>
        <v>55278</v>
      </c>
    </row>
    <row r="19" spans="2:6" x14ac:dyDescent="0.75">
      <c r="B19" s="139" t="s">
        <v>88</v>
      </c>
      <c r="C19" s="139" t="s">
        <v>5</v>
      </c>
      <c r="D19" s="45">
        <v>0</v>
      </c>
      <c r="E19" s="204">
        <f t="shared" si="0"/>
        <v>46148</v>
      </c>
      <c r="F19" s="204">
        <v>46053</v>
      </c>
    </row>
    <row r="20" spans="2:6" x14ac:dyDescent="0.75">
      <c r="B20" s="139" t="s">
        <v>93</v>
      </c>
      <c r="C20" s="139" t="s">
        <v>95</v>
      </c>
      <c r="D20" s="45">
        <v>0</v>
      </c>
      <c r="E20" s="204">
        <f t="shared" si="0"/>
        <v>46148</v>
      </c>
      <c r="F20" s="204">
        <f>EDATE(E20,$E$5*12)-1</f>
        <v>55278</v>
      </c>
    </row>
    <row r="21" spans="2:6" x14ac:dyDescent="0.75">
      <c r="B21" s="191" t="s">
        <v>93</v>
      </c>
      <c r="C21" s="191" t="s">
        <v>94</v>
      </c>
      <c r="D21" s="238">
        <f>-50*12</f>
        <v>-600</v>
      </c>
      <c r="E21" s="237">
        <f t="shared" si="0"/>
        <v>46148</v>
      </c>
      <c r="F21" s="237">
        <f>EDATE(E21,$E$5*12)-1</f>
        <v>55278</v>
      </c>
    </row>
    <row r="22" spans="2:6" x14ac:dyDescent="0.75">
      <c r="B22" s="191" t="s">
        <v>93</v>
      </c>
      <c r="C22" s="191" t="s">
        <v>92</v>
      </c>
      <c r="D22" s="238">
        <f>-38.83*6</f>
        <v>-232.98</v>
      </c>
      <c r="E22" s="237">
        <f t="shared" si="0"/>
        <v>46148</v>
      </c>
      <c r="F22" s="237">
        <f>EDATE(E22,$E$5*12)-1</f>
        <v>55278</v>
      </c>
    </row>
    <row r="23" spans="2:6" x14ac:dyDescent="0.75">
      <c r="B23" s="139" t="s">
        <v>87</v>
      </c>
      <c r="C23" s="139" t="s">
        <v>5</v>
      </c>
      <c r="D23" s="45">
        <v>-100</v>
      </c>
      <c r="E23" s="204">
        <f t="shared" si="0"/>
        <v>46148</v>
      </c>
      <c r="F23" s="204">
        <f>EDATE(E23,$E$5*12)-1</f>
        <v>55278</v>
      </c>
    </row>
    <row r="24" spans="2:6" x14ac:dyDescent="0.75">
      <c r="B24" s="139" t="s">
        <v>86</v>
      </c>
      <c r="C24" s="139" t="s">
        <v>5</v>
      </c>
      <c r="D24" s="45">
        <v>-200</v>
      </c>
      <c r="E24" s="204">
        <f t="shared" si="0"/>
        <v>46148</v>
      </c>
      <c r="F24" s="204">
        <f>EDATE(E24,$E$5*12)-1</f>
        <v>55278</v>
      </c>
    </row>
    <row r="27" spans="2:6" x14ac:dyDescent="0.75">
      <c r="B27" s="243" t="s">
        <v>12</v>
      </c>
      <c r="C27" s="243"/>
      <c r="D27" s="243"/>
      <c r="E27" s="243"/>
      <c r="F27" s="243"/>
    </row>
    <row r="28" spans="2:6" x14ac:dyDescent="0.75">
      <c r="B28" s="139" t="s">
        <v>13</v>
      </c>
      <c r="D28" s="259" t="e">
        <f>SUMIFS(#REF!,#REF!,$B28)</f>
        <v>#REF!</v>
      </c>
    </row>
    <row r="30" spans="2:6" x14ac:dyDescent="0.75">
      <c r="B30" s="249" t="s">
        <v>14</v>
      </c>
      <c r="C30" s="249"/>
      <c r="D30" s="249"/>
      <c r="E30" s="249"/>
      <c r="F30" s="249"/>
    </row>
    <row r="35" spans="2:6" x14ac:dyDescent="0.75">
      <c r="B35" s="337" t="s">
        <v>90</v>
      </c>
      <c r="C35" s="337"/>
      <c r="D35" s="337"/>
      <c r="E35" s="337"/>
      <c r="F35" s="337"/>
    </row>
    <row r="36" spans="2:6" x14ac:dyDescent="0.75">
      <c r="B36" s="316" t="s">
        <v>90</v>
      </c>
      <c r="C36" s="316" t="s">
        <v>116</v>
      </c>
      <c r="D36" s="45">
        <v>-2000</v>
      </c>
      <c r="E36" s="204">
        <f>$E$4</f>
        <v>46148</v>
      </c>
      <c r="F36" s="204">
        <f>EDATE(E36,$E$5*12)-1</f>
        <v>55278</v>
      </c>
    </row>
    <row r="37" spans="2:6" x14ac:dyDescent="0.75">
      <c r="B37" s="316" t="s">
        <v>90</v>
      </c>
      <c r="C37" s="194" t="s">
        <v>91</v>
      </c>
      <c r="D37" s="45">
        <f>-3000*1.22</f>
        <v>-3660</v>
      </c>
      <c r="E37" s="204">
        <f>$E$4</f>
        <v>46148</v>
      </c>
      <c r="F37" s="204">
        <f>EDATE(E37,$E$5*12)-1</f>
        <v>55278</v>
      </c>
    </row>
    <row r="38" spans="2:6" x14ac:dyDescent="0.75">
      <c r="B38" s="316" t="s">
        <v>90</v>
      </c>
      <c r="C38" s="194" t="s">
        <v>5</v>
      </c>
      <c r="D38" s="317">
        <v>-1000</v>
      </c>
      <c r="E38" s="204">
        <f>$E$4</f>
        <v>46148</v>
      </c>
      <c r="F38" s="204">
        <f>EDATE(E38,$E$5*12)-1</f>
        <v>55278</v>
      </c>
    </row>
    <row r="39" spans="2:6" x14ac:dyDescent="0.75">
      <c r="B39" s="194" t="s">
        <v>80</v>
      </c>
      <c r="C39" s="194" t="s">
        <v>5</v>
      </c>
      <c r="D39" s="317">
        <v>-3000</v>
      </c>
      <c r="E39" s="204">
        <f>$E$4</f>
        <v>46148</v>
      </c>
      <c r="F39" s="204">
        <f>EDATE(E39,$E$5*12)-1</f>
        <v>55278</v>
      </c>
    </row>
    <row r="40" spans="2:6" x14ac:dyDescent="0.75">
      <c r="B40" s="185" t="s">
        <v>81</v>
      </c>
      <c r="C40" s="194" t="s">
        <v>5</v>
      </c>
      <c r="D40" s="317">
        <v>-5000</v>
      </c>
      <c r="E40" s="204">
        <f>$E$4</f>
        <v>46148</v>
      </c>
      <c r="F40" s="204">
        <f>EDATE(E40,$E$5*12)-1</f>
        <v>55278</v>
      </c>
    </row>
    <row r="42" spans="2:6" x14ac:dyDescent="0.75">
      <c r="B42" s="337" t="s">
        <v>15</v>
      </c>
      <c r="C42" s="337"/>
      <c r="D42" s="337"/>
      <c r="E42" s="337"/>
      <c r="F42" s="337"/>
    </row>
    <row r="43" spans="2:6" x14ac:dyDescent="0.75">
      <c r="B43" s="139" t="s">
        <v>57</v>
      </c>
      <c r="C43" s="139" t="s">
        <v>101</v>
      </c>
      <c r="D43" s="45">
        <f>-IF($E$7="SI",MAX(2%*$D$8*105%*120,1000),MAX(9%*$D$8*105%*120,1000))</f>
        <v>-7027.9650000000001</v>
      </c>
      <c r="E43" s="204">
        <f>$E$4</f>
        <v>46148</v>
      </c>
      <c r="F43" s="204">
        <f>EDATE(E43,$E$5*12)-1</f>
        <v>55278</v>
      </c>
    </row>
    <row r="44" spans="2:6" x14ac:dyDescent="0.75">
      <c r="B44" s="139" t="s">
        <v>57</v>
      </c>
      <c r="C44" s="139" t="s">
        <v>100</v>
      </c>
      <c r="D44" s="45">
        <f>-IF($E$6="Privato/Imprese",50,200)</f>
        <v>-50</v>
      </c>
      <c r="E44" s="204">
        <f>$E$4</f>
        <v>46148</v>
      </c>
      <c r="F44" s="204">
        <f>EDATE(E44,$E$5*12)-1</f>
        <v>55278</v>
      </c>
    </row>
    <row r="45" spans="2:6" x14ac:dyDescent="0.75">
      <c r="B45" s="139" t="s">
        <v>57</v>
      </c>
      <c r="C45" s="139" t="s">
        <v>99</v>
      </c>
      <c r="D45" s="45">
        <f>-IF($E$6="Privato/Imprese",50,200)</f>
        <v>-50</v>
      </c>
      <c r="E45" s="204">
        <f>$E$4</f>
        <v>46148</v>
      </c>
      <c r="F45" s="204">
        <f>EDATE(E45,$E$5*12)-1</f>
        <v>55278</v>
      </c>
    </row>
    <row r="47" spans="2:6" x14ac:dyDescent="0.75">
      <c r="B47" s="139" t="s">
        <v>57</v>
      </c>
      <c r="C47" s="139" t="s">
        <v>74</v>
      </c>
      <c r="D47" s="112">
        <f>IF($E$7="SI",0,$D$8*1.05*160*1.06%)</f>
        <v>1103.6508000000001</v>
      </c>
      <c r="E47" s="204">
        <f>$E$4</f>
        <v>46148</v>
      </c>
      <c r="F47" s="204">
        <f>EDATE(E47,$E$5*12)-1</f>
        <v>55278</v>
      </c>
    </row>
    <row r="48" spans="2:6" x14ac:dyDescent="0.75">
      <c r="B48" s="139" t="s">
        <v>57</v>
      </c>
      <c r="C48" s="139" t="s">
        <v>73</v>
      </c>
      <c r="D48" s="314">
        <v>-176</v>
      </c>
      <c r="E48" s="204">
        <f>$E$4</f>
        <v>46148</v>
      </c>
      <c r="F48" s="204">
        <f>EDATE(E48,$E$5*12)-1</f>
        <v>55278</v>
      </c>
    </row>
    <row r="50" spans="2:23" x14ac:dyDescent="0.75"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V50" s="163"/>
      <c r="W50" s="196"/>
    </row>
    <row r="51" spans="2:23" x14ac:dyDescent="0.75">
      <c r="B51" s="337" t="s">
        <v>16</v>
      </c>
      <c r="C51" s="337"/>
      <c r="D51" s="337"/>
      <c r="E51" s="337"/>
      <c r="F51" s="337"/>
    </row>
    <row r="52" spans="2:23" x14ac:dyDescent="0.75">
      <c r="B52" s="194" t="s">
        <v>58</v>
      </c>
      <c r="C52" s="198" t="s">
        <v>59</v>
      </c>
      <c r="D52" s="203">
        <f>4000*$D$31/294000</f>
        <v>0</v>
      </c>
      <c r="E52" s="139" t="s">
        <v>60</v>
      </c>
    </row>
    <row r="53" spans="2:23" x14ac:dyDescent="0.75">
      <c r="B53" s="194" t="s">
        <v>58</v>
      </c>
      <c r="C53" s="198" t="s">
        <v>61</v>
      </c>
      <c r="D53" s="49">
        <v>0.19</v>
      </c>
    </row>
    <row r="54" spans="2:23" x14ac:dyDescent="0.75">
      <c r="B54" s="194" t="s">
        <v>91</v>
      </c>
      <c r="C54" s="198" t="s">
        <v>59</v>
      </c>
      <c r="D54" s="203">
        <v>1000</v>
      </c>
    </row>
    <row r="55" spans="2:23" x14ac:dyDescent="0.75">
      <c r="B55" s="194" t="s">
        <v>91</v>
      </c>
      <c r="C55" s="198" t="s">
        <v>61</v>
      </c>
      <c r="D55" s="110">
        <v>0.19</v>
      </c>
    </row>
    <row r="56" spans="2:23" x14ac:dyDescent="0.75">
      <c r="B56" s="194" t="s">
        <v>81</v>
      </c>
      <c r="C56" s="198" t="s">
        <v>59</v>
      </c>
      <c r="D56" s="203">
        <v>96000</v>
      </c>
    </row>
    <row r="57" spans="2:23" x14ac:dyDescent="0.75">
      <c r="B57" s="194" t="s">
        <v>81</v>
      </c>
      <c r="C57" s="198" t="s">
        <v>61</v>
      </c>
      <c r="D57" s="49">
        <v>0.5</v>
      </c>
    </row>
    <row r="58" spans="2:23" x14ac:dyDescent="0.75">
      <c r="B58" s="202" t="s">
        <v>80</v>
      </c>
      <c r="C58" s="201" t="s">
        <v>59</v>
      </c>
      <c r="D58" s="200">
        <v>10000</v>
      </c>
      <c r="E58" s="199">
        <v>44562</v>
      </c>
      <c r="F58" s="199">
        <v>44592</v>
      </c>
    </row>
    <row r="59" spans="2:23" x14ac:dyDescent="0.75">
      <c r="B59" s="202" t="s">
        <v>80</v>
      </c>
      <c r="C59" s="201" t="s">
        <v>59</v>
      </c>
      <c r="D59" s="200">
        <v>8000</v>
      </c>
      <c r="E59" s="199">
        <v>44927</v>
      </c>
      <c r="F59" s="199">
        <v>44957</v>
      </c>
    </row>
    <row r="60" spans="2:23" x14ac:dyDescent="0.75">
      <c r="B60" s="202" t="s">
        <v>80</v>
      </c>
      <c r="C60" s="201" t="s">
        <v>59</v>
      </c>
      <c r="D60" s="200">
        <v>5000</v>
      </c>
      <c r="E60" s="199">
        <v>45292</v>
      </c>
      <c r="F60" s="199">
        <v>45322</v>
      </c>
    </row>
    <row r="61" spans="2:23" x14ac:dyDescent="0.75">
      <c r="B61" s="194" t="s">
        <v>80</v>
      </c>
      <c r="C61" s="198" t="s">
        <v>61</v>
      </c>
      <c r="D61" s="49">
        <v>0.5</v>
      </c>
    </row>
    <row r="62" spans="2:23" s="194" customFormat="1" x14ac:dyDescent="0.75">
      <c r="B62" s="194" t="s">
        <v>62</v>
      </c>
      <c r="C62" s="139"/>
      <c r="D62" s="50">
        <v>1</v>
      </c>
      <c r="E62" s="147"/>
      <c r="F62" s="147"/>
    </row>
    <row r="65" spans="8:41" x14ac:dyDescent="0.75">
      <c r="H65" s="163"/>
      <c r="I65" s="334" t="s">
        <v>17</v>
      </c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4"/>
      <c r="AG65" s="334"/>
      <c r="AH65" s="334"/>
      <c r="AI65" s="334"/>
      <c r="AJ65" s="334"/>
      <c r="AK65" s="334"/>
      <c r="AL65" s="334"/>
      <c r="AM65" s="334"/>
      <c r="AN65" s="334"/>
      <c r="AO65" s="334"/>
    </row>
    <row r="67" spans="8:41" x14ac:dyDescent="0.75">
      <c r="I67" s="179" t="s">
        <v>18</v>
      </c>
      <c r="J67" s="179" t="s">
        <v>19</v>
      </c>
      <c r="K67" s="179" t="s">
        <v>20</v>
      </c>
      <c r="L67" s="178">
        <f>YEAR($E$4)</f>
        <v>2026</v>
      </c>
      <c r="M67" s="178">
        <f t="shared" ref="M67:AO67" si="1">IF(L67&lt;&gt;"",IF(L67+1&lt;=YEAR($E$4)+$E$5+$D$62,L67+1,""),"")</f>
        <v>2027</v>
      </c>
      <c r="N67" s="178">
        <f t="shared" si="1"/>
        <v>2028</v>
      </c>
      <c r="O67" s="178">
        <f t="shared" si="1"/>
        <v>2029</v>
      </c>
      <c r="P67" s="178">
        <f t="shared" si="1"/>
        <v>2030</v>
      </c>
      <c r="Q67" s="178">
        <f t="shared" si="1"/>
        <v>2031</v>
      </c>
      <c r="R67" s="178">
        <f t="shared" si="1"/>
        <v>2032</v>
      </c>
      <c r="S67" s="178">
        <f t="shared" si="1"/>
        <v>2033</v>
      </c>
      <c r="T67" s="178">
        <f t="shared" si="1"/>
        <v>2034</v>
      </c>
      <c r="U67" s="178">
        <f t="shared" si="1"/>
        <v>2035</v>
      </c>
      <c r="V67" s="178">
        <f t="shared" si="1"/>
        <v>2036</v>
      </c>
      <c r="W67" s="178">
        <f t="shared" si="1"/>
        <v>2037</v>
      </c>
      <c r="X67" s="178">
        <f t="shared" si="1"/>
        <v>2038</v>
      </c>
      <c r="Y67" s="178">
        <f t="shared" si="1"/>
        <v>2039</v>
      </c>
      <c r="Z67" s="178">
        <f t="shared" si="1"/>
        <v>2040</v>
      </c>
      <c r="AA67" s="178">
        <f t="shared" si="1"/>
        <v>2041</v>
      </c>
      <c r="AB67" s="178">
        <f t="shared" si="1"/>
        <v>2042</v>
      </c>
      <c r="AC67" s="178">
        <f t="shared" si="1"/>
        <v>2043</v>
      </c>
      <c r="AD67" s="178">
        <f t="shared" si="1"/>
        <v>2044</v>
      </c>
      <c r="AE67" s="178">
        <f t="shared" si="1"/>
        <v>2045</v>
      </c>
      <c r="AF67" s="178">
        <f t="shared" si="1"/>
        <v>2046</v>
      </c>
      <c r="AG67" s="178">
        <f t="shared" si="1"/>
        <v>2047</v>
      </c>
      <c r="AH67" s="178">
        <f t="shared" si="1"/>
        <v>2048</v>
      </c>
      <c r="AI67" s="178">
        <f t="shared" si="1"/>
        <v>2049</v>
      </c>
      <c r="AJ67" s="178">
        <f t="shared" si="1"/>
        <v>2050</v>
      </c>
      <c r="AK67" s="178">
        <f t="shared" si="1"/>
        <v>2051</v>
      </c>
      <c r="AL67" s="178">
        <f t="shared" si="1"/>
        <v>2052</v>
      </c>
      <c r="AM67" s="178" t="str">
        <f t="shared" si="1"/>
        <v/>
      </c>
      <c r="AN67" s="178" t="str">
        <f t="shared" si="1"/>
        <v/>
      </c>
      <c r="AO67" s="178" t="str">
        <f t="shared" si="1"/>
        <v/>
      </c>
    </row>
    <row r="69" spans="8:41" ht="17" outlineLevel="1" x14ac:dyDescent="1.2">
      <c r="J69" s="168" t="s">
        <v>98</v>
      </c>
      <c r="K69" s="184" t="s">
        <v>97</v>
      </c>
      <c r="L69" s="53">
        <f>IF(AND(TRUE,L$67&lt;&gt;""),SUMIFS(Flussi!$F:$F,Flussi!$B:$B,L$67,Flussi!$D:$D,$J69,Flussi!$E:$E,$K69,Flussi!$A:$A,$D$2),"")</f>
        <v>3000</v>
      </c>
      <c r="M69" s="53">
        <f ca="1">IF(AND(TRUE,M$67&lt;&gt;""),SUMIFS(Flussi!$F:$F,Flussi!$B:$B,M$67,Flussi!$D:$D,$J69,Flussi!$E:$E,$K69,Flussi!$A:$A,$D$2),"")</f>
        <v>3000</v>
      </c>
      <c r="N69" s="53">
        <f ca="1">IF(AND(TRUE,N$67&lt;&gt;""),SUMIFS(Flussi!$F:$F,Flussi!$B:$B,N$67,Flussi!$D:$D,$J69,Flussi!$E:$E,$K69,Flussi!$A:$A,$D$2),"")</f>
        <v>3000</v>
      </c>
      <c r="O69" s="53">
        <f ca="1">IF(AND(TRUE,O$67&lt;&gt;""),SUMIFS(Flussi!$F:$F,Flussi!$B:$B,O$67,Flussi!$D:$D,$J69,Flussi!$E:$E,$K69,Flussi!$A:$A,$D$2),"")</f>
        <v>3000</v>
      </c>
      <c r="P69" s="53">
        <f ca="1">IF(AND(TRUE,P$67&lt;&gt;""),SUMIFS(Flussi!$F:$F,Flussi!$B:$B,P$67,Flussi!$D:$D,$J69,Flussi!$E:$E,$K69,Flussi!$A:$A,$D$2),"")</f>
        <v>3000</v>
      </c>
      <c r="Q69" s="53">
        <f ca="1">IF(AND(TRUE,Q$67&lt;&gt;""),SUMIFS(Flussi!$F:$F,Flussi!$B:$B,Q$67,Flussi!$D:$D,$J69,Flussi!$E:$E,$K69,Flussi!$A:$A,$D$2),"")</f>
        <v>3000</v>
      </c>
      <c r="R69" s="53">
        <f ca="1">IF(AND(TRUE,R$67&lt;&gt;""),SUMIFS(Flussi!$F:$F,Flussi!$B:$B,R$67,Flussi!$D:$D,$J69,Flussi!$E:$E,$K69,Flussi!$A:$A,$D$2),"")</f>
        <v>3000</v>
      </c>
      <c r="S69" s="53">
        <f ca="1">IF(AND(TRUE,S$67&lt;&gt;""),SUMIFS(Flussi!$F:$F,Flussi!$B:$B,S$67,Flussi!$D:$D,$J69,Flussi!$E:$E,$K69,Flussi!$A:$A,$D$2),"")</f>
        <v>3000</v>
      </c>
      <c r="T69" s="53">
        <f ca="1">IF(AND(TRUE,T$67&lt;&gt;""),SUMIFS(Flussi!$F:$F,Flussi!$B:$B,T$67,Flussi!$D:$D,$J69,Flussi!$E:$E,$K69,Flussi!$A:$A,$D$2),"")</f>
        <v>3000</v>
      </c>
      <c r="U69" s="53">
        <f ca="1">IF(AND(TRUE,U$67&lt;&gt;""),SUMIFS(Flussi!$F:$F,Flussi!$B:$B,U$67,Flussi!$D:$D,$J69,Flussi!$E:$E,$K69,Flussi!$A:$A,$D$2),"")</f>
        <v>3000</v>
      </c>
      <c r="V69" s="53">
        <f ca="1">IF(AND(TRUE,V$67&lt;&gt;""),SUMIFS(Flussi!$F:$F,Flussi!$B:$B,V$67,Flussi!$D:$D,$J69,Flussi!$E:$E,$K69,Flussi!$A:$A,$D$2),"")</f>
        <v>3000</v>
      </c>
      <c r="W69" s="53">
        <f ca="1">IF(AND(TRUE,W$67&lt;&gt;""),SUMIFS(Flussi!$F:$F,Flussi!$B:$B,W$67,Flussi!$D:$D,$J69,Flussi!$E:$E,$K69,Flussi!$A:$A,$D$2),"")</f>
        <v>3000</v>
      </c>
      <c r="X69" s="53">
        <f ca="1">IF(AND(TRUE,X$67&lt;&gt;""),SUMIFS(Flussi!$F:$F,Flussi!$B:$B,X$67,Flussi!$D:$D,$J69,Flussi!$E:$E,$K69,Flussi!$A:$A,$D$2),"")</f>
        <v>3000</v>
      </c>
      <c r="Y69" s="53">
        <f ca="1">IF(AND(TRUE,Y$67&lt;&gt;""),SUMIFS(Flussi!$F:$F,Flussi!$B:$B,Y$67,Flussi!$D:$D,$J69,Flussi!$E:$E,$K69,Flussi!$A:$A,$D$2),"")</f>
        <v>3000</v>
      </c>
      <c r="Z69" s="53">
        <f ca="1">IF(AND(TRUE,Z$67&lt;&gt;""),SUMIFS(Flussi!$F:$F,Flussi!$B:$B,Z$67,Flussi!$D:$D,$J69,Flussi!$E:$E,$K69,Flussi!$A:$A,$D$2),"")</f>
        <v>3000</v>
      </c>
      <c r="AA69" s="53">
        <f ca="1">IF(AND(TRUE,AA$67&lt;&gt;""),SUMIFS(Flussi!$F:$F,Flussi!$B:$B,AA$67,Flussi!$D:$D,$J69,Flussi!$E:$E,$K69,Flussi!$A:$A,$D$2),"")</f>
        <v>3000</v>
      </c>
      <c r="AB69" s="53">
        <f ca="1">IF(AND(TRUE,AB$67&lt;&gt;""),SUMIFS(Flussi!$F:$F,Flussi!$B:$B,AB$67,Flussi!$D:$D,$J69,Flussi!$E:$E,$K69,Flussi!$A:$A,$D$2),"")</f>
        <v>3000</v>
      </c>
      <c r="AC69" s="53">
        <f ca="1">IF(AND(TRUE,AC$67&lt;&gt;""),SUMIFS(Flussi!$F:$F,Flussi!$B:$B,AC$67,Flussi!$D:$D,$J69,Flussi!$E:$E,$K69,Flussi!$A:$A,$D$2),"")</f>
        <v>3000</v>
      </c>
      <c r="AD69" s="53">
        <f ca="1">IF(AND(TRUE,AD$67&lt;&gt;""),SUMIFS(Flussi!$F:$F,Flussi!$B:$B,AD$67,Flussi!$D:$D,$J69,Flussi!$E:$E,$K69,Flussi!$A:$A,$D$2),"")</f>
        <v>3000</v>
      </c>
      <c r="AE69" s="53">
        <f ca="1">IF(AND(TRUE,AE$67&lt;&gt;""),SUMIFS(Flussi!$F:$F,Flussi!$B:$B,AE$67,Flussi!$D:$D,$J69,Flussi!$E:$E,$K69,Flussi!$A:$A,$D$2),"")</f>
        <v>3000</v>
      </c>
      <c r="AF69" s="53">
        <f ca="1">IF(AND(TRUE,AF$67&lt;&gt;""),SUMIFS(Flussi!$F:$F,Flussi!$B:$B,AF$67,Flussi!$D:$D,$J69,Flussi!$E:$E,$K69,Flussi!$A:$A,$D$2),"")</f>
        <v>3000</v>
      </c>
      <c r="AG69" s="53">
        <f ca="1">IF(AND(TRUE,AG$67&lt;&gt;""),SUMIFS(Flussi!$F:$F,Flussi!$B:$B,AG$67,Flussi!$D:$D,$J69,Flussi!$E:$E,$K69,Flussi!$A:$A,$D$2),"")</f>
        <v>3000</v>
      </c>
      <c r="AH69" s="53">
        <f ca="1">IF(AND(TRUE,AH$67&lt;&gt;""),SUMIFS(Flussi!$F:$F,Flussi!$B:$B,AH$67,Flussi!$D:$D,$J69,Flussi!$E:$E,$K69,Flussi!$A:$A,$D$2),"")</f>
        <v>3000</v>
      </c>
      <c r="AI69" s="53">
        <f ca="1">IF(AND(TRUE,AI$67&lt;&gt;""),SUMIFS(Flussi!$F:$F,Flussi!$B:$B,AI$67,Flussi!$D:$D,$J69,Flussi!$E:$E,$K69,Flussi!$A:$A,$D$2),"")</f>
        <v>3000</v>
      </c>
      <c r="AJ69" s="53">
        <f ca="1">IF(AND(TRUE,AJ$67&lt;&gt;""),SUMIFS(Flussi!$F:$F,Flussi!$B:$B,AJ$67,Flussi!$D:$D,$J69,Flussi!$E:$E,$K69,Flussi!$A:$A,$D$2),"")</f>
        <v>3000</v>
      </c>
      <c r="AK69" s="53">
        <f>IF(AND(TRUE,AK$67&lt;&gt;""),SUMIFS(Flussi!$F:$F,Flussi!$B:$B,AK$67,Flussi!$D:$D,$J69,Flussi!$E:$E,$K69,Flussi!$A:$A,$D$2),"")</f>
        <v>0</v>
      </c>
      <c r="AL69" s="53">
        <f>IF(AND(TRUE,AL$67&lt;&gt;""),SUMIFS(Flussi!$F:$F,Flussi!$B:$B,AL$67,Flussi!$D:$D,$J69,Flussi!$E:$E,$K69,Flussi!$A:$A,$D$2),"")</f>
        <v>0</v>
      </c>
      <c r="AM69" s="53" t="str">
        <f>IF(AND(TRUE,AM$67&lt;&gt;""),SUMIFS(Flussi!$F:$F,Flussi!$B:$B,AM$67,Flussi!$D:$D,$J69,Flussi!$E:$E,$K69,Flussi!$A:$A,$D$2),"")</f>
        <v/>
      </c>
      <c r="AN69" s="53" t="str">
        <f>IF(AND(TRUE,AN$67&lt;&gt;""),SUMIFS(Flussi!$F:$F,Flussi!$B:$B,AN$67,Flussi!$D:$D,$J69,Flussi!$E:$E,$K69,Flussi!$A:$A,$D$2),"")</f>
        <v/>
      </c>
      <c r="AO69" s="53" t="str">
        <f>IF(AND(TRUE,AO$67&lt;&gt;""),SUMIFS(Flussi!$F:$F,Flussi!$B:$B,AO$67,Flussi!$D:$D,$J69,Flussi!$E:$E,$K69,Flussi!$A:$A,$D$2),"")</f>
        <v/>
      </c>
    </row>
    <row r="70" spans="8:41" ht="17" outlineLevel="1" x14ac:dyDescent="1.2">
      <c r="J70" s="168" t="s">
        <v>98</v>
      </c>
      <c r="K70" s="184" t="s">
        <v>96</v>
      </c>
      <c r="L70" s="53">
        <f>IF(AND(TRUE,L$67&lt;&gt;""),SUMIFS(Flussi!$F:$F,Flussi!$B:$B,L$67,Flussi!$D:$D,$J70,Flussi!$E:$E,$K70,Flussi!$A:$A,$D$2),"")</f>
        <v>0</v>
      </c>
      <c r="M70" s="53">
        <f>IF(AND(TRUE,M$67&lt;&gt;""),SUMIFS(Flussi!$F:$F,Flussi!$B:$B,M$67,Flussi!$D:$D,$J70,Flussi!$E:$E,$K70,Flussi!$A:$A,$D$2),"")</f>
        <v>0</v>
      </c>
      <c r="N70" s="53">
        <f>IF(AND(TRUE,N$67&lt;&gt;""),SUMIFS(Flussi!$F:$F,Flussi!$B:$B,N$67,Flussi!$D:$D,$J70,Flussi!$E:$E,$K70,Flussi!$A:$A,$D$2),"")</f>
        <v>0</v>
      </c>
      <c r="O70" s="53">
        <f>IF(AND(TRUE,O$67&lt;&gt;""),SUMIFS(Flussi!$F:$F,Flussi!$B:$B,O$67,Flussi!$D:$D,$J70,Flussi!$E:$E,$K70,Flussi!$A:$A,$D$2),"")</f>
        <v>0</v>
      </c>
      <c r="P70" s="53">
        <f>IF(AND(TRUE,P$67&lt;&gt;""),SUMIFS(Flussi!$F:$F,Flussi!$B:$B,P$67,Flussi!$D:$D,$J70,Flussi!$E:$E,$K70,Flussi!$A:$A,$D$2),"")</f>
        <v>0</v>
      </c>
      <c r="Q70" s="53">
        <f>IF(AND(TRUE,Q$67&lt;&gt;""),SUMIFS(Flussi!$F:$F,Flussi!$B:$B,Q$67,Flussi!$D:$D,$J70,Flussi!$E:$E,$K70,Flussi!$A:$A,$D$2),"")</f>
        <v>0</v>
      </c>
      <c r="R70" s="53">
        <f>IF(AND(TRUE,R$67&lt;&gt;""),SUMIFS(Flussi!$F:$F,Flussi!$B:$B,R$67,Flussi!$D:$D,$J70,Flussi!$E:$E,$K70,Flussi!$A:$A,$D$2),"")</f>
        <v>0</v>
      </c>
      <c r="S70" s="53">
        <f>IF(AND(TRUE,S$67&lt;&gt;""),SUMIFS(Flussi!$F:$F,Flussi!$B:$B,S$67,Flussi!$D:$D,$J70,Flussi!$E:$E,$K70,Flussi!$A:$A,$D$2),"")</f>
        <v>0</v>
      </c>
      <c r="T70" s="53">
        <f>IF(AND(TRUE,T$67&lt;&gt;""),SUMIFS(Flussi!$F:$F,Flussi!$B:$B,T$67,Flussi!$D:$D,$J70,Flussi!$E:$E,$K70,Flussi!$A:$A,$D$2),"")</f>
        <v>0</v>
      </c>
      <c r="U70" s="53">
        <f>IF(AND(TRUE,U$67&lt;&gt;""),SUMIFS(Flussi!$F:$F,Flussi!$B:$B,U$67,Flussi!$D:$D,$J70,Flussi!$E:$E,$K70,Flussi!$A:$A,$D$2),"")</f>
        <v>0</v>
      </c>
      <c r="V70" s="53">
        <f>IF(AND(TRUE,V$67&lt;&gt;""),SUMIFS(Flussi!$F:$F,Flussi!$B:$B,V$67,Flussi!$D:$D,$J70,Flussi!$E:$E,$K70,Flussi!$A:$A,$D$2),"")</f>
        <v>0</v>
      </c>
      <c r="W70" s="53">
        <f>IF(AND(TRUE,W$67&lt;&gt;""),SUMIFS(Flussi!$F:$F,Flussi!$B:$B,W$67,Flussi!$D:$D,$J70,Flussi!$E:$E,$K70,Flussi!$A:$A,$D$2),"")</f>
        <v>0</v>
      </c>
      <c r="X70" s="53">
        <f>IF(AND(TRUE,X$67&lt;&gt;""),SUMIFS(Flussi!$F:$F,Flussi!$B:$B,X$67,Flussi!$D:$D,$J70,Flussi!$E:$E,$K70,Flussi!$A:$A,$D$2),"")</f>
        <v>0</v>
      </c>
      <c r="Y70" s="53">
        <f>IF(AND(TRUE,Y$67&lt;&gt;""),SUMIFS(Flussi!$F:$F,Flussi!$B:$B,Y$67,Flussi!$D:$D,$J70,Flussi!$E:$E,$K70,Flussi!$A:$A,$D$2),"")</f>
        <v>0</v>
      </c>
      <c r="Z70" s="53">
        <f>IF(AND(TRUE,Z$67&lt;&gt;""),SUMIFS(Flussi!$F:$F,Flussi!$B:$B,Z$67,Flussi!$D:$D,$J70,Flussi!$E:$E,$K70,Flussi!$A:$A,$D$2),"")</f>
        <v>0</v>
      </c>
      <c r="AA70" s="53">
        <f>IF(AND(TRUE,AA$67&lt;&gt;""),SUMIFS(Flussi!$F:$F,Flussi!$B:$B,AA$67,Flussi!$D:$D,$J70,Flussi!$E:$E,$K70,Flussi!$A:$A,$D$2),"")</f>
        <v>0</v>
      </c>
      <c r="AB70" s="53">
        <f>IF(AND(TRUE,AB$67&lt;&gt;""),SUMIFS(Flussi!$F:$F,Flussi!$B:$B,AB$67,Flussi!$D:$D,$J70,Flussi!$E:$E,$K70,Flussi!$A:$A,$D$2),"")</f>
        <v>0</v>
      </c>
      <c r="AC70" s="53">
        <f>IF(AND(TRUE,AC$67&lt;&gt;""),SUMIFS(Flussi!$F:$F,Flussi!$B:$B,AC$67,Flussi!$D:$D,$J70,Flussi!$E:$E,$K70,Flussi!$A:$A,$D$2),"")</f>
        <v>0</v>
      </c>
      <c r="AD70" s="53">
        <f>IF(AND(TRUE,AD$67&lt;&gt;""),SUMIFS(Flussi!$F:$F,Flussi!$B:$B,AD$67,Flussi!$D:$D,$J70,Flussi!$E:$E,$K70,Flussi!$A:$A,$D$2),"")</f>
        <v>0</v>
      </c>
      <c r="AE70" s="53">
        <f>IF(AND(TRUE,AE$67&lt;&gt;""),SUMIFS(Flussi!$F:$F,Flussi!$B:$B,AE$67,Flussi!$D:$D,$J70,Flussi!$E:$E,$K70,Flussi!$A:$A,$D$2),"")</f>
        <v>0</v>
      </c>
      <c r="AF70" s="53">
        <f>IF(AND(TRUE,AF$67&lt;&gt;""),SUMIFS(Flussi!$F:$F,Flussi!$B:$B,AF$67,Flussi!$D:$D,$J70,Flussi!$E:$E,$K70,Flussi!$A:$A,$D$2),"")</f>
        <v>0</v>
      </c>
      <c r="AG70" s="53">
        <f>IF(AND(TRUE,AG$67&lt;&gt;""),SUMIFS(Flussi!$F:$F,Flussi!$B:$B,AG$67,Flussi!$D:$D,$J70,Flussi!$E:$E,$K70,Flussi!$A:$A,$D$2),"")</f>
        <v>0</v>
      </c>
      <c r="AH70" s="53">
        <f>IF(AND(TRUE,AH$67&lt;&gt;""),SUMIFS(Flussi!$F:$F,Flussi!$B:$B,AH$67,Flussi!$D:$D,$J70,Flussi!$E:$E,$K70,Flussi!$A:$A,$D$2),"")</f>
        <v>0</v>
      </c>
      <c r="AI70" s="53">
        <f>IF(AND(TRUE,AI$67&lt;&gt;""),SUMIFS(Flussi!$F:$F,Flussi!$B:$B,AI$67,Flussi!$D:$D,$J70,Flussi!$E:$E,$K70,Flussi!$A:$A,$D$2),"")</f>
        <v>0</v>
      </c>
      <c r="AJ70" s="53">
        <f>IF(AND(TRUE,AJ$67&lt;&gt;""),SUMIFS(Flussi!$F:$F,Flussi!$B:$B,AJ$67,Flussi!$D:$D,$J70,Flussi!$E:$E,$K70,Flussi!$A:$A,$D$2),"")</f>
        <v>0</v>
      </c>
      <c r="AK70" s="53">
        <f>IF(AND(TRUE,AK$67&lt;&gt;""),SUMIFS(Flussi!$F:$F,Flussi!$B:$B,AK$67,Flussi!$D:$D,$J70,Flussi!$E:$E,$K70,Flussi!$A:$A,$D$2),"")</f>
        <v>0</v>
      </c>
      <c r="AL70" s="53">
        <f>IF(AND(TRUE,AL$67&lt;&gt;""),SUMIFS(Flussi!$F:$F,Flussi!$B:$B,AL$67,Flussi!$D:$D,$J70,Flussi!$E:$E,$K70,Flussi!$A:$A,$D$2),"")</f>
        <v>0</v>
      </c>
      <c r="AM70" s="53" t="str">
        <f>IF(AND(TRUE,AM$67&lt;&gt;""),SUMIFS(Flussi!$F:$F,Flussi!$B:$B,AM$67,Flussi!$D:$D,$J70,Flussi!$E:$E,$K70,Flussi!$A:$A,$D$2),"")</f>
        <v/>
      </c>
      <c r="AN70" s="53" t="str">
        <f>IF(AND(TRUE,AN$67&lt;&gt;""),SUMIFS(Flussi!$F:$F,Flussi!$B:$B,AN$67,Flussi!$D:$D,$J70,Flussi!$E:$E,$K70,Flussi!$A:$A,$D$2),"")</f>
        <v/>
      </c>
      <c r="AO70" s="53" t="str">
        <f>IF(AND(TRUE,AO$67&lt;&gt;""),SUMIFS(Flussi!$F:$F,Flussi!$B:$B,AO$67,Flussi!$D:$D,$J70,Flussi!$E:$E,$K70,Flussi!$A:$A,$D$2),"")</f>
        <v/>
      </c>
    </row>
    <row r="71" spans="8:41" ht="17" outlineLevel="1" x14ac:dyDescent="1.2">
      <c r="J71" s="168" t="s">
        <v>4</v>
      </c>
      <c r="K71" s="184" t="s">
        <v>97</v>
      </c>
      <c r="L71" s="53">
        <f>IF(AND(TRUE,L$67&lt;&gt;""),SUMIFS(Flussi!$F:$F,Flussi!$B:$B,L$67,Flussi!$D:$D,$J71,Flussi!$E:$E,$K71,Flussi!$A:$A,$D$2),"")</f>
        <v>0</v>
      </c>
      <c r="M71" s="53">
        <f>IF(AND(TRUE,M$67&lt;&gt;""),SUMIFS(Flussi!$F:$F,Flussi!$B:$B,M$67,Flussi!$D:$D,$J71,Flussi!$E:$E,$K71,Flussi!$A:$A,$D$2),"")</f>
        <v>0</v>
      </c>
      <c r="N71" s="53">
        <f>IF(AND(TRUE,N$67&lt;&gt;""),SUMIFS(Flussi!$F:$F,Flussi!$B:$B,N$67,Flussi!$D:$D,$J71,Flussi!$E:$E,$K71,Flussi!$A:$A,$D$2),"")</f>
        <v>0</v>
      </c>
      <c r="O71" s="53">
        <f>IF(AND(TRUE,O$67&lt;&gt;""),SUMIFS(Flussi!$F:$F,Flussi!$B:$B,O$67,Flussi!$D:$D,$J71,Flussi!$E:$E,$K71,Flussi!$A:$A,$D$2),"")</f>
        <v>0</v>
      </c>
      <c r="P71" s="53">
        <f>IF(AND(TRUE,P$67&lt;&gt;""),SUMIFS(Flussi!$F:$F,Flussi!$B:$B,P$67,Flussi!$D:$D,$J71,Flussi!$E:$E,$K71,Flussi!$A:$A,$D$2),"")</f>
        <v>0</v>
      </c>
      <c r="Q71" s="53">
        <f>IF(AND(TRUE,Q$67&lt;&gt;""),SUMIFS(Flussi!$F:$F,Flussi!$B:$B,Q$67,Flussi!$D:$D,$J71,Flussi!$E:$E,$K71,Flussi!$A:$A,$D$2),"")</f>
        <v>0</v>
      </c>
      <c r="R71" s="53">
        <f>IF(AND(TRUE,R$67&lt;&gt;""),SUMIFS(Flussi!$F:$F,Flussi!$B:$B,R$67,Flussi!$D:$D,$J71,Flussi!$E:$E,$K71,Flussi!$A:$A,$D$2),"")</f>
        <v>0</v>
      </c>
      <c r="S71" s="53">
        <f>IF(AND(TRUE,S$67&lt;&gt;""),SUMIFS(Flussi!$F:$F,Flussi!$B:$B,S$67,Flussi!$D:$D,$J71,Flussi!$E:$E,$K71,Flussi!$A:$A,$D$2),"")</f>
        <v>0</v>
      </c>
      <c r="T71" s="53">
        <f>IF(AND(TRUE,T$67&lt;&gt;""),SUMIFS(Flussi!$F:$F,Flussi!$B:$B,T$67,Flussi!$D:$D,$J71,Flussi!$E:$E,$K71,Flussi!$A:$A,$D$2),"")</f>
        <v>0</v>
      </c>
      <c r="U71" s="53">
        <f>IF(AND(TRUE,U$67&lt;&gt;""),SUMIFS(Flussi!$F:$F,Flussi!$B:$B,U$67,Flussi!$D:$D,$J71,Flussi!$E:$E,$K71,Flussi!$A:$A,$D$2),"")</f>
        <v>0</v>
      </c>
      <c r="V71" s="53">
        <f>IF(AND(TRUE,V$67&lt;&gt;""),SUMIFS(Flussi!$F:$F,Flussi!$B:$B,V$67,Flussi!$D:$D,$J71,Flussi!$E:$E,$K71,Flussi!$A:$A,$D$2),"")</f>
        <v>0</v>
      </c>
      <c r="W71" s="53">
        <f>IF(AND(TRUE,W$67&lt;&gt;""),SUMIFS(Flussi!$F:$F,Flussi!$B:$B,W$67,Flussi!$D:$D,$J71,Flussi!$E:$E,$K71,Flussi!$A:$A,$D$2),"")</f>
        <v>0</v>
      </c>
      <c r="X71" s="53">
        <f>IF(AND(TRUE,X$67&lt;&gt;""),SUMIFS(Flussi!$F:$F,Flussi!$B:$B,X$67,Flussi!$D:$D,$J71,Flussi!$E:$E,$K71,Flussi!$A:$A,$D$2),"")</f>
        <v>0</v>
      </c>
      <c r="Y71" s="53">
        <f>IF(AND(TRUE,Y$67&lt;&gt;""),SUMIFS(Flussi!$F:$F,Flussi!$B:$B,Y$67,Flussi!$D:$D,$J71,Flussi!$E:$E,$K71,Flussi!$A:$A,$D$2),"")</f>
        <v>0</v>
      </c>
      <c r="Z71" s="53">
        <f>IF(AND(TRUE,Z$67&lt;&gt;""),SUMIFS(Flussi!$F:$F,Flussi!$B:$B,Z$67,Flussi!$D:$D,$J71,Flussi!$E:$E,$K71,Flussi!$A:$A,$D$2),"")</f>
        <v>0</v>
      </c>
      <c r="AA71" s="53">
        <f>IF(AND(TRUE,AA$67&lt;&gt;""),SUMIFS(Flussi!$F:$F,Flussi!$B:$B,AA$67,Flussi!$D:$D,$J71,Flussi!$E:$E,$K71,Flussi!$A:$A,$D$2),"")</f>
        <v>0</v>
      </c>
      <c r="AB71" s="53">
        <f>IF(AND(TRUE,AB$67&lt;&gt;""),SUMIFS(Flussi!$F:$F,Flussi!$B:$B,AB$67,Flussi!$D:$D,$J71,Flussi!$E:$E,$K71,Flussi!$A:$A,$D$2),"")</f>
        <v>0</v>
      </c>
      <c r="AC71" s="53">
        <f>IF(AND(TRUE,AC$67&lt;&gt;""),SUMIFS(Flussi!$F:$F,Flussi!$B:$B,AC$67,Flussi!$D:$D,$J71,Flussi!$E:$E,$K71,Flussi!$A:$A,$D$2),"")</f>
        <v>0</v>
      </c>
      <c r="AD71" s="53">
        <f>IF(AND(TRUE,AD$67&lt;&gt;""),SUMIFS(Flussi!$F:$F,Flussi!$B:$B,AD$67,Flussi!$D:$D,$J71,Flussi!$E:$E,$K71,Flussi!$A:$A,$D$2),"")</f>
        <v>0</v>
      </c>
      <c r="AE71" s="53">
        <f>IF(AND(TRUE,AE$67&lt;&gt;""),SUMIFS(Flussi!$F:$F,Flussi!$B:$B,AE$67,Flussi!$D:$D,$J71,Flussi!$E:$E,$K71,Flussi!$A:$A,$D$2),"")</f>
        <v>0</v>
      </c>
      <c r="AF71" s="53">
        <f>IF(AND(TRUE,AF$67&lt;&gt;""),SUMIFS(Flussi!$F:$F,Flussi!$B:$B,AF$67,Flussi!$D:$D,$J71,Flussi!$E:$E,$K71,Flussi!$A:$A,$D$2),"")</f>
        <v>0</v>
      </c>
      <c r="AG71" s="53">
        <f>IF(AND(TRUE,AG$67&lt;&gt;""),SUMIFS(Flussi!$F:$F,Flussi!$B:$B,AG$67,Flussi!$D:$D,$J71,Flussi!$E:$E,$K71,Flussi!$A:$A,$D$2),"")</f>
        <v>0</v>
      </c>
      <c r="AH71" s="53">
        <f>IF(AND(TRUE,AH$67&lt;&gt;""),SUMIFS(Flussi!$F:$F,Flussi!$B:$B,AH$67,Flussi!$D:$D,$J71,Flussi!$E:$E,$K71,Flussi!$A:$A,$D$2),"")</f>
        <v>0</v>
      </c>
      <c r="AI71" s="53">
        <f>IF(AND(TRUE,AI$67&lt;&gt;""),SUMIFS(Flussi!$F:$F,Flussi!$B:$B,AI$67,Flussi!$D:$D,$J71,Flussi!$E:$E,$K71,Flussi!$A:$A,$D$2),"")</f>
        <v>0</v>
      </c>
      <c r="AJ71" s="53">
        <f>IF(AND(TRUE,AJ$67&lt;&gt;""),SUMIFS(Flussi!$F:$F,Flussi!$B:$B,AJ$67,Flussi!$D:$D,$J71,Flussi!$E:$E,$K71,Flussi!$A:$A,$D$2),"")</f>
        <v>0</v>
      </c>
      <c r="AK71" s="53">
        <f ca="1">IF(AND(TRUE,AK$67&lt;&gt;""),SUMIFS(Flussi!$F:$F,Flussi!$B:$B,AK$67,Flussi!$D:$D,$J71,Flussi!$E:$E,$K71,Flussi!$A:$A,$D$2),"")</f>
        <v>73631.71238061694</v>
      </c>
      <c r="AL71" s="53">
        <f>IF(AND(TRUE,AL$67&lt;&gt;""),SUMIFS(Flussi!$F:$F,Flussi!$B:$B,AL$67,Flussi!$D:$D,$J71,Flussi!$E:$E,$K71,Flussi!$A:$A,$D$2),"")</f>
        <v>0</v>
      </c>
      <c r="AM71" s="53" t="str">
        <f>IF(AND(TRUE,AM$67&lt;&gt;""),SUMIFS(Flussi!$F:$F,Flussi!$B:$B,AM$67,Flussi!$D:$D,$J71,Flussi!$E:$E,$K71,Flussi!$A:$A,$D$2),"")</f>
        <v/>
      </c>
      <c r="AN71" s="53" t="str">
        <f>IF(AND(TRUE,AN$67&lt;&gt;""),SUMIFS(Flussi!$F:$F,Flussi!$B:$B,AN$67,Flussi!$D:$D,$J71,Flussi!$E:$E,$K71,Flussi!$A:$A,$D$2),"")</f>
        <v/>
      </c>
      <c r="AO71" s="53" t="str">
        <f>IF(AND(TRUE,AO$67&lt;&gt;""),SUMIFS(Flussi!$F:$F,Flussi!$B:$B,AO$67,Flussi!$D:$D,$J71,Flussi!$E:$E,$K71,Flussi!$A:$A,$D$2),"")</f>
        <v/>
      </c>
    </row>
    <row r="72" spans="8:41" ht="17" outlineLevel="1" x14ac:dyDescent="1.2">
      <c r="J72" s="168" t="s">
        <v>4</v>
      </c>
      <c r="K72" s="184" t="s">
        <v>96</v>
      </c>
      <c r="L72" s="53">
        <f>IF(AND(TRUE,L$67&lt;&gt;""),SUMIFS(Flussi!$F:$F,Flussi!$B:$B,L$67,Flussi!$D:$D,$J72,Flussi!$E:$E,$K72,Flussi!$A:$A,$D$2),"")</f>
        <v>0</v>
      </c>
      <c r="M72" s="53">
        <f>IF(AND(TRUE,M$67&lt;&gt;""),SUMIFS(Flussi!$F:$F,Flussi!$B:$B,M$67,Flussi!$D:$D,$J72,Flussi!$E:$E,$K72,Flussi!$A:$A,$D$2),"")</f>
        <v>0</v>
      </c>
      <c r="N72" s="53">
        <f>IF(AND(TRUE,N$67&lt;&gt;""),SUMIFS(Flussi!$F:$F,Flussi!$B:$B,N$67,Flussi!$D:$D,$J72,Flussi!$E:$E,$K72,Flussi!$A:$A,$D$2),"")</f>
        <v>0</v>
      </c>
      <c r="O72" s="53">
        <f>IF(AND(TRUE,O$67&lt;&gt;""),SUMIFS(Flussi!$F:$F,Flussi!$B:$B,O$67,Flussi!$D:$D,$J72,Flussi!$E:$E,$K72,Flussi!$A:$A,$D$2),"")</f>
        <v>0</v>
      </c>
      <c r="P72" s="53">
        <f>IF(AND(TRUE,P$67&lt;&gt;""),SUMIFS(Flussi!$F:$F,Flussi!$B:$B,P$67,Flussi!$D:$D,$J72,Flussi!$E:$E,$K72,Flussi!$A:$A,$D$2),"")</f>
        <v>0</v>
      </c>
      <c r="Q72" s="53">
        <f>IF(AND(TRUE,Q$67&lt;&gt;""),SUMIFS(Flussi!$F:$F,Flussi!$B:$B,Q$67,Flussi!$D:$D,$J72,Flussi!$E:$E,$K72,Flussi!$A:$A,$D$2),"")</f>
        <v>0</v>
      </c>
      <c r="R72" s="53">
        <f>IF(AND(TRUE,R$67&lt;&gt;""),SUMIFS(Flussi!$F:$F,Flussi!$B:$B,R$67,Flussi!$D:$D,$J72,Flussi!$E:$E,$K72,Flussi!$A:$A,$D$2),"")</f>
        <v>0</v>
      </c>
      <c r="S72" s="53">
        <f>IF(AND(TRUE,S$67&lt;&gt;""),SUMIFS(Flussi!$F:$F,Flussi!$B:$B,S$67,Flussi!$D:$D,$J72,Flussi!$E:$E,$K72,Flussi!$A:$A,$D$2),"")</f>
        <v>0</v>
      </c>
      <c r="T72" s="53">
        <f>IF(AND(TRUE,T$67&lt;&gt;""),SUMIFS(Flussi!$F:$F,Flussi!$B:$B,T$67,Flussi!$D:$D,$J72,Flussi!$E:$E,$K72,Flussi!$A:$A,$D$2),"")</f>
        <v>0</v>
      </c>
      <c r="U72" s="53">
        <f>IF(AND(TRUE,U$67&lt;&gt;""),SUMIFS(Flussi!$F:$F,Flussi!$B:$B,U$67,Flussi!$D:$D,$J72,Flussi!$E:$E,$K72,Flussi!$A:$A,$D$2),"")</f>
        <v>0</v>
      </c>
      <c r="V72" s="53">
        <f>IF(AND(TRUE,V$67&lt;&gt;""),SUMIFS(Flussi!$F:$F,Flussi!$B:$B,V$67,Flussi!$D:$D,$J72,Flussi!$E:$E,$K72,Flussi!$A:$A,$D$2),"")</f>
        <v>0</v>
      </c>
      <c r="W72" s="53">
        <f>IF(AND(TRUE,W$67&lt;&gt;""),SUMIFS(Flussi!$F:$F,Flussi!$B:$B,W$67,Flussi!$D:$D,$J72,Flussi!$E:$E,$K72,Flussi!$A:$A,$D$2),"")</f>
        <v>0</v>
      </c>
      <c r="X72" s="53">
        <f>IF(AND(TRUE,X$67&lt;&gt;""),SUMIFS(Flussi!$F:$F,Flussi!$B:$B,X$67,Flussi!$D:$D,$J72,Flussi!$E:$E,$K72,Flussi!$A:$A,$D$2),"")</f>
        <v>0</v>
      </c>
      <c r="Y72" s="53">
        <f>IF(AND(TRUE,Y$67&lt;&gt;""),SUMIFS(Flussi!$F:$F,Flussi!$B:$B,Y$67,Flussi!$D:$D,$J72,Flussi!$E:$E,$K72,Flussi!$A:$A,$D$2),"")</f>
        <v>0</v>
      </c>
      <c r="Z72" s="53">
        <f>IF(AND(TRUE,Z$67&lt;&gt;""),SUMIFS(Flussi!$F:$F,Flussi!$B:$B,Z$67,Flussi!$D:$D,$J72,Flussi!$E:$E,$K72,Flussi!$A:$A,$D$2),"")</f>
        <v>0</v>
      </c>
      <c r="AA72" s="53">
        <f>IF(AND(TRUE,AA$67&lt;&gt;""),SUMIFS(Flussi!$F:$F,Flussi!$B:$B,AA$67,Flussi!$D:$D,$J72,Flussi!$E:$E,$K72,Flussi!$A:$A,$D$2),"")</f>
        <v>0</v>
      </c>
      <c r="AB72" s="53">
        <f>IF(AND(TRUE,AB$67&lt;&gt;""),SUMIFS(Flussi!$F:$F,Flussi!$B:$B,AB$67,Flussi!$D:$D,$J72,Flussi!$E:$E,$K72,Flussi!$A:$A,$D$2),"")</f>
        <v>0</v>
      </c>
      <c r="AC72" s="53">
        <f>IF(AND(TRUE,AC$67&lt;&gt;""),SUMIFS(Flussi!$F:$F,Flussi!$B:$B,AC$67,Flussi!$D:$D,$J72,Flussi!$E:$E,$K72,Flussi!$A:$A,$D$2),"")</f>
        <v>0</v>
      </c>
      <c r="AD72" s="53">
        <f>IF(AND(TRUE,AD$67&lt;&gt;""),SUMIFS(Flussi!$F:$F,Flussi!$B:$B,AD$67,Flussi!$D:$D,$J72,Flussi!$E:$E,$K72,Flussi!$A:$A,$D$2),"")</f>
        <v>0</v>
      </c>
      <c r="AE72" s="53">
        <f>IF(AND(TRUE,AE$67&lt;&gt;""),SUMIFS(Flussi!$F:$F,Flussi!$B:$B,AE$67,Flussi!$D:$D,$J72,Flussi!$E:$E,$K72,Flussi!$A:$A,$D$2),"")</f>
        <v>0</v>
      </c>
      <c r="AF72" s="53">
        <f>IF(AND(TRUE,AF$67&lt;&gt;""),SUMIFS(Flussi!$F:$F,Flussi!$B:$B,AF$67,Flussi!$D:$D,$J72,Flussi!$E:$E,$K72,Flussi!$A:$A,$D$2),"")</f>
        <v>0</v>
      </c>
      <c r="AG72" s="53">
        <f>IF(AND(TRUE,AG$67&lt;&gt;""),SUMIFS(Flussi!$F:$F,Flussi!$B:$B,AG$67,Flussi!$D:$D,$J72,Flussi!$E:$E,$K72,Flussi!$A:$A,$D$2),"")</f>
        <v>0</v>
      </c>
      <c r="AH72" s="53">
        <f>IF(AND(TRUE,AH$67&lt;&gt;""),SUMIFS(Flussi!$F:$F,Flussi!$B:$B,AH$67,Flussi!$D:$D,$J72,Flussi!$E:$E,$K72,Flussi!$A:$A,$D$2),"")</f>
        <v>0</v>
      </c>
      <c r="AI72" s="53">
        <f>IF(AND(TRUE,AI$67&lt;&gt;""),SUMIFS(Flussi!$F:$F,Flussi!$B:$B,AI$67,Flussi!$D:$D,$J72,Flussi!$E:$E,$K72,Flussi!$A:$A,$D$2),"")</f>
        <v>0</v>
      </c>
      <c r="AJ72" s="53">
        <f>IF(AND(TRUE,AJ$67&lt;&gt;""),SUMIFS(Flussi!$F:$F,Flussi!$B:$B,AJ$67,Flussi!$D:$D,$J72,Flussi!$E:$E,$K72,Flussi!$A:$A,$D$2),"")</f>
        <v>0</v>
      </c>
      <c r="AK72" s="53">
        <f>IF(AND(TRUE,AK$67&lt;&gt;""),SUMIFS(Flussi!$F:$F,Flussi!$B:$B,AK$67,Flussi!$D:$D,$J72,Flussi!$E:$E,$K72,Flussi!$A:$A,$D$2),"")</f>
        <v>0</v>
      </c>
      <c r="AL72" s="53">
        <f>IF(AND(TRUE,AL$67&lt;&gt;""),SUMIFS(Flussi!$F:$F,Flussi!$B:$B,AL$67,Flussi!$D:$D,$J72,Flussi!$E:$E,$K72,Flussi!$A:$A,$D$2),"")</f>
        <v>0</v>
      </c>
      <c r="AM72" s="53" t="str">
        <f>IF(AND(TRUE,AM$67&lt;&gt;""),SUMIFS(Flussi!$F:$F,Flussi!$B:$B,AM$67,Flussi!$D:$D,$J72,Flussi!$E:$E,$K72,Flussi!$A:$A,$D$2),"")</f>
        <v/>
      </c>
      <c r="AN72" s="53" t="str">
        <f>IF(AND(TRUE,AN$67&lt;&gt;""),SUMIFS(Flussi!$F:$F,Flussi!$B:$B,AN$67,Flussi!$D:$D,$J72,Flussi!$E:$E,$K72,Flussi!$A:$A,$D$2),"")</f>
        <v/>
      </c>
      <c r="AO72" s="53" t="str">
        <f>IF(AND(TRUE,AO$67&lt;&gt;""),SUMIFS(Flussi!$F:$F,Flussi!$B:$B,AO$67,Flussi!$D:$D,$J72,Flussi!$E:$E,$K72,Flussi!$A:$A,$D$2),"")</f>
        <v/>
      </c>
    </row>
    <row r="73" spans="8:41" x14ac:dyDescent="0.75">
      <c r="I73" s="177" t="s">
        <v>10</v>
      </c>
      <c r="J73" s="177"/>
      <c r="K73" s="177" t="s">
        <v>63</v>
      </c>
      <c r="L73" s="176">
        <f t="shared" ref="L73:AO73" si="2">IF(AND(TRUE,L$67&lt;&gt;""),SUM(L69:L72),"")</f>
        <v>3000</v>
      </c>
      <c r="M73" s="176">
        <f t="shared" ca="1" si="2"/>
        <v>3000</v>
      </c>
      <c r="N73" s="176">
        <f t="shared" ca="1" si="2"/>
        <v>3000</v>
      </c>
      <c r="O73" s="176">
        <f t="shared" ca="1" si="2"/>
        <v>3000</v>
      </c>
      <c r="P73" s="176">
        <f t="shared" ca="1" si="2"/>
        <v>3000</v>
      </c>
      <c r="Q73" s="176">
        <f t="shared" ca="1" si="2"/>
        <v>3000</v>
      </c>
      <c r="R73" s="176">
        <f t="shared" ca="1" si="2"/>
        <v>3000</v>
      </c>
      <c r="S73" s="176">
        <f t="shared" ca="1" si="2"/>
        <v>3000</v>
      </c>
      <c r="T73" s="176">
        <f t="shared" ca="1" si="2"/>
        <v>3000</v>
      </c>
      <c r="U73" s="176">
        <f t="shared" ca="1" si="2"/>
        <v>3000</v>
      </c>
      <c r="V73" s="176">
        <f t="shared" ca="1" si="2"/>
        <v>3000</v>
      </c>
      <c r="W73" s="176">
        <f t="shared" ca="1" si="2"/>
        <v>3000</v>
      </c>
      <c r="X73" s="176">
        <f t="shared" ca="1" si="2"/>
        <v>3000</v>
      </c>
      <c r="Y73" s="176">
        <f t="shared" ca="1" si="2"/>
        <v>3000</v>
      </c>
      <c r="Z73" s="176">
        <f t="shared" ca="1" si="2"/>
        <v>3000</v>
      </c>
      <c r="AA73" s="176">
        <f t="shared" ca="1" si="2"/>
        <v>3000</v>
      </c>
      <c r="AB73" s="176">
        <f t="shared" ca="1" si="2"/>
        <v>3000</v>
      </c>
      <c r="AC73" s="176">
        <f t="shared" ca="1" si="2"/>
        <v>3000</v>
      </c>
      <c r="AD73" s="176">
        <f t="shared" ca="1" si="2"/>
        <v>3000</v>
      </c>
      <c r="AE73" s="176">
        <f t="shared" ca="1" si="2"/>
        <v>3000</v>
      </c>
      <c r="AF73" s="176">
        <f t="shared" ca="1" si="2"/>
        <v>3000</v>
      </c>
      <c r="AG73" s="176">
        <f t="shared" ca="1" si="2"/>
        <v>3000</v>
      </c>
      <c r="AH73" s="176">
        <f t="shared" ca="1" si="2"/>
        <v>3000</v>
      </c>
      <c r="AI73" s="176">
        <f t="shared" ca="1" si="2"/>
        <v>3000</v>
      </c>
      <c r="AJ73" s="176">
        <f t="shared" ca="1" si="2"/>
        <v>3000</v>
      </c>
      <c r="AK73" s="176">
        <f t="shared" ca="1" si="2"/>
        <v>73631.71238061694</v>
      </c>
      <c r="AL73" s="176">
        <f t="shared" si="2"/>
        <v>0</v>
      </c>
      <c r="AM73" s="176" t="str">
        <f t="shared" si="2"/>
        <v/>
      </c>
      <c r="AN73" s="176" t="str">
        <f t="shared" si="2"/>
        <v/>
      </c>
      <c r="AO73" s="176" t="str">
        <f t="shared" si="2"/>
        <v/>
      </c>
    </row>
    <row r="74" spans="8:41" ht="17" outlineLevel="1" x14ac:dyDescent="1.2">
      <c r="J74" s="168" t="s">
        <v>93</v>
      </c>
      <c r="K74" s="184" t="s">
        <v>95</v>
      </c>
      <c r="L74" s="53">
        <f>IF(AND(TRUE,L$67&lt;&gt;""),SUMIFS(Flussi!$F:$F,Flussi!$B:$B,L$67,Flussi!$D:$D,$J74,Flussi!$E:$E,$K74,Flussi!$A:$A,$D$2),"")</f>
        <v>0</v>
      </c>
      <c r="M74" s="53">
        <f>IF(AND(TRUE,M$67&lt;&gt;""),SUMIFS(Flussi!$F:$F,Flussi!$B:$B,M$67,Flussi!$D:$D,$J74,Flussi!$E:$E,$K74,Flussi!$A:$A,$D$2),"")</f>
        <v>0</v>
      </c>
      <c r="N74" s="53">
        <f>IF(AND(TRUE,N$67&lt;&gt;""),SUMIFS(Flussi!$F:$F,Flussi!$B:$B,N$67,Flussi!$D:$D,$J74,Flussi!$E:$E,$K74,Flussi!$A:$A,$D$2),"")</f>
        <v>0</v>
      </c>
      <c r="O74" s="53">
        <f>IF(AND(TRUE,O$67&lt;&gt;""),SUMIFS(Flussi!$F:$F,Flussi!$B:$B,O$67,Flussi!$D:$D,$J74,Flussi!$E:$E,$K74,Flussi!$A:$A,$D$2),"")</f>
        <v>0</v>
      </c>
      <c r="P74" s="53">
        <f>IF(AND(TRUE,P$67&lt;&gt;""),SUMIFS(Flussi!$F:$F,Flussi!$B:$B,P$67,Flussi!$D:$D,$J74,Flussi!$E:$E,$K74,Flussi!$A:$A,$D$2),"")</f>
        <v>0</v>
      </c>
      <c r="Q74" s="53">
        <f>IF(AND(TRUE,Q$67&lt;&gt;""),SUMIFS(Flussi!$F:$F,Flussi!$B:$B,Q$67,Flussi!$D:$D,$J74,Flussi!$E:$E,$K74,Flussi!$A:$A,$D$2),"")</f>
        <v>0</v>
      </c>
      <c r="R74" s="53">
        <f>IF(AND(TRUE,R$67&lt;&gt;""),SUMIFS(Flussi!$F:$F,Flussi!$B:$B,R$67,Flussi!$D:$D,$J74,Flussi!$E:$E,$K74,Flussi!$A:$A,$D$2),"")</f>
        <v>0</v>
      </c>
      <c r="S74" s="53">
        <f>IF(AND(TRUE,S$67&lt;&gt;""),SUMIFS(Flussi!$F:$F,Flussi!$B:$B,S$67,Flussi!$D:$D,$J74,Flussi!$E:$E,$K74,Flussi!$A:$A,$D$2),"")</f>
        <v>0</v>
      </c>
      <c r="T74" s="53">
        <f>IF(AND(TRUE,T$67&lt;&gt;""),SUMIFS(Flussi!$F:$F,Flussi!$B:$B,T$67,Flussi!$D:$D,$J74,Flussi!$E:$E,$K74,Flussi!$A:$A,$D$2),"")</f>
        <v>0</v>
      </c>
      <c r="U74" s="53">
        <f>IF(AND(TRUE,U$67&lt;&gt;""),SUMIFS(Flussi!$F:$F,Flussi!$B:$B,U$67,Flussi!$D:$D,$J74,Flussi!$E:$E,$K74,Flussi!$A:$A,$D$2),"")</f>
        <v>0</v>
      </c>
      <c r="V74" s="53">
        <f>IF(AND(TRUE,V$67&lt;&gt;""),SUMIFS(Flussi!$F:$F,Flussi!$B:$B,V$67,Flussi!$D:$D,$J74,Flussi!$E:$E,$K74,Flussi!$A:$A,$D$2),"")</f>
        <v>0</v>
      </c>
      <c r="W74" s="53">
        <f>IF(AND(TRUE,W$67&lt;&gt;""),SUMIFS(Flussi!$F:$F,Flussi!$B:$B,W$67,Flussi!$D:$D,$J74,Flussi!$E:$E,$K74,Flussi!$A:$A,$D$2),"")</f>
        <v>0</v>
      </c>
      <c r="X74" s="53">
        <f>IF(AND(TRUE,X$67&lt;&gt;""),SUMIFS(Flussi!$F:$F,Flussi!$B:$B,X$67,Flussi!$D:$D,$J74,Flussi!$E:$E,$K74,Flussi!$A:$A,$D$2),"")</f>
        <v>0</v>
      </c>
      <c r="Y74" s="53">
        <f>IF(AND(TRUE,Y$67&lt;&gt;""),SUMIFS(Flussi!$F:$F,Flussi!$B:$B,Y$67,Flussi!$D:$D,$J74,Flussi!$E:$E,$K74,Flussi!$A:$A,$D$2),"")</f>
        <v>0</v>
      </c>
      <c r="Z74" s="53">
        <f>IF(AND(TRUE,Z$67&lt;&gt;""),SUMIFS(Flussi!$F:$F,Flussi!$B:$B,Z$67,Flussi!$D:$D,$J74,Flussi!$E:$E,$K74,Flussi!$A:$A,$D$2),"")</f>
        <v>0</v>
      </c>
      <c r="AA74" s="53">
        <f>IF(AND(TRUE,AA$67&lt;&gt;""),SUMIFS(Flussi!$F:$F,Flussi!$B:$B,AA$67,Flussi!$D:$D,$J74,Flussi!$E:$E,$K74,Flussi!$A:$A,$D$2),"")</f>
        <v>0</v>
      </c>
      <c r="AB74" s="53">
        <f>IF(AND(TRUE,AB$67&lt;&gt;""),SUMIFS(Flussi!$F:$F,Flussi!$B:$B,AB$67,Flussi!$D:$D,$J74,Flussi!$E:$E,$K74,Flussi!$A:$A,$D$2),"")</f>
        <v>0</v>
      </c>
      <c r="AC74" s="53">
        <f>IF(AND(TRUE,AC$67&lt;&gt;""),SUMIFS(Flussi!$F:$F,Flussi!$B:$B,AC$67,Flussi!$D:$D,$J74,Flussi!$E:$E,$K74,Flussi!$A:$A,$D$2),"")</f>
        <v>0</v>
      </c>
      <c r="AD74" s="53">
        <f>IF(AND(TRUE,AD$67&lt;&gt;""),SUMIFS(Flussi!$F:$F,Flussi!$B:$B,AD$67,Flussi!$D:$D,$J74,Flussi!$E:$E,$K74,Flussi!$A:$A,$D$2),"")</f>
        <v>0</v>
      </c>
      <c r="AE74" s="53">
        <f>IF(AND(TRUE,AE$67&lt;&gt;""),SUMIFS(Flussi!$F:$F,Flussi!$B:$B,AE$67,Flussi!$D:$D,$J74,Flussi!$E:$E,$K74,Flussi!$A:$A,$D$2),"")</f>
        <v>0</v>
      </c>
      <c r="AF74" s="53">
        <f>IF(AND(TRUE,AF$67&lt;&gt;""),SUMIFS(Flussi!$F:$F,Flussi!$B:$B,AF$67,Flussi!$D:$D,$J74,Flussi!$E:$E,$K74,Flussi!$A:$A,$D$2),"")</f>
        <v>0</v>
      </c>
      <c r="AG74" s="53">
        <f>IF(AND(TRUE,AG$67&lt;&gt;""),SUMIFS(Flussi!$F:$F,Flussi!$B:$B,AG$67,Flussi!$D:$D,$J74,Flussi!$E:$E,$K74,Flussi!$A:$A,$D$2),"")</f>
        <v>0</v>
      </c>
      <c r="AH74" s="53">
        <f>IF(AND(TRUE,AH$67&lt;&gt;""),SUMIFS(Flussi!$F:$F,Flussi!$B:$B,AH$67,Flussi!$D:$D,$J74,Flussi!$E:$E,$K74,Flussi!$A:$A,$D$2),"")</f>
        <v>0</v>
      </c>
      <c r="AI74" s="53">
        <f>IF(AND(TRUE,AI$67&lt;&gt;""),SUMIFS(Flussi!$F:$F,Flussi!$B:$B,AI$67,Flussi!$D:$D,$J74,Flussi!$E:$E,$K74,Flussi!$A:$A,$D$2),"")</f>
        <v>0</v>
      </c>
      <c r="AJ74" s="53">
        <f>IF(AND(TRUE,AJ$67&lt;&gt;""),SUMIFS(Flussi!$F:$F,Flussi!$B:$B,AJ$67,Flussi!$D:$D,$J74,Flussi!$E:$E,$K74,Flussi!$A:$A,$D$2),"")</f>
        <v>0</v>
      </c>
      <c r="AK74" s="53">
        <f>IF(AND(TRUE,AK$67&lt;&gt;""),SUMIFS(Flussi!$F:$F,Flussi!$B:$B,AK$67,Flussi!$D:$D,$J74,Flussi!$E:$E,$K74,Flussi!$A:$A,$D$2),"")</f>
        <v>0</v>
      </c>
      <c r="AL74" s="53">
        <f>IF(AND(TRUE,AL$67&lt;&gt;""),SUMIFS(Flussi!$F:$F,Flussi!$B:$B,AL$67,Flussi!$D:$D,$J74,Flussi!$E:$E,$K74,Flussi!$A:$A,$D$2),"")</f>
        <v>0</v>
      </c>
      <c r="AM74" s="53" t="str">
        <f>IF(AND(TRUE,AM$67&lt;&gt;""),SUMIFS(Flussi!$F:$F,Flussi!$B:$B,AM$67,Flussi!$D:$D,$J74,Flussi!$E:$E,$K74,Flussi!$A:$A,$D$2),"")</f>
        <v/>
      </c>
      <c r="AN74" s="53" t="str">
        <f>IF(AND(TRUE,AN$67&lt;&gt;""),SUMIFS(Flussi!$F:$F,Flussi!$B:$B,AN$67,Flussi!$D:$D,$J74,Flussi!$E:$E,$K74,Flussi!$A:$A,$D$2),"")</f>
        <v/>
      </c>
      <c r="AO74" s="53" t="str">
        <f>IF(AND(TRUE,AO$67&lt;&gt;""),SUMIFS(Flussi!$F:$F,Flussi!$B:$B,AO$67,Flussi!$D:$D,$J74,Flussi!$E:$E,$K74,Flussi!$A:$A,$D$2),"")</f>
        <v/>
      </c>
    </row>
    <row r="75" spans="8:41" ht="17" outlineLevel="1" x14ac:dyDescent="1.2">
      <c r="J75" s="168" t="s">
        <v>93</v>
      </c>
      <c r="K75" s="184" t="s">
        <v>94</v>
      </c>
      <c r="L75" s="53">
        <f ca="1">IF(AND(TRUE,L$67&lt;&gt;""),SUMIFS(Flussi!$F:$F,Flussi!$B:$B,L$67,Flussi!$D:$D,$J75,Flussi!$E:$E,$K75,Flussi!$A:$A,$D$2),"")</f>
        <v>-843</v>
      </c>
      <c r="M75" s="53">
        <f ca="1">IF(AND(TRUE,M$67&lt;&gt;""),SUMIFS(Flussi!$F:$F,Flussi!$B:$B,M$67,Flussi!$D:$D,$J75,Flussi!$E:$E,$K75,Flussi!$A:$A,$D$2),"")</f>
        <v>-600</v>
      </c>
      <c r="N75" s="53">
        <f ca="1">IF(AND(TRUE,N$67&lt;&gt;""),SUMIFS(Flussi!$F:$F,Flussi!$B:$B,N$67,Flussi!$D:$D,$J75,Flussi!$E:$E,$K75,Flussi!$A:$A,$D$2),"")</f>
        <v>-600</v>
      </c>
      <c r="O75" s="53">
        <f ca="1">IF(AND(TRUE,O$67&lt;&gt;""),SUMIFS(Flussi!$F:$F,Flussi!$B:$B,O$67,Flussi!$D:$D,$J75,Flussi!$E:$E,$K75,Flussi!$A:$A,$D$2),"")</f>
        <v>-600</v>
      </c>
      <c r="P75" s="53">
        <f ca="1">IF(AND(TRUE,P$67&lt;&gt;""),SUMIFS(Flussi!$F:$F,Flussi!$B:$B,P$67,Flussi!$D:$D,$J75,Flussi!$E:$E,$K75,Flussi!$A:$A,$D$2),"")</f>
        <v>-600</v>
      </c>
      <c r="Q75" s="53">
        <f ca="1">IF(AND(TRUE,Q$67&lt;&gt;""),SUMIFS(Flussi!$F:$F,Flussi!$B:$B,Q$67,Flussi!$D:$D,$J75,Flussi!$E:$E,$K75,Flussi!$A:$A,$D$2),"")</f>
        <v>-600</v>
      </c>
      <c r="R75" s="53">
        <f ca="1">IF(AND(TRUE,R$67&lt;&gt;""),SUMIFS(Flussi!$F:$F,Flussi!$B:$B,R$67,Flussi!$D:$D,$J75,Flussi!$E:$E,$K75,Flussi!$A:$A,$D$2),"")</f>
        <v>-600</v>
      </c>
      <c r="S75" s="53">
        <f ca="1">IF(AND(TRUE,S$67&lt;&gt;""),SUMIFS(Flussi!$F:$F,Flussi!$B:$B,S$67,Flussi!$D:$D,$J75,Flussi!$E:$E,$K75,Flussi!$A:$A,$D$2),"")</f>
        <v>-600</v>
      </c>
      <c r="T75" s="53">
        <f ca="1">IF(AND(TRUE,T$67&lt;&gt;""),SUMIFS(Flussi!$F:$F,Flussi!$B:$B,T$67,Flussi!$D:$D,$J75,Flussi!$E:$E,$K75,Flussi!$A:$A,$D$2),"")</f>
        <v>-600</v>
      </c>
      <c r="U75" s="53">
        <f ca="1">IF(AND(TRUE,U$67&lt;&gt;""),SUMIFS(Flussi!$F:$F,Flussi!$B:$B,U$67,Flussi!$D:$D,$J75,Flussi!$E:$E,$K75,Flussi!$A:$A,$D$2),"")</f>
        <v>-600</v>
      </c>
      <c r="V75" s="53">
        <f ca="1">IF(AND(TRUE,V$67&lt;&gt;""),SUMIFS(Flussi!$F:$F,Flussi!$B:$B,V$67,Flussi!$D:$D,$J75,Flussi!$E:$E,$K75,Flussi!$A:$A,$D$2),"")</f>
        <v>-600</v>
      </c>
      <c r="W75" s="53">
        <f ca="1">IF(AND(TRUE,W$67&lt;&gt;""),SUMIFS(Flussi!$F:$F,Flussi!$B:$B,W$67,Flussi!$D:$D,$J75,Flussi!$E:$E,$K75,Flussi!$A:$A,$D$2),"")</f>
        <v>-600</v>
      </c>
      <c r="X75" s="53">
        <f ca="1">IF(AND(TRUE,X$67&lt;&gt;""),SUMIFS(Flussi!$F:$F,Flussi!$B:$B,X$67,Flussi!$D:$D,$J75,Flussi!$E:$E,$K75,Flussi!$A:$A,$D$2),"")</f>
        <v>-600</v>
      </c>
      <c r="Y75" s="53">
        <f ca="1">IF(AND(TRUE,Y$67&lt;&gt;""),SUMIFS(Flussi!$F:$F,Flussi!$B:$B,Y$67,Flussi!$D:$D,$J75,Flussi!$E:$E,$K75,Flussi!$A:$A,$D$2),"")</f>
        <v>-600</v>
      </c>
      <c r="Z75" s="53">
        <f ca="1">IF(AND(TRUE,Z$67&lt;&gt;""),SUMIFS(Flussi!$F:$F,Flussi!$B:$B,Z$67,Flussi!$D:$D,$J75,Flussi!$E:$E,$K75,Flussi!$A:$A,$D$2),"")</f>
        <v>-600</v>
      </c>
      <c r="AA75" s="53">
        <f ca="1">IF(AND(TRUE,AA$67&lt;&gt;""),SUMIFS(Flussi!$F:$F,Flussi!$B:$B,AA$67,Flussi!$D:$D,$J75,Flussi!$E:$E,$K75,Flussi!$A:$A,$D$2),"")</f>
        <v>-600</v>
      </c>
      <c r="AB75" s="53">
        <f ca="1">IF(AND(TRUE,AB$67&lt;&gt;""),SUMIFS(Flussi!$F:$F,Flussi!$B:$B,AB$67,Flussi!$D:$D,$J75,Flussi!$E:$E,$K75,Flussi!$A:$A,$D$2),"")</f>
        <v>-600</v>
      </c>
      <c r="AC75" s="53">
        <f ca="1">IF(AND(TRUE,AC$67&lt;&gt;""),SUMIFS(Flussi!$F:$F,Flussi!$B:$B,AC$67,Flussi!$D:$D,$J75,Flussi!$E:$E,$K75,Flussi!$A:$A,$D$2),"")</f>
        <v>-600</v>
      </c>
      <c r="AD75" s="53">
        <f ca="1">IF(AND(TRUE,AD$67&lt;&gt;""),SUMIFS(Flussi!$F:$F,Flussi!$B:$B,AD$67,Flussi!$D:$D,$J75,Flussi!$E:$E,$K75,Flussi!$A:$A,$D$2),"")</f>
        <v>-600</v>
      </c>
      <c r="AE75" s="53">
        <f ca="1">IF(AND(TRUE,AE$67&lt;&gt;""),SUMIFS(Flussi!$F:$F,Flussi!$B:$B,AE$67,Flussi!$D:$D,$J75,Flussi!$E:$E,$K75,Flussi!$A:$A,$D$2),"")</f>
        <v>-600</v>
      </c>
      <c r="AF75" s="53">
        <f ca="1">IF(AND(TRUE,AF$67&lt;&gt;""),SUMIFS(Flussi!$F:$F,Flussi!$B:$B,AF$67,Flussi!$D:$D,$J75,Flussi!$E:$E,$K75,Flussi!$A:$A,$D$2),"")</f>
        <v>-600</v>
      </c>
      <c r="AG75" s="53">
        <f ca="1">IF(AND(TRUE,AG$67&lt;&gt;""),SUMIFS(Flussi!$F:$F,Flussi!$B:$B,AG$67,Flussi!$D:$D,$J75,Flussi!$E:$E,$K75,Flussi!$A:$A,$D$2),"")</f>
        <v>-600</v>
      </c>
      <c r="AH75" s="53">
        <f ca="1">IF(AND(TRUE,AH$67&lt;&gt;""),SUMIFS(Flussi!$F:$F,Flussi!$B:$B,AH$67,Flussi!$D:$D,$J75,Flussi!$E:$E,$K75,Flussi!$A:$A,$D$2),"")</f>
        <v>-600</v>
      </c>
      <c r="AI75" s="53">
        <f ca="1">IF(AND(TRUE,AI$67&lt;&gt;""),SUMIFS(Flussi!$F:$F,Flussi!$B:$B,AI$67,Flussi!$D:$D,$J75,Flussi!$E:$E,$K75,Flussi!$A:$A,$D$2),"")</f>
        <v>-600</v>
      </c>
      <c r="AJ75" s="53">
        <f ca="1">IF(AND(TRUE,AJ$67&lt;&gt;""),SUMIFS(Flussi!$F:$F,Flussi!$B:$B,AJ$67,Flussi!$D:$D,$J75,Flussi!$E:$E,$K75,Flussi!$A:$A,$D$2),"")</f>
        <v>-600</v>
      </c>
      <c r="AK75" s="53">
        <f>IF(AND(TRUE,AK$67&lt;&gt;""),SUMIFS(Flussi!$F:$F,Flussi!$B:$B,AK$67,Flussi!$D:$D,$J75,Flussi!$E:$E,$K75,Flussi!$A:$A,$D$2),"")</f>
        <v>0</v>
      </c>
      <c r="AL75" s="53">
        <f>IF(AND(TRUE,AL$67&lt;&gt;""),SUMIFS(Flussi!$F:$F,Flussi!$B:$B,AL$67,Flussi!$D:$D,$J75,Flussi!$E:$E,$K75,Flussi!$A:$A,$D$2),"")</f>
        <v>0</v>
      </c>
      <c r="AM75" s="53" t="str">
        <f>IF(AND(TRUE,AM$67&lt;&gt;""),SUMIFS(Flussi!$F:$F,Flussi!$B:$B,AM$67,Flussi!$D:$D,$J75,Flussi!$E:$E,$K75,Flussi!$A:$A,$D$2),"")</f>
        <v/>
      </c>
      <c r="AN75" s="53" t="str">
        <f>IF(AND(TRUE,AN$67&lt;&gt;""),SUMIFS(Flussi!$F:$F,Flussi!$B:$B,AN$67,Flussi!$D:$D,$J75,Flussi!$E:$E,$K75,Flussi!$A:$A,$D$2),"")</f>
        <v/>
      </c>
      <c r="AO75" s="53" t="str">
        <f>IF(AND(TRUE,AO$67&lt;&gt;""),SUMIFS(Flussi!$F:$F,Flussi!$B:$B,AO$67,Flussi!$D:$D,$J75,Flussi!$E:$E,$K75,Flussi!$A:$A,$D$2),"")</f>
        <v/>
      </c>
    </row>
    <row r="76" spans="8:41" ht="17" outlineLevel="1" x14ac:dyDescent="1.2">
      <c r="J76" s="168" t="s">
        <v>93</v>
      </c>
      <c r="K76" s="184" t="s">
        <v>92</v>
      </c>
      <c r="L76" s="53">
        <f ca="1">IF(AND(TRUE,L$67&lt;&gt;""),SUMIFS(Flussi!$F:$F,Flussi!$B:$B,L$67,Flussi!$D:$D,$J76,Flussi!$E:$E,$K76,Flussi!$A:$A,$D$2),"")</f>
        <v>-232.98</v>
      </c>
      <c r="M76" s="53">
        <f ca="1">IF(AND(TRUE,M$67&lt;&gt;""),SUMIFS(Flussi!$F:$F,Flussi!$B:$B,M$67,Flussi!$D:$D,$J76,Flussi!$E:$E,$K76,Flussi!$A:$A,$D$2),"")</f>
        <v>-232.98</v>
      </c>
      <c r="N76" s="53">
        <f ca="1">IF(AND(TRUE,N$67&lt;&gt;""),SUMIFS(Flussi!$F:$F,Flussi!$B:$B,N$67,Flussi!$D:$D,$J76,Flussi!$E:$E,$K76,Flussi!$A:$A,$D$2),"")</f>
        <v>-232.98</v>
      </c>
      <c r="O76" s="53">
        <f ca="1">IF(AND(TRUE,O$67&lt;&gt;""),SUMIFS(Flussi!$F:$F,Flussi!$B:$B,O$67,Flussi!$D:$D,$J76,Flussi!$E:$E,$K76,Flussi!$A:$A,$D$2),"")</f>
        <v>-232.98</v>
      </c>
      <c r="P76" s="53">
        <f ca="1">IF(AND(TRUE,P$67&lt;&gt;""),SUMIFS(Flussi!$F:$F,Flussi!$B:$B,P$67,Flussi!$D:$D,$J76,Flussi!$E:$E,$K76,Flussi!$A:$A,$D$2),"")</f>
        <v>-232.98</v>
      </c>
      <c r="Q76" s="53">
        <f ca="1">IF(AND(TRUE,Q$67&lt;&gt;""),SUMIFS(Flussi!$F:$F,Flussi!$B:$B,Q$67,Flussi!$D:$D,$J76,Flussi!$E:$E,$K76,Flussi!$A:$A,$D$2),"")</f>
        <v>-232.98</v>
      </c>
      <c r="R76" s="53">
        <f ca="1">IF(AND(TRUE,R$67&lt;&gt;""),SUMIFS(Flussi!$F:$F,Flussi!$B:$B,R$67,Flussi!$D:$D,$J76,Flussi!$E:$E,$K76,Flussi!$A:$A,$D$2),"")</f>
        <v>-232.98</v>
      </c>
      <c r="S76" s="53">
        <f ca="1">IF(AND(TRUE,S$67&lt;&gt;""),SUMIFS(Flussi!$F:$F,Flussi!$B:$B,S$67,Flussi!$D:$D,$J76,Flussi!$E:$E,$K76,Flussi!$A:$A,$D$2),"")</f>
        <v>-232.98</v>
      </c>
      <c r="T76" s="53">
        <f ca="1">IF(AND(TRUE,T$67&lt;&gt;""),SUMIFS(Flussi!$F:$F,Flussi!$B:$B,T$67,Flussi!$D:$D,$J76,Flussi!$E:$E,$K76,Flussi!$A:$A,$D$2),"")</f>
        <v>-232.98</v>
      </c>
      <c r="U76" s="53">
        <f ca="1">IF(AND(TRUE,U$67&lt;&gt;""),SUMIFS(Flussi!$F:$F,Flussi!$B:$B,U$67,Flussi!$D:$D,$J76,Flussi!$E:$E,$K76,Flussi!$A:$A,$D$2),"")</f>
        <v>-232.98</v>
      </c>
      <c r="V76" s="53">
        <f ca="1">IF(AND(TRUE,V$67&lt;&gt;""),SUMIFS(Flussi!$F:$F,Flussi!$B:$B,V$67,Flussi!$D:$D,$J76,Flussi!$E:$E,$K76,Flussi!$A:$A,$D$2),"")</f>
        <v>-232.98</v>
      </c>
      <c r="W76" s="53">
        <f ca="1">IF(AND(TRUE,W$67&lt;&gt;""),SUMIFS(Flussi!$F:$F,Flussi!$B:$B,W$67,Flussi!$D:$D,$J76,Flussi!$E:$E,$K76,Flussi!$A:$A,$D$2),"")</f>
        <v>-232.98</v>
      </c>
      <c r="X76" s="53">
        <f ca="1">IF(AND(TRUE,X$67&lt;&gt;""),SUMIFS(Flussi!$F:$F,Flussi!$B:$B,X$67,Flussi!$D:$D,$J76,Flussi!$E:$E,$K76,Flussi!$A:$A,$D$2),"")</f>
        <v>-232.98</v>
      </c>
      <c r="Y76" s="53">
        <f ca="1">IF(AND(TRUE,Y$67&lt;&gt;""),SUMIFS(Flussi!$F:$F,Flussi!$B:$B,Y$67,Flussi!$D:$D,$J76,Flussi!$E:$E,$K76,Flussi!$A:$A,$D$2),"")</f>
        <v>-232.98</v>
      </c>
      <c r="Z76" s="53">
        <f ca="1">IF(AND(TRUE,Z$67&lt;&gt;""),SUMIFS(Flussi!$F:$F,Flussi!$B:$B,Z$67,Flussi!$D:$D,$J76,Flussi!$E:$E,$K76,Flussi!$A:$A,$D$2),"")</f>
        <v>-232.98</v>
      </c>
      <c r="AA76" s="53">
        <f ca="1">IF(AND(TRUE,AA$67&lt;&gt;""),SUMIFS(Flussi!$F:$F,Flussi!$B:$B,AA$67,Flussi!$D:$D,$J76,Flussi!$E:$E,$K76,Flussi!$A:$A,$D$2),"")</f>
        <v>-232.98</v>
      </c>
      <c r="AB76" s="53">
        <f ca="1">IF(AND(TRUE,AB$67&lt;&gt;""),SUMIFS(Flussi!$F:$F,Flussi!$B:$B,AB$67,Flussi!$D:$D,$J76,Flussi!$E:$E,$K76,Flussi!$A:$A,$D$2),"")</f>
        <v>-232.98</v>
      </c>
      <c r="AC76" s="53">
        <f ca="1">IF(AND(TRUE,AC$67&lt;&gt;""),SUMIFS(Flussi!$F:$F,Flussi!$B:$B,AC$67,Flussi!$D:$D,$J76,Flussi!$E:$E,$K76,Flussi!$A:$A,$D$2),"")</f>
        <v>-232.98</v>
      </c>
      <c r="AD76" s="53">
        <f ca="1">IF(AND(TRUE,AD$67&lt;&gt;""),SUMIFS(Flussi!$F:$F,Flussi!$B:$B,AD$67,Flussi!$D:$D,$J76,Flussi!$E:$E,$K76,Flussi!$A:$A,$D$2),"")</f>
        <v>-232.98</v>
      </c>
      <c r="AE76" s="53">
        <f ca="1">IF(AND(TRUE,AE$67&lt;&gt;""),SUMIFS(Flussi!$F:$F,Flussi!$B:$B,AE$67,Flussi!$D:$D,$J76,Flussi!$E:$E,$K76,Flussi!$A:$A,$D$2),"")</f>
        <v>-232.98</v>
      </c>
      <c r="AF76" s="53">
        <f ca="1">IF(AND(TRUE,AF$67&lt;&gt;""),SUMIFS(Flussi!$F:$F,Flussi!$B:$B,AF$67,Flussi!$D:$D,$J76,Flussi!$E:$E,$K76,Flussi!$A:$A,$D$2),"")</f>
        <v>-232.98</v>
      </c>
      <c r="AG76" s="53">
        <f ca="1">IF(AND(TRUE,AG$67&lt;&gt;""),SUMIFS(Flussi!$F:$F,Flussi!$B:$B,AG$67,Flussi!$D:$D,$J76,Flussi!$E:$E,$K76,Flussi!$A:$A,$D$2),"")</f>
        <v>-232.98</v>
      </c>
      <c r="AH76" s="53">
        <f ca="1">IF(AND(TRUE,AH$67&lt;&gt;""),SUMIFS(Flussi!$F:$F,Flussi!$B:$B,AH$67,Flussi!$D:$D,$J76,Flussi!$E:$E,$K76,Flussi!$A:$A,$D$2),"")</f>
        <v>-232.98</v>
      </c>
      <c r="AI76" s="53">
        <f ca="1">IF(AND(TRUE,AI$67&lt;&gt;""),SUMIFS(Flussi!$F:$F,Flussi!$B:$B,AI$67,Flussi!$D:$D,$J76,Flussi!$E:$E,$K76,Flussi!$A:$A,$D$2),"")</f>
        <v>-232.98</v>
      </c>
      <c r="AJ76" s="53">
        <f ca="1">IF(AND(TRUE,AJ$67&lt;&gt;""),SUMIFS(Flussi!$F:$F,Flussi!$B:$B,AJ$67,Flussi!$D:$D,$J76,Flussi!$E:$E,$K76,Flussi!$A:$A,$D$2),"")</f>
        <v>-232.98</v>
      </c>
      <c r="AK76" s="53">
        <f>IF(AND(TRUE,AK$67&lt;&gt;""),SUMIFS(Flussi!$F:$F,Flussi!$B:$B,AK$67,Flussi!$D:$D,$J76,Flussi!$E:$E,$K76,Flussi!$A:$A,$D$2),"")</f>
        <v>0</v>
      </c>
      <c r="AL76" s="53">
        <f>IF(AND(TRUE,AL$67&lt;&gt;""),SUMIFS(Flussi!$F:$F,Flussi!$B:$B,AL$67,Flussi!$D:$D,$J76,Flussi!$E:$E,$K76,Flussi!$A:$A,$D$2),"")</f>
        <v>0</v>
      </c>
      <c r="AM76" s="53" t="str">
        <f>IF(AND(TRUE,AM$67&lt;&gt;""),SUMIFS(Flussi!$F:$F,Flussi!$B:$B,AM$67,Flussi!$D:$D,$J76,Flussi!$E:$E,$K76,Flussi!$A:$A,$D$2),"")</f>
        <v/>
      </c>
      <c r="AN76" s="53" t="str">
        <f>IF(AND(TRUE,AN$67&lt;&gt;""),SUMIFS(Flussi!$F:$F,Flussi!$B:$B,AN$67,Flussi!$D:$D,$J76,Flussi!$E:$E,$K76,Flussi!$A:$A,$D$2),"")</f>
        <v/>
      </c>
      <c r="AO76" s="53" t="str">
        <f>IF(AND(TRUE,AO$67&lt;&gt;""),SUMIFS(Flussi!$F:$F,Flussi!$B:$B,AO$67,Flussi!$D:$D,$J76,Flussi!$E:$E,$K76,Flussi!$A:$A,$D$2),"")</f>
        <v/>
      </c>
    </row>
    <row r="77" spans="8:41" ht="17" outlineLevel="1" x14ac:dyDescent="1.2">
      <c r="J77" s="168" t="s">
        <v>90</v>
      </c>
      <c r="K77" s="184" t="s">
        <v>91</v>
      </c>
      <c r="L77" s="53">
        <f>IF(AND(TRUE,L$67&lt;&gt;""),SUMIFS(Flussi!$F:$F,Flussi!$B:$B,L$67,Flussi!$D:$D,$J77,Flussi!$E:$E,$K77,Flussi!$A:$A,$D$2),"")</f>
        <v>-3660</v>
      </c>
      <c r="M77" s="53">
        <f>IF(AND(TRUE,M$67&lt;&gt;""),SUMIFS(Flussi!$F:$F,Flussi!$B:$B,M$67,Flussi!$D:$D,$J77,Flussi!$E:$E,$K77,Flussi!$A:$A,$D$2),"")</f>
        <v>0</v>
      </c>
      <c r="N77" s="53">
        <f>IF(AND(TRUE,N$67&lt;&gt;""),SUMIFS(Flussi!$F:$F,Flussi!$B:$B,N$67,Flussi!$D:$D,$J77,Flussi!$E:$E,$K77,Flussi!$A:$A,$D$2),"")</f>
        <v>0</v>
      </c>
      <c r="O77" s="53">
        <f>IF(AND(TRUE,O$67&lt;&gt;""),SUMIFS(Flussi!$F:$F,Flussi!$B:$B,O$67,Flussi!$D:$D,$J77,Flussi!$E:$E,$K77,Flussi!$A:$A,$D$2),"")</f>
        <v>0</v>
      </c>
      <c r="P77" s="53">
        <f>IF(AND(TRUE,P$67&lt;&gt;""),SUMIFS(Flussi!$F:$F,Flussi!$B:$B,P$67,Flussi!$D:$D,$J77,Flussi!$E:$E,$K77,Flussi!$A:$A,$D$2),"")</f>
        <v>0</v>
      </c>
      <c r="Q77" s="53">
        <f>IF(AND(TRUE,Q$67&lt;&gt;""),SUMIFS(Flussi!$F:$F,Flussi!$B:$B,Q$67,Flussi!$D:$D,$J77,Flussi!$E:$E,$K77,Flussi!$A:$A,$D$2),"")</f>
        <v>0</v>
      </c>
      <c r="R77" s="53">
        <f>IF(AND(TRUE,R$67&lt;&gt;""),SUMIFS(Flussi!$F:$F,Flussi!$B:$B,R$67,Flussi!$D:$D,$J77,Flussi!$E:$E,$K77,Flussi!$A:$A,$D$2),"")</f>
        <v>0</v>
      </c>
      <c r="S77" s="53">
        <f>IF(AND(TRUE,S$67&lt;&gt;""),SUMIFS(Flussi!$F:$F,Flussi!$B:$B,S$67,Flussi!$D:$D,$J77,Flussi!$E:$E,$K77,Flussi!$A:$A,$D$2),"")</f>
        <v>0</v>
      </c>
      <c r="T77" s="53">
        <f>IF(AND(TRUE,T$67&lt;&gt;""),SUMIFS(Flussi!$F:$F,Flussi!$B:$B,T$67,Flussi!$D:$D,$J77,Flussi!$E:$E,$K77,Flussi!$A:$A,$D$2),"")</f>
        <v>0</v>
      </c>
      <c r="U77" s="53">
        <f>IF(AND(TRUE,U$67&lt;&gt;""),SUMIFS(Flussi!$F:$F,Flussi!$B:$B,U$67,Flussi!$D:$D,$J77,Flussi!$E:$E,$K77,Flussi!$A:$A,$D$2),"")</f>
        <v>0</v>
      </c>
      <c r="V77" s="53">
        <f>IF(AND(TRUE,V$67&lt;&gt;""),SUMIFS(Flussi!$F:$F,Flussi!$B:$B,V$67,Flussi!$D:$D,$J77,Flussi!$E:$E,$K77,Flussi!$A:$A,$D$2),"")</f>
        <v>0</v>
      </c>
      <c r="W77" s="53">
        <f>IF(AND(TRUE,W$67&lt;&gt;""),SUMIFS(Flussi!$F:$F,Flussi!$B:$B,W$67,Flussi!$D:$D,$J77,Flussi!$E:$E,$K77,Flussi!$A:$A,$D$2),"")</f>
        <v>0</v>
      </c>
      <c r="X77" s="53">
        <f>IF(AND(TRUE,X$67&lt;&gt;""),SUMIFS(Flussi!$F:$F,Flussi!$B:$B,X$67,Flussi!$D:$D,$J77,Flussi!$E:$E,$K77,Flussi!$A:$A,$D$2),"")</f>
        <v>0</v>
      </c>
      <c r="Y77" s="53">
        <f>IF(AND(TRUE,Y$67&lt;&gt;""),SUMIFS(Flussi!$F:$F,Flussi!$B:$B,Y$67,Flussi!$D:$D,$J77,Flussi!$E:$E,$K77,Flussi!$A:$A,$D$2),"")</f>
        <v>0</v>
      </c>
      <c r="Z77" s="53">
        <f>IF(AND(TRUE,Z$67&lt;&gt;""),SUMIFS(Flussi!$F:$F,Flussi!$B:$B,Z$67,Flussi!$D:$D,$J77,Flussi!$E:$E,$K77,Flussi!$A:$A,$D$2),"")</f>
        <v>0</v>
      </c>
      <c r="AA77" s="53">
        <f>IF(AND(TRUE,AA$67&lt;&gt;""),SUMIFS(Flussi!$F:$F,Flussi!$B:$B,AA$67,Flussi!$D:$D,$J77,Flussi!$E:$E,$K77,Flussi!$A:$A,$D$2),"")</f>
        <v>0</v>
      </c>
      <c r="AB77" s="53">
        <f>IF(AND(TRUE,AB$67&lt;&gt;""),SUMIFS(Flussi!$F:$F,Flussi!$B:$B,AB$67,Flussi!$D:$D,$J77,Flussi!$E:$E,$K77,Flussi!$A:$A,$D$2),"")</f>
        <v>0</v>
      </c>
      <c r="AC77" s="53">
        <f>IF(AND(TRUE,AC$67&lt;&gt;""),SUMIFS(Flussi!$F:$F,Flussi!$B:$B,AC$67,Flussi!$D:$D,$J77,Flussi!$E:$E,$K77,Flussi!$A:$A,$D$2),"")</f>
        <v>0</v>
      </c>
      <c r="AD77" s="53">
        <f>IF(AND(TRUE,AD$67&lt;&gt;""),SUMIFS(Flussi!$F:$F,Flussi!$B:$B,AD$67,Flussi!$D:$D,$J77,Flussi!$E:$E,$K77,Flussi!$A:$A,$D$2),"")</f>
        <v>0</v>
      </c>
      <c r="AE77" s="53">
        <f>IF(AND(TRUE,AE$67&lt;&gt;""),SUMIFS(Flussi!$F:$F,Flussi!$B:$B,AE$67,Flussi!$D:$D,$J77,Flussi!$E:$E,$K77,Flussi!$A:$A,$D$2),"")</f>
        <v>0</v>
      </c>
      <c r="AF77" s="53">
        <f>IF(AND(TRUE,AF$67&lt;&gt;""),SUMIFS(Flussi!$F:$F,Flussi!$B:$B,AF$67,Flussi!$D:$D,$J77,Flussi!$E:$E,$K77,Flussi!$A:$A,$D$2),"")</f>
        <v>0</v>
      </c>
      <c r="AG77" s="53">
        <f>IF(AND(TRUE,AG$67&lt;&gt;""),SUMIFS(Flussi!$F:$F,Flussi!$B:$B,AG$67,Flussi!$D:$D,$J77,Flussi!$E:$E,$K77,Flussi!$A:$A,$D$2),"")</f>
        <v>0</v>
      </c>
      <c r="AH77" s="53">
        <f>IF(AND(TRUE,AH$67&lt;&gt;""),SUMIFS(Flussi!$F:$F,Flussi!$B:$B,AH$67,Flussi!$D:$D,$J77,Flussi!$E:$E,$K77,Flussi!$A:$A,$D$2),"")</f>
        <v>0</v>
      </c>
      <c r="AI77" s="53">
        <f>IF(AND(TRUE,AI$67&lt;&gt;""),SUMIFS(Flussi!$F:$F,Flussi!$B:$B,AI$67,Flussi!$D:$D,$J77,Flussi!$E:$E,$K77,Flussi!$A:$A,$D$2),"")</f>
        <v>0</v>
      </c>
      <c r="AJ77" s="53">
        <f>IF(AND(TRUE,AJ$67&lt;&gt;""),SUMIFS(Flussi!$F:$F,Flussi!$B:$B,AJ$67,Flussi!$D:$D,$J77,Flussi!$E:$E,$K77,Flussi!$A:$A,$D$2),"")</f>
        <v>0</v>
      </c>
      <c r="AK77" s="53">
        <f>IF(AND(TRUE,AK$67&lt;&gt;""),SUMIFS(Flussi!$F:$F,Flussi!$B:$B,AK$67,Flussi!$D:$D,$J77,Flussi!$E:$E,$K77,Flussi!$A:$A,$D$2),"")</f>
        <v>0</v>
      </c>
      <c r="AL77" s="53">
        <f>IF(AND(TRUE,AL$67&lt;&gt;""),SUMIFS(Flussi!$F:$F,Flussi!$B:$B,AL$67,Flussi!$D:$D,$J77,Flussi!$E:$E,$K77,Flussi!$A:$A,$D$2),"")</f>
        <v>0</v>
      </c>
      <c r="AM77" s="53" t="str">
        <f>IF(AND(TRUE,AM$67&lt;&gt;""),SUMIFS(Flussi!$F:$F,Flussi!$B:$B,AM$67,Flussi!$D:$D,$J77,Flussi!$E:$E,$K77,Flussi!$A:$A,$D$2),"")</f>
        <v/>
      </c>
      <c r="AN77" s="53" t="str">
        <f>IF(AND(TRUE,AN$67&lt;&gt;""),SUMIFS(Flussi!$F:$F,Flussi!$B:$B,AN$67,Flussi!$D:$D,$J77,Flussi!$E:$E,$K77,Flussi!$A:$A,$D$2),"")</f>
        <v/>
      </c>
      <c r="AO77" s="53" t="str">
        <f>IF(AND(TRUE,AO$67&lt;&gt;""),SUMIFS(Flussi!$F:$F,Flussi!$B:$B,AO$67,Flussi!$D:$D,$J77,Flussi!$E:$E,$K77,Flussi!$A:$A,$D$2),"")</f>
        <v/>
      </c>
    </row>
    <row r="78" spans="8:41" ht="17" outlineLevel="1" x14ac:dyDescent="1.2">
      <c r="J78" s="168" t="s">
        <v>90</v>
      </c>
      <c r="K78" s="184" t="s">
        <v>116</v>
      </c>
      <c r="L78" s="53">
        <f>IF(AND(TRUE,L$67&lt;&gt;""),SUMIFS(Flussi!$F:$F,Flussi!$B:$B,L$67,Flussi!$D:$D,$J78,Flussi!$E:$E,$K78,Flussi!$A:$A,$D$2),"")</f>
        <v>1425.2</v>
      </c>
      <c r="M78" s="53">
        <f>IF(AND(TRUE,M$67&lt;&gt;""),SUMIFS(Flussi!$F:$F,Flussi!$B:$B,M$67,Flussi!$D:$D,$J78,Flussi!$E:$E,$K78,Flussi!$A:$A,$D$2),"")</f>
        <v>0</v>
      </c>
      <c r="N78" s="53">
        <f>IF(AND(TRUE,N$67&lt;&gt;""),SUMIFS(Flussi!$F:$F,Flussi!$B:$B,N$67,Flussi!$D:$D,$J78,Flussi!$E:$E,$K78,Flussi!$A:$A,$D$2),"")</f>
        <v>0</v>
      </c>
      <c r="O78" s="53">
        <f>IF(AND(TRUE,O$67&lt;&gt;""),SUMIFS(Flussi!$F:$F,Flussi!$B:$B,O$67,Flussi!$D:$D,$J78,Flussi!$E:$E,$K78,Flussi!$A:$A,$D$2),"")</f>
        <v>0</v>
      </c>
      <c r="P78" s="53">
        <f>IF(AND(TRUE,P$67&lt;&gt;""),SUMIFS(Flussi!$F:$F,Flussi!$B:$B,P$67,Flussi!$D:$D,$J78,Flussi!$E:$E,$K78,Flussi!$A:$A,$D$2),"")</f>
        <v>0</v>
      </c>
      <c r="Q78" s="53">
        <f>IF(AND(TRUE,Q$67&lt;&gt;""),SUMIFS(Flussi!$F:$F,Flussi!$B:$B,Q$67,Flussi!$D:$D,$J78,Flussi!$E:$E,$K78,Flussi!$A:$A,$D$2),"")</f>
        <v>0</v>
      </c>
      <c r="R78" s="53">
        <f>IF(AND(TRUE,R$67&lt;&gt;""),SUMIFS(Flussi!$F:$F,Flussi!$B:$B,R$67,Flussi!$D:$D,$J78,Flussi!$E:$E,$K78,Flussi!$A:$A,$D$2),"")</f>
        <v>0</v>
      </c>
      <c r="S78" s="53">
        <f>IF(AND(TRUE,S$67&lt;&gt;""),SUMIFS(Flussi!$F:$F,Flussi!$B:$B,S$67,Flussi!$D:$D,$J78,Flussi!$E:$E,$K78,Flussi!$A:$A,$D$2),"")</f>
        <v>0</v>
      </c>
      <c r="T78" s="53">
        <f>IF(AND(TRUE,T$67&lt;&gt;""),SUMIFS(Flussi!$F:$F,Flussi!$B:$B,T$67,Flussi!$D:$D,$J78,Flussi!$E:$E,$K78,Flussi!$A:$A,$D$2),"")</f>
        <v>0</v>
      </c>
      <c r="U78" s="53">
        <f>IF(AND(TRUE,U$67&lt;&gt;""),SUMIFS(Flussi!$F:$F,Flussi!$B:$B,U$67,Flussi!$D:$D,$J78,Flussi!$E:$E,$K78,Flussi!$A:$A,$D$2),"")</f>
        <v>0</v>
      </c>
      <c r="V78" s="53">
        <f>IF(AND(TRUE,V$67&lt;&gt;""),SUMIFS(Flussi!$F:$F,Flussi!$B:$B,V$67,Flussi!$D:$D,$J78,Flussi!$E:$E,$K78,Flussi!$A:$A,$D$2),"")</f>
        <v>0</v>
      </c>
      <c r="W78" s="53">
        <f>IF(AND(TRUE,W$67&lt;&gt;""),SUMIFS(Flussi!$F:$F,Flussi!$B:$B,W$67,Flussi!$D:$D,$J78,Flussi!$E:$E,$K78,Flussi!$A:$A,$D$2),"")</f>
        <v>0</v>
      </c>
      <c r="X78" s="53">
        <f>IF(AND(TRUE,X$67&lt;&gt;""),SUMIFS(Flussi!$F:$F,Flussi!$B:$B,X$67,Flussi!$D:$D,$J78,Flussi!$E:$E,$K78,Flussi!$A:$A,$D$2),"")</f>
        <v>0</v>
      </c>
      <c r="Y78" s="53">
        <f>IF(AND(TRUE,Y$67&lt;&gt;""),SUMIFS(Flussi!$F:$F,Flussi!$B:$B,Y$67,Flussi!$D:$D,$J78,Flussi!$E:$E,$K78,Flussi!$A:$A,$D$2),"")</f>
        <v>0</v>
      </c>
      <c r="Z78" s="53">
        <f>IF(AND(TRUE,Z$67&lt;&gt;""),SUMIFS(Flussi!$F:$F,Flussi!$B:$B,Z$67,Flussi!$D:$D,$J78,Flussi!$E:$E,$K78,Flussi!$A:$A,$D$2),"")</f>
        <v>0</v>
      </c>
      <c r="AA78" s="53">
        <f>IF(AND(TRUE,AA$67&lt;&gt;""),SUMIFS(Flussi!$F:$F,Flussi!$B:$B,AA$67,Flussi!$D:$D,$J78,Flussi!$E:$E,$K78,Flussi!$A:$A,$D$2),"")</f>
        <v>0</v>
      </c>
      <c r="AB78" s="53">
        <f>IF(AND(TRUE,AB$67&lt;&gt;""),SUMIFS(Flussi!$F:$F,Flussi!$B:$B,AB$67,Flussi!$D:$D,$J78,Flussi!$E:$E,$K78,Flussi!$A:$A,$D$2),"")</f>
        <v>0</v>
      </c>
      <c r="AC78" s="53">
        <f>IF(AND(TRUE,AC$67&lt;&gt;""),SUMIFS(Flussi!$F:$F,Flussi!$B:$B,AC$67,Flussi!$D:$D,$J78,Flussi!$E:$E,$K78,Flussi!$A:$A,$D$2),"")</f>
        <v>0</v>
      </c>
      <c r="AD78" s="53">
        <f>IF(AND(TRUE,AD$67&lt;&gt;""),SUMIFS(Flussi!$F:$F,Flussi!$B:$B,AD$67,Flussi!$D:$D,$J78,Flussi!$E:$E,$K78,Flussi!$A:$A,$D$2),"")</f>
        <v>0</v>
      </c>
      <c r="AE78" s="53">
        <f>IF(AND(TRUE,AE$67&lt;&gt;""),SUMIFS(Flussi!$F:$F,Flussi!$B:$B,AE$67,Flussi!$D:$D,$J78,Flussi!$E:$E,$K78,Flussi!$A:$A,$D$2),"")</f>
        <v>0</v>
      </c>
      <c r="AF78" s="53">
        <f>IF(AND(TRUE,AF$67&lt;&gt;""),SUMIFS(Flussi!$F:$F,Flussi!$B:$B,AF$67,Flussi!$D:$D,$J78,Flussi!$E:$E,$K78,Flussi!$A:$A,$D$2),"")</f>
        <v>0</v>
      </c>
      <c r="AG78" s="53">
        <f>IF(AND(TRUE,AG$67&lt;&gt;""),SUMIFS(Flussi!$F:$F,Flussi!$B:$B,AG$67,Flussi!$D:$D,$J78,Flussi!$E:$E,$K78,Flussi!$A:$A,$D$2),"")</f>
        <v>0</v>
      </c>
      <c r="AH78" s="53">
        <f>IF(AND(TRUE,AH$67&lt;&gt;""),SUMIFS(Flussi!$F:$F,Flussi!$B:$B,AH$67,Flussi!$D:$D,$J78,Flussi!$E:$E,$K78,Flussi!$A:$A,$D$2),"")</f>
        <v>0</v>
      </c>
      <c r="AI78" s="53">
        <f>IF(AND(TRUE,AI$67&lt;&gt;""),SUMIFS(Flussi!$F:$F,Flussi!$B:$B,AI$67,Flussi!$D:$D,$J78,Flussi!$E:$E,$K78,Flussi!$A:$A,$D$2),"")</f>
        <v>0</v>
      </c>
      <c r="AJ78" s="53">
        <f>IF(AND(TRUE,AJ$67&lt;&gt;""),SUMIFS(Flussi!$F:$F,Flussi!$B:$B,AJ$67,Flussi!$D:$D,$J78,Flussi!$E:$E,$K78,Flussi!$A:$A,$D$2),"")</f>
        <v>0</v>
      </c>
      <c r="AK78" s="53">
        <f>IF(AND(TRUE,AK$67&lt;&gt;""),SUMIFS(Flussi!$F:$F,Flussi!$B:$B,AK$67,Flussi!$D:$D,$J78,Flussi!$E:$E,$K78,Flussi!$A:$A,$D$2),"")</f>
        <v>0</v>
      </c>
      <c r="AL78" s="53">
        <f>IF(AND(TRUE,AL$67&lt;&gt;""),SUMIFS(Flussi!$F:$F,Flussi!$B:$B,AL$67,Flussi!$D:$D,$J78,Flussi!$E:$E,$K78,Flussi!$A:$A,$D$2),"")</f>
        <v>0</v>
      </c>
      <c r="AM78" s="53" t="str">
        <f>IF(AND(TRUE,AM$67&lt;&gt;""),SUMIFS(Flussi!$F:$F,Flussi!$B:$B,AM$67,Flussi!$D:$D,$J78,Flussi!$E:$E,$K78,Flussi!$A:$A,$D$2),"")</f>
        <v/>
      </c>
      <c r="AN78" s="53" t="str">
        <f>IF(AND(TRUE,AN$67&lt;&gt;""),SUMIFS(Flussi!$F:$F,Flussi!$B:$B,AN$67,Flussi!$D:$D,$J78,Flussi!$E:$E,$K78,Flussi!$A:$A,$D$2),"")</f>
        <v/>
      </c>
      <c r="AO78" s="53" t="str">
        <f>IF(AND(TRUE,AO$67&lt;&gt;""),SUMIFS(Flussi!$F:$F,Flussi!$B:$B,AO$67,Flussi!$D:$D,$J78,Flussi!$E:$E,$K78,Flussi!$A:$A,$D$2),"")</f>
        <v/>
      </c>
    </row>
    <row r="79" spans="8:41" ht="17" outlineLevel="1" x14ac:dyDescent="1.2">
      <c r="J79" s="168" t="s">
        <v>89</v>
      </c>
      <c r="K79" s="184" t="s">
        <v>274</v>
      </c>
      <c r="L79" s="53">
        <f>IF(AND(TRUE,L$67&lt;&gt;""),SUMIFS(Flussi!$F:$F,Flussi!$B:$B,L$67,Flussi!$D:$D,$J79,Flussi!$E:$E,$K79,Flussi!$A:$A,$D$2),"")</f>
        <v>-1115.8599999999999</v>
      </c>
      <c r="M79" s="53">
        <f ca="1">IF(AND(TRUE,M$67&lt;&gt;""),SUMIFS(Flussi!$F:$F,Flussi!$B:$B,M$67,Flussi!$D:$D,$J79,Flussi!$E:$E,$K79,Flussi!$A:$A,$D$2),"")</f>
        <v>385.14</v>
      </c>
      <c r="N79" s="53">
        <f ca="1">IF(AND(TRUE,N$67&lt;&gt;""),SUMIFS(Flussi!$F:$F,Flussi!$B:$B,N$67,Flussi!$D:$D,$J79,Flussi!$E:$E,$K79,Flussi!$A:$A,$D$2),"")</f>
        <v>1200</v>
      </c>
      <c r="O79" s="53">
        <f ca="1">IF(AND(TRUE,O$67&lt;&gt;""),SUMIFS(Flussi!$F:$F,Flussi!$B:$B,O$67,Flussi!$D:$D,$J79,Flussi!$E:$E,$K79,Flussi!$A:$A,$D$2),"")</f>
        <v>1200</v>
      </c>
      <c r="P79" s="53">
        <f ca="1">IF(AND(TRUE,P$67&lt;&gt;""),SUMIFS(Flussi!$F:$F,Flussi!$B:$B,P$67,Flussi!$D:$D,$J79,Flussi!$E:$E,$K79,Flussi!$A:$A,$D$2),"")</f>
        <v>1200</v>
      </c>
      <c r="Q79" s="53">
        <f ca="1">IF(AND(TRUE,Q$67&lt;&gt;""),SUMIFS(Flussi!$F:$F,Flussi!$B:$B,Q$67,Flussi!$D:$D,$J79,Flussi!$E:$E,$K79,Flussi!$A:$A,$D$2),"")</f>
        <v>1200</v>
      </c>
      <c r="R79" s="53">
        <f ca="1">IF(AND(TRUE,R$67&lt;&gt;""),SUMIFS(Flussi!$F:$F,Flussi!$B:$B,R$67,Flussi!$D:$D,$J79,Flussi!$E:$E,$K79,Flussi!$A:$A,$D$2),"")</f>
        <v>1200</v>
      </c>
      <c r="S79" s="53">
        <f ca="1">IF(AND(TRUE,S$67&lt;&gt;""),SUMIFS(Flussi!$F:$F,Flussi!$B:$B,S$67,Flussi!$D:$D,$J79,Flussi!$E:$E,$K79,Flussi!$A:$A,$D$2),"")</f>
        <v>1200</v>
      </c>
      <c r="T79" s="53">
        <f ca="1">IF(AND(TRUE,T$67&lt;&gt;""),SUMIFS(Flussi!$F:$F,Flussi!$B:$B,T$67,Flussi!$D:$D,$J79,Flussi!$E:$E,$K79,Flussi!$A:$A,$D$2),"")</f>
        <v>1200</v>
      </c>
      <c r="U79" s="53">
        <f ca="1">IF(AND(TRUE,U$67&lt;&gt;""),SUMIFS(Flussi!$F:$F,Flussi!$B:$B,U$67,Flussi!$D:$D,$J79,Flussi!$E:$E,$K79,Flussi!$A:$A,$D$2),"")</f>
        <v>1200</v>
      </c>
      <c r="V79" s="53">
        <f ca="1">IF(AND(TRUE,V$67&lt;&gt;""),SUMIFS(Flussi!$F:$F,Flussi!$B:$B,V$67,Flussi!$D:$D,$J79,Flussi!$E:$E,$K79,Flussi!$A:$A,$D$2),"")</f>
        <v>1200</v>
      </c>
      <c r="W79" s="53">
        <f ca="1">IF(AND(TRUE,W$67&lt;&gt;""),SUMIFS(Flussi!$F:$F,Flussi!$B:$B,W$67,Flussi!$D:$D,$J79,Flussi!$E:$E,$K79,Flussi!$A:$A,$D$2),"")</f>
        <v>1200</v>
      </c>
      <c r="X79" s="53">
        <f ca="1">IF(AND(TRUE,X$67&lt;&gt;""),SUMIFS(Flussi!$F:$F,Flussi!$B:$B,X$67,Flussi!$D:$D,$J79,Flussi!$E:$E,$K79,Flussi!$A:$A,$D$2),"")</f>
        <v>1200</v>
      </c>
      <c r="Y79" s="53">
        <f ca="1">IF(AND(TRUE,Y$67&lt;&gt;""),SUMIFS(Flussi!$F:$F,Flussi!$B:$B,Y$67,Flussi!$D:$D,$J79,Flussi!$E:$E,$K79,Flussi!$A:$A,$D$2),"")</f>
        <v>1200</v>
      </c>
      <c r="Z79" s="53">
        <f ca="1">IF(AND(TRUE,Z$67&lt;&gt;""),SUMIFS(Flussi!$F:$F,Flussi!$B:$B,Z$67,Flussi!$D:$D,$J79,Flussi!$E:$E,$K79,Flussi!$A:$A,$D$2),"")</f>
        <v>1200</v>
      </c>
      <c r="AA79" s="53">
        <f ca="1">IF(AND(TRUE,AA$67&lt;&gt;""),SUMIFS(Flussi!$F:$F,Flussi!$B:$B,AA$67,Flussi!$D:$D,$J79,Flussi!$E:$E,$K79,Flussi!$A:$A,$D$2),"")</f>
        <v>1200</v>
      </c>
      <c r="AB79" s="53">
        <f ca="1">IF(AND(TRUE,AB$67&lt;&gt;""),SUMIFS(Flussi!$F:$F,Flussi!$B:$B,AB$67,Flussi!$D:$D,$J79,Flussi!$E:$E,$K79,Flussi!$A:$A,$D$2),"")</f>
        <v>1200</v>
      </c>
      <c r="AC79" s="53">
        <f ca="1">IF(AND(TRUE,AC$67&lt;&gt;""),SUMIFS(Flussi!$F:$F,Flussi!$B:$B,AC$67,Flussi!$D:$D,$J79,Flussi!$E:$E,$K79,Flussi!$A:$A,$D$2),"")</f>
        <v>1200</v>
      </c>
      <c r="AD79" s="53">
        <f ca="1">IF(AND(TRUE,AD$67&lt;&gt;""),SUMIFS(Flussi!$F:$F,Flussi!$B:$B,AD$67,Flussi!$D:$D,$J79,Flussi!$E:$E,$K79,Flussi!$A:$A,$D$2),"")</f>
        <v>1200</v>
      </c>
      <c r="AE79" s="53">
        <f ca="1">IF(AND(TRUE,AE$67&lt;&gt;""),SUMIFS(Flussi!$F:$F,Flussi!$B:$B,AE$67,Flussi!$D:$D,$J79,Flussi!$E:$E,$K79,Flussi!$A:$A,$D$2),"")</f>
        <v>1200</v>
      </c>
      <c r="AF79" s="53">
        <f ca="1">IF(AND(TRUE,AF$67&lt;&gt;""),SUMIFS(Flussi!$F:$F,Flussi!$B:$B,AF$67,Flussi!$D:$D,$J79,Flussi!$E:$E,$K79,Flussi!$A:$A,$D$2),"")</f>
        <v>1200</v>
      </c>
      <c r="AG79" s="53">
        <f ca="1">IF(AND(TRUE,AG$67&lt;&gt;""),SUMIFS(Flussi!$F:$F,Flussi!$B:$B,AG$67,Flussi!$D:$D,$J79,Flussi!$E:$E,$K79,Flussi!$A:$A,$D$2),"")</f>
        <v>1200</v>
      </c>
      <c r="AH79" s="53">
        <f ca="1">IF(AND(TRUE,AH$67&lt;&gt;""),SUMIFS(Flussi!$F:$F,Flussi!$B:$B,AH$67,Flussi!$D:$D,$J79,Flussi!$E:$E,$K79,Flussi!$A:$A,$D$2),"")</f>
        <v>1200</v>
      </c>
      <c r="AI79" s="53">
        <f ca="1">IF(AND(TRUE,AI$67&lt;&gt;""),SUMIFS(Flussi!$F:$F,Flussi!$B:$B,AI$67,Flussi!$D:$D,$J79,Flussi!$E:$E,$K79,Flussi!$A:$A,$D$2),"")</f>
        <v>1200</v>
      </c>
      <c r="AJ79" s="53">
        <f ca="1">IF(AND(TRUE,AJ$67&lt;&gt;""),SUMIFS(Flussi!$F:$F,Flussi!$B:$B,AJ$67,Flussi!$D:$D,$J79,Flussi!$E:$E,$K79,Flussi!$A:$A,$D$2),"")</f>
        <v>1200</v>
      </c>
      <c r="AK79" s="53">
        <f>IF(AND(TRUE,AK$67&lt;&gt;""),SUMIFS(Flussi!$F:$F,Flussi!$B:$B,AK$67,Flussi!$D:$D,$J79,Flussi!$E:$E,$K79,Flussi!$A:$A,$D$2),"")</f>
        <v>0</v>
      </c>
      <c r="AL79" s="53">
        <f>IF(AND(TRUE,AL$67&lt;&gt;""),SUMIFS(Flussi!$F:$F,Flussi!$B:$B,AL$67,Flussi!$D:$D,$J79,Flussi!$E:$E,$K79,Flussi!$A:$A,$D$2),"")</f>
        <v>0</v>
      </c>
      <c r="AM79" s="53" t="str">
        <f>IF(AND(TRUE,AM$67&lt;&gt;""),SUMIFS(Flussi!$F:$F,Flussi!$B:$B,AM$67,Flussi!$D:$D,$J79,Flussi!$E:$E,$K79,Flussi!$A:$A,$D$2),"")</f>
        <v/>
      </c>
      <c r="AN79" s="53" t="str">
        <f>IF(AND(TRUE,AN$67&lt;&gt;""),SUMIFS(Flussi!$F:$F,Flussi!$B:$B,AN$67,Flussi!$D:$D,$J79,Flussi!$E:$E,$K79,Flussi!$A:$A,$D$2),"")</f>
        <v/>
      </c>
      <c r="AO79" s="53" t="str">
        <f>IF(AND(TRUE,AO$67&lt;&gt;""),SUMIFS(Flussi!$F:$F,Flussi!$B:$B,AO$67,Flussi!$D:$D,$J79,Flussi!$E:$E,$K79,Flussi!$A:$A,$D$2),"")</f>
        <v/>
      </c>
    </row>
    <row r="80" spans="8:41" ht="17" outlineLevel="1" x14ac:dyDescent="1.2">
      <c r="J80" s="168" t="s">
        <v>89</v>
      </c>
      <c r="K80" s="184" t="s">
        <v>275</v>
      </c>
      <c r="L80" s="53">
        <f>IF(AND(TRUE,L$67&lt;&gt;""),SUMIFS(Flussi!$F:$F,Flussi!$B:$B,L$67,Flussi!$D:$D,$J80,Flussi!$E:$E,$K80,Flussi!$A:$A,$D$2),"")</f>
        <v>-972.58</v>
      </c>
      <c r="M80" s="53">
        <f ca="1">IF(AND(TRUE,M$67&lt;&gt;""),SUMIFS(Flussi!$F:$F,Flussi!$B:$B,M$67,Flussi!$D:$D,$J80,Flussi!$E:$E,$K80,Flussi!$A:$A,$D$2),"")</f>
        <v>0</v>
      </c>
      <c r="N80" s="53">
        <f>IF(AND(TRUE,N$67&lt;&gt;""),SUMIFS(Flussi!$F:$F,Flussi!$B:$B,N$67,Flussi!$D:$D,$J80,Flussi!$E:$E,$K80,Flussi!$A:$A,$D$2),"")</f>
        <v>0</v>
      </c>
      <c r="O80" s="53">
        <f>IF(AND(TRUE,O$67&lt;&gt;""),SUMIFS(Flussi!$F:$F,Flussi!$B:$B,O$67,Flussi!$D:$D,$J80,Flussi!$E:$E,$K80,Flussi!$A:$A,$D$2),"")</f>
        <v>0</v>
      </c>
      <c r="P80" s="53">
        <f>IF(AND(TRUE,P$67&lt;&gt;""),SUMIFS(Flussi!$F:$F,Flussi!$B:$B,P$67,Flussi!$D:$D,$J80,Flussi!$E:$E,$K80,Flussi!$A:$A,$D$2),"")</f>
        <v>0</v>
      </c>
      <c r="Q80" s="53">
        <f>IF(AND(TRUE,Q$67&lt;&gt;""),SUMIFS(Flussi!$F:$F,Flussi!$B:$B,Q$67,Flussi!$D:$D,$J80,Flussi!$E:$E,$K80,Flussi!$A:$A,$D$2),"")</f>
        <v>0</v>
      </c>
      <c r="R80" s="53">
        <f>IF(AND(TRUE,R$67&lt;&gt;""),SUMIFS(Flussi!$F:$F,Flussi!$B:$B,R$67,Flussi!$D:$D,$J80,Flussi!$E:$E,$K80,Flussi!$A:$A,$D$2),"")</f>
        <v>0</v>
      </c>
      <c r="S80" s="53">
        <f>IF(AND(TRUE,S$67&lt;&gt;""),SUMIFS(Flussi!$F:$F,Flussi!$B:$B,S$67,Flussi!$D:$D,$J80,Flussi!$E:$E,$K80,Flussi!$A:$A,$D$2),"")</f>
        <v>0</v>
      </c>
      <c r="T80" s="53">
        <f>IF(AND(TRUE,T$67&lt;&gt;""),SUMIFS(Flussi!$F:$F,Flussi!$B:$B,T$67,Flussi!$D:$D,$J80,Flussi!$E:$E,$K80,Flussi!$A:$A,$D$2),"")</f>
        <v>0</v>
      </c>
      <c r="U80" s="53">
        <f>IF(AND(TRUE,U$67&lt;&gt;""),SUMIFS(Flussi!$F:$F,Flussi!$B:$B,U$67,Flussi!$D:$D,$J80,Flussi!$E:$E,$K80,Flussi!$A:$A,$D$2),"")</f>
        <v>0</v>
      </c>
      <c r="V80" s="53">
        <f>IF(AND(TRUE,V$67&lt;&gt;""),SUMIFS(Flussi!$F:$F,Flussi!$B:$B,V$67,Flussi!$D:$D,$J80,Flussi!$E:$E,$K80,Flussi!$A:$A,$D$2),"")</f>
        <v>0</v>
      </c>
      <c r="W80" s="53">
        <f>IF(AND(TRUE,W$67&lt;&gt;""),SUMIFS(Flussi!$F:$F,Flussi!$B:$B,W$67,Flussi!$D:$D,$J80,Flussi!$E:$E,$K80,Flussi!$A:$A,$D$2),"")</f>
        <v>0</v>
      </c>
      <c r="X80" s="53">
        <f>IF(AND(TRUE,X$67&lt;&gt;""),SUMIFS(Flussi!$F:$F,Flussi!$B:$B,X$67,Flussi!$D:$D,$J80,Flussi!$E:$E,$K80,Flussi!$A:$A,$D$2),"")</f>
        <v>0</v>
      </c>
      <c r="Y80" s="53">
        <f>IF(AND(TRUE,Y$67&lt;&gt;""),SUMIFS(Flussi!$F:$F,Flussi!$B:$B,Y$67,Flussi!$D:$D,$J80,Flussi!$E:$E,$K80,Flussi!$A:$A,$D$2),"")</f>
        <v>0</v>
      </c>
      <c r="Z80" s="53">
        <f>IF(AND(TRUE,Z$67&lt;&gt;""),SUMIFS(Flussi!$F:$F,Flussi!$B:$B,Z$67,Flussi!$D:$D,$J80,Flussi!$E:$E,$K80,Flussi!$A:$A,$D$2),"")</f>
        <v>0</v>
      </c>
      <c r="AA80" s="53">
        <f>IF(AND(TRUE,AA$67&lt;&gt;""),SUMIFS(Flussi!$F:$F,Flussi!$B:$B,AA$67,Flussi!$D:$D,$J80,Flussi!$E:$E,$K80,Flussi!$A:$A,$D$2),"")</f>
        <v>0</v>
      </c>
      <c r="AB80" s="53">
        <f>IF(AND(TRUE,AB$67&lt;&gt;""),SUMIFS(Flussi!$F:$F,Flussi!$B:$B,AB$67,Flussi!$D:$D,$J80,Flussi!$E:$E,$K80,Flussi!$A:$A,$D$2),"")</f>
        <v>0</v>
      </c>
      <c r="AC80" s="53">
        <f>IF(AND(TRUE,AC$67&lt;&gt;""),SUMIFS(Flussi!$F:$F,Flussi!$B:$B,AC$67,Flussi!$D:$D,$J80,Flussi!$E:$E,$K80,Flussi!$A:$A,$D$2),"")</f>
        <v>0</v>
      </c>
      <c r="AD80" s="53">
        <f>IF(AND(TRUE,AD$67&lt;&gt;""),SUMIFS(Flussi!$F:$F,Flussi!$B:$B,AD$67,Flussi!$D:$D,$J80,Flussi!$E:$E,$K80,Flussi!$A:$A,$D$2),"")</f>
        <v>0</v>
      </c>
      <c r="AE80" s="53">
        <f>IF(AND(TRUE,AE$67&lt;&gt;""),SUMIFS(Flussi!$F:$F,Flussi!$B:$B,AE$67,Flussi!$D:$D,$J80,Flussi!$E:$E,$K80,Flussi!$A:$A,$D$2),"")</f>
        <v>0</v>
      </c>
      <c r="AF80" s="53">
        <f>IF(AND(TRUE,AF$67&lt;&gt;""),SUMIFS(Flussi!$F:$F,Flussi!$B:$B,AF$67,Flussi!$D:$D,$J80,Flussi!$E:$E,$K80,Flussi!$A:$A,$D$2),"")</f>
        <v>0</v>
      </c>
      <c r="AG80" s="53">
        <f>IF(AND(TRUE,AG$67&lt;&gt;""),SUMIFS(Flussi!$F:$F,Flussi!$B:$B,AG$67,Flussi!$D:$D,$J80,Flussi!$E:$E,$K80,Flussi!$A:$A,$D$2),"")</f>
        <v>0</v>
      </c>
      <c r="AH80" s="53">
        <f>IF(AND(TRUE,AH$67&lt;&gt;""),SUMIFS(Flussi!$F:$F,Flussi!$B:$B,AH$67,Flussi!$D:$D,$J80,Flussi!$E:$E,$K80,Flussi!$A:$A,$D$2),"")</f>
        <v>0</v>
      </c>
      <c r="AI80" s="53">
        <f>IF(AND(TRUE,AI$67&lt;&gt;""),SUMIFS(Flussi!$F:$F,Flussi!$B:$B,AI$67,Flussi!$D:$D,$J80,Flussi!$E:$E,$K80,Flussi!$A:$A,$D$2),"")</f>
        <v>0</v>
      </c>
      <c r="AJ80" s="53">
        <f>IF(AND(TRUE,AJ$67&lt;&gt;""),SUMIFS(Flussi!$F:$F,Flussi!$B:$B,AJ$67,Flussi!$D:$D,$J80,Flussi!$E:$E,$K80,Flussi!$A:$A,$D$2),"")</f>
        <v>0</v>
      </c>
      <c r="AK80" s="53">
        <f>IF(AND(TRUE,AK$67&lt;&gt;""),SUMIFS(Flussi!$F:$F,Flussi!$B:$B,AK$67,Flussi!$D:$D,$J80,Flussi!$E:$E,$K80,Flussi!$A:$A,$D$2),"")</f>
        <v>0</v>
      </c>
      <c r="AL80" s="53">
        <f>IF(AND(TRUE,AL$67&lt;&gt;""),SUMIFS(Flussi!$F:$F,Flussi!$B:$B,AL$67,Flussi!$D:$D,$J80,Flussi!$E:$E,$K80,Flussi!$A:$A,$D$2),"")</f>
        <v>0</v>
      </c>
      <c r="AM80" s="53" t="str">
        <f>IF(AND(TRUE,AM$67&lt;&gt;""),SUMIFS(Flussi!$F:$F,Flussi!$B:$B,AM$67,Flussi!$D:$D,$J80,Flussi!$E:$E,$K80,Flussi!$A:$A,$D$2),"")</f>
        <v/>
      </c>
      <c r="AN80" s="53" t="str">
        <f>IF(AND(TRUE,AN$67&lt;&gt;""),SUMIFS(Flussi!$F:$F,Flussi!$B:$B,AN$67,Flussi!$D:$D,$J80,Flussi!$E:$E,$K80,Flussi!$A:$A,$D$2),"")</f>
        <v/>
      </c>
      <c r="AO80" s="53" t="str">
        <f>IF(AND(TRUE,AO$67&lt;&gt;""),SUMIFS(Flussi!$F:$F,Flussi!$B:$B,AO$67,Flussi!$D:$D,$J80,Flussi!$E:$E,$K80,Flussi!$A:$A,$D$2),"")</f>
        <v/>
      </c>
    </row>
    <row r="81" spans="8:41" ht="17" outlineLevel="1" x14ac:dyDescent="1.2">
      <c r="J81" s="168" t="s">
        <v>88</v>
      </c>
      <c r="K81" s="184" t="s">
        <v>5</v>
      </c>
      <c r="L81" s="53">
        <f>IF(AND(TRUE,L$67&lt;&gt;""),SUMIFS(Flussi!$F:$F,Flussi!$B:$B,L$67,Flussi!$D:$D,$J81,Flussi!$E:$E,$K81,Flussi!$A:$A,$D$2),"")</f>
        <v>0</v>
      </c>
      <c r="M81" s="53">
        <f ca="1">IF(AND(TRUE,M$67&lt;&gt;""),SUMIFS(Flussi!$F:$F,Flussi!$B:$B,M$67,Flussi!$D:$D,$J81,Flussi!$E:$E,$K81,Flussi!$A:$A,$D$2),"")</f>
        <v>0</v>
      </c>
      <c r="N81" s="53">
        <f ca="1">IF(AND(TRUE,N$67&lt;&gt;""),SUMIFS(Flussi!$F:$F,Flussi!$B:$B,N$67,Flussi!$D:$D,$J81,Flussi!$E:$E,$K81,Flussi!$A:$A,$D$2),"")</f>
        <v>0</v>
      </c>
      <c r="O81" s="53">
        <f ca="1">IF(AND(TRUE,O$67&lt;&gt;""),SUMIFS(Flussi!$F:$F,Flussi!$B:$B,O$67,Flussi!$D:$D,$J81,Flussi!$E:$E,$K81,Flussi!$A:$A,$D$2),"")</f>
        <v>0</v>
      </c>
      <c r="P81" s="53">
        <f ca="1">IF(AND(TRUE,P$67&lt;&gt;""),SUMIFS(Flussi!$F:$F,Flussi!$B:$B,P$67,Flussi!$D:$D,$J81,Flussi!$E:$E,$K81,Flussi!$A:$A,$D$2),"")</f>
        <v>0</v>
      </c>
      <c r="Q81" s="53">
        <f ca="1">IF(AND(TRUE,Q$67&lt;&gt;""),SUMIFS(Flussi!$F:$F,Flussi!$B:$B,Q$67,Flussi!$D:$D,$J81,Flussi!$E:$E,$K81,Flussi!$A:$A,$D$2),"")</f>
        <v>0</v>
      </c>
      <c r="R81" s="53">
        <f ca="1">IF(AND(TRUE,R$67&lt;&gt;""),SUMIFS(Flussi!$F:$F,Flussi!$B:$B,R$67,Flussi!$D:$D,$J81,Flussi!$E:$E,$K81,Flussi!$A:$A,$D$2),"")</f>
        <v>0</v>
      </c>
      <c r="S81" s="53">
        <f ca="1">IF(AND(TRUE,S$67&lt;&gt;""),SUMIFS(Flussi!$F:$F,Flussi!$B:$B,S$67,Flussi!$D:$D,$J81,Flussi!$E:$E,$K81,Flussi!$A:$A,$D$2),"")</f>
        <v>0</v>
      </c>
      <c r="T81" s="53">
        <f ca="1">IF(AND(TRUE,T$67&lt;&gt;""),SUMIFS(Flussi!$F:$F,Flussi!$B:$B,T$67,Flussi!$D:$D,$J81,Flussi!$E:$E,$K81,Flussi!$A:$A,$D$2),"")</f>
        <v>0</v>
      </c>
      <c r="U81" s="53">
        <f ca="1">IF(AND(TRUE,U$67&lt;&gt;""),SUMIFS(Flussi!$F:$F,Flussi!$B:$B,U$67,Flussi!$D:$D,$J81,Flussi!$E:$E,$K81,Flussi!$A:$A,$D$2),"")</f>
        <v>0</v>
      </c>
      <c r="V81" s="53">
        <f ca="1">IF(AND(TRUE,V$67&lt;&gt;""),SUMIFS(Flussi!$F:$F,Flussi!$B:$B,V$67,Flussi!$D:$D,$J81,Flussi!$E:$E,$K81,Flussi!$A:$A,$D$2),"")</f>
        <v>0</v>
      </c>
      <c r="W81" s="53">
        <f ca="1">IF(AND(TRUE,W$67&lt;&gt;""),SUMIFS(Flussi!$F:$F,Flussi!$B:$B,W$67,Flussi!$D:$D,$J81,Flussi!$E:$E,$K81,Flussi!$A:$A,$D$2),"")</f>
        <v>0</v>
      </c>
      <c r="X81" s="53">
        <f ca="1">IF(AND(TRUE,X$67&lt;&gt;""),SUMIFS(Flussi!$F:$F,Flussi!$B:$B,X$67,Flussi!$D:$D,$J81,Flussi!$E:$E,$K81,Flussi!$A:$A,$D$2),"")</f>
        <v>0</v>
      </c>
      <c r="Y81" s="53">
        <f ca="1">IF(AND(TRUE,Y$67&lt;&gt;""),SUMIFS(Flussi!$F:$F,Flussi!$B:$B,Y$67,Flussi!$D:$D,$J81,Flussi!$E:$E,$K81,Flussi!$A:$A,$D$2),"")</f>
        <v>0</v>
      </c>
      <c r="Z81" s="53">
        <f ca="1">IF(AND(TRUE,Z$67&lt;&gt;""),SUMIFS(Flussi!$F:$F,Flussi!$B:$B,Z$67,Flussi!$D:$D,$J81,Flussi!$E:$E,$K81,Flussi!$A:$A,$D$2),"")</f>
        <v>0</v>
      </c>
      <c r="AA81" s="53">
        <f ca="1">IF(AND(TRUE,AA$67&lt;&gt;""),SUMIFS(Flussi!$F:$F,Flussi!$B:$B,AA$67,Flussi!$D:$D,$J81,Flussi!$E:$E,$K81,Flussi!$A:$A,$D$2),"")</f>
        <v>0</v>
      </c>
      <c r="AB81" s="53">
        <f ca="1">IF(AND(TRUE,AB$67&lt;&gt;""),SUMIFS(Flussi!$F:$F,Flussi!$B:$B,AB$67,Flussi!$D:$D,$J81,Flussi!$E:$E,$K81,Flussi!$A:$A,$D$2),"")</f>
        <v>0</v>
      </c>
      <c r="AC81" s="53">
        <f ca="1">IF(AND(TRUE,AC$67&lt;&gt;""),SUMIFS(Flussi!$F:$F,Flussi!$B:$B,AC$67,Flussi!$D:$D,$J81,Flussi!$E:$E,$K81,Flussi!$A:$A,$D$2),"")</f>
        <v>0</v>
      </c>
      <c r="AD81" s="53">
        <f ca="1">IF(AND(TRUE,AD$67&lt;&gt;""),SUMIFS(Flussi!$F:$F,Flussi!$B:$B,AD$67,Flussi!$D:$D,$J81,Flussi!$E:$E,$K81,Flussi!$A:$A,$D$2),"")</f>
        <v>0</v>
      </c>
      <c r="AE81" s="53">
        <f ca="1">IF(AND(TRUE,AE$67&lt;&gt;""),SUMIFS(Flussi!$F:$F,Flussi!$B:$B,AE$67,Flussi!$D:$D,$J81,Flussi!$E:$E,$K81,Flussi!$A:$A,$D$2),"")</f>
        <v>0</v>
      </c>
      <c r="AF81" s="53">
        <f ca="1">IF(AND(TRUE,AF$67&lt;&gt;""),SUMIFS(Flussi!$F:$F,Flussi!$B:$B,AF$67,Flussi!$D:$D,$J81,Flussi!$E:$E,$K81,Flussi!$A:$A,$D$2),"")</f>
        <v>0</v>
      </c>
      <c r="AG81" s="53">
        <f ca="1">IF(AND(TRUE,AG$67&lt;&gt;""),SUMIFS(Flussi!$F:$F,Flussi!$B:$B,AG$67,Flussi!$D:$D,$J81,Flussi!$E:$E,$K81,Flussi!$A:$A,$D$2),"")</f>
        <v>0</v>
      </c>
      <c r="AH81" s="53">
        <f ca="1">IF(AND(TRUE,AH$67&lt;&gt;""),SUMIFS(Flussi!$F:$F,Flussi!$B:$B,AH$67,Flussi!$D:$D,$J81,Flussi!$E:$E,$K81,Flussi!$A:$A,$D$2),"")</f>
        <v>0</v>
      </c>
      <c r="AI81" s="53">
        <f ca="1">IF(AND(TRUE,AI$67&lt;&gt;""),SUMIFS(Flussi!$F:$F,Flussi!$B:$B,AI$67,Flussi!$D:$D,$J81,Flussi!$E:$E,$K81,Flussi!$A:$A,$D$2),"")</f>
        <v>0</v>
      </c>
      <c r="AJ81" s="53">
        <f ca="1">IF(AND(TRUE,AJ$67&lt;&gt;""),SUMIFS(Flussi!$F:$F,Flussi!$B:$B,AJ$67,Flussi!$D:$D,$J81,Flussi!$E:$E,$K81,Flussi!$A:$A,$D$2),"")</f>
        <v>0</v>
      </c>
      <c r="AK81" s="53">
        <f>IF(AND(TRUE,AK$67&lt;&gt;""),SUMIFS(Flussi!$F:$F,Flussi!$B:$B,AK$67,Flussi!$D:$D,$J81,Flussi!$E:$E,$K81,Flussi!$A:$A,$D$2),"")</f>
        <v>0</v>
      </c>
      <c r="AL81" s="53">
        <f>IF(AND(TRUE,AL$67&lt;&gt;""),SUMIFS(Flussi!$F:$F,Flussi!$B:$B,AL$67,Flussi!$D:$D,$J81,Flussi!$E:$E,$K81,Flussi!$A:$A,$D$2),"")</f>
        <v>0</v>
      </c>
      <c r="AM81" s="53" t="str">
        <f>IF(AND(TRUE,AM$67&lt;&gt;""),SUMIFS(Flussi!$F:$F,Flussi!$B:$B,AM$67,Flussi!$D:$D,$J81,Flussi!$E:$E,$K81,Flussi!$A:$A,$D$2),"")</f>
        <v/>
      </c>
      <c r="AN81" s="53" t="str">
        <f>IF(AND(TRUE,AN$67&lt;&gt;""),SUMIFS(Flussi!$F:$F,Flussi!$B:$B,AN$67,Flussi!$D:$D,$J81,Flussi!$E:$E,$K81,Flussi!$A:$A,$D$2),"")</f>
        <v/>
      </c>
      <c r="AO81" s="53" t="str">
        <f>IF(AND(TRUE,AO$67&lt;&gt;""),SUMIFS(Flussi!$F:$F,Flussi!$B:$B,AO$67,Flussi!$D:$D,$J81,Flussi!$E:$E,$K81,Flussi!$A:$A,$D$2),"")</f>
        <v/>
      </c>
    </row>
    <row r="82" spans="8:41" ht="17" outlineLevel="1" x14ac:dyDescent="1.2">
      <c r="J82" s="168" t="s">
        <v>87</v>
      </c>
      <c r="K82" s="184" t="s">
        <v>5</v>
      </c>
      <c r="L82" s="53">
        <f ca="1">IF(AND(TRUE,L$67&lt;&gt;""),SUMIFS(Flussi!$F:$F,Flussi!$B:$B,L$67,Flussi!$D:$D,$J82,Flussi!$E:$E,$K82,Flussi!$A:$A,$D$2),"")</f>
        <v>-100</v>
      </c>
      <c r="M82" s="53">
        <f ca="1">IF(AND(TRUE,M$67&lt;&gt;""),SUMIFS(Flussi!$F:$F,Flussi!$B:$B,M$67,Flussi!$D:$D,$J82,Flussi!$E:$E,$K82,Flussi!$A:$A,$D$2),"")</f>
        <v>-100</v>
      </c>
      <c r="N82" s="53">
        <f ca="1">IF(AND(TRUE,N$67&lt;&gt;""),SUMIFS(Flussi!$F:$F,Flussi!$B:$B,N$67,Flussi!$D:$D,$J82,Flussi!$E:$E,$K82,Flussi!$A:$A,$D$2),"")</f>
        <v>-100</v>
      </c>
      <c r="O82" s="53">
        <f ca="1">IF(AND(TRUE,O$67&lt;&gt;""),SUMIFS(Flussi!$F:$F,Flussi!$B:$B,O$67,Flussi!$D:$D,$J82,Flussi!$E:$E,$K82,Flussi!$A:$A,$D$2),"")</f>
        <v>-100</v>
      </c>
      <c r="P82" s="53">
        <f ca="1">IF(AND(TRUE,P$67&lt;&gt;""),SUMIFS(Flussi!$F:$F,Flussi!$B:$B,P$67,Flussi!$D:$D,$J82,Flussi!$E:$E,$K82,Flussi!$A:$A,$D$2),"")</f>
        <v>-100</v>
      </c>
      <c r="Q82" s="53">
        <f ca="1">IF(AND(TRUE,Q$67&lt;&gt;""),SUMIFS(Flussi!$F:$F,Flussi!$B:$B,Q$67,Flussi!$D:$D,$J82,Flussi!$E:$E,$K82,Flussi!$A:$A,$D$2),"")</f>
        <v>-100</v>
      </c>
      <c r="R82" s="53">
        <f ca="1">IF(AND(TRUE,R$67&lt;&gt;""),SUMIFS(Flussi!$F:$F,Flussi!$B:$B,R$67,Flussi!$D:$D,$J82,Flussi!$E:$E,$K82,Flussi!$A:$A,$D$2),"")</f>
        <v>-100</v>
      </c>
      <c r="S82" s="53">
        <f ca="1">IF(AND(TRUE,S$67&lt;&gt;""),SUMIFS(Flussi!$F:$F,Flussi!$B:$B,S$67,Flussi!$D:$D,$J82,Flussi!$E:$E,$K82,Flussi!$A:$A,$D$2),"")</f>
        <v>-100</v>
      </c>
      <c r="T82" s="53">
        <f ca="1">IF(AND(TRUE,T$67&lt;&gt;""),SUMIFS(Flussi!$F:$F,Flussi!$B:$B,T$67,Flussi!$D:$D,$J82,Flussi!$E:$E,$K82,Flussi!$A:$A,$D$2),"")</f>
        <v>-100</v>
      </c>
      <c r="U82" s="53">
        <f ca="1">IF(AND(TRUE,U$67&lt;&gt;""),SUMIFS(Flussi!$F:$F,Flussi!$B:$B,U$67,Flussi!$D:$D,$J82,Flussi!$E:$E,$K82,Flussi!$A:$A,$D$2),"")</f>
        <v>-100</v>
      </c>
      <c r="V82" s="53">
        <f ca="1">IF(AND(TRUE,V$67&lt;&gt;""),SUMIFS(Flussi!$F:$F,Flussi!$B:$B,V$67,Flussi!$D:$D,$J82,Flussi!$E:$E,$K82,Flussi!$A:$A,$D$2),"")</f>
        <v>-100</v>
      </c>
      <c r="W82" s="53">
        <f ca="1">IF(AND(TRUE,W$67&lt;&gt;""),SUMIFS(Flussi!$F:$F,Flussi!$B:$B,W$67,Flussi!$D:$D,$J82,Flussi!$E:$E,$K82,Flussi!$A:$A,$D$2),"")</f>
        <v>-100</v>
      </c>
      <c r="X82" s="53">
        <f ca="1">IF(AND(TRUE,X$67&lt;&gt;""),SUMIFS(Flussi!$F:$F,Flussi!$B:$B,X$67,Flussi!$D:$D,$J82,Flussi!$E:$E,$K82,Flussi!$A:$A,$D$2),"")</f>
        <v>-100</v>
      </c>
      <c r="Y82" s="53">
        <f ca="1">IF(AND(TRUE,Y$67&lt;&gt;""),SUMIFS(Flussi!$F:$F,Flussi!$B:$B,Y$67,Flussi!$D:$D,$J82,Flussi!$E:$E,$K82,Flussi!$A:$A,$D$2),"")</f>
        <v>-100</v>
      </c>
      <c r="Z82" s="53">
        <f ca="1">IF(AND(TRUE,Z$67&lt;&gt;""),SUMIFS(Flussi!$F:$F,Flussi!$B:$B,Z$67,Flussi!$D:$D,$J82,Flussi!$E:$E,$K82,Flussi!$A:$A,$D$2),"")</f>
        <v>-100</v>
      </c>
      <c r="AA82" s="53">
        <f ca="1">IF(AND(TRUE,AA$67&lt;&gt;""),SUMIFS(Flussi!$F:$F,Flussi!$B:$B,AA$67,Flussi!$D:$D,$J82,Flussi!$E:$E,$K82,Flussi!$A:$A,$D$2),"")</f>
        <v>-100</v>
      </c>
      <c r="AB82" s="53">
        <f ca="1">IF(AND(TRUE,AB$67&lt;&gt;""),SUMIFS(Flussi!$F:$F,Flussi!$B:$B,AB$67,Flussi!$D:$D,$J82,Flussi!$E:$E,$K82,Flussi!$A:$A,$D$2),"")</f>
        <v>-100</v>
      </c>
      <c r="AC82" s="53">
        <f ca="1">IF(AND(TRUE,AC$67&lt;&gt;""),SUMIFS(Flussi!$F:$F,Flussi!$B:$B,AC$67,Flussi!$D:$D,$J82,Flussi!$E:$E,$K82,Flussi!$A:$A,$D$2),"")</f>
        <v>-100</v>
      </c>
      <c r="AD82" s="53">
        <f ca="1">IF(AND(TRUE,AD$67&lt;&gt;""),SUMIFS(Flussi!$F:$F,Flussi!$B:$B,AD$67,Flussi!$D:$D,$J82,Flussi!$E:$E,$K82,Flussi!$A:$A,$D$2),"")</f>
        <v>-100</v>
      </c>
      <c r="AE82" s="53">
        <f ca="1">IF(AND(TRUE,AE$67&lt;&gt;""),SUMIFS(Flussi!$F:$F,Flussi!$B:$B,AE$67,Flussi!$D:$D,$J82,Flussi!$E:$E,$K82,Flussi!$A:$A,$D$2),"")</f>
        <v>-100</v>
      </c>
      <c r="AF82" s="53">
        <f ca="1">IF(AND(TRUE,AF$67&lt;&gt;""),SUMIFS(Flussi!$F:$F,Flussi!$B:$B,AF$67,Flussi!$D:$D,$J82,Flussi!$E:$E,$K82,Flussi!$A:$A,$D$2),"")</f>
        <v>-100</v>
      </c>
      <c r="AG82" s="53">
        <f ca="1">IF(AND(TRUE,AG$67&lt;&gt;""),SUMIFS(Flussi!$F:$F,Flussi!$B:$B,AG$67,Flussi!$D:$D,$J82,Flussi!$E:$E,$K82,Flussi!$A:$A,$D$2),"")</f>
        <v>-100</v>
      </c>
      <c r="AH82" s="53">
        <f ca="1">IF(AND(TRUE,AH$67&lt;&gt;""),SUMIFS(Flussi!$F:$F,Flussi!$B:$B,AH$67,Flussi!$D:$D,$J82,Flussi!$E:$E,$K82,Flussi!$A:$A,$D$2),"")</f>
        <v>-100</v>
      </c>
      <c r="AI82" s="53">
        <f ca="1">IF(AND(TRUE,AI$67&lt;&gt;""),SUMIFS(Flussi!$F:$F,Flussi!$B:$B,AI$67,Flussi!$D:$D,$J82,Flussi!$E:$E,$K82,Flussi!$A:$A,$D$2),"")</f>
        <v>-100</v>
      </c>
      <c r="AJ82" s="53">
        <f ca="1">IF(AND(TRUE,AJ$67&lt;&gt;""),SUMIFS(Flussi!$F:$F,Flussi!$B:$B,AJ$67,Flussi!$D:$D,$J82,Flussi!$E:$E,$K82,Flussi!$A:$A,$D$2),"")</f>
        <v>-100</v>
      </c>
      <c r="AK82" s="53">
        <f>IF(AND(TRUE,AK$67&lt;&gt;""),SUMIFS(Flussi!$F:$F,Flussi!$B:$B,AK$67,Flussi!$D:$D,$J82,Flussi!$E:$E,$K82,Flussi!$A:$A,$D$2),"")</f>
        <v>0</v>
      </c>
      <c r="AL82" s="53">
        <f>IF(AND(TRUE,AL$67&lt;&gt;""),SUMIFS(Flussi!$F:$F,Flussi!$B:$B,AL$67,Flussi!$D:$D,$J82,Flussi!$E:$E,$K82,Flussi!$A:$A,$D$2),"")</f>
        <v>0</v>
      </c>
      <c r="AM82" s="53" t="str">
        <f>IF(AND(TRUE,AM$67&lt;&gt;""),SUMIFS(Flussi!$F:$F,Flussi!$B:$B,AM$67,Flussi!$D:$D,$J82,Flussi!$E:$E,$K82,Flussi!$A:$A,$D$2),"")</f>
        <v/>
      </c>
      <c r="AN82" s="53" t="str">
        <f>IF(AND(TRUE,AN$67&lt;&gt;""),SUMIFS(Flussi!$F:$F,Flussi!$B:$B,AN$67,Flussi!$D:$D,$J82,Flussi!$E:$E,$K82,Flussi!$A:$A,$D$2),"")</f>
        <v/>
      </c>
      <c r="AO82" s="53" t="str">
        <f>IF(AND(TRUE,AO$67&lt;&gt;""),SUMIFS(Flussi!$F:$F,Flussi!$B:$B,AO$67,Flussi!$D:$D,$J82,Flussi!$E:$E,$K82,Flussi!$A:$A,$D$2),"")</f>
        <v/>
      </c>
    </row>
    <row r="83" spans="8:41" ht="17" outlineLevel="1" x14ac:dyDescent="1.2">
      <c r="J83" s="168" t="s">
        <v>86</v>
      </c>
      <c r="K83" s="184" t="s">
        <v>5</v>
      </c>
      <c r="L83" s="53">
        <f ca="1">IF(AND(TRUE,L$67&lt;&gt;""),SUMIFS(Flussi!$F:$F,Flussi!$B:$B,L$67,Flussi!$D:$D,$J83,Flussi!$E:$E,$K83,Flussi!$A:$A,$D$2),"")</f>
        <v>-200</v>
      </c>
      <c r="M83" s="53">
        <f ca="1">IF(AND(TRUE,M$67&lt;&gt;""),SUMIFS(Flussi!$F:$F,Flussi!$B:$B,M$67,Flussi!$D:$D,$J83,Flussi!$E:$E,$K83,Flussi!$A:$A,$D$2),"")</f>
        <v>-200</v>
      </c>
      <c r="N83" s="53">
        <f ca="1">IF(AND(TRUE,N$67&lt;&gt;""),SUMIFS(Flussi!$F:$F,Flussi!$B:$B,N$67,Flussi!$D:$D,$J83,Flussi!$E:$E,$K83,Flussi!$A:$A,$D$2),"")</f>
        <v>-200</v>
      </c>
      <c r="O83" s="53">
        <f ca="1">IF(AND(TRUE,O$67&lt;&gt;""),SUMIFS(Flussi!$F:$F,Flussi!$B:$B,O$67,Flussi!$D:$D,$J83,Flussi!$E:$E,$K83,Flussi!$A:$A,$D$2),"")</f>
        <v>-200</v>
      </c>
      <c r="P83" s="53">
        <f ca="1">IF(AND(TRUE,P$67&lt;&gt;""),SUMIFS(Flussi!$F:$F,Flussi!$B:$B,P$67,Flussi!$D:$D,$J83,Flussi!$E:$E,$K83,Flussi!$A:$A,$D$2),"")</f>
        <v>-200</v>
      </c>
      <c r="Q83" s="53">
        <f ca="1">IF(AND(TRUE,Q$67&lt;&gt;""),SUMIFS(Flussi!$F:$F,Flussi!$B:$B,Q$67,Flussi!$D:$D,$J83,Flussi!$E:$E,$K83,Flussi!$A:$A,$D$2),"")</f>
        <v>-200</v>
      </c>
      <c r="R83" s="53">
        <f ca="1">IF(AND(TRUE,R$67&lt;&gt;""),SUMIFS(Flussi!$F:$F,Flussi!$B:$B,R$67,Flussi!$D:$D,$J83,Flussi!$E:$E,$K83,Flussi!$A:$A,$D$2),"")</f>
        <v>-200</v>
      </c>
      <c r="S83" s="53">
        <f ca="1">IF(AND(TRUE,S$67&lt;&gt;""),SUMIFS(Flussi!$F:$F,Flussi!$B:$B,S$67,Flussi!$D:$D,$J83,Flussi!$E:$E,$K83,Flussi!$A:$A,$D$2),"")</f>
        <v>-200</v>
      </c>
      <c r="T83" s="53">
        <f ca="1">IF(AND(TRUE,T$67&lt;&gt;""),SUMIFS(Flussi!$F:$F,Flussi!$B:$B,T$67,Flussi!$D:$D,$J83,Flussi!$E:$E,$K83,Flussi!$A:$A,$D$2),"")</f>
        <v>-200</v>
      </c>
      <c r="U83" s="53">
        <f ca="1">IF(AND(TRUE,U$67&lt;&gt;""),SUMIFS(Flussi!$F:$F,Flussi!$B:$B,U$67,Flussi!$D:$D,$J83,Flussi!$E:$E,$K83,Flussi!$A:$A,$D$2),"")</f>
        <v>-200</v>
      </c>
      <c r="V83" s="53">
        <f ca="1">IF(AND(TRUE,V$67&lt;&gt;""),SUMIFS(Flussi!$F:$F,Flussi!$B:$B,V$67,Flussi!$D:$D,$J83,Flussi!$E:$E,$K83,Flussi!$A:$A,$D$2),"")</f>
        <v>-200</v>
      </c>
      <c r="W83" s="53">
        <f ca="1">IF(AND(TRUE,W$67&lt;&gt;""),SUMIFS(Flussi!$F:$F,Flussi!$B:$B,W$67,Flussi!$D:$D,$J83,Flussi!$E:$E,$K83,Flussi!$A:$A,$D$2),"")</f>
        <v>-200</v>
      </c>
      <c r="X83" s="53">
        <f ca="1">IF(AND(TRUE,X$67&lt;&gt;""),SUMIFS(Flussi!$F:$F,Flussi!$B:$B,X$67,Flussi!$D:$D,$J83,Flussi!$E:$E,$K83,Flussi!$A:$A,$D$2),"")</f>
        <v>-200</v>
      </c>
      <c r="Y83" s="53">
        <f ca="1">IF(AND(TRUE,Y$67&lt;&gt;""),SUMIFS(Flussi!$F:$F,Flussi!$B:$B,Y$67,Flussi!$D:$D,$J83,Flussi!$E:$E,$K83,Flussi!$A:$A,$D$2),"")</f>
        <v>-200</v>
      </c>
      <c r="Z83" s="53">
        <f ca="1">IF(AND(TRUE,Z$67&lt;&gt;""),SUMIFS(Flussi!$F:$F,Flussi!$B:$B,Z$67,Flussi!$D:$D,$J83,Flussi!$E:$E,$K83,Flussi!$A:$A,$D$2),"")</f>
        <v>-200</v>
      </c>
      <c r="AA83" s="53">
        <f ca="1">IF(AND(TRUE,AA$67&lt;&gt;""),SUMIFS(Flussi!$F:$F,Flussi!$B:$B,AA$67,Flussi!$D:$D,$J83,Flussi!$E:$E,$K83,Flussi!$A:$A,$D$2),"")</f>
        <v>-200</v>
      </c>
      <c r="AB83" s="53">
        <f ca="1">IF(AND(TRUE,AB$67&lt;&gt;""),SUMIFS(Flussi!$F:$F,Flussi!$B:$B,AB$67,Flussi!$D:$D,$J83,Flussi!$E:$E,$K83,Flussi!$A:$A,$D$2),"")</f>
        <v>-200</v>
      </c>
      <c r="AC83" s="53">
        <f ca="1">IF(AND(TRUE,AC$67&lt;&gt;""),SUMIFS(Flussi!$F:$F,Flussi!$B:$B,AC$67,Flussi!$D:$D,$J83,Flussi!$E:$E,$K83,Flussi!$A:$A,$D$2),"")</f>
        <v>-200</v>
      </c>
      <c r="AD83" s="53">
        <f ca="1">IF(AND(TRUE,AD$67&lt;&gt;""),SUMIFS(Flussi!$F:$F,Flussi!$B:$B,AD$67,Flussi!$D:$D,$J83,Flussi!$E:$E,$K83,Flussi!$A:$A,$D$2),"")</f>
        <v>-200</v>
      </c>
      <c r="AE83" s="53">
        <f ca="1">IF(AND(TRUE,AE$67&lt;&gt;""),SUMIFS(Flussi!$F:$F,Flussi!$B:$B,AE$67,Flussi!$D:$D,$J83,Flussi!$E:$E,$K83,Flussi!$A:$A,$D$2),"")</f>
        <v>-200</v>
      </c>
      <c r="AF83" s="53">
        <f ca="1">IF(AND(TRUE,AF$67&lt;&gt;""),SUMIFS(Flussi!$F:$F,Flussi!$B:$B,AF$67,Flussi!$D:$D,$J83,Flussi!$E:$E,$K83,Flussi!$A:$A,$D$2),"")</f>
        <v>-200</v>
      </c>
      <c r="AG83" s="53">
        <f ca="1">IF(AND(TRUE,AG$67&lt;&gt;""),SUMIFS(Flussi!$F:$F,Flussi!$B:$B,AG$67,Flussi!$D:$D,$J83,Flussi!$E:$E,$K83,Flussi!$A:$A,$D$2),"")</f>
        <v>-200</v>
      </c>
      <c r="AH83" s="53">
        <f ca="1">IF(AND(TRUE,AH$67&lt;&gt;""),SUMIFS(Flussi!$F:$F,Flussi!$B:$B,AH$67,Flussi!$D:$D,$J83,Flussi!$E:$E,$K83,Flussi!$A:$A,$D$2),"")</f>
        <v>-200</v>
      </c>
      <c r="AI83" s="53">
        <f ca="1">IF(AND(TRUE,AI$67&lt;&gt;""),SUMIFS(Flussi!$F:$F,Flussi!$B:$B,AI$67,Flussi!$D:$D,$J83,Flussi!$E:$E,$K83,Flussi!$A:$A,$D$2),"")</f>
        <v>-200</v>
      </c>
      <c r="AJ83" s="53">
        <f ca="1">IF(AND(TRUE,AJ$67&lt;&gt;""),SUMIFS(Flussi!$F:$F,Flussi!$B:$B,AJ$67,Flussi!$D:$D,$J83,Flussi!$E:$E,$K83,Flussi!$A:$A,$D$2),"")</f>
        <v>-200</v>
      </c>
      <c r="AK83" s="53">
        <f>IF(AND(TRUE,AK$67&lt;&gt;""),SUMIFS(Flussi!$F:$F,Flussi!$B:$B,AK$67,Flussi!$D:$D,$J83,Flussi!$E:$E,$K83,Flussi!$A:$A,$D$2),"")</f>
        <v>0</v>
      </c>
      <c r="AL83" s="53">
        <f>IF(AND(TRUE,AL$67&lt;&gt;""),SUMIFS(Flussi!$F:$F,Flussi!$B:$B,AL$67,Flussi!$D:$D,$J83,Flussi!$E:$E,$K83,Flussi!$A:$A,$D$2),"")</f>
        <v>0</v>
      </c>
      <c r="AM83" s="53" t="str">
        <f>IF(AND(TRUE,AM$67&lt;&gt;""),SUMIFS(Flussi!$F:$F,Flussi!$B:$B,AM$67,Flussi!$D:$D,$J83,Flussi!$E:$E,$K83,Flussi!$A:$A,$D$2),"")</f>
        <v/>
      </c>
      <c r="AN83" s="53" t="str">
        <f>IF(AND(TRUE,AN$67&lt;&gt;""),SUMIFS(Flussi!$F:$F,Flussi!$B:$B,AN$67,Flussi!$D:$D,$J83,Flussi!$E:$E,$K83,Flussi!$A:$A,$D$2),"")</f>
        <v/>
      </c>
      <c r="AO83" s="53" t="str">
        <f>IF(AND(TRUE,AO$67&lt;&gt;""),SUMIFS(Flussi!$F:$F,Flussi!$B:$B,AO$67,Flussi!$D:$D,$J83,Flussi!$E:$E,$K83,Flussi!$A:$A,$D$2),"")</f>
        <v/>
      </c>
    </row>
    <row r="84" spans="8:41" ht="17" outlineLevel="1" x14ac:dyDescent="1.2">
      <c r="J84" s="168" t="s">
        <v>273</v>
      </c>
      <c r="K84" s="184" t="s">
        <v>5</v>
      </c>
      <c r="L84" s="53">
        <f>IF(AND(TRUE,L$67&lt;&gt;""),SUMIFS(Flussi!$F:$F,Flussi!$B:$B,L$67,Flussi!$D:$D,$J84,Flussi!$E:$E,$K84,Flussi!$A:$A,$D$2),"")</f>
        <v>0</v>
      </c>
      <c r="M84" s="53">
        <f>IF(AND(TRUE,M$67&lt;&gt;""),SUMIFS(Flussi!$F:$F,Flussi!$B:$B,M$67,Flussi!$D:$D,$J84,Flussi!$E:$E,$K84,Flussi!$A:$A,$D$2),"")</f>
        <v>0</v>
      </c>
      <c r="N84" s="53">
        <f>IF(AND(TRUE,N$67&lt;&gt;""),SUMIFS(Flussi!$F:$F,Flussi!$B:$B,N$67,Flussi!$D:$D,$J84,Flussi!$E:$E,$K84,Flussi!$A:$A,$D$2),"")</f>
        <v>0</v>
      </c>
      <c r="O84" s="53">
        <f>IF(AND(TRUE,O$67&lt;&gt;""),SUMIFS(Flussi!$F:$F,Flussi!$B:$B,O$67,Flussi!$D:$D,$J84,Flussi!$E:$E,$K84,Flussi!$A:$A,$D$2),"")</f>
        <v>0</v>
      </c>
      <c r="P84" s="53">
        <f>IF(AND(TRUE,P$67&lt;&gt;""),SUMIFS(Flussi!$F:$F,Flussi!$B:$B,P$67,Flussi!$D:$D,$J84,Flussi!$E:$E,$K84,Flussi!$A:$A,$D$2),"")</f>
        <v>0</v>
      </c>
      <c r="Q84" s="53">
        <f>IF(AND(TRUE,Q$67&lt;&gt;""),SUMIFS(Flussi!$F:$F,Flussi!$B:$B,Q$67,Flussi!$D:$D,$J84,Flussi!$E:$E,$K84,Flussi!$A:$A,$D$2),"")</f>
        <v>0</v>
      </c>
      <c r="R84" s="53">
        <f>IF(AND(TRUE,R$67&lt;&gt;""),SUMIFS(Flussi!$F:$F,Flussi!$B:$B,R$67,Flussi!$D:$D,$J84,Flussi!$E:$E,$K84,Flussi!$A:$A,$D$2),"")</f>
        <v>0</v>
      </c>
      <c r="S84" s="53">
        <f>IF(AND(TRUE,S$67&lt;&gt;""),SUMIFS(Flussi!$F:$F,Flussi!$B:$B,S$67,Flussi!$D:$D,$J84,Flussi!$E:$E,$K84,Flussi!$A:$A,$D$2),"")</f>
        <v>0</v>
      </c>
      <c r="T84" s="53">
        <f>IF(AND(TRUE,T$67&lt;&gt;""),SUMIFS(Flussi!$F:$F,Flussi!$B:$B,T$67,Flussi!$D:$D,$J84,Flussi!$E:$E,$K84,Flussi!$A:$A,$D$2),"")</f>
        <v>0</v>
      </c>
      <c r="U84" s="53">
        <f>IF(AND(TRUE,U$67&lt;&gt;""),SUMIFS(Flussi!$F:$F,Flussi!$B:$B,U$67,Flussi!$D:$D,$J84,Flussi!$E:$E,$K84,Flussi!$A:$A,$D$2),"")</f>
        <v>0</v>
      </c>
      <c r="V84" s="53">
        <f>IF(AND(TRUE,V$67&lt;&gt;""),SUMIFS(Flussi!$F:$F,Flussi!$B:$B,V$67,Flussi!$D:$D,$J84,Flussi!$E:$E,$K84,Flussi!$A:$A,$D$2),"")</f>
        <v>0</v>
      </c>
      <c r="W84" s="53">
        <f>IF(AND(TRUE,W$67&lt;&gt;""),SUMIFS(Flussi!$F:$F,Flussi!$B:$B,W$67,Flussi!$D:$D,$J84,Flussi!$E:$E,$K84,Flussi!$A:$A,$D$2),"")</f>
        <v>0</v>
      </c>
      <c r="X84" s="53">
        <f>IF(AND(TRUE,X$67&lt;&gt;""),SUMIFS(Flussi!$F:$F,Flussi!$B:$B,X$67,Flussi!$D:$D,$J84,Flussi!$E:$E,$K84,Flussi!$A:$A,$D$2),"")</f>
        <v>0</v>
      </c>
      <c r="Y84" s="53">
        <f>IF(AND(TRUE,Y$67&lt;&gt;""),SUMIFS(Flussi!$F:$F,Flussi!$B:$B,Y$67,Flussi!$D:$D,$J84,Flussi!$E:$E,$K84,Flussi!$A:$A,$D$2),"")</f>
        <v>0</v>
      </c>
      <c r="Z84" s="53">
        <f>IF(AND(TRUE,Z$67&lt;&gt;""),SUMIFS(Flussi!$F:$F,Flussi!$B:$B,Z$67,Flussi!$D:$D,$J84,Flussi!$E:$E,$K84,Flussi!$A:$A,$D$2),"")</f>
        <v>0</v>
      </c>
      <c r="AA84" s="53">
        <f>IF(AND(TRUE,AA$67&lt;&gt;""),SUMIFS(Flussi!$F:$F,Flussi!$B:$B,AA$67,Flussi!$D:$D,$J84,Flussi!$E:$E,$K84,Flussi!$A:$A,$D$2),"")</f>
        <v>0</v>
      </c>
      <c r="AB84" s="53">
        <f>IF(AND(TRUE,AB$67&lt;&gt;""),SUMIFS(Flussi!$F:$F,Flussi!$B:$B,AB$67,Flussi!$D:$D,$J84,Flussi!$E:$E,$K84,Flussi!$A:$A,$D$2),"")</f>
        <v>0</v>
      </c>
      <c r="AC84" s="53">
        <f>IF(AND(TRUE,AC$67&lt;&gt;""),SUMIFS(Flussi!$F:$F,Flussi!$B:$B,AC$67,Flussi!$D:$D,$J84,Flussi!$E:$E,$K84,Flussi!$A:$A,$D$2),"")</f>
        <v>0</v>
      </c>
      <c r="AD84" s="53">
        <f>IF(AND(TRUE,AD$67&lt;&gt;""),SUMIFS(Flussi!$F:$F,Flussi!$B:$B,AD$67,Flussi!$D:$D,$J84,Flussi!$E:$E,$K84,Flussi!$A:$A,$D$2),"")</f>
        <v>0</v>
      </c>
      <c r="AE84" s="53">
        <f>IF(AND(TRUE,AE$67&lt;&gt;""),SUMIFS(Flussi!$F:$F,Flussi!$B:$B,AE$67,Flussi!$D:$D,$J84,Flussi!$E:$E,$K84,Flussi!$A:$A,$D$2),"")</f>
        <v>0</v>
      </c>
      <c r="AF84" s="53">
        <f>IF(AND(TRUE,AF$67&lt;&gt;""),SUMIFS(Flussi!$F:$F,Flussi!$B:$B,AF$67,Flussi!$D:$D,$J84,Flussi!$E:$E,$K84,Flussi!$A:$A,$D$2),"")</f>
        <v>0</v>
      </c>
      <c r="AG84" s="53">
        <f>IF(AND(TRUE,AG$67&lt;&gt;""),SUMIFS(Flussi!$F:$F,Flussi!$B:$B,AG$67,Flussi!$D:$D,$J84,Flussi!$E:$E,$K84,Flussi!$A:$A,$D$2),"")</f>
        <v>0</v>
      </c>
      <c r="AH84" s="53">
        <f>IF(AND(TRUE,AH$67&lt;&gt;""),SUMIFS(Flussi!$F:$F,Flussi!$B:$B,AH$67,Flussi!$D:$D,$J84,Flussi!$E:$E,$K84,Flussi!$A:$A,$D$2),"")</f>
        <v>0</v>
      </c>
      <c r="AI84" s="53">
        <f>IF(AND(TRUE,AI$67&lt;&gt;""),SUMIFS(Flussi!$F:$F,Flussi!$B:$B,AI$67,Flussi!$D:$D,$J84,Flussi!$E:$E,$K84,Flussi!$A:$A,$D$2),"")</f>
        <v>0</v>
      </c>
      <c r="AJ84" s="53">
        <f>IF(AND(TRUE,AJ$67&lt;&gt;""),SUMIFS(Flussi!$F:$F,Flussi!$B:$B,AJ$67,Flussi!$D:$D,$J84,Flussi!$E:$E,$K84,Flussi!$A:$A,$D$2),"")</f>
        <v>0</v>
      </c>
      <c r="AK84" s="53">
        <f>IF(AND(TRUE,AK$67&lt;&gt;""),SUMIFS(Flussi!$F:$F,Flussi!$B:$B,AK$67,Flussi!$D:$D,$J84,Flussi!$E:$E,$K84,Flussi!$A:$A,$D$2),"")</f>
        <v>0</v>
      </c>
      <c r="AL84" s="53">
        <f>IF(AND(TRUE,AL$67&lt;&gt;""),SUMIFS(Flussi!$F:$F,Flussi!$B:$B,AL$67,Flussi!$D:$D,$J84,Flussi!$E:$E,$K84,Flussi!$A:$A,$D$2),"")</f>
        <v>0</v>
      </c>
      <c r="AM84" s="53" t="str">
        <f>IF(AND(TRUE,AM$67&lt;&gt;""),SUMIFS(Flussi!$F:$F,Flussi!$B:$B,AM$67,Flussi!$D:$D,$J84,Flussi!$E:$E,$K84,Flussi!$A:$A,$D$2),"")</f>
        <v/>
      </c>
      <c r="AN84" s="53" t="str">
        <f>IF(AND(TRUE,AN$67&lt;&gt;""),SUMIFS(Flussi!$F:$F,Flussi!$B:$B,AN$67,Flussi!$D:$D,$J84,Flussi!$E:$E,$K84,Flussi!$A:$A,$D$2),"")</f>
        <v/>
      </c>
      <c r="AO84" s="53" t="str">
        <f>IF(AND(TRUE,AO$67&lt;&gt;""),SUMIFS(Flussi!$F:$F,Flussi!$B:$B,AO$67,Flussi!$D:$D,$J84,Flussi!$E:$E,$K84,Flussi!$A:$A,$D$2),"")</f>
        <v/>
      </c>
    </row>
    <row r="85" spans="8:41" x14ac:dyDescent="0.75">
      <c r="I85" s="175" t="s">
        <v>11</v>
      </c>
      <c r="J85" s="175"/>
      <c r="K85" s="175" t="s">
        <v>63</v>
      </c>
      <c r="L85" s="174">
        <f t="shared" ref="L85:AO85" ca="1" si="3">IF(AND(TRUE,L$67&lt;&gt;""),SUM(L74:L84),"")</f>
        <v>-5699.2199999999993</v>
      </c>
      <c r="M85" s="174">
        <f t="shared" ca="1" si="3"/>
        <v>-747.84</v>
      </c>
      <c r="N85" s="174">
        <f t="shared" ca="1" si="3"/>
        <v>67.019999999999982</v>
      </c>
      <c r="O85" s="174">
        <f t="shared" ca="1" si="3"/>
        <v>67.019999999999982</v>
      </c>
      <c r="P85" s="174">
        <f t="shared" ca="1" si="3"/>
        <v>67.019999999999982</v>
      </c>
      <c r="Q85" s="174">
        <f t="shared" ca="1" si="3"/>
        <v>67.019999999999982</v>
      </c>
      <c r="R85" s="174">
        <f t="shared" ca="1" si="3"/>
        <v>67.019999999999982</v>
      </c>
      <c r="S85" s="174">
        <f t="shared" ca="1" si="3"/>
        <v>67.019999999999982</v>
      </c>
      <c r="T85" s="174">
        <f t="shared" ca="1" si="3"/>
        <v>67.019999999999982</v>
      </c>
      <c r="U85" s="174">
        <f t="shared" ca="1" si="3"/>
        <v>67.019999999999982</v>
      </c>
      <c r="V85" s="174">
        <f t="shared" ca="1" si="3"/>
        <v>67.019999999999982</v>
      </c>
      <c r="W85" s="174">
        <f t="shared" ca="1" si="3"/>
        <v>67.019999999999982</v>
      </c>
      <c r="X85" s="174">
        <f t="shared" ca="1" si="3"/>
        <v>67.019999999999982</v>
      </c>
      <c r="Y85" s="174">
        <f t="shared" ca="1" si="3"/>
        <v>67.019999999999982</v>
      </c>
      <c r="Z85" s="174">
        <f t="shared" ca="1" si="3"/>
        <v>67.019999999999982</v>
      </c>
      <c r="AA85" s="174">
        <f t="shared" ca="1" si="3"/>
        <v>67.019999999999982</v>
      </c>
      <c r="AB85" s="174">
        <f t="shared" ca="1" si="3"/>
        <v>67.019999999999982</v>
      </c>
      <c r="AC85" s="174">
        <f t="shared" ca="1" si="3"/>
        <v>67.019999999999982</v>
      </c>
      <c r="AD85" s="174">
        <f t="shared" ca="1" si="3"/>
        <v>67.019999999999982</v>
      </c>
      <c r="AE85" s="174">
        <f t="shared" ca="1" si="3"/>
        <v>67.019999999999982</v>
      </c>
      <c r="AF85" s="174">
        <f t="shared" ca="1" si="3"/>
        <v>67.019999999999982</v>
      </c>
      <c r="AG85" s="174">
        <f t="shared" ca="1" si="3"/>
        <v>67.019999999999982</v>
      </c>
      <c r="AH85" s="174">
        <f t="shared" ca="1" si="3"/>
        <v>67.019999999999982</v>
      </c>
      <c r="AI85" s="174">
        <f t="shared" ca="1" si="3"/>
        <v>67.019999999999982</v>
      </c>
      <c r="AJ85" s="174">
        <f t="shared" ca="1" si="3"/>
        <v>67.019999999999982</v>
      </c>
      <c r="AK85" s="174">
        <f t="shared" si="3"/>
        <v>0</v>
      </c>
      <c r="AL85" s="174">
        <f t="shared" si="3"/>
        <v>0</v>
      </c>
      <c r="AM85" s="174" t="str">
        <f t="shared" si="3"/>
        <v/>
      </c>
      <c r="AN85" s="174" t="str">
        <f t="shared" si="3"/>
        <v/>
      </c>
      <c r="AO85" s="174" t="str">
        <f t="shared" si="3"/>
        <v/>
      </c>
    </row>
    <row r="86" spans="8:41" x14ac:dyDescent="0.75">
      <c r="I86" s="165" t="s">
        <v>21</v>
      </c>
      <c r="J86" s="165"/>
      <c r="K86" s="165" t="s">
        <v>63</v>
      </c>
      <c r="L86" s="164">
        <f t="shared" ref="L86:AO86" ca="1" si="4">IF(AND(TRUE,L$67&lt;&gt;""),L73+L85,"")</f>
        <v>-2699.2199999999993</v>
      </c>
      <c r="M86" s="164">
        <f t="shared" ca="1" si="4"/>
        <v>2252.16</v>
      </c>
      <c r="N86" s="164">
        <f t="shared" ca="1" si="4"/>
        <v>3067.02</v>
      </c>
      <c r="O86" s="164">
        <f t="shared" ca="1" si="4"/>
        <v>3067.02</v>
      </c>
      <c r="P86" s="164">
        <f t="shared" ca="1" si="4"/>
        <v>3067.02</v>
      </c>
      <c r="Q86" s="164">
        <f t="shared" ca="1" si="4"/>
        <v>3067.02</v>
      </c>
      <c r="R86" s="164">
        <f t="shared" ca="1" si="4"/>
        <v>3067.02</v>
      </c>
      <c r="S86" s="164">
        <f t="shared" ca="1" si="4"/>
        <v>3067.02</v>
      </c>
      <c r="T86" s="164">
        <f t="shared" ca="1" si="4"/>
        <v>3067.02</v>
      </c>
      <c r="U86" s="164">
        <f t="shared" ca="1" si="4"/>
        <v>3067.02</v>
      </c>
      <c r="V86" s="164">
        <f t="shared" ca="1" si="4"/>
        <v>3067.02</v>
      </c>
      <c r="W86" s="164">
        <f t="shared" ca="1" si="4"/>
        <v>3067.02</v>
      </c>
      <c r="X86" s="164">
        <f t="shared" ca="1" si="4"/>
        <v>3067.02</v>
      </c>
      <c r="Y86" s="164">
        <f t="shared" ca="1" si="4"/>
        <v>3067.02</v>
      </c>
      <c r="Z86" s="164">
        <f t="shared" ca="1" si="4"/>
        <v>3067.02</v>
      </c>
      <c r="AA86" s="164">
        <f t="shared" ca="1" si="4"/>
        <v>3067.02</v>
      </c>
      <c r="AB86" s="164">
        <f t="shared" ca="1" si="4"/>
        <v>3067.02</v>
      </c>
      <c r="AC86" s="164">
        <f t="shared" ca="1" si="4"/>
        <v>3067.02</v>
      </c>
      <c r="AD86" s="164">
        <f t="shared" ca="1" si="4"/>
        <v>3067.02</v>
      </c>
      <c r="AE86" s="164">
        <f t="shared" ca="1" si="4"/>
        <v>3067.02</v>
      </c>
      <c r="AF86" s="164">
        <f t="shared" ca="1" si="4"/>
        <v>3067.02</v>
      </c>
      <c r="AG86" s="164">
        <f t="shared" ca="1" si="4"/>
        <v>3067.02</v>
      </c>
      <c r="AH86" s="164">
        <f t="shared" ca="1" si="4"/>
        <v>3067.02</v>
      </c>
      <c r="AI86" s="164">
        <f t="shared" ca="1" si="4"/>
        <v>3067.02</v>
      </c>
      <c r="AJ86" s="164">
        <f t="shared" ca="1" si="4"/>
        <v>3067.02</v>
      </c>
      <c r="AK86" s="164">
        <f t="shared" ca="1" si="4"/>
        <v>73631.71238061694</v>
      </c>
      <c r="AL86" s="164">
        <f t="shared" si="4"/>
        <v>0</v>
      </c>
      <c r="AM86" s="164" t="str">
        <f t="shared" si="4"/>
        <v/>
      </c>
      <c r="AN86" s="164" t="str">
        <f t="shared" si="4"/>
        <v/>
      </c>
      <c r="AO86" s="164" t="str">
        <f t="shared" si="4"/>
        <v/>
      </c>
    </row>
    <row r="88" spans="8:41" ht="17" x14ac:dyDescent="1.2">
      <c r="J88" s="168" t="s">
        <v>3</v>
      </c>
      <c r="K88" s="184" t="s">
        <v>85</v>
      </c>
      <c r="L88" s="53">
        <f>IF(AND(TRUE,L$67&lt;&gt;""),SUMIFS(Flussi!$F:$F,Flussi!$B:$B,L$67,Flussi!$D:$D,$J88,Flussi!$E:$E,$K88,Flussi!$A:$A,$D$2),"")</f>
        <v>35000</v>
      </c>
      <c r="M88" s="53">
        <f>IF(AND(TRUE,M$67&lt;&gt;""),SUMIFS(Flussi!$F:$F,Flussi!$B:$B,M$67,Flussi!$D:$D,$J88,Flussi!$E:$E,$K88,Flussi!$A:$A,$D$2),"")</f>
        <v>0</v>
      </c>
      <c r="N88" s="53">
        <f>IF(AND(TRUE,N$67&lt;&gt;""),SUMIFS(Flussi!$F:$F,Flussi!$B:$B,N$67,Flussi!$D:$D,$J88,Flussi!$E:$E,$K88,Flussi!$A:$A,$D$2),"")</f>
        <v>0</v>
      </c>
      <c r="O88" s="53">
        <f>IF(AND(TRUE,O$67&lt;&gt;""),SUMIFS(Flussi!$F:$F,Flussi!$B:$B,O$67,Flussi!$D:$D,$J88,Flussi!$E:$E,$K88,Flussi!$A:$A,$D$2),"")</f>
        <v>0</v>
      </c>
      <c r="P88" s="53">
        <f>IF(AND(TRUE,P$67&lt;&gt;""),SUMIFS(Flussi!$F:$F,Flussi!$B:$B,P$67,Flussi!$D:$D,$J88,Flussi!$E:$E,$K88,Flussi!$A:$A,$D$2),"")</f>
        <v>0</v>
      </c>
      <c r="Q88" s="53">
        <f>IF(AND(TRUE,Q$67&lt;&gt;""),SUMIFS(Flussi!$F:$F,Flussi!$B:$B,Q$67,Flussi!$D:$D,$J88,Flussi!$E:$E,$K88,Flussi!$A:$A,$D$2),"")</f>
        <v>0</v>
      </c>
      <c r="R88" s="53">
        <f>IF(AND(TRUE,R$67&lt;&gt;""),SUMIFS(Flussi!$F:$F,Flussi!$B:$B,R$67,Flussi!$D:$D,$J88,Flussi!$E:$E,$K88,Flussi!$A:$A,$D$2),"")</f>
        <v>0</v>
      </c>
      <c r="S88" s="53">
        <f>IF(AND(TRUE,S$67&lt;&gt;""),SUMIFS(Flussi!$F:$F,Flussi!$B:$B,S$67,Flussi!$D:$D,$J88,Flussi!$E:$E,$K88,Flussi!$A:$A,$D$2),"")</f>
        <v>0</v>
      </c>
      <c r="T88" s="53">
        <f>IF(AND(TRUE,T$67&lt;&gt;""),SUMIFS(Flussi!$F:$F,Flussi!$B:$B,T$67,Flussi!$D:$D,$J88,Flussi!$E:$E,$K88,Flussi!$A:$A,$D$2),"")</f>
        <v>0</v>
      </c>
      <c r="U88" s="53">
        <f>IF(AND(TRUE,U$67&lt;&gt;""),SUMIFS(Flussi!$F:$F,Flussi!$B:$B,U$67,Flussi!$D:$D,$J88,Flussi!$E:$E,$K88,Flussi!$A:$A,$D$2),"")</f>
        <v>0</v>
      </c>
      <c r="V88" s="53">
        <f>IF(AND(TRUE,V$67&lt;&gt;""),SUMIFS(Flussi!$F:$F,Flussi!$B:$B,V$67,Flussi!$D:$D,$J88,Flussi!$E:$E,$K88,Flussi!$A:$A,$D$2),"")</f>
        <v>0</v>
      </c>
      <c r="W88" s="53">
        <f>IF(AND(TRUE,W$67&lt;&gt;""),SUMIFS(Flussi!$F:$F,Flussi!$B:$B,W$67,Flussi!$D:$D,$J88,Flussi!$E:$E,$K88,Flussi!$A:$A,$D$2),"")</f>
        <v>0</v>
      </c>
      <c r="X88" s="53">
        <f>IF(AND(TRUE,X$67&lt;&gt;""),SUMIFS(Flussi!$F:$F,Flussi!$B:$B,X$67,Flussi!$D:$D,$J88,Flussi!$E:$E,$K88,Flussi!$A:$A,$D$2),"")</f>
        <v>0</v>
      </c>
      <c r="Y88" s="53">
        <f>IF(AND(TRUE,Y$67&lt;&gt;""),SUMIFS(Flussi!$F:$F,Flussi!$B:$B,Y$67,Flussi!$D:$D,$J88,Flussi!$E:$E,$K88,Flussi!$A:$A,$D$2),"")</f>
        <v>0</v>
      </c>
      <c r="Z88" s="53">
        <f>IF(AND(TRUE,Z$67&lt;&gt;""),SUMIFS(Flussi!$F:$F,Flussi!$B:$B,Z$67,Flussi!$D:$D,$J88,Flussi!$E:$E,$K88,Flussi!$A:$A,$D$2),"")</f>
        <v>0</v>
      </c>
      <c r="AA88" s="53">
        <f>IF(AND(TRUE,AA$67&lt;&gt;""),SUMIFS(Flussi!$F:$F,Flussi!$B:$B,AA$67,Flussi!$D:$D,$J88,Flussi!$E:$E,$K88,Flussi!$A:$A,$D$2),"")</f>
        <v>0</v>
      </c>
      <c r="AB88" s="53">
        <f>IF(AND(TRUE,AB$67&lt;&gt;""),SUMIFS(Flussi!$F:$F,Flussi!$B:$B,AB$67,Flussi!$D:$D,$J88,Flussi!$E:$E,$K88,Flussi!$A:$A,$D$2),"")</f>
        <v>0</v>
      </c>
      <c r="AC88" s="53">
        <f>IF(AND(TRUE,AC$67&lt;&gt;""),SUMIFS(Flussi!$F:$F,Flussi!$B:$B,AC$67,Flussi!$D:$D,$J88,Flussi!$E:$E,$K88,Flussi!$A:$A,$D$2),"")</f>
        <v>0</v>
      </c>
      <c r="AD88" s="53">
        <f>IF(AND(TRUE,AD$67&lt;&gt;""),SUMIFS(Flussi!$F:$F,Flussi!$B:$B,AD$67,Flussi!$D:$D,$J88,Flussi!$E:$E,$K88,Flussi!$A:$A,$D$2),"")</f>
        <v>0</v>
      </c>
      <c r="AE88" s="53">
        <f>IF(AND(TRUE,AE$67&lt;&gt;""),SUMIFS(Flussi!$F:$F,Flussi!$B:$B,AE$67,Flussi!$D:$D,$J88,Flussi!$E:$E,$K88,Flussi!$A:$A,$D$2),"")</f>
        <v>0</v>
      </c>
      <c r="AF88" s="53">
        <f>IF(AND(TRUE,AF$67&lt;&gt;""),SUMIFS(Flussi!$F:$F,Flussi!$B:$B,AF$67,Flussi!$D:$D,$J88,Flussi!$E:$E,$K88,Flussi!$A:$A,$D$2),"")</f>
        <v>0</v>
      </c>
      <c r="AG88" s="53">
        <f>IF(AND(TRUE,AG$67&lt;&gt;""),SUMIFS(Flussi!$F:$F,Flussi!$B:$B,AG$67,Flussi!$D:$D,$J88,Flussi!$E:$E,$K88,Flussi!$A:$A,$D$2),"")</f>
        <v>0</v>
      </c>
      <c r="AH88" s="53">
        <f>IF(AND(TRUE,AH$67&lt;&gt;""),SUMIFS(Flussi!$F:$F,Flussi!$B:$B,AH$67,Flussi!$D:$D,$J88,Flussi!$E:$E,$K88,Flussi!$A:$A,$D$2),"")</f>
        <v>0</v>
      </c>
      <c r="AI88" s="53">
        <f>IF(AND(TRUE,AI$67&lt;&gt;""),SUMIFS(Flussi!$F:$F,Flussi!$B:$B,AI$67,Flussi!$D:$D,$J88,Flussi!$E:$E,$K88,Flussi!$A:$A,$D$2),"")</f>
        <v>0</v>
      </c>
      <c r="AJ88" s="53">
        <f>IF(AND(TRUE,AJ$67&lt;&gt;""),SUMIFS(Flussi!$F:$F,Flussi!$B:$B,AJ$67,Flussi!$D:$D,$J88,Flussi!$E:$E,$K88,Flussi!$A:$A,$D$2),"")</f>
        <v>0</v>
      </c>
      <c r="AK88" s="53">
        <f>IF(AND(TRUE,AK$67&lt;&gt;""),SUMIFS(Flussi!$F:$F,Flussi!$B:$B,AK$67,Flussi!$D:$D,$J88,Flussi!$E:$E,$K88,Flussi!$A:$A,$D$2),"")</f>
        <v>0</v>
      </c>
      <c r="AL88" s="53">
        <f>IF(AND(TRUE,AL$67&lt;&gt;""),SUMIFS(Flussi!$F:$F,Flussi!$B:$B,AL$67,Flussi!$D:$D,$J88,Flussi!$E:$E,$K88,Flussi!$A:$A,$D$2),"")</f>
        <v>0</v>
      </c>
      <c r="AM88" s="53" t="str">
        <f>IF(AND(TRUE,AM$67&lt;&gt;""),SUMIFS(Flussi!$F:$F,Flussi!$B:$B,AM$67,Flussi!$D:$D,$J88,Flussi!$E:$E,$K88,Flussi!$A:$A,$D$2),"")</f>
        <v/>
      </c>
      <c r="AN88" s="53" t="str">
        <f>IF(AND(TRUE,AN$67&lt;&gt;""),SUMIFS(Flussi!$F:$F,Flussi!$B:$B,AN$67,Flussi!$D:$D,$J88,Flussi!$E:$E,$K88,Flussi!$A:$A,$D$2),"")</f>
        <v/>
      </c>
      <c r="AO88" s="53" t="str">
        <f>IF(AND(TRUE,AO$67&lt;&gt;""),SUMIFS(Flussi!$F:$F,Flussi!$B:$B,AO$67,Flussi!$D:$D,$J88,Flussi!$E:$E,$K88,Flussi!$A:$A,$D$2),"")</f>
        <v/>
      </c>
    </row>
    <row r="89" spans="8:41" ht="17" x14ac:dyDescent="1.2">
      <c r="J89" s="168" t="s">
        <v>265</v>
      </c>
      <c r="K89" s="184" t="s">
        <v>84</v>
      </c>
      <c r="L89" s="53">
        <f>IF(AND(TRUE,L$67&lt;&gt;""),SUMIFS(Flussi!$F:$F,Flussi!$B:$B,L$67,Flussi!$D:$D,$J89,Flussi!$E:$E,$K89,Flussi!$A:$A,$D$2),"")</f>
        <v>0</v>
      </c>
      <c r="M89" s="53">
        <f>IF(AND(TRUE,M$67&lt;&gt;""),SUMIFS(Flussi!$F:$F,Flussi!$B:$B,M$67,Flussi!$D:$D,$J89,Flussi!$E:$E,$K89,Flussi!$A:$A,$D$2),"")</f>
        <v>0</v>
      </c>
      <c r="N89" s="53">
        <f>IF(AND(TRUE,N$67&lt;&gt;""),SUMIFS(Flussi!$F:$F,Flussi!$B:$B,N$67,Flussi!$D:$D,$J89,Flussi!$E:$E,$K89,Flussi!$A:$A,$D$2),"")</f>
        <v>0</v>
      </c>
      <c r="O89" s="53">
        <f>IF(AND(TRUE,O$67&lt;&gt;""),SUMIFS(Flussi!$F:$F,Flussi!$B:$B,O$67,Flussi!$D:$D,$J89,Flussi!$E:$E,$K89,Flussi!$A:$A,$D$2),"")</f>
        <v>0</v>
      </c>
      <c r="P89" s="53">
        <f>IF(AND(TRUE,P$67&lt;&gt;""),SUMIFS(Flussi!$F:$F,Flussi!$B:$B,P$67,Flussi!$D:$D,$J89,Flussi!$E:$E,$K89,Flussi!$A:$A,$D$2),"")</f>
        <v>0</v>
      </c>
      <c r="Q89" s="53">
        <f>IF(AND(TRUE,Q$67&lt;&gt;""),SUMIFS(Flussi!$F:$F,Flussi!$B:$B,Q$67,Flussi!$D:$D,$J89,Flussi!$E:$E,$K89,Flussi!$A:$A,$D$2),"")</f>
        <v>0</v>
      </c>
      <c r="R89" s="53">
        <f>IF(AND(TRUE,R$67&lt;&gt;""),SUMIFS(Flussi!$F:$F,Flussi!$B:$B,R$67,Flussi!$D:$D,$J89,Flussi!$E:$E,$K89,Flussi!$A:$A,$D$2),"")</f>
        <v>0</v>
      </c>
      <c r="S89" s="53">
        <f>IF(AND(TRUE,S$67&lt;&gt;""),SUMIFS(Flussi!$F:$F,Flussi!$B:$B,S$67,Flussi!$D:$D,$J89,Flussi!$E:$E,$K89,Flussi!$A:$A,$D$2),"")</f>
        <v>0</v>
      </c>
      <c r="T89" s="53">
        <f>IF(AND(TRUE,T$67&lt;&gt;""),SUMIFS(Flussi!$F:$F,Flussi!$B:$B,T$67,Flussi!$D:$D,$J89,Flussi!$E:$E,$K89,Flussi!$A:$A,$D$2),"")</f>
        <v>0</v>
      </c>
      <c r="U89" s="53">
        <f>IF(AND(TRUE,U$67&lt;&gt;""),SUMIFS(Flussi!$F:$F,Flussi!$B:$B,U$67,Flussi!$D:$D,$J89,Flussi!$E:$E,$K89,Flussi!$A:$A,$D$2),"")</f>
        <v>0</v>
      </c>
      <c r="V89" s="53">
        <f>IF(AND(TRUE,V$67&lt;&gt;""),SUMIFS(Flussi!$F:$F,Flussi!$B:$B,V$67,Flussi!$D:$D,$J89,Flussi!$E:$E,$K89,Flussi!$A:$A,$D$2),"")</f>
        <v>0</v>
      </c>
      <c r="W89" s="53">
        <f>IF(AND(TRUE,W$67&lt;&gt;""),SUMIFS(Flussi!$F:$F,Flussi!$B:$B,W$67,Flussi!$D:$D,$J89,Flussi!$E:$E,$K89,Flussi!$A:$A,$D$2),"")</f>
        <v>0</v>
      </c>
      <c r="X89" s="53">
        <f>IF(AND(TRUE,X$67&lt;&gt;""),SUMIFS(Flussi!$F:$F,Flussi!$B:$B,X$67,Flussi!$D:$D,$J89,Flussi!$E:$E,$K89,Flussi!$A:$A,$D$2),"")</f>
        <v>0</v>
      </c>
      <c r="Y89" s="53">
        <f>IF(AND(TRUE,Y$67&lt;&gt;""),SUMIFS(Flussi!$F:$F,Flussi!$B:$B,Y$67,Flussi!$D:$D,$J89,Flussi!$E:$E,$K89,Flussi!$A:$A,$D$2),"")</f>
        <v>0</v>
      </c>
      <c r="Z89" s="53">
        <f>IF(AND(TRUE,Z$67&lt;&gt;""),SUMIFS(Flussi!$F:$F,Flussi!$B:$B,Z$67,Flussi!$D:$D,$J89,Flussi!$E:$E,$K89,Flussi!$A:$A,$D$2),"")</f>
        <v>0</v>
      </c>
      <c r="AA89" s="53">
        <f>IF(AND(TRUE,AA$67&lt;&gt;""),SUMIFS(Flussi!$F:$F,Flussi!$B:$B,AA$67,Flussi!$D:$D,$J89,Flussi!$E:$E,$K89,Flussi!$A:$A,$D$2),"")</f>
        <v>0</v>
      </c>
      <c r="AB89" s="53">
        <f>IF(AND(TRUE,AB$67&lt;&gt;""),SUMIFS(Flussi!$F:$F,Flussi!$B:$B,AB$67,Flussi!$D:$D,$J89,Flussi!$E:$E,$K89,Flussi!$A:$A,$D$2),"")</f>
        <v>0</v>
      </c>
      <c r="AC89" s="53">
        <f>IF(AND(TRUE,AC$67&lt;&gt;""),SUMIFS(Flussi!$F:$F,Flussi!$B:$B,AC$67,Flussi!$D:$D,$J89,Flussi!$E:$E,$K89,Flussi!$A:$A,$D$2),"")</f>
        <v>0</v>
      </c>
      <c r="AD89" s="53">
        <f>IF(AND(TRUE,AD$67&lt;&gt;""),SUMIFS(Flussi!$F:$F,Flussi!$B:$B,AD$67,Flussi!$D:$D,$J89,Flussi!$E:$E,$K89,Flussi!$A:$A,$D$2),"")</f>
        <v>0</v>
      </c>
      <c r="AE89" s="53">
        <f>IF(AND(TRUE,AE$67&lt;&gt;""),SUMIFS(Flussi!$F:$F,Flussi!$B:$B,AE$67,Flussi!$D:$D,$J89,Flussi!$E:$E,$K89,Flussi!$A:$A,$D$2),"")</f>
        <v>0</v>
      </c>
      <c r="AF89" s="53">
        <f>IF(AND(TRUE,AF$67&lt;&gt;""),SUMIFS(Flussi!$F:$F,Flussi!$B:$B,AF$67,Flussi!$D:$D,$J89,Flussi!$E:$E,$K89,Flussi!$A:$A,$D$2),"")</f>
        <v>0</v>
      </c>
      <c r="AG89" s="53">
        <f>IF(AND(TRUE,AG$67&lt;&gt;""),SUMIFS(Flussi!$F:$F,Flussi!$B:$B,AG$67,Flussi!$D:$D,$J89,Flussi!$E:$E,$K89,Flussi!$A:$A,$D$2),"")</f>
        <v>0</v>
      </c>
      <c r="AH89" s="53">
        <f>IF(AND(TRUE,AH$67&lt;&gt;""),SUMIFS(Flussi!$F:$F,Flussi!$B:$B,AH$67,Flussi!$D:$D,$J89,Flussi!$E:$E,$K89,Flussi!$A:$A,$D$2),"")</f>
        <v>0</v>
      </c>
      <c r="AI89" s="53">
        <f>IF(AND(TRUE,AI$67&lt;&gt;""),SUMIFS(Flussi!$F:$F,Flussi!$B:$B,AI$67,Flussi!$D:$D,$J89,Flussi!$E:$E,$K89,Flussi!$A:$A,$D$2),"")</f>
        <v>0</v>
      </c>
      <c r="AJ89" s="53">
        <f>IF(AND(TRUE,AJ$67&lt;&gt;""),SUMIFS(Flussi!$F:$F,Flussi!$B:$B,AJ$67,Flussi!$D:$D,$J89,Flussi!$E:$E,$K89,Flussi!$A:$A,$D$2),"")</f>
        <v>0</v>
      </c>
      <c r="AK89" s="53">
        <f>IF(AND(TRUE,AK$67&lt;&gt;""),SUMIFS(Flussi!$F:$F,Flussi!$B:$B,AK$67,Flussi!$D:$D,$J89,Flussi!$E:$E,$K89,Flussi!$A:$A,$D$2),"")</f>
        <v>0</v>
      </c>
      <c r="AL89" s="53">
        <f>IF(AND(TRUE,AL$67&lt;&gt;""),SUMIFS(Flussi!$F:$F,Flussi!$B:$B,AL$67,Flussi!$D:$D,$J89,Flussi!$E:$E,$K89,Flussi!$A:$A,$D$2),"")</f>
        <v>0</v>
      </c>
      <c r="AM89" s="53" t="str">
        <f>IF(AND(TRUE,AM$67&lt;&gt;""),SUMIFS(Flussi!$F:$F,Flussi!$B:$B,AM$67,Flussi!$D:$D,$J89,Flussi!$E:$E,$K89,Flussi!$A:$A,$D$2),"")</f>
        <v/>
      </c>
      <c r="AN89" s="53" t="str">
        <f>IF(AND(TRUE,AN$67&lt;&gt;""),SUMIFS(Flussi!$F:$F,Flussi!$B:$B,AN$67,Flussi!$D:$D,$J89,Flussi!$E:$E,$K89,Flussi!$A:$A,$D$2),"")</f>
        <v/>
      </c>
      <c r="AO89" s="53" t="str">
        <f>IF(AND(TRUE,AO$67&lt;&gt;""),SUMIFS(Flussi!$F:$F,Flussi!$B:$B,AO$67,Flussi!$D:$D,$J89,Flussi!$E:$E,$K89,Flussi!$A:$A,$D$2),"")</f>
        <v/>
      </c>
    </row>
    <row r="90" spans="8:41" ht="17" collapsed="1" x14ac:dyDescent="1.2">
      <c r="J90" s="194" t="s">
        <v>265</v>
      </c>
      <c r="K90" s="185" t="s">
        <v>83</v>
      </c>
      <c r="L90" s="53">
        <f>IF(AND(TRUE,L$67&lt;&gt;""),-SUMIFS(StrambioMutuo0!$H:$H,StrambioMutuo0!$A:$A,L$67),"")</f>
        <v>0</v>
      </c>
      <c r="M90" s="53">
        <f>IF(AND(TRUE,M$67&lt;&gt;""),-SUMIFS(StrambioMutuo0!$H:$H,StrambioMutuo0!$A:$A,M$67),"")</f>
        <v>0</v>
      </c>
      <c r="N90" s="53">
        <f>IF(AND(TRUE,N$67&lt;&gt;""),-SUMIFS(StrambioMutuo0!$H:$H,StrambioMutuo0!$A:$A,N$67),"")</f>
        <v>0</v>
      </c>
      <c r="O90" s="53">
        <f>IF(AND(TRUE,O$67&lt;&gt;""),-SUMIFS(StrambioMutuo0!$H:$H,StrambioMutuo0!$A:$A,O$67),"")</f>
        <v>0</v>
      </c>
      <c r="P90" s="53">
        <f>IF(AND(TRUE,P$67&lt;&gt;""),-SUMIFS(StrambioMutuo0!$H:$H,StrambioMutuo0!$A:$A,P$67),"")</f>
        <v>0</v>
      </c>
      <c r="Q90" s="53">
        <f>IF(AND(TRUE,Q$67&lt;&gt;""),-SUMIFS(StrambioMutuo0!$H:$H,StrambioMutuo0!$A:$A,Q$67),"")</f>
        <v>0</v>
      </c>
      <c r="R90" s="53">
        <f>IF(AND(TRUE,R$67&lt;&gt;""),-SUMIFS(StrambioMutuo0!$H:$H,StrambioMutuo0!$A:$A,R$67),"")</f>
        <v>0</v>
      </c>
      <c r="S90" s="53">
        <f>IF(AND(TRUE,S$67&lt;&gt;""),-SUMIFS(StrambioMutuo0!$H:$H,StrambioMutuo0!$A:$A,S$67),"")</f>
        <v>0</v>
      </c>
      <c r="T90" s="53">
        <f>IF(AND(TRUE,T$67&lt;&gt;""),-SUMIFS(StrambioMutuo0!$H:$H,StrambioMutuo0!$A:$A,T$67),"")</f>
        <v>0</v>
      </c>
      <c r="U90" s="53">
        <f>IF(AND(TRUE,U$67&lt;&gt;""),-SUMIFS(StrambioMutuo0!$H:$H,StrambioMutuo0!$A:$A,U$67),"")</f>
        <v>0</v>
      </c>
      <c r="V90" s="53">
        <f>IF(AND(TRUE,V$67&lt;&gt;""),-SUMIFS(StrambioMutuo0!$H:$H,StrambioMutuo0!$A:$A,V$67),"")</f>
        <v>0</v>
      </c>
      <c r="W90" s="53">
        <f>IF(AND(TRUE,W$67&lt;&gt;""),-SUMIFS(StrambioMutuo0!$H:$H,StrambioMutuo0!$A:$A,W$67),"")</f>
        <v>0</v>
      </c>
      <c r="X90" s="53">
        <f>IF(AND(TRUE,X$67&lt;&gt;""),-SUMIFS(StrambioMutuo0!$H:$H,StrambioMutuo0!$A:$A,X$67),"")</f>
        <v>0</v>
      </c>
      <c r="Y90" s="53">
        <f>IF(AND(TRUE,Y$67&lt;&gt;""),-SUMIFS(StrambioMutuo0!$H:$H,StrambioMutuo0!$A:$A,Y$67),"")</f>
        <v>0</v>
      </c>
      <c r="Z90" s="53">
        <f>IF(AND(TRUE,Z$67&lt;&gt;""),-SUMIFS(StrambioMutuo0!$H:$H,StrambioMutuo0!$A:$A,Z$67),"")</f>
        <v>0</v>
      </c>
      <c r="AA90" s="53">
        <f>IF(AND(TRUE,AA$67&lt;&gt;""),-SUMIFS(StrambioMutuo0!$H:$H,StrambioMutuo0!$A:$A,AA$67),"")</f>
        <v>0</v>
      </c>
      <c r="AB90" s="53">
        <f>IF(AND(TRUE,AB$67&lt;&gt;""),-SUMIFS(StrambioMutuo0!$H:$H,StrambioMutuo0!$A:$A,AB$67),"")</f>
        <v>0</v>
      </c>
      <c r="AC90" s="53">
        <f>IF(AND(TRUE,AC$67&lt;&gt;""),-SUMIFS(StrambioMutuo0!$H:$H,StrambioMutuo0!$A:$A,AC$67),"")</f>
        <v>0</v>
      </c>
      <c r="AD90" s="53">
        <f>IF(AND(TRUE,AD$67&lt;&gt;""),-SUMIFS(StrambioMutuo0!$H:$H,StrambioMutuo0!$A:$A,AD$67),"")</f>
        <v>0</v>
      </c>
      <c r="AE90" s="53">
        <f>IF(AND(TRUE,AE$67&lt;&gt;""),-SUMIFS(StrambioMutuo0!$H:$H,StrambioMutuo0!$A:$A,AE$67),"")</f>
        <v>0</v>
      </c>
      <c r="AF90" s="53">
        <f>IF(AND(TRUE,AF$67&lt;&gt;""),-SUMIFS(StrambioMutuo0!$H:$H,StrambioMutuo0!$A:$A,AF$67),"")</f>
        <v>0</v>
      </c>
      <c r="AG90" s="53">
        <f>IF(AND(TRUE,AG$67&lt;&gt;""),-SUMIFS(StrambioMutuo0!$H:$H,StrambioMutuo0!$A:$A,AG$67),"")</f>
        <v>0</v>
      </c>
      <c r="AH90" s="53">
        <f>IF(AND(TRUE,AH$67&lt;&gt;""),-SUMIFS(StrambioMutuo0!$H:$H,StrambioMutuo0!$A:$A,AH$67),"")</f>
        <v>0</v>
      </c>
      <c r="AI90" s="53">
        <f>IF(AND(TRUE,AI$67&lt;&gt;""),-SUMIFS(StrambioMutuo0!$H:$H,StrambioMutuo0!$A:$A,AI$67),"")</f>
        <v>0</v>
      </c>
      <c r="AJ90" s="53">
        <f>IF(AND(TRUE,AJ$67&lt;&gt;""),-SUMIFS(StrambioMutuo0!$H:$H,StrambioMutuo0!$A:$A,AJ$67),"")</f>
        <v>0</v>
      </c>
      <c r="AK90" s="53">
        <f>IF(AND(TRUE,AK$67&lt;&gt;""),-SUMIFS(StrambioMutuo0!$H:$H,StrambioMutuo0!$A:$A,AK$67),"")</f>
        <v>0</v>
      </c>
      <c r="AL90" s="53">
        <f>IF(AND(TRUE,AL$67&lt;&gt;""),-SUMIFS(StrambioMutuo0!$H:$H,StrambioMutuo0!$A:$A,AL$67),"")</f>
        <v>0</v>
      </c>
      <c r="AM90" s="53" t="str">
        <f>IF(AND(TRUE,AM$67&lt;&gt;""),-SUMIFS(StrambioMutuo0!$H:$H,StrambioMutuo0!$A:$A,AM$67),"")</f>
        <v/>
      </c>
      <c r="AN90" s="53" t="str">
        <f>IF(AND(TRUE,AN$67&lt;&gt;""),-SUMIFS(StrambioMutuo0!$H:$H,StrambioMutuo0!$A:$A,AN$67),"")</f>
        <v/>
      </c>
      <c r="AO90" s="53" t="str">
        <f>IF(AND(TRUE,AO$67&lt;&gt;""),-SUMIFS(StrambioMutuo0!$H:$H,StrambioMutuo0!$A:$A,AO$67),"")</f>
        <v/>
      </c>
    </row>
    <row r="91" spans="8:41" ht="17" x14ac:dyDescent="1.2">
      <c r="J91" s="194" t="s">
        <v>265</v>
      </c>
      <c r="K91" s="194" t="s">
        <v>82</v>
      </c>
      <c r="L91" s="53">
        <f>IF(AND(TRUE,L$67&lt;&gt;""),-SUMIFS(StrambioMutuo0!$I:$I,StrambioMutuo0!$A:$A,L$67),"")</f>
        <v>0</v>
      </c>
      <c r="M91" s="53">
        <f>IF(AND(TRUE,M$67&lt;&gt;""),-SUMIFS(StrambioMutuo0!$I:$I,StrambioMutuo0!$A:$A,M$67),"")</f>
        <v>0</v>
      </c>
      <c r="N91" s="53">
        <f>IF(AND(TRUE,N$67&lt;&gt;""),-SUMIFS(StrambioMutuo0!$I:$I,StrambioMutuo0!$A:$A,N$67),"")</f>
        <v>0</v>
      </c>
      <c r="O91" s="53">
        <f>IF(AND(TRUE,O$67&lt;&gt;""),-SUMIFS(StrambioMutuo0!$I:$I,StrambioMutuo0!$A:$A,O$67),"")</f>
        <v>0</v>
      </c>
      <c r="P91" s="53">
        <f>IF(AND(TRUE,P$67&lt;&gt;""),-SUMIFS(StrambioMutuo0!$I:$I,StrambioMutuo0!$A:$A,P$67),"")</f>
        <v>0</v>
      </c>
      <c r="Q91" s="53">
        <f>IF(AND(TRUE,Q$67&lt;&gt;""),-SUMIFS(StrambioMutuo0!$I:$I,StrambioMutuo0!$A:$A,Q$67),"")</f>
        <v>0</v>
      </c>
      <c r="R91" s="53">
        <f>IF(AND(TRUE,R$67&lt;&gt;""),-SUMIFS(StrambioMutuo0!$I:$I,StrambioMutuo0!$A:$A,R$67),"")</f>
        <v>0</v>
      </c>
      <c r="S91" s="53">
        <f>IF(AND(TRUE,S$67&lt;&gt;""),-SUMIFS(StrambioMutuo0!$I:$I,StrambioMutuo0!$A:$A,S$67),"")</f>
        <v>0</v>
      </c>
      <c r="T91" s="53">
        <f>IF(AND(TRUE,T$67&lt;&gt;""),-SUMIFS(StrambioMutuo0!$I:$I,StrambioMutuo0!$A:$A,T$67),"")</f>
        <v>0</v>
      </c>
      <c r="U91" s="53">
        <f>IF(AND(TRUE,U$67&lt;&gt;""),-SUMIFS(StrambioMutuo0!$I:$I,StrambioMutuo0!$A:$A,U$67),"")</f>
        <v>0</v>
      </c>
      <c r="V91" s="53">
        <f>IF(AND(TRUE,V$67&lt;&gt;""),-SUMIFS(StrambioMutuo0!$I:$I,StrambioMutuo0!$A:$A,V$67),"")</f>
        <v>0</v>
      </c>
      <c r="W91" s="53">
        <f>IF(AND(TRUE,W$67&lt;&gt;""),-SUMIFS(StrambioMutuo0!$I:$I,StrambioMutuo0!$A:$A,W$67),"")</f>
        <v>0</v>
      </c>
      <c r="X91" s="53">
        <f>IF(AND(TRUE,X$67&lt;&gt;""),-SUMIFS(StrambioMutuo0!$I:$I,StrambioMutuo0!$A:$A,X$67),"")</f>
        <v>0</v>
      </c>
      <c r="Y91" s="53">
        <f>IF(AND(TRUE,Y$67&lt;&gt;""),-SUMIFS(StrambioMutuo0!$I:$I,StrambioMutuo0!$A:$A,Y$67),"")</f>
        <v>0</v>
      </c>
      <c r="Z91" s="53">
        <f>IF(AND(TRUE,Z$67&lt;&gt;""),-SUMIFS(StrambioMutuo0!$I:$I,StrambioMutuo0!$A:$A,Z$67),"")</f>
        <v>0</v>
      </c>
      <c r="AA91" s="53">
        <f>IF(AND(TRUE,AA$67&lt;&gt;""),-SUMIFS(StrambioMutuo0!$I:$I,StrambioMutuo0!$A:$A,AA$67),"")</f>
        <v>0</v>
      </c>
      <c r="AB91" s="53">
        <f>IF(AND(TRUE,AB$67&lt;&gt;""),-SUMIFS(StrambioMutuo0!$I:$I,StrambioMutuo0!$A:$A,AB$67),"")</f>
        <v>0</v>
      </c>
      <c r="AC91" s="53">
        <f>IF(AND(TRUE,AC$67&lt;&gt;""),-SUMIFS(StrambioMutuo0!$I:$I,StrambioMutuo0!$A:$A,AC$67),"")</f>
        <v>0</v>
      </c>
      <c r="AD91" s="53">
        <f>IF(AND(TRUE,AD$67&lt;&gt;""),-SUMIFS(StrambioMutuo0!$I:$I,StrambioMutuo0!$A:$A,AD$67),"")</f>
        <v>0</v>
      </c>
      <c r="AE91" s="53">
        <f>IF(AND(TRUE,AE$67&lt;&gt;""),-SUMIFS(StrambioMutuo0!$I:$I,StrambioMutuo0!$A:$A,AE$67),"")</f>
        <v>0</v>
      </c>
      <c r="AF91" s="53">
        <f>IF(AND(TRUE,AF$67&lt;&gt;""),-SUMIFS(StrambioMutuo0!$I:$I,StrambioMutuo0!$A:$A,AF$67),"")</f>
        <v>0</v>
      </c>
      <c r="AG91" s="53">
        <f>IF(AND(TRUE,AG$67&lt;&gt;""),-SUMIFS(StrambioMutuo0!$I:$I,StrambioMutuo0!$A:$A,AG$67),"")</f>
        <v>0</v>
      </c>
      <c r="AH91" s="53">
        <f>IF(AND(TRUE,AH$67&lt;&gt;""),-SUMIFS(StrambioMutuo0!$I:$I,StrambioMutuo0!$A:$A,AH$67),"")</f>
        <v>0</v>
      </c>
      <c r="AI91" s="53">
        <f>IF(AND(TRUE,AI$67&lt;&gt;""),-SUMIFS(StrambioMutuo0!$I:$I,StrambioMutuo0!$A:$A,AI$67),"")</f>
        <v>0</v>
      </c>
      <c r="AJ91" s="53">
        <f>IF(AND(TRUE,AJ$67&lt;&gt;""),-SUMIFS(StrambioMutuo0!$I:$I,StrambioMutuo0!$A:$A,AJ$67),"")</f>
        <v>0</v>
      </c>
      <c r="AK91" s="53">
        <f>IF(AND(TRUE,AK$67&lt;&gt;""),-SUMIFS(StrambioMutuo0!$I:$I,StrambioMutuo0!$A:$A,AK$67),"")</f>
        <v>0</v>
      </c>
      <c r="AL91" s="53">
        <f>IF(AND(TRUE,AL$67&lt;&gt;""),-SUMIFS(StrambioMutuo0!$I:$I,StrambioMutuo0!$A:$A,AL$67),"")</f>
        <v>0</v>
      </c>
      <c r="AM91" s="53" t="str">
        <f>IF(AND(TRUE,AM$67&lt;&gt;""),-SUMIFS(StrambioMutuo0!$I:$I,StrambioMutuo0!$A:$A,AM$67),"")</f>
        <v/>
      </c>
      <c r="AN91" s="53" t="str">
        <f>IF(AND(TRUE,AN$67&lt;&gt;""),-SUMIFS(StrambioMutuo0!$I:$I,StrambioMutuo0!$A:$A,AN$67),"")</f>
        <v/>
      </c>
      <c r="AO91" s="53" t="str">
        <f>IF(AND(TRUE,AO$67&lt;&gt;""),-SUMIFS(StrambioMutuo0!$I:$I,StrambioMutuo0!$A:$A,AO$67),"")</f>
        <v/>
      </c>
    </row>
    <row r="92" spans="8:41" ht="17" x14ac:dyDescent="1.2">
      <c r="J92" s="168" t="s">
        <v>220</v>
      </c>
      <c r="K92" s="184" t="s">
        <v>84</v>
      </c>
      <c r="L92" s="53">
        <f>IF(AND(TRUE,L$67&lt;&gt;""),SUMIFS(Flussi!$F:$F,Flussi!$B:$B,L$67,Flussi!$D:$D,$J92,Flussi!$E:$E,$K92),"")</f>
        <v>0</v>
      </c>
      <c r="M92" s="53">
        <f>IF(AND(TRUE,M$67&lt;&gt;""),SUMIFS(Flussi!$F:$F,Flussi!$B:$B,M$67,Flussi!$D:$D,$J92,Flussi!$E:$E,$K92),"")</f>
        <v>0</v>
      </c>
      <c r="N92" s="53">
        <f>IF(AND(TRUE,N$67&lt;&gt;""),SUMIFS(Flussi!$F:$F,Flussi!$B:$B,N$67,Flussi!$D:$D,$J92,Flussi!$E:$E,$K92),"")</f>
        <v>0</v>
      </c>
      <c r="O92" s="53">
        <f>IF(AND(TRUE,O$67&lt;&gt;""),SUMIFS(Flussi!$F:$F,Flussi!$B:$B,O$67,Flussi!$D:$D,$J92,Flussi!$E:$E,$K92),"")</f>
        <v>0</v>
      </c>
      <c r="P92" s="53">
        <f>IF(AND(TRUE,P$67&lt;&gt;""),SUMIFS(Flussi!$F:$F,Flussi!$B:$B,P$67,Flussi!$D:$D,$J92,Flussi!$E:$E,$K92),"")</f>
        <v>0</v>
      </c>
      <c r="Q92" s="53">
        <f>IF(AND(TRUE,Q$67&lt;&gt;""),SUMIFS(Flussi!$F:$F,Flussi!$B:$B,Q$67,Flussi!$D:$D,$J92,Flussi!$E:$E,$K92),"")</f>
        <v>0</v>
      </c>
      <c r="R92" s="53">
        <f>IF(AND(TRUE,R$67&lt;&gt;""),SUMIFS(Flussi!$F:$F,Flussi!$B:$B,R$67,Flussi!$D:$D,$J92,Flussi!$E:$E,$K92),"")</f>
        <v>0</v>
      </c>
      <c r="S92" s="53">
        <f>IF(AND(TRUE,S$67&lt;&gt;""),SUMIFS(Flussi!$F:$F,Flussi!$B:$B,S$67,Flussi!$D:$D,$J92,Flussi!$E:$E,$K92),"")</f>
        <v>0</v>
      </c>
      <c r="T92" s="53">
        <f>IF(AND(TRUE,T$67&lt;&gt;""),SUMIFS(Flussi!$F:$F,Flussi!$B:$B,T$67,Flussi!$D:$D,$J92,Flussi!$E:$E,$K92),"")</f>
        <v>0</v>
      </c>
      <c r="U92" s="53">
        <f>IF(AND(TRUE,U$67&lt;&gt;""),SUMIFS(Flussi!$F:$F,Flussi!$B:$B,U$67,Flussi!$D:$D,$J92,Flussi!$E:$E,$K92),"")</f>
        <v>0</v>
      </c>
      <c r="V92" s="53">
        <f>IF(AND(TRUE,V$67&lt;&gt;""),SUMIFS(Flussi!$F:$F,Flussi!$B:$B,V$67,Flussi!$D:$D,$J92,Flussi!$E:$E,$K92),"")</f>
        <v>0</v>
      </c>
      <c r="W92" s="53">
        <f>IF(AND(TRUE,W$67&lt;&gt;""),SUMIFS(Flussi!$F:$F,Flussi!$B:$B,W$67,Flussi!$D:$D,$J92,Flussi!$E:$E,$K92),"")</f>
        <v>0</v>
      </c>
      <c r="X92" s="53">
        <f>IF(AND(TRUE,X$67&lt;&gt;""),SUMIFS(Flussi!$F:$F,Flussi!$B:$B,X$67,Flussi!$D:$D,$J92,Flussi!$E:$E,$K92),"")</f>
        <v>0</v>
      </c>
      <c r="Y92" s="53">
        <f>IF(AND(TRUE,Y$67&lt;&gt;""),SUMIFS(Flussi!$F:$F,Flussi!$B:$B,Y$67,Flussi!$D:$D,$J92,Flussi!$E:$E,$K92),"")</f>
        <v>0</v>
      </c>
      <c r="Z92" s="53">
        <f>IF(AND(TRUE,Z$67&lt;&gt;""),SUMIFS(Flussi!$F:$F,Flussi!$B:$B,Z$67,Flussi!$D:$D,$J92,Flussi!$E:$E,$K92),"")</f>
        <v>0</v>
      </c>
      <c r="AA92" s="53">
        <f>IF(AND(TRUE,AA$67&lt;&gt;""),SUMIFS(Flussi!$F:$F,Flussi!$B:$B,AA$67,Flussi!$D:$D,$J92,Flussi!$E:$E,$K92),"")</f>
        <v>0</v>
      </c>
      <c r="AB92" s="53">
        <f>IF(AND(TRUE,AB$67&lt;&gt;""),SUMIFS(Flussi!$F:$F,Flussi!$B:$B,AB$67,Flussi!$D:$D,$J92,Flussi!$E:$E,$K92),"")</f>
        <v>0</v>
      </c>
      <c r="AC92" s="53">
        <f>IF(AND(TRUE,AC$67&lt;&gt;""),SUMIFS(Flussi!$F:$F,Flussi!$B:$B,AC$67,Flussi!$D:$D,$J92,Flussi!$E:$E,$K92),"")</f>
        <v>0</v>
      </c>
      <c r="AD92" s="53">
        <f>IF(AND(TRUE,AD$67&lt;&gt;""),SUMIFS(Flussi!$F:$F,Flussi!$B:$B,AD$67,Flussi!$D:$D,$J92,Flussi!$E:$E,$K92),"")</f>
        <v>0</v>
      </c>
      <c r="AE92" s="53">
        <f>IF(AND(TRUE,AE$67&lt;&gt;""),SUMIFS(Flussi!$F:$F,Flussi!$B:$B,AE$67,Flussi!$D:$D,$J92,Flussi!$E:$E,$K92),"")</f>
        <v>0</v>
      </c>
      <c r="AF92" s="53">
        <f>IF(AND(TRUE,AF$67&lt;&gt;""),SUMIFS(Flussi!$F:$F,Flussi!$B:$B,AF$67,Flussi!$D:$D,$J92,Flussi!$E:$E,$K92),"")</f>
        <v>0</v>
      </c>
      <c r="AG92" s="53">
        <f>IF(AND(TRUE,AG$67&lt;&gt;""),SUMIFS(Flussi!$F:$F,Flussi!$B:$B,AG$67,Flussi!$D:$D,$J92,Flussi!$E:$E,$K92),"")</f>
        <v>0</v>
      </c>
      <c r="AH92" s="53">
        <f>IF(AND(TRUE,AH$67&lt;&gt;""),SUMIFS(Flussi!$F:$F,Flussi!$B:$B,AH$67,Flussi!$D:$D,$J92,Flussi!$E:$E,$K92),"")</f>
        <v>0</v>
      </c>
      <c r="AI92" s="53">
        <f>IF(AND(TRUE,AI$67&lt;&gt;""),SUMIFS(Flussi!$F:$F,Flussi!$B:$B,AI$67,Flussi!$D:$D,$J92,Flussi!$E:$E,$K92),"")</f>
        <v>0</v>
      </c>
      <c r="AJ92" s="53">
        <f>IF(AND(TRUE,AJ$67&lt;&gt;""),SUMIFS(Flussi!$F:$F,Flussi!$B:$B,AJ$67,Flussi!$D:$D,$J92,Flussi!$E:$E,$K92),"")</f>
        <v>0</v>
      </c>
      <c r="AK92" s="53">
        <f>IF(AND(TRUE,AK$67&lt;&gt;""),SUMIFS(Flussi!$F:$F,Flussi!$B:$B,AK$67,Flussi!$D:$D,$J92,Flussi!$E:$E,$K92),"")</f>
        <v>0</v>
      </c>
      <c r="AL92" s="53">
        <f>IF(AND(TRUE,AL$67&lt;&gt;""),SUMIFS(Flussi!$F:$F,Flussi!$B:$B,AL$67,Flussi!$D:$D,$J92,Flussi!$E:$E,$K92),"")</f>
        <v>0</v>
      </c>
      <c r="AM92" s="53" t="str">
        <f>IF(AND(TRUE,AM$67&lt;&gt;""),SUMIFS(Flussi!$F:$F,Flussi!$B:$B,AM$67,Flussi!$D:$D,$J92,Flussi!$E:$E,$K92),"")</f>
        <v/>
      </c>
      <c r="AN92" s="53" t="str">
        <f>IF(AND(TRUE,AN$67&lt;&gt;""),SUMIFS(Flussi!$F:$F,Flussi!$B:$B,AN$67,Flussi!$D:$D,$J92,Flussi!$E:$E,$K92),"")</f>
        <v/>
      </c>
      <c r="AO92" s="53" t="str">
        <f>IF(AND(TRUE,AO$67&lt;&gt;""),SUMIFS(Flussi!$F:$F,Flussi!$B:$B,AO$67,Flussi!$D:$D,$J92,Flussi!$E:$E,$K92),"")</f>
        <v/>
      </c>
    </row>
    <row r="93" spans="8:41" ht="17" collapsed="1" x14ac:dyDescent="1.2">
      <c r="J93" s="194" t="s">
        <v>220</v>
      </c>
      <c r="K93" s="185" t="s">
        <v>83</v>
      </c>
      <c r="L93" s="53">
        <f>IF(AND(TRUE,L$67&lt;&gt;""),-SUMIFS(StrambioMutuo1!$H:$H,StrambioMutuo1!$A:$A,L$67),"")</f>
        <v>-8161.3784725871574</v>
      </c>
      <c r="M93" s="53">
        <f>IF(AND(TRUE,M$67&lt;&gt;""),-SUMIFS(StrambioMutuo1!$H:$H,StrambioMutuo1!$A:$A,M$67),"")</f>
        <v>-8386.1564528659819</v>
      </c>
      <c r="N93" s="53">
        <f>IF(AND(TRUE,N$67&lt;&gt;""),-SUMIFS(StrambioMutuo1!$H:$H,StrambioMutuo1!$A:$A,N$67),"")</f>
        <v>-8617.1251937605448</v>
      </c>
      <c r="O93" s="53">
        <f>IF(AND(TRUE,O$67&lt;&gt;""),-SUMIFS(StrambioMutuo1!$H:$H,StrambioMutuo1!$A:$A,O$67),"")</f>
        <v>-8854.4551991473982</v>
      </c>
      <c r="P93" s="53">
        <f>IF(AND(TRUE,P$67&lt;&gt;""),-SUMIFS(StrambioMutuo1!$H:$H,StrambioMutuo1!$A:$A,P$67),"")</f>
        <v>-9098.3216688643424</v>
      </c>
      <c r="Q93" s="53">
        <f>IF(AND(TRUE,Q$67&lt;&gt;""),-SUMIFS(StrambioMutuo1!$H:$H,StrambioMutuo1!$A:$A,Q$67),"")</f>
        <v>-9348.9046280450239</v>
      </c>
      <c r="R93" s="53">
        <f>IF(AND(TRUE,R$67&lt;&gt;""),-SUMIFS(StrambioMutuo1!$H:$H,StrambioMutuo1!$A:$A,R$67),"")</f>
        <v>-9606.3890600156392</v>
      </c>
      <c r="S93" s="53">
        <f>IF(AND(TRUE,S$67&lt;&gt;""),-SUMIFS(StrambioMutuo1!$H:$H,StrambioMutuo1!$A:$A,S$67),"")</f>
        <v>-9870.9650428518325</v>
      </c>
      <c r="T93" s="53">
        <f>IF(AND(TRUE,T$67&lt;&gt;""),-SUMIFS(StrambioMutuo1!$H:$H,StrambioMutuo1!$A:$A,T$67),"")</f>
        <v>-10142.827889696593</v>
      </c>
      <c r="U93" s="53">
        <f>IF(AND(TRUE,U$67&lt;&gt;""),-SUMIFS(StrambioMutuo1!$H:$H,StrambioMutuo1!$A:$A,U$67),"")</f>
        <v>-10422.17829294275</v>
      </c>
      <c r="V93" s="53">
        <f>IF(AND(TRUE,V$67&lt;&gt;""),-SUMIFS(StrambioMutuo1!$H:$H,StrambioMutuo1!$A:$A,V$67),"")</f>
        <v>-10709.222472386477</v>
      </c>
      <c r="W93" s="53">
        <f>IF(AND(TRUE,W$67&lt;&gt;""),-SUMIFS(StrambioMutuo1!$H:$H,StrambioMutuo1!$A:$A,W$67),"")</f>
        <v>-11004.172327461209</v>
      </c>
      <c r="X93" s="53">
        <f>IF(AND(TRUE,X$67&lt;&gt;""),-SUMIFS(StrambioMutuo1!$H:$H,StrambioMutuo1!$A:$A,X$67),"")</f>
        <v>-11307.245593664335</v>
      </c>
      <c r="Y93" s="53">
        <f>IF(AND(TRUE,Y$67&lt;&gt;""),-SUMIFS(StrambioMutuo1!$H:$H,StrambioMutuo1!$A:$A,Y$67),"")</f>
        <v>-11618.666003292125</v>
      </c>
      <c r="Z93" s="53">
        <f>IF(AND(TRUE,Z$67&lt;&gt;""),-SUMIFS(StrambioMutuo1!$H:$H,StrambioMutuo1!$A:$A,Z$67),"")</f>
        <v>-11938.66345060158</v>
      </c>
      <c r="AA93" s="53">
        <f>IF(AND(TRUE,AA$67&lt;&gt;""),-SUMIFS(StrambioMutuo1!$H:$H,StrambioMutuo1!$A:$A,AA$67),"")</f>
        <v>-12267.474161521121</v>
      </c>
      <c r="AB93" s="53">
        <f>IF(AND(TRUE,AB$67&lt;&gt;""),-SUMIFS(StrambioMutuo1!$H:$H,StrambioMutuo1!$A:$A,AB$67),"")</f>
        <v>-12605.34086803538</v>
      </c>
      <c r="AC93" s="53">
        <f>IF(AND(TRUE,AC$67&lt;&gt;""),-SUMIFS(StrambioMutuo1!$H:$H,StrambioMutuo1!$A:$A,AC$67),"")</f>
        <v>-12952.512987372829</v>
      </c>
      <c r="AD93" s="53">
        <f>IF(AND(TRUE,AD$67&lt;&gt;""),-SUMIFS(StrambioMutuo1!$H:$H,StrambioMutuo1!$A:$A,AD$67),"")</f>
        <v>-13309.246806128567</v>
      </c>
      <c r="AE93" s="53">
        <f>IF(AND(TRUE,AE$67&lt;&gt;""),-SUMIFS(StrambioMutuo1!$H:$H,StrambioMutuo1!$A:$A,AE$67),"")</f>
        <v>-1125.5125253866727</v>
      </c>
      <c r="AF93" s="53">
        <f>IF(AND(TRUE,AF$67&lt;&gt;""),-SUMIFS(StrambioMutuo1!$H:$H,StrambioMutuo1!$A:$A,AF$67),"")</f>
        <v>0</v>
      </c>
      <c r="AG93" s="53">
        <f>IF(AND(TRUE,AG$67&lt;&gt;""),-SUMIFS(StrambioMutuo1!$H:$H,StrambioMutuo1!$A:$A,AG$67),"")</f>
        <v>0</v>
      </c>
      <c r="AH93" s="53">
        <f>IF(AND(TRUE,AH$67&lt;&gt;""),-SUMIFS(StrambioMutuo1!$H:$H,StrambioMutuo1!$A:$A,AH$67),"")</f>
        <v>0</v>
      </c>
      <c r="AI93" s="53">
        <f>IF(AND(TRUE,AI$67&lt;&gt;""),-SUMIFS(StrambioMutuo1!$H:$H,StrambioMutuo1!$A:$A,AI$67),"")</f>
        <v>0</v>
      </c>
      <c r="AJ93" s="53">
        <f>IF(AND(TRUE,AJ$67&lt;&gt;""),-SUMIFS(StrambioMutuo1!$H:$H,StrambioMutuo1!$A:$A,AJ$67),"")</f>
        <v>0</v>
      </c>
      <c r="AK93" s="53">
        <f>IF(AND(TRUE,AK$67&lt;&gt;""),-SUMIFS(StrambioMutuo1!$H:$H,StrambioMutuo1!$A:$A,AK$67),"")</f>
        <v>0</v>
      </c>
      <c r="AL93" s="53">
        <f>IF(AND(TRUE,AL$67&lt;&gt;""),-SUMIFS(StrambioMutuo1!$H:$H,StrambioMutuo1!$A:$A,AL$67),"")</f>
        <v>0</v>
      </c>
      <c r="AM93" s="53" t="str">
        <f>IF(AND(TRUE,AM$67&lt;&gt;""),-SUMIFS(StrambioMutuo1!$H:$H,StrambioMutuo1!$A:$A,AM$67),"")</f>
        <v/>
      </c>
      <c r="AN93" s="53" t="str">
        <f>IF(AND(TRUE,AN$67&lt;&gt;""),-SUMIFS(StrambioMutuo1!$H:$H,StrambioMutuo1!$A:$A,AN$67),"")</f>
        <v/>
      </c>
      <c r="AO93" s="53" t="str">
        <f>IF(AND(TRUE,AO$67&lt;&gt;""),-SUMIFS(StrambioMutuo1!$H:$H,StrambioMutuo1!$A:$A,AO$67),"")</f>
        <v/>
      </c>
    </row>
    <row r="94" spans="8:41" ht="17" x14ac:dyDescent="1.2">
      <c r="J94" s="194" t="s">
        <v>220</v>
      </c>
      <c r="K94" s="194" t="s">
        <v>82</v>
      </c>
      <c r="L94" s="53">
        <f>IF(AND(TRUE,L$67&lt;&gt;""),-SUMIFS(StrambioMutuo1!$I:$I,StrambioMutuo1!$A:$A,L$67),"")</f>
        <v>0</v>
      </c>
      <c r="M94" s="53">
        <f>IF(AND(TRUE,M$67&lt;&gt;""),-SUMIFS(StrambioMutuo1!$I:$I,StrambioMutuo1!$A:$A,M$67),"")</f>
        <v>0</v>
      </c>
      <c r="N94" s="53">
        <f>IF(AND(TRUE,N$67&lt;&gt;""),-SUMIFS(StrambioMutuo1!$I:$I,StrambioMutuo1!$A:$A,N$67),"")</f>
        <v>0</v>
      </c>
      <c r="O94" s="53">
        <f>IF(AND(TRUE,O$67&lt;&gt;""),-SUMIFS(StrambioMutuo1!$I:$I,StrambioMutuo1!$A:$A,O$67),"")</f>
        <v>0</v>
      </c>
      <c r="P94" s="53">
        <f>IF(AND(TRUE,P$67&lt;&gt;""),-SUMIFS(StrambioMutuo1!$I:$I,StrambioMutuo1!$A:$A,P$67),"")</f>
        <v>0</v>
      </c>
      <c r="Q94" s="53">
        <f>IF(AND(TRUE,Q$67&lt;&gt;""),-SUMIFS(StrambioMutuo1!$I:$I,StrambioMutuo1!$A:$A,Q$67),"")</f>
        <v>0</v>
      </c>
      <c r="R94" s="53">
        <f>IF(AND(TRUE,R$67&lt;&gt;""),-SUMIFS(StrambioMutuo1!$I:$I,StrambioMutuo1!$A:$A,R$67),"")</f>
        <v>0</v>
      </c>
      <c r="S94" s="53">
        <f>IF(AND(TRUE,S$67&lt;&gt;""),-SUMIFS(StrambioMutuo1!$I:$I,StrambioMutuo1!$A:$A,S$67),"")</f>
        <v>0</v>
      </c>
      <c r="T94" s="53">
        <f>IF(AND(TRUE,T$67&lt;&gt;""),-SUMIFS(StrambioMutuo1!$I:$I,StrambioMutuo1!$A:$A,T$67),"")</f>
        <v>0</v>
      </c>
      <c r="U94" s="53">
        <f>IF(AND(TRUE,U$67&lt;&gt;""),-SUMIFS(StrambioMutuo1!$I:$I,StrambioMutuo1!$A:$A,U$67),"")</f>
        <v>0</v>
      </c>
      <c r="V94" s="53">
        <f>IF(AND(TRUE,V$67&lt;&gt;""),-SUMIFS(StrambioMutuo1!$I:$I,StrambioMutuo1!$A:$A,V$67),"")</f>
        <v>0</v>
      </c>
      <c r="W94" s="53">
        <f>IF(AND(TRUE,W$67&lt;&gt;""),-SUMIFS(StrambioMutuo1!$I:$I,StrambioMutuo1!$A:$A,W$67),"")</f>
        <v>0</v>
      </c>
      <c r="X94" s="53">
        <f>IF(AND(TRUE,X$67&lt;&gt;""),-SUMIFS(StrambioMutuo1!$I:$I,StrambioMutuo1!$A:$A,X$67),"")</f>
        <v>0</v>
      </c>
      <c r="Y94" s="53">
        <f>IF(AND(TRUE,Y$67&lt;&gt;""),-SUMIFS(StrambioMutuo1!$I:$I,StrambioMutuo1!$A:$A,Y$67),"")</f>
        <v>0</v>
      </c>
      <c r="Z94" s="53">
        <f>IF(AND(TRUE,Z$67&lt;&gt;""),-SUMIFS(StrambioMutuo1!$I:$I,StrambioMutuo1!$A:$A,Z$67),"")</f>
        <v>0</v>
      </c>
      <c r="AA94" s="53">
        <f>IF(AND(TRUE,AA$67&lt;&gt;""),-SUMIFS(StrambioMutuo1!$I:$I,StrambioMutuo1!$A:$A,AA$67),"")</f>
        <v>0</v>
      </c>
      <c r="AB94" s="53">
        <f>IF(AND(TRUE,AB$67&lt;&gt;""),-SUMIFS(StrambioMutuo1!$I:$I,StrambioMutuo1!$A:$A,AB$67),"")</f>
        <v>0</v>
      </c>
      <c r="AC94" s="53">
        <f>IF(AND(TRUE,AC$67&lt;&gt;""),-SUMIFS(StrambioMutuo1!$I:$I,StrambioMutuo1!$A:$A,AC$67),"")</f>
        <v>0</v>
      </c>
      <c r="AD94" s="53">
        <f>IF(AND(TRUE,AD$67&lt;&gt;""),-SUMIFS(StrambioMutuo1!$I:$I,StrambioMutuo1!$A:$A,AD$67),"")</f>
        <v>0</v>
      </c>
      <c r="AE94" s="53">
        <f>IF(AND(TRUE,AE$67&lt;&gt;""),-SUMIFS(StrambioMutuo1!$I:$I,StrambioMutuo1!$A:$A,AE$67),"")</f>
        <v>0</v>
      </c>
      <c r="AF94" s="53">
        <f>IF(AND(TRUE,AF$67&lt;&gt;""),-SUMIFS(StrambioMutuo1!$I:$I,StrambioMutuo1!$A:$A,AF$67),"")</f>
        <v>0</v>
      </c>
      <c r="AG94" s="53">
        <f>IF(AND(TRUE,AG$67&lt;&gt;""),-SUMIFS(StrambioMutuo1!$I:$I,StrambioMutuo1!$A:$A,AG$67),"")</f>
        <v>0</v>
      </c>
      <c r="AH94" s="53">
        <f>IF(AND(TRUE,AH$67&lt;&gt;""),-SUMIFS(StrambioMutuo1!$I:$I,StrambioMutuo1!$A:$A,AH$67),"")</f>
        <v>0</v>
      </c>
      <c r="AI94" s="53">
        <f>IF(AND(TRUE,AI$67&lt;&gt;""),-SUMIFS(StrambioMutuo1!$I:$I,StrambioMutuo1!$A:$A,AI$67),"")</f>
        <v>0</v>
      </c>
      <c r="AJ94" s="53">
        <f>IF(AND(TRUE,AJ$67&lt;&gt;""),-SUMIFS(StrambioMutuo1!$I:$I,StrambioMutuo1!$A:$A,AJ$67),"")</f>
        <v>0</v>
      </c>
      <c r="AK94" s="53">
        <f>IF(AND(TRUE,AK$67&lt;&gt;""),-SUMIFS(StrambioMutuo1!$I:$I,StrambioMutuo1!$A:$A,AK$67),"")</f>
        <v>0</v>
      </c>
      <c r="AL94" s="53">
        <f>IF(AND(TRUE,AL$67&lt;&gt;""),-SUMIFS(StrambioMutuo1!$I:$I,StrambioMutuo1!$A:$A,AL$67),"")</f>
        <v>0</v>
      </c>
      <c r="AM94" s="53" t="str">
        <f>IF(AND(TRUE,AM$67&lt;&gt;""),-SUMIFS(StrambioMutuo1!$I:$I,StrambioMutuo1!$A:$A,AM$67),"")</f>
        <v/>
      </c>
      <c r="AN94" s="53" t="str">
        <f>IF(AND(TRUE,AN$67&lt;&gt;""),-SUMIFS(StrambioMutuo1!$I:$I,StrambioMutuo1!$A:$A,AN$67),"")</f>
        <v/>
      </c>
      <c r="AO94" s="53" t="str">
        <f>IF(AND(TRUE,AO$67&lt;&gt;""),-SUMIFS(StrambioMutuo1!$I:$I,StrambioMutuo1!$A:$A,AO$67),"")</f>
        <v/>
      </c>
    </row>
    <row r="95" spans="8:41" ht="17" x14ac:dyDescent="1.2">
      <c r="I95" s="256" t="s">
        <v>22</v>
      </c>
      <c r="J95" s="188" t="s">
        <v>22</v>
      </c>
      <c r="K95" s="193" t="s">
        <v>63</v>
      </c>
      <c r="L95" s="54">
        <f t="shared" ref="L95:AO95" si="5">IF(AND(TRUE,L$67&lt;&gt;""),SUM(L88:L94),"")</f>
        <v>26838.621527412841</v>
      </c>
      <c r="M95" s="54">
        <f t="shared" si="5"/>
        <v>-8386.1564528659819</v>
      </c>
      <c r="N95" s="54">
        <f t="shared" si="5"/>
        <v>-8617.1251937605448</v>
      </c>
      <c r="O95" s="54">
        <f t="shared" si="5"/>
        <v>-8854.4551991473982</v>
      </c>
      <c r="P95" s="54">
        <f t="shared" si="5"/>
        <v>-9098.3216688643424</v>
      </c>
      <c r="Q95" s="54">
        <f t="shared" si="5"/>
        <v>-9348.9046280450239</v>
      </c>
      <c r="R95" s="54">
        <f t="shared" si="5"/>
        <v>-9606.3890600156392</v>
      </c>
      <c r="S95" s="54">
        <f t="shared" si="5"/>
        <v>-9870.9650428518325</v>
      </c>
      <c r="T95" s="54">
        <f t="shared" si="5"/>
        <v>-10142.827889696593</v>
      </c>
      <c r="U95" s="54">
        <f t="shared" si="5"/>
        <v>-10422.17829294275</v>
      </c>
      <c r="V95" s="54">
        <f t="shared" si="5"/>
        <v>-10709.222472386477</v>
      </c>
      <c r="W95" s="54">
        <f t="shared" si="5"/>
        <v>-11004.172327461209</v>
      </c>
      <c r="X95" s="54">
        <f t="shared" si="5"/>
        <v>-11307.245593664335</v>
      </c>
      <c r="Y95" s="54">
        <f t="shared" si="5"/>
        <v>-11618.666003292125</v>
      </c>
      <c r="Z95" s="54">
        <f t="shared" si="5"/>
        <v>-11938.66345060158</v>
      </c>
      <c r="AA95" s="54">
        <f t="shared" si="5"/>
        <v>-12267.474161521121</v>
      </c>
      <c r="AB95" s="54">
        <f t="shared" si="5"/>
        <v>-12605.34086803538</v>
      </c>
      <c r="AC95" s="54">
        <f t="shared" si="5"/>
        <v>-12952.512987372829</v>
      </c>
      <c r="AD95" s="54">
        <f t="shared" si="5"/>
        <v>-13309.246806128567</v>
      </c>
      <c r="AE95" s="54">
        <f t="shared" si="5"/>
        <v>-1125.5125253866727</v>
      </c>
      <c r="AF95" s="54">
        <f t="shared" si="5"/>
        <v>0</v>
      </c>
      <c r="AG95" s="54">
        <f t="shared" si="5"/>
        <v>0</v>
      </c>
      <c r="AH95" s="54">
        <f t="shared" si="5"/>
        <v>0</v>
      </c>
      <c r="AI95" s="54">
        <f t="shared" si="5"/>
        <v>0</v>
      </c>
      <c r="AJ95" s="54">
        <f t="shared" si="5"/>
        <v>0</v>
      </c>
      <c r="AK95" s="54">
        <f t="shared" si="5"/>
        <v>0</v>
      </c>
      <c r="AL95" s="54">
        <f t="shared" si="5"/>
        <v>0</v>
      </c>
      <c r="AM95" s="54" t="str">
        <f t="shared" si="5"/>
        <v/>
      </c>
      <c r="AN95" s="54" t="str">
        <f t="shared" si="5"/>
        <v/>
      </c>
      <c r="AO95" s="54" t="str">
        <f t="shared" si="5"/>
        <v/>
      </c>
    </row>
    <row r="96" spans="8:41" hidden="1" outlineLevel="1" x14ac:dyDescent="0.75">
      <c r="H96" s="181">
        <f>YEAR($E$4)</f>
        <v>2026</v>
      </c>
      <c r="L96" s="180" t="e">
        <f t="shared" ref="L96:U105" si="6">IF(AND($H96&lt;&gt;"",L$67&lt;&gt;""),IF(AND(L$67&gt;=$H96,L$67&lt;$H96+$D$28),SUMIFS($L$95:$AO$95,$L$67:$AO$67,$H96)/$D$28,0),"")</f>
        <v>#REF!</v>
      </c>
      <c r="M96" s="180" t="e">
        <f t="shared" si="6"/>
        <v>#REF!</v>
      </c>
      <c r="N96" s="180" t="e">
        <f t="shared" si="6"/>
        <v>#REF!</v>
      </c>
      <c r="O96" s="180" t="e">
        <f t="shared" si="6"/>
        <v>#REF!</v>
      </c>
      <c r="P96" s="180" t="e">
        <f t="shared" si="6"/>
        <v>#REF!</v>
      </c>
      <c r="Q96" s="180" t="e">
        <f t="shared" si="6"/>
        <v>#REF!</v>
      </c>
      <c r="R96" s="180" t="e">
        <f t="shared" si="6"/>
        <v>#REF!</v>
      </c>
      <c r="S96" s="180" t="e">
        <f t="shared" si="6"/>
        <v>#REF!</v>
      </c>
      <c r="T96" s="180" t="e">
        <f t="shared" si="6"/>
        <v>#REF!</v>
      </c>
      <c r="U96" s="180" t="e">
        <f t="shared" si="6"/>
        <v>#REF!</v>
      </c>
      <c r="V96" s="180" t="e">
        <f t="shared" ref="V96:AE105" si="7">IF(AND($H96&lt;&gt;"",V$67&lt;&gt;""),IF(AND(V$67&gt;=$H96,V$67&lt;$H96+$D$28),SUMIFS($L$95:$AO$95,$L$67:$AO$67,$H96)/$D$28,0),"")</f>
        <v>#REF!</v>
      </c>
      <c r="W96" s="180" t="e">
        <f t="shared" si="7"/>
        <v>#REF!</v>
      </c>
      <c r="X96" s="180" t="e">
        <f t="shared" si="7"/>
        <v>#REF!</v>
      </c>
      <c r="Y96" s="180" t="e">
        <f t="shared" si="7"/>
        <v>#REF!</v>
      </c>
      <c r="Z96" s="180" t="e">
        <f t="shared" si="7"/>
        <v>#REF!</v>
      </c>
      <c r="AA96" s="180" t="e">
        <f t="shared" si="7"/>
        <v>#REF!</v>
      </c>
      <c r="AB96" s="180" t="e">
        <f t="shared" si="7"/>
        <v>#REF!</v>
      </c>
      <c r="AC96" s="180" t="e">
        <f t="shared" si="7"/>
        <v>#REF!</v>
      </c>
      <c r="AD96" s="180" t="e">
        <f t="shared" si="7"/>
        <v>#REF!</v>
      </c>
      <c r="AE96" s="180" t="e">
        <f t="shared" si="7"/>
        <v>#REF!</v>
      </c>
      <c r="AF96" s="180" t="e">
        <f t="shared" ref="AF96:AO105" si="8">IF(AND($H96&lt;&gt;"",AF$67&lt;&gt;""),IF(AND(AF$67&gt;=$H96,AF$67&lt;$H96+$D$28),SUMIFS($L$95:$AO$95,$L$67:$AO$67,$H96)/$D$28,0),"")</f>
        <v>#REF!</v>
      </c>
      <c r="AG96" s="180" t="e">
        <f t="shared" si="8"/>
        <v>#REF!</v>
      </c>
      <c r="AH96" s="180" t="e">
        <f t="shared" si="8"/>
        <v>#REF!</v>
      </c>
      <c r="AI96" s="180" t="e">
        <f t="shared" si="8"/>
        <v>#REF!</v>
      </c>
      <c r="AJ96" s="180" t="e">
        <f t="shared" si="8"/>
        <v>#REF!</v>
      </c>
      <c r="AK96" s="180" t="e">
        <f t="shared" si="8"/>
        <v>#REF!</v>
      </c>
      <c r="AL96" s="180" t="e">
        <f t="shared" si="8"/>
        <v>#REF!</v>
      </c>
      <c r="AM96" s="180" t="str">
        <f t="shared" si="8"/>
        <v/>
      </c>
      <c r="AN96" s="180" t="str">
        <f t="shared" si="8"/>
        <v/>
      </c>
      <c r="AO96" s="180" t="str">
        <f t="shared" si="8"/>
        <v/>
      </c>
    </row>
    <row r="97" spans="8:41" hidden="1" outlineLevel="1" x14ac:dyDescent="0.75">
      <c r="H97" s="139">
        <f t="shared" ref="H97:H125" si="9">IF(H96&lt;&gt;"",IF(H96+1&lt;YEAR($E$4)+$E$5,H96+1,""),"")</f>
        <v>2027</v>
      </c>
      <c r="L97" s="180" t="e">
        <f t="shared" si="6"/>
        <v>#REF!</v>
      </c>
      <c r="M97" s="180" t="e">
        <f t="shared" si="6"/>
        <v>#REF!</v>
      </c>
      <c r="N97" s="180" t="e">
        <f t="shared" si="6"/>
        <v>#REF!</v>
      </c>
      <c r="O97" s="180" t="e">
        <f t="shared" si="6"/>
        <v>#REF!</v>
      </c>
      <c r="P97" s="180" t="e">
        <f t="shared" si="6"/>
        <v>#REF!</v>
      </c>
      <c r="Q97" s="180" t="e">
        <f t="shared" si="6"/>
        <v>#REF!</v>
      </c>
      <c r="R97" s="180" t="e">
        <f t="shared" si="6"/>
        <v>#REF!</v>
      </c>
      <c r="S97" s="180" t="e">
        <f t="shared" si="6"/>
        <v>#REF!</v>
      </c>
      <c r="T97" s="180" t="e">
        <f t="shared" si="6"/>
        <v>#REF!</v>
      </c>
      <c r="U97" s="180" t="e">
        <f t="shared" si="6"/>
        <v>#REF!</v>
      </c>
      <c r="V97" s="180" t="e">
        <f t="shared" si="7"/>
        <v>#REF!</v>
      </c>
      <c r="W97" s="180" t="e">
        <f t="shared" si="7"/>
        <v>#REF!</v>
      </c>
      <c r="X97" s="180" t="e">
        <f t="shared" si="7"/>
        <v>#REF!</v>
      </c>
      <c r="Y97" s="180" t="e">
        <f t="shared" si="7"/>
        <v>#REF!</v>
      </c>
      <c r="Z97" s="180" t="e">
        <f t="shared" si="7"/>
        <v>#REF!</v>
      </c>
      <c r="AA97" s="180" t="e">
        <f t="shared" si="7"/>
        <v>#REF!</v>
      </c>
      <c r="AB97" s="180" t="e">
        <f t="shared" si="7"/>
        <v>#REF!</v>
      </c>
      <c r="AC97" s="180" t="e">
        <f t="shared" si="7"/>
        <v>#REF!</v>
      </c>
      <c r="AD97" s="180" t="e">
        <f t="shared" si="7"/>
        <v>#REF!</v>
      </c>
      <c r="AE97" s="180" t="e">
        <f t="shared" si="7"/>
        <v>#REF!</v>
      </c>
      <c r="AF97" s="180" t="e">
        <f t="shared" si="8"/>
        <v>#REF!</v>
      </c>
      <c r="AG97" s="180" t="e">
        <f t="shared" si="8"/>
        <v>#REF!</v>
      </c>
      <c r="AH97" s="180" t="e">
        <f t="shared" si="8"/>
        <v>#REF!</v>
      </c>
      <c r="AI97" s="180" t="e">
        <f t="shared" si="8"/>
        <v>#REF!</v>
      </c>
      <c r="AJ97" s="180" t="e">
        <f t="shared" si="8"/>
        <v>#REF!</v>
      </c>
      <c r="AK97" s="180" t="e">
        <f t="shared" si="8"/>
        <v>#REF!</v>
      </c>
      <c r="AL97" s="180" t="e">
        <f t="shared" si="8"/>
        <v>#REF!</v>
      </c>
      <c r="AM97" s="180" t="str">
        <f t="shared" si="8"/>
        <v/>
      </c>
      <c r="AN97" s="180" t="str">
        <f t="shared" si="8"/>
        <v/>
      </c>
      <c r="AO97" s="180" t="str">
        <f t="shared" si="8"/>
        <v/>
      </c>
    </row>
    <row r="98" spans="8:41" hidden="1" outlineLevel="1" x14ac:dyDescent="0.75">
      <c r="H98" s="139">
        <f t="shared" si="9"/>
        <v>2028</v>
      </c>
      <c r="L98" s="180" t="e">
        <f t="shared" si="6"/>
        <v>#REF!</v>
      </c>
      <c r="M98" s="180" t="e">
        <f t="shared" si="6"/>
        <v>#REF!</v>
      </c>
      <c r="N98" s="180" t="e">
        <f t="shared" si="6"/>
        <v>#REF!</v>
      </c>
      <c r="O98" s="180" t="e">
        <f t="shared" si="6"/>
        <v>#REF!</v>
      </c>
      <c r="P98" s="180" t="e">
        <f t="shared" si="6"/>
        <v>#REF!</v>
      </c>
      <c r="Q98" s="180" t="e">
        <f t="shared" si="6"/>
        <v>#REF!</v>
      </c>
      <c r="R98" s="180" t="e">
        <f t="shared" si="6"/>
        <v>#REF!</v>
      </c>
      <c r="S98" s="180" t="e">
        <f t="shared" si="6"/>
        <v>#REF!</v>
      </c>
      <c r="T98" s="180" t="e">
        <f t="shared" si="6"/>
        <v>#REF!</v>
      </c>
      <c r="U98" s="180" t="e">
        <f t="shared" si="6"/>
        <v>#REF!</v>
      </c>
      <c r="V98" s="180" t="e">
        <f t="shared" si="7"/>
        <v>#REF!</v>
      </c>
      <c r="W98" s="180" t="e">
        <f t="shared" si="7"/>
        <v>#REF!</v>
      </c>
      <c r="X98" s="180" t="e">
        <f t="shared" si="7"/>
        <v>#REF!</v>
      </c>
      <c r="Y98" s="180" t="e">
        <f t="shared" si="7"/>
        <v>#REF!</v>
      </c>
      <c r="Z98" s="180" t="e">
        <f t="shared" si="7"/>
        <v>#REF!</v>
      </c>
      <c r="AA98" s="180" t="e">
        <f t="shared" si="7"/>
        <v>#REF!</v>
      </c>
      <c r="AB98" s="180" t="e">
        <f t="shared" si="7"/>
        <v>#REF!</v>
      </c>
      <c r="AC98" s="180" t="e">
        <f t="shared" si="7"/>
        <v>#REF!</v>
      </c>
      <c r="AD98" s="180" t="e">
        <f t="shared" si="7"/>
        <v>#REF!</v>
      </c>
      <c r="AE98" s="180" t="e">
        <f t="shared" si="7"/>
        <v>#REF!</v>
      </c>
      <c r="AF98" s="180" t="e">
        <f t="shared" si="8"/>
        <v>#REF!</v>
      </c>
      <c r="AG98" s="180" t="e">
        <f t="shared" si="8"/>
        <v>#REF!</v>
      </c>
      <c r="AH98" s="180" t="e">
        <f t="shared" si="8"/>
        <v>#REF!</v>
      </c>
      <c r="AI98" s="180" t="e">
        <f t="shared" si="8"/>
        <v>#REF!</v>
      </c>
      <c r="AJ98" s="180" t="e">
        <f t="shared" si="8"/>
        <v>#REF!</v>
      </c>
      <c r="AK98" s="180" t="e">
        <f t="shared" si="8"/>
        <v>#REF!</v>
      </c>
      <c r="AL98" s="180" t="e">
        <f t="shared" si="8"/>
        <v>#REF!</v>
      </c>
      <c r="AM98" s="180" t="str">
        <f t="shared" si="8"/>
        <v/>
      </c>
      <c r="AN98" s="180" t="str">
        <f t="shared" si="8"/>
        <v/>
      </c>
      <c r="AO98" s="180" t="str">
        <f t="shared" si="8"/>
        <v/>
      </c>
    </row>
    <row r="99" spans="8:41" hidden="1" outlineLevel="1" x14ac:dyDescent="0.75">
      <c r="H99" s="139">
        <f t="shared" si="9"/>
        <v>2029</v>
      </c>
      <c r="L99" s="180" t="e">
        <f t="shared" si="6"/>
        <v>#REF!</v>
      </c>
      <c r="M99" s="180" t="e">
        <f t="shared" si="6"/>
        <v>#REF!</v>
      </c>
      <c r="N99" s="180" t="e">
        <f t="shared" si="6"/>
        <v>#REF!</v>
      </c>
      <c r="O99" s="180" t="e">
        <f t="shared" si="6"/>
        <v>#REF!</v>
      </c>
      <c r="P99" s="180" t="e">
        <f t="shared" si="6"/>
        <v>#REF!</v>
      </c>
      <c r="Q99" s="180" t="e">
        <f t="shared" si="6"/>
        <v>#REF!</v>
      </c>
      <c r="R99" s="180" t="e">
        <f t="shared" si="6"/>
        <v>#REF!</v>
      </c>
      <c r="S99" s="180" t="e">
        <f t="shared" si="6"/>
        <v>#REF!</v>
      </c>
      <c r="T99" s="180" t="e">
        <f t="shared" si="6"/>
        <v>#REF!</v>
      </c>
      <c r="U99" s="180" t="e">
        <f t="shared" si="6"/>
        <v>#REF!</v>
      </c>
      <c r="V99" s="180" t="e">
        <f t="shared" si="7"/>
        <v>#REF!</v>
      </c>
      <c r="W99" s="180" t="e">
        <f t="shared" si="7"/>
        <v>#REF!</v>
      </c>
      <c r="X99" s="180" t="e">
        <f t="shared" si="7"/>
        <v>#REF!</v>
      </c>
      <c r="Y99" s="180" t="e">
        <f t="shared" si="7"/>
        <v>#REF!</v>
      </c>
      <c r="Z99" s="180" t="e">
        <f t="shared" si="7"/>
        <v>#REF!</v>
      </c>
      <c r="AA99" s="180" t="e">
        <f t="shared" si="7"/>
        <v>#REF!</v>
      </c>
      <c r="AB99" s="180" t="e">
        <f t="shared" si="7"/>
        <v>#REF!</v>
      </c>
      <c r="AC99" s="180" t="e">
        <f t="shared" si="7"/>
        <v>#REF!</v>
      </c>
      <c r="AD99" s="180" t="e">
        <f t="shared" si="7"/>
        <v>#REF!</v>
      </c>
      <c r="AE99" s="180" t="e">
        <f t="shared" si="7"/>
        <v>#REF!</v>
      </c>
      <c r="AF99" s="180" t="e">
        <f t="shared" si="8"/>
        <v>#REF!</v>
      </c>
      <c r="AG99" s="180" t="e">
        <f t="shared" si="8"/>
        <v>#REF!</v>
      </c>
      <c r="AH99" s="180" t="e">
        <f t="shared" si="8"/>
        <v>#REF!</v>
      </c>
      <c r="AI99" s="180" t="e">
        <f t="shared" si="8"/>
        <v>#REF!</v>
      </c>
      <c r="AJ99" s="180" t="e">
        <f t="shared" si="8"/>
        <v>#REF!</v>
      </c>
      <c r="AK99" s="180" t="e">
        <f t="shared" si="8"/>
        <v>#REF!</v>
      </c>
      <c r="AL99" s="180" t="e">
        <f t="shared" si="8"/>
        <v>#REF!</v>
      </c>
      <c r="AM99" s="180" t="str">
        <f t="shared" si="8"/>
        <v/>
      </c>
      <c r="AN99" s="180" t="str">
        <f t="shared" si="8"/>
        <v/>
      </c>
      <c r="AO99" s="180" t="str">
        <f t="shared" si="8"/>
        <v/>
      </c>
    </row>
    <row r="100" spans="8:41" hidden="1" outlineLevel="1" x14ac:dyDescent="0.75">
      <c r="H100" s="139">
        <f t="shared" si="9"/>
        <v>2030</v>
      </c>
      <c r="L100" s="180" t="e">
        <f t="shared" si="6"/>
        <v>#REF!</v>
      </c>
      <c r="M100" s="180" t="e">
        <f t="shared" si="6"/>
        <v>#REF!</v>
      </c>
      <c r="N100" s="180" t="e">
        <f t="shared" si="6"/>
        <v>#REF!</v>
      </c>
      <c r="O100" s="180" t="e">
        <f t="shared" si="6"/>
        <v>#REF!</v>
      </c>
      <c r="P100" s="180" t="e">
        <f t="shared" si="6"/>
        <v>#REF!</v>
      </c>
      <c r="Q100" s="180" t="e">
        <f t="shared" si="6"/>
        <v>#REF!</v>
      </c>
      <c r="R100" s="180" t="e">
        <f t="shared" si="6"/>
        <v>#REF!</v>
      </c>
      <c r="S100" s="180" t="e">
        <f t="shared" si="6"/>
        <v>#REF!</v>
      </c>
      <c r="T100" s="180" t="e">
        <f t="shared" si="6"/>
        <v>#REF!</v>
      </c>
      <c r="U100" s="180" t="e">
        <f t="shared" si="6"/>
        <v>#REF!</v>
      </c>
      <c r="V100" s="180" t="e">
        <f t="shared" si="7"/>
        <v>#REF!</v>
      </c>
      <c r="W100" s="180" t="e">
        <f t="shared" si="7"/>
        <v>#REF!</v>
      </c>
      <c r="X100" s="180" t="e">
        <f t="shared" si="7"/>
        <v>#REF!</v>
      </c>
      <c r="Y100" s="180" t="e">
        <f t="shared" si="7"/>
        <v>#REF!</v>
      </c>
      <c r="Z100" s="180" t="e">
        <f t="shared" si="7"/>
        <v>#REF!</v>
      </c>
      <c r="AA100" s="180" t="e">
        <f t="shared" si="7"/>
        <v>#REF!</v>
      </c>
      <c r="AB100" s="180" t="e">
        <f t="shared" si="7"/>
        <v>#REF!</v>
      </c>
      <c r="AC100" s="180" t="e">
        <f t="shared" si="7"/>
        <v>#REF!</v>
      </c>
      <c r="AD100" s="180" t="e">
        <f t="shared" si="7"/>
        <v>#REF!</v>
      </c>
      <c r="AE100" s="180" t="e">
        <f t="shared" si="7"/>
        <v>#REF!</v>
      </c>
      <c r="AF100" s="180" t="e">
        <f t="shared" si="8"/>
        <v>#REF!</v>
      </c>
      <c r="AG100" s="180" t="e">
        <f t="shared" si="8"/>
        <v>#REF!</v>
      </c>
      <c r="AH100" s="180" t="e">
        <f t="shared" si="8"/>
        <v>#REF!</v>
      </c>
      <c r="AI100" s="180" t="e">
        <f t="shared" si="8"/>
        <v>#REF!</v>
      </c>
      <c r="AJ100" s="180" t="e">
        <f t="shared" si="8"/>
        <v>#REF!</v>
      </c>
      <c r="AK100" s="180" t="e">
        <f t="shared" si="8"/>
        <v>#REF!</v>
      </c>
      <c r="AL100" s="180" t="e">
        <f t="shared" si="8"/>
        <v>#REF!</v>
      </c>
      <c r="AM100" s="180" t="str">
        <f t="shared" si="8"/>
        <v/>
      </c>
      <c r="AN100" s="180" t="str">
        <f t="shared" si="8"/>
        <v/>
      </c>
      <c r="AO100" s="180" t="str">
        <f t="shared" si="8"/>
        <v/>
      </c>
    </row>
    <row r="101" spans="8:41" hidden="1" outlineLevel="1" x14ac:dyDescent="0.75">
      <c r="H101" s="139">
        <f t="shared" si="9"/>
        <v>2031</v>
      </c>
      <c r="L101" s="180" t="e">
        <f t="shared" si="6"/>
        <v>#REF!</v>
      </c>
      <c r="M101" s="180" t="e">
        <f t="shared" si="6"/>
        <v>#REF!</v>
      </c>
      <c r="N101" s="180" t="e">
        <f t="shared" si="6"/>
        <v>#REF!</v>
      </c>
      <c r="O101" s="180" t="e">
        <f t="shared" si="6"/>
        <v>#REF!</v>
      </c>
      <c r="P101" s="180" t="e">
        <f t="shared" si="6"/>
        <v>#REF!</v>
      </c>
      <c r="Q101" s="180" t="e">
        <f t="shared" si="6"/>
        <v>#REF!</v>
      </c>
      <c r="R101" s="180" t="e">
        <f t="shared" si="6"/>
        <v>#REF!</v>
      </c>
      <c r="S101" s="180" t="e">
        <f t="shared" si="6"/>
        <v>#REF!</v>
      </c>
      <c r="T101" s="180" t="e">
        <f t="shared" si="6"/>
        <v>#REF!</v>
      </c>
      <c r="U101" s="180" t="e">
        <f t="shared" si="6"/>
        <v>#REF!</v>
      </c>
      <c r="V101" s="180" t="e">
        <f t="shared" si="7"/>
        <v>#REF!</v>
      </c>
      <c r="W101" s="180" t="e">
        <f t="shared" si="7"/>
        <v>#REF!</v>
      </c>
      <c r="X101" s="180" t="e">
        <f t="shared" si="7"/>
        <v>#REF!</v>
      </c>
      <c r="Y101" s="180" t="e">
        <f t="shared" si="7"/>
        <v>#REF!</v>
      </c>
      <c r="Z101" s="180" t="e">
        <f t="shared" si="7"/>
        <v>#REF!</v>
      </c>
      <c r="AA101" s="180" t="e">
        <f t="shared" si="7"/>
        <v>#REF!</v>
      </c>
      <c r="AB101" s="180" t="e">
        <f t="shared" si="7"/>
        <v>#REF!</v>
      </c>
      <c r="AC101" s="180" t="e">
        <f t="shared" si="7"/>
        <v>#REF!</v>
      </c>
      <c r="AD101" s="180" t="e">
        <f t="shared" si="7"/>
        <v>#REF!</v>
      </c>
      <c r="AE101" s="180" t="e">
        <f t="shared" si="7"/>
        <v>#REF!</v>
      </c>
      <c r="AF101" s="180" t="e">
        <f t="shared" si="8"/>
        <v>#REF!</v>
      </c>
      <c r="AG101" s="180" t="e">
        <f t="shared" si="8"/>
        <v>#REF!</v>
      </c>
      <c r="AH101" s="180" t="e">
        <f t="shared" si="8"/>
        <v>#REF!</v>
      </c>
      <c r="AI101" s="180" t="e">
        <f t="shared" si="8"/>
        <v>#REF!</v>
      </c>
      <c r="AJ101" s="180" t="e">
        <f t="shared" si="8"/>
        <v>#REF!</v>
      </c>
      <c r="AK101" s="180" t="e">
        <f t="shared" si="8"/>
        <v>#REF!</v>
      </c>
      <c r="AL101" s="180" t="e">
        <f t="shared" si="8"/>
        <v>#REF!</v>
      </c>
      <c r="AM101" s="180" t="str">
        <f t="shared" si="8"/>
        <v/>
      </c>
      <c r="AN101" s="180" t="str">
        <f t="shared" si="8"/>
        <v/>
      </c>
      <c r="AO101" s="180" t="str">
        <f t="shared" si="8"/>
        <v/>
      </c>
    </row>
    <row r="102" spans="8:41" hidden="1" outlineLevel="1" x14ac:dyDescent="0.75">
      <c r="H102" s="139">
        <f t="shared" si="9"/>
        <v>2032</v>
      </c>
      <c r="L102" s="180" t="e">
        <f t="shared" si="6"/>
        <v>#REF!</v>
      </c>
      <c r="M102" s="180" t="e">
        <f t="shared" si="6"/>
        <v>#REF!</v>
      </c>
      <c r="N102" s="180" t="e">
        <f t="shared" si="6"/>
        <v>#REF!</v>
      </c>
      <c r="O102" s="180" t="e">
        <f t="shared" si="6"/>
        <v>#REF!</v>
      </c>
      <c r="P102" s="180" t="e">
        <f t="shared" si="6"/>
        <v>#REF!</v>
      </c>
      <c r="Q102" s="180" t="e">
        <f t="shared" si="6"/>
        <v>#REF!</v>
      </c>
      <c r="R102" s="180" t="e">
        <f t="shared" si="6"/>
        <v>#REF!</v>
      </c>
      <c r="S102" s="180" t="e">
        <f t="shared" si="6"/>
        <v>#REF!</v>
      </c>
      <c r="T102" s="180" t="e">
        <f t="shared" si="6"/>
        <v>#REF!</v>
      </c>
      <c r="U102" s="180" t="e">
        <f t="shared" si="6"/>
        <v>#REF!</v>
      </c>
      <c r="V102" s="180" t="e">
        <f t="shared" si="7"/>
        <v>#REF!</v>
      </c>
      <c r="W102" s="180" t="e">
        <f t="shared" si="7"/>
        <v>#REF!</v>
      </c>
      <c r="X102" s="180" t="e">
        <f t="shared" si="7"/>
        <v>#REF!</v>
      </c>
      <c r="Y102" s="180" t="e">
        <f t="shared" si="7"/>
        <v>#REF!</v>
      </c>
      <c r="Z102" s="180" t="e">
        <f t="shared" si="7"/>
        <v>#REF!</v>
      </c>
      <c r="AA102" s="180" t="e">
        <f t="shared" si="7"/>
        <v>#REF!</v>
      </c>
      <c r="AB102" s="180" t="e">
        <f t="shared" si="7"/>
        <v>#REF!</v>
      </c>
      <c r="AC102" s="180" t="e">
        <f t="shared" si="7"/>
        <v>#REF!</v>
      </c>
      <c r="AD102" s="180" t="e">
        <f t="shared" si="7"/>
        <v>#REF!</v>
      </c>
      <c r="AE102" s="180" t="e">
        <f t="shared" si="7"/>
        <v>#REF!</v>
      </c>
      <c r="AF102" s="180" t="e">
        <f t="shared" si="8"/>
        <v>#REF!</v>
      </c>
      <c r="AG102" s="180" t="e">
        <f t="shared" si="8"/>
        <v>#REF!</v>
      </c>
      <c r="AH102" s="180" t="e">
        <f t="shared" si="8"/>
        <v>#REF!</v>
      </c>
      <c r="AI102" s="180" t="e">
        <f t="shared" si="8"/>
        <v>#REF!</v>
      </c>
      <c r="AJ102" s="180" t="e">
        <f t="shared" si="8"/>
        <v>#REF!</v>
      </c>
      <c r="AK102" s="180" t="e">
        <f t="shared" si="8"/>
        <v>#REF!</v>
      </c>
      <c r="AL102" s="180" t="e">
        <f t="shared" si="8"/>
        <v>#REF!</v>
      </c>
      <c r="AM102" s="180" t="str">
        <f t="shared" si="8"/>
        <v/>
      </c>
      <c r="AN102" s="180" t="str">
        <f t="shared" si="8"/>
        <v/>
      </c>
      <c r="AO102" s="180" t="str">
        <f t="shared" si="8"/>
        <v/>
      </c>
    </row>
    <row r="103" spans="8:41" hidden="1" outlineLevel="1" x14ac:dyDescent="0.75">
      <c r="H103" s="139">
        <f t="shared" si="9"/>
        <v>2033</v>
      </c>
      <c r="L103" s="180" t="e">
        <f t="shared" si="6"/>
        <v>#REF!</v>
      </c>
      <c r="M103" s="180" t="e">
        <f t="shared" si="6"/>
        <v>#REF!</v>
      </c>
      <c r="N103" s="180" t="e">
        <f t="shared" si="6"/>
        <v>#REF!</v>
      </c>
      <c r="O103" s="180" t="e">
        <f t="shared" si="6"/>
        <v>#REF!</v>
      </c>
      <c r="P103" s="180" t="e">
        <f t="shared" si="6"/>
        <v>#REF!</v>
      </c>
      <c r="Q103" s="180" t="e">
        <f t="shared" si="6"/>
        <v>#REF!</v>
      </c>
      <c r="R103" s="180" t="e">
        <f t="shared" si="6"/>
        <v>#REF!</v>
      </c>
      <c r="S103" s="180" t="e">
        <f t="shared" si="6"/>
        <v>#REF!</v>
      </c>
      <c r="T103" s="180" t="e">
        <f t="shared" si="6"/>
        <v>#REF!</v>
      </c>
      <c r="U103" s="180" t="e">
        <f t="shared" si="6"/>
        <v>#REF!</v>
      </c>
      <c r="V103" s="180" t="e">
        <f t="shared" si="7"/>
        <v>#REF!</v>
      </c>
      <c r="W103" s="180" t="e">
        <f t="shared" si="7"/>
        <v>#REF!</v>
      </c>
      <c r="X103" s="180" t="e">
        <f t="shared" si="7"/>
        <v>#REF!</v>
      </c>
      <c r="Y103" s="180" t="e">
        <f t="shared" si="7"/>
        <v>#REF!</v>
      </c>
      <c r="Z103" s="180" t="e">
        <f t="shared" si="7"/>
        <v>#REF!</v>
      </c>
      <c r="AA103" s="180" t="e">
        <f t="shared" si="7"/>
        <v>#REF!</v>
      </c>
      <c r="AB103" s="180" t="e">
        <f t="shared" si="7"/>
        <v>#REF!</v>
      </c>
      <c r="AC103" s="180" t="e">
        <f t="shared" si="7"/>
        <v>#REF!</v>
      </c>
      <c r="AD103" s="180" t="e">
        <f t="shared" si="7"/>
        <v>#REF!</v>
      </c>
      <c r="AE103" s="180" t="e">
        <f t="shared" si="7"/>
        <v>#REF!</v>
      </c>
      <c r="AF103" s="180" t="e">
        <f t="shared" si="8"/>
        <v>#REF!</v>
      </c>
      <c r="AG103" s="180" t="e">
        <f t="shared" si="8"/>
        <v>#REF!</v>
      </c>
      <c r="AH103" s="180" t="e">
        <f t="shared" si="8"/>
        <v>#REF!</v>
      </c>
      <c r="AI103" s="180" t="e">
        <f t="shared" si="8"/>
        <v>#REF!</v>
      </c>
      <c r="AJ103" s="180" t="e">
        <f t="shared" si="8"/>
        <v>#REF!</v>
      </c>
      <c r="AK103" s="180" t="e">
        <f t="shared" si="8"/>
        <v>#REF!</v>
      </c>
      <c r="AL103" s="180" t="e">
        <f t="shared" si="8"/>
        <v>#REF!</v>
      </c>
      <c r="AM103" s="180" t="str">
        <f t="shared" si="8"/>
        <v/>
      </c>
      <c r="AN103" s="180" t="str">
        <f t="shared" si="8"/>
        <v/>
      </c>
      <c r="AO103" s="180" t="str">
        <f t="shared" si="8"/>
        <v/>
      </c>
    </row>
    <row r="104" spans="8:41" hidden="1" outlineLevel="1" x14ac:dyDescent="0.75">
      <c r="H104" s="139">
        <f t="shared" si="9"/>
        <v>2034</v>
      </c>
      <c r="L104" s="180" t="e">
        <f t="shared" si="6"/>
        <v>#REF!</v>
      </c>
      <c r="M104" s="180" t="e">
        <f t="shared" si="6"/>
        <v>#REF!</v>
      </c>
      <c r="N104" s="180" t="e">
        <f t="shared" si="6"/>
        <v>#REF!</v>
      </c>
      <c r="O104" s="180" t="e">
        <f t="shared" si="6"/>
        <v>#REF!</v>
      </c>
      <c r="P104" s="180" t="e">
        <f t="shared" si="6"/>
        <v>#REF!</v>
      </c>
      <c r="Q104" s="180" t="e">
        <f t="shared" si="6"/>
        <v>#REF!</v>
      </c>
      <c r="R104" s="180" t="e">
        <f t="shared" si="6"/>
        <v>#REF!</v>
      </c>
      <c r="S104" s="180" t="e">
        <f t="shared" si="6"/>
        <v>#REF!</v>
      </c>
      <c r="T104" s="180" t="e">
        <f t="shared" si="6"/>
        <v>#REF!</v>
      </c>
      <c r="U104" s="180" t="e">
        <f t="shared" si="6"/>
        <v>#REF!</v>
      </c>
      <c r="V104" s="180" t="e">
        <f t="shared" si="7"/>
        <v>#REF!</v>
      </c>
      <c r="W104" s="180" t="e">
        <f t="shared" si="7"/>
        <v>#REF!</v>
      </c>
      <c r="X104" s="180" t="e">
        <f t="shared" si="7"/>
        <v>#REF!</v>
      </c>
      <c r="Y104" s="180" t="e">
        <f t="shared" si="7"/>
        <v>#REF!</v>
      </c>
      <c r="Z104" s="180" t="e">
        <f t="shared" si="7"/>
        <v>#REF!</v>
      </c>
      <c r="AA104" s="180" t="e">
        <f t="shared" si="7"/>
        <v>#REF!</v>
      </c>
      <c r="AB104" s="180" t="e">
        <f t="shared" si="7"/>
        <v>#REF!</v>
      </c>
      <c r="AC104" s="180" t="e">
        <f t="shared" si="7"/>
        <v>#REF!</v>
      </c>
      <c r="AD104" s="180" t="e">
        <f t="shared" si="7"/>
        <v>#REF!</v>
      </c>
      <c r="AE104" s="180" t="e">
        <f t="shared" si="7"/>
        <v>#REF!</v>
      </c>
      <c r="AF104" s="180" t="e">
        <f t="shared" si="8"/>
        <v>#REF!</v>
      </c>
      <c r="AG104" s="180" t="e">
        <f t="shared" si="8"/>
        <v>#REF!</v>
      </c>
      <c r="AH104" s="180" t="e">
        <f t="shared" si="8"/>
        <v>#REF!</v>
      </c>
      <c r="AI104" s="180" t="e">
        <f t="shared" si="8"/>
        <v>#REF!</v>
      </c>
      <c r="AJ104" s="180" t="e">
        <f t="shared" si="8"/>
        <v>#REF!</v>
      </c>
      <c r="AK104" s="180" t="e">
        <f t="shared" si="8"/>
        <v>#REF!</v>
      </c>
      <c r="AL104" s="180" t="e">
        <f t="shared" si="8"/>
        <v>#REF!</v>
      </c>
      <c r="AM104" s="180" t="str">
        <f t="shared" si="8"/>
        <v/>
      </c>
      <c r="AN104" s="180" t="str">
        <f t="shared" si="8"/>
        <v/>
      </c>
      <c r="AO104" s="180" t="str">
        <f t="shared" si="8"/>
        <v/>
      </c>
    </row>
    <row r="105" spans="8:41" hidden="1" outlineLevel="1" x14ac:dyDescent="0.75">
      <c r="H105" s="139">
        <f t="shared" si="9"/>
        <v>2035</v>
      </c>
      <c r="L105" s="180" t="e">
        <f t="shared" si="6"/>
        <v>#REF!</v>
      </c>
      <c r="M105" s="180" t="e">
        <f t="shared" si="6"/>
        <v>#REF!</v>
      </c>
      <c r="N105" s="180" t="e">
        <f t="shared" si="6"/>
        <v>#REF!</v>
      </c>
      <c r="O105" s="180" t="e">
        <f t="shared" si="6"/>
        <v>#REF!</v>
      </c>
      <c r="P105" s="180" t="e">
        <f t="shared" si="6"/>
        <v>#REF!</v>
      </c>
      <c r="Q105" s="180" t="e">
        <f t="shared" si="6"/>
        <v>#REF!</v>
      </c>
      <c r="R105" s="180" t="e">
        <f t="shared" si="6"/>
        <v>#REF!</v>
      </c>
      <c r="S105" s="180" t="e">
        <f t="shared" si="6"/>
        <v>#REF!</v>
      </c>
      <c r="T105" s="180" t="e">
        <f t="shared" si="6"/>
        <v>#REF!</v>
      </c>
      <c r="U105" s="180" t="e">
        <f t="shared" si="6"/>
        <v>#REF!</v>
      </c>
      <c r="V105" s="180" t="e">
        <f t="shared" si="7"/>
        <v>#REF!</v>
      </c>
      <c r="W105" s="180" t="e">
        <f t="shared" si="7"/>
        <v>#REF!</v>
      </c>
      <c r="X105" s="180" t="e">
        <f t="shared" si="7"/>
        <v>#REF!</v>
      </c>
      <c r="Y105" s="180" t="e">
        <f t="shared" si="7"/>
        <v>#REF!</v>
      </c>
      <c r="Z105" s="180" t="e">
        <f t="shared" si="7"/>
        <v>#REF!</v>
      </c>
      <c r="AA105" s="180" t="e">
        <f t="shared" si="7"/>
        <v>#REF!</v>
      </c>
      <c r="AB105" s="180" t="e">
        <f t="shared" si="7"/>
        <v>#REF!</v>
      </c>
      <c r="AC105" s="180" t="e">
        <f t="shared" si="7"/>
        <v>#REF!</v>
      </c>
      <c r="AD105" s="180" t="e">
        <f t="shared" si="7"/>
        <v>#REF!</v>
      </c>
      <c r="AE105" s="180" t="e">
        <f t="shared" si="7"/>
        <v>#REF!</v>
      </c>
      <c r="AF105" s="180" t="e">
        <f t="shared" si="8"/>
        <v>#REF!</v>
      </c>
      <c r="AG105" s="180" t="e">
        <f t="shared" si="8"/>
        <v>#REF!</v>
      </c>
      <c r="AH105" s="180" t="e">
        <f t="shared" si="8"/>
        <v>#REF!</v>
      </c>
      <c r="AI105" s="180" t="e">
        <f t="shared" si="8"/>
        <v>#REF!</v>
      </c>
      <c r="AJ105" s="180" t="e">
        <f t="shared" si="8"/>
        <v>#REF!</v>
      </c>
      <c r="AK105" s="180" t="e">
        <f t="shared" si="8"/>
        <v>#REF!</v>
      </c>
      <c r="AL105" s="180" t="e">
        <f t="shared" si="8"/>
        <v>#REF!</v>
      </c>
      <c r="AM105" s="180" t="str">
        <f t="shared" si="8"/>
        <v/>
      </c>
      <c r="AN105" s="180" t="str">
        <f t="shared" si="8"/>
        <v/>
      </c>
      <c r="AO105" s="180" t="str">
        <f t="shared" si="8"/>
        <v/>
      </c>
    </row>
    <row r="106" spans="8:41" hidden="1" outlineLevel="1" x14ac:dyDescent="0.75">
      <c r="H106" s="139">
        <f t="shared" si="9"/>
        <v>2036</v>
      </c>
      <c r="L106" s="180" t="e">
        <f t="shared" ref="L106:U115" si="10">IF(AND($H106&lt;&gt;"",L$67&lt;&gt;""),IF(AND(L$67&gt;=$H106,L$67&lt;$H106+$D$28),SUMIFS($L$95:$AO$95,$L$67:$AO$67,$H106)/$D$28,0),"")</f>
        <v>#REF!</v>
      </c>
      <c r="M106" s="180" t="e">
        <f t="shared" si="10"/>
        <v>#REF!</v>
      </c>
      <c r="N106" s="180" t="e">
        <f t="shared" si="10"/>
        <v>#REF!</v>
      </c>
      <c r="O106" s="180" t="e">
        <f t="shared" si="10"/>
        <v>#REF!</v>
      </c>
      <c r="P106" s="180" t="e">
        <f t="shared" si="10"/>
        <v>#REF!</v>
      </c>
      <c r="Q106" s="180" t="e">
        <f t="shared" si="10"/>
        <v>#REF!</v>
      </c>
      <c r="R106" s="180" t="e">
        <f t="shared" si="10"/>
        <v>#REF!</v>
      </c>
      <c r="S106" s="180" t="e">
        <f t="shared" si="10"/>
        <v>#REF!</v>
      </c>
      <c r="T106" s="180" t="e">
        <f t="shared" si="10"/>
        <v>#REF!</v>
      </c>
      <c r="U106" s="180" t="e">
        <f t="shared" si="10"/>
        <v>#REF!</v>
      </c>
      <c r="V106" s="180" t="e">
        <f t="shared" ref="V106:AE115" si="11">IF(AND($H106&lt;&gt;"",V$67&lt;&gt;""),IF(AND(V$67&gt;=$H106,V$67&lt;$H106+$D$28),SUMIFS($L$95:$AO$95,$L$67:$AO$67,$H106)/$D$28,0),"")</f>
        <v>#REF!</v>
      </c>
      <c r="W106" s="180" t="e">
        <f t="shared" si="11"/>
        <v>#REF!</v>
      </c>
      <c r="X106" s="180" t="e">
        <f t="shared" si="11"/>
        <v>#REF!</v>
      </c>
      <c r="Y106" s="180" t="e">
        <f t="shared" si="11"/>
        <v>#REF!</v>
      </c>
      <c r="Z106" s="180" t="e">
        <f t="shared" si="11"/>
        <v>#REF!</v>
      </c>
      <c r="AA106" s="180" t="e">
        <f t="shared" si="11"/>
        <v>#REF!</v>
      </c>
      <c r="AB106" s="180" t="e">
        <f t="shared" si="11"/>
        <v>#REF!</v>
      </c>
      <c r="AC106" s="180" t="e">
        <f t="shared" si="11"/>
        <v>#REF!</v>
      </c>
      <c r="AD106" s="180" t="e">
        <f t="shared" si="11"/>
        <v>#REF!</v>
      </c>
      <c r="AE106" s="180" t="e">
        <f t="shared" si="11"/>
        <v>#REF!</v>
      </c>
      <c r="AF106" s="180" t="e">
        <f t="shared" ref="AF106:AO115" si="12">IF(AND($H106&lt;&gt;"",AF$67&lt;&gt;""),IF(AND(AF$67&gt;=$H106,AF$67&lt;$H106+$D$28),SUMIFS($L$95:$AO$95,$L$67:$AO$67,$H106)/$D$28,0),"")</f>
        <v>#REF!</v>
      </c>
      <c r="AG106" s="180" t="e">
        <f t="shared" si="12"/>
        <v>#REF!</v>
      </c>
      <c r="AH106" s="180" t="e">
        <f t="shared" si="12"/>
        <v>#REF!</v>
      </c>
      <c r="AI106" s="180" t="e">
        <f t="shared" si="12"/>
        <v>#REF!</v>
      </c>
      <c r="AJ106" s="180" t="e">
        <f t="shared" si="12"/>
        <v>#REF!</v>
      </c>
      <c r="AK106" s="180" t="e">
        <f t="shared" si="12"/>
        <v>#REF!</v>
      </c>
      <c r="AL106" s="180" t="e">
        <f t="shared" si="12"/>
        <v>#REF!</v>
      </c>
      <c r="AM106" s="180" t="str">
        <f t="shared" si="12"/>
        <v/>
      </c>
      <c r="AN106" s="180" t="str">
        <f t="shared" si="12"/>
        <v/>
      </c>
      <c r="AO106" s="180" t="str">
        <f t="shared" si="12"/>
        <v/>
      </c>
    </row>
    <row r="107" spans="8:41" hidden="1" outlineLevel="1" x14ac:dyDescent="0.75">
      <c r="H107" s="139">
        <f t="shared" si="9"/>
        <v>2037</v>
      </c>
      <c r="L107" s="180" t="e">
        <f t="shared" si="10"/>
        <v>#REF!</v>
      </c>
      <c r="M107" s="180" t="e">
        <f t="shared" si="10"/>
        <v>#REF!</v>
      </c>
      <c r="N107" s="180" t="e">
        <f t="shared" si="10"/>
        <v>#REF!</v>
      </c>
      <c r="O107" s="180" t="e">
        <f t="shared" si="10"/>
        <v>#REF!</v>
      </c>
      <c r="P107" s="180" t="e">
        <f t="shared" si="10"/>
        <v>#REF!</v>
      </c>
      <c r="Q107" s="180" t="e">
        <f t="shared" si="10"/>
        <v>#REF!</v>
      </c>
      <c r="R107" s="180" t="e">
        <f t="shared" si="10"/>
        <v>#REF!</v>
      </c>
      <c r="S107" s="180" t="e">
        <f t="shared" si="10"/>
        <v>#REF!</v>
      </c>
      <c r="T107" s="180" t="e">
        <f t="shared" si="10"/>
        <v>#REF!</v>
      </c>
      <c r="U107" s="180" t="e">
        <f t="shared" si="10"/>
        <v>#REF!</v>
      </c>
      <c r="V107" s="180" t="e">
        <f t="shared" si="11"/>
        <v>#REF!</v>
      </c>
      <c r="W107" s="180" t="e">
        <f t="shared" si="11"/>
        <v>#REF!</v>
      </c>
      <c r="X107" s="180" t="e">
        <f t="shared" si="11"/>
        <v>#REF!</v>
      </c>
      <c r="Y107" s="180" t="e">
        <f t="shared" si="11"/>
        <v>#REF!</v>
      </c>
      <c r="Z107" s="180" t="e">
        <f t="shared" si="11"/>
        <v>#REF!</v>
      </c>
      <c r="AA107" s="180" t="e">
        <f t="shared" si="11"/>
        <v>#REF!</v>
      </c>
      <c r="AB107" s="180" t="e">
        <f t="shared" si="11"/>
        <v>#REF!</v>
      </c>
      <c r="AC107" s="180" t="e">
        <f t="shared" si="11"/>
        <v>#REF!</v>
      </c>
      <c r="AD107" s="180" t="e">
        <f t="shared" si="11"/>
        <v>#REF!</v>
      </c>
      <c r="AE107" s="180" t="e">
        <f t="shared" si="11"/>
        <v>#REF!</v>
      </c>
      <c r="AF107" s="180" t="e">
        <f t="shared" si="12"/>
        <v>#REF!</v>
      </c>
      <c r="AG107" s="180" t="e">
        <f t="shared" si="12"/>
        <v>#REF!</v>
      </c>
      <c r="AH107" s="180" t="e">
        <f t="shared" si="12"/>
        <v>#REF!</v>
      </c>
      <c r="AI107" s="180" t="e">
        <f t="shared" si="12"/>
        <v>#REF!</v>
      </c>
      <c r="AJ107" s="180" t="e">
        <f t="shared" si="12"/>
        <v>#REF!</v>
      </c>
      <c r="AK107" s="180" t="e">
        <f t="shared" si="12"/>
        <v>#REF!</v>
      </c>
      <c r="AL107" s="180" t="e">
        <f t="shared" si="12"/>
        <v>#REF!</v>
      </c>
      <c r="AM107" s="180" t="str">
        <f t="shared" si="12"/>
        <v/>
      </c>
      <c r="AN107" s="180" t="str">
        <f t="shared" si="12"/>
        <v/>
      </c>
      <c r="AO107" s="180" t="str">
        <f t="shared" si="12"/>
        <v/>
      </c>
    </row>
    <row r="108" spans="8:41" hidden="1" outlineLevel="1" x14ac:dyDescent="0.75">
      <c r="H108" s="139">
        <f t="shared" si="9"/>
        <v>2038</v>
      </c>
      <c r="L108" s="180" t="e">
        <f t="shared" si="10"/>
        <v>#REF!</v>
      </c>
      <c r="M108" s="180" t="e">
        <f t="shared" si="10"/>
        <v>#REF!</v>
      </c>
      <c r="N108" s="180" t="e">
        <f t="shared" si="10"/>
        <v>#REF!</v>
      </c>
      <c r="O108" s="180" t="e">
        <f t="shared" si="10"/>
        <v>#REF!</v>
      </c>
      <c r="P108" s="180" t="e">
        <f t="shared" si="10"/>
        <v>#REF!</v>
      </c>
      <c r="Q108" s="180" t="e">
        <f t="shared" si="10"/>
        <v>#REF!</v>
      </c>
      <c r="R108" s="180" t="e">
        <f t="shared" si="10"/>
        <v>#REF!</v>
      </c>
      <c r="S108" s="180" t="e">
        <f t="shared" si="10"/>
        <v>#REF!</v>
      </c>
      <c r="T108" s="180" t="e">
        <f t="shared" si="10"/>
        <v>#REF!</v>
      </c>
      <c r="U108" s="180" t="e">
        <f t="shared" si="10"/>
        <v>#REF!</v>
      </c>
      <c r="V108" s="180" t="e">
        <f t="shared" si="11"/>
        <v>#REF!</v>
      </c>
      <c r="W108" s="180" t="e">
        <f t="shared" si="11"/>
        <v>#REF!</v>
      </c>
      <c r="X108" s="180" t="e">
        <f t="shared" si="11"/>
        <v>#REF!</v>
      </c>
      <c r="Y108" s="180" t="e">
        <f t="shared" si="11"/>
        <v>#REF!</v>
      </c>
      <c r="Z108" s="180" t="e">
        <f t="shared" si="11"/>
        <v>#REF!</v>
      </c>
      <c r="AA108" s="180" t="e">
        <f t="shared" si="11"/>
        <v>#REF!</v>
      </c>
      <c r="AB108" s="180" t="e">
        <f t="shared" si="11"/>
        <v>#REF!</v>
      </c>
      <c r="AC108" s="180" t="e">
        <f t="shared" si="11"/>
        <v>#REF!</v>
      </c>
      <c r="AD108" s="180" t="e">
        <f t="shared" si="11"/>
        <v>#REF!</v>
      </c>
      <c r="AE108" s="180" t="e">
        <f t="shared" si="11"/>
        <v>#REF!</v>
      </c>
      <c r="AF108" s="180" t="e">
        <f t="shared" si="12"/>
        <v>#REF!</v>
      </c>
      <c r="AG108" s="180" t="e">
        <f t="shared" si="12"/>
        <v>#REF!</v>
      </c>
      <c r="AH108" s="180" t="e">
        <f t="shared" si="12"/>
        <v>#REF!</v>
      </c>
      <c r="AI108" s="180" t="e">
        <f t="shared" si="12"/>
        <v>#REF!</v>
      </c>
      <c r="AJ108" s="180" t="e">
        <f t="shared" si="12"/>
        <v>#REF!</v>
      </c>
      <c r="AK108" s="180" t="e">
        <f t="shared" si="12"/>
        <v>#REF!</v>
      </c>
      <c r="AL108" s="180" t="e">
        <f t="shared" si="12"/>
        <v>#REF!</v>
      </c>
      <c r="AM108" s="180" t="str">
        <f t="shared" si="12"/>
        <v/>
      </c>
      <c r="AN108" s="180" t="str">
        <f t="shared" si="12"/>
        <v/>
      </c>
      <c r="AO108" s="180" t="str">
        <f t="shared" si="12"/>
        <v/>
      </c>
    </row>
    <row r="109" spans="8:41" hidden="1" outlineLevel="1" x14ac:dyDescent="0.75">
      <c r="H109" s="139">
        <f t="shared" si="9"/>
        <v>2039</v>
      </c>
      <c r="L109" s="180" t="e">
        <f t="shared" si="10"/>
        <v>#REF!</v>
      </c>
      <c r="M109" s="180" t="e">
        <f t="shared" si="10"/>
        <v>#REF!</v>
      </c>
      <c r="N109" s="180" t="e">
        <f t="shared" si="10"/>
        <v>#REF!</v>
      </c>
      <c r="O109" s="180" t="e">
        <f t="shared" si="10"/>
        <v>#REF!</v>
      </c>
      <c r="P109" s="180" t="e">
        <f t="shared" si="10"/>
        <v>#REF!</v>
      </c>
      <c r="Q109" s="180" t="e">
        <f t="shared" si="10"/>
        <v>#REF!</v>
      </c>
      <c r="R109" s="180" t="e">
        <f t="shared" si="10"/>
        <v>#REF!</v>
      </c>
      <c r="S109" s="180" t="e">
        <f t="shared" si="10"/>
        <v>#REF!</v>
      </c>
      <c r="T109" s="180" t="e">
        <f t="shared" si="10"/>
        <v>#REF!</v>
      </c>
      <c r="U109" s="180" t="e">
        <f t="shared" si="10"/>
        <v>#REF!</v>
      </c>
      <c r="V109" s="180" t="e">
        <f t="shared" si="11"/>
        <v>#REF!</v>
      </c>
      <c r="W109" s="180" t="e">
        <f t="shared" si="11"/>
        <v>#REF!</v>
      </c>
      <c r="X109" s="180" t="e">
        <f t="shared" si="11"/>
        <v>#REF!</v>
      </c>
      <c r="Y109" s="180" t="e">
        <f t="shared" si="11"/>
        <v>#REF!</v>
      </c>
      <c r="Z109" s="180" t="e">
        <f t="shared" si="11"/>
        <v>#REF!</v>
      </c>
      <c r="AA109" s="180" t="e">
        <f t="shared" si="11"/>
        <v>#REF!</v>
      </c>
      <c r="AB109" s="180" t="e">
        <f t="shared" si="11"/>
        <v>#REF!</v>
      </c>
      <c r="AC109" s="180" t="e">
        <f t="shared" si="11"/>
        <v>#REF!</v>
      </c>
      <c r="AD109" s="180" t="e">
        <f t="shared" si="11"/>
        <v>#REF!</v>
      </c>
      <c r="AE109" s="180" t="e">
        <f t="shared" si="11"/>
        <v>#REF!</v>
      </c>
      <c r="AF109" s="180" t="e">
        <f t="shared" si="12"/>
        <v>#REF!</v>
      </c>
      <c r="AG109" s="180" t="e">
        <f t="shared" si="12"/>
        <v>#REF!</v>
      </c>
      <c r="AH109" s="180" t="e">
        <f t="shared" si="12"/>
        <v>#REF!</v>
      </c>
      <c r="AI109" s="180" t="e">
        <f t="shared" si="12"/>
        <v>#REF!</v>
      </c>
      <c r="AJ109" s="180" t="e">
        <f t="shared" si="12"/>
        <v>#REF!</v>
      </c>
      <c r="AK109" s="180" t="e">
        <f t="shared" si="12"/>
        <v>#REF!</v>
      </c>
      <c r="AL109" s="180" t="e">
        <f t="shared" si="12"/>
        <v>#REF!</v>
      </c>
      <c r="AM109" s="180" t="str">
        <f t="shared" si="12"/>
        <v/>
      </c>
      <c r="AN109" s="180" t="str">
        <f t="shared" si="12"/>
        <v/>
      </c>
      <c r="AO109" s="180" t="str">
        <f t="shared" si="12"/>
        <v/>
      </c>
    </row>
    <row r="110" spans="8:41" hidden="1" outlineLevel="1" x14ac:dyDescent="0.75">
      <c r="H110" s="139">
        <f t="shared" si="9"/>
        <v>2040</v>
      </c>
      <c r="L110" s="180" t="e">
        <f t="shared" si="10"/>
        <v>#REF!</v>
      </c>
      <c r="M110" s="180" t="e">
        <f t="shared" si="10"/>
        <v>#REF!</v>
      </c>
      <c r="N110" s="180" t="e">
        <f t="shared" si="10"/>
        <v>#REF!</v>
      </c>
      <c r="O110" s="180" t="e">
        <f t="shared" si="10"/>
        <v>#REF!</v>
      </c>
      <c r="P110" s="180" t="e">
        <f t="shared" si="10"/>
        <v>#REF!</v>
      </c>
      <c r="Q110" s="180" t="e">
        <f t="shared" si="10"/>
        <v>#REF!</v>
      </c>
      <c r="R110" s="180" t="e">
        <f t="shared" si="10"/>
        <v>#REF!</v>
      </c>
      <c r="S110" s="180" t="e">
        <f t="shared" si="10"/>
        <v>#REF!</v>
      </c>
      <c r="T110" s="180" t="e">
        <f t="shared" si="10"/>
        <v>#REF!</v>
      </c>
      <c r="U110" s="180" t="e">
        <f t="shared" si="10"/>
        <v>#REF!</v>
      </c>
      <c r="V110" s="180" t="e">
        <f t="shared" si="11"/>
        <v>#REF!</v>
      </c>
      <c r="W110" s="180" t="e">
        <f t="shared" si="11"/>
        <v>#REF!</v>
      </c>
      <c r="X110" s="180" t="e">
        <f t="shared" si="11"/>
        <v>#REF!</v>
      </c>
      <c r="Y110" s="180" t="e">
        <f t="shared" si="11"/>
        <v>#REF!</v>
      </c>
      <c r="Z110" s="180" t="e">
        <f t="shared" si="11"/>
        <v>#REF!</v>
      </c>
      <c r="AA110" s="180" t="e">
        <f t="shared" si="11"/>
        <v>#REF!</v>
      </c>
      <c r="AB110" s="180" t="e">
        <f t="shared" si="11"/>
        <v>#REF!</v>
      </c>
      <c r="AC110" s="180" t="e">
        <f t="shared" si="11"/>
        <v>#REF!</v>
      </c>
      <c r="AD110" s="180" t="e">
        <f t="shared" si="11"/>
        <v>#REF!</v>
      </c>
      <c r="AE110" s="180" t="e">
        <f t="shared" si="11"/>
        <v>#REF!</v>
      </c>
      <c r="AF110" s="180" t="e">
        <f t="shared" si="12"/>
        <v>#REF!</v>
      </c>
      <c r="AG110" s="180" t="e">
        <f t="shared" si="12"/>
        <v>#REF!</v>
      </c>
      <c r="AH110" s="180" t="e">
        <f t="shared" si="12"/>
        <v>#REF!</v>
      </c>
      <c r="AI110" s="180" t="e">
        <f t="shared" si="12"/>
        <v>#REF!</v>
      </c>
      <c r="AJ110" s="180" t="e">
        <f t="shared" si="12"/>
        <v>#REF!</v>
      </c>
      <c r="AK110" s="180" t="e">
        <f t="shared" si="12"/>
        <v>#REF!</v>
      </c>
      <c r="AL110" s="180" t="e">
        <f t="shared" si="12"/>
        <v>#REF!</v>
      </c>
      <c r="AM110" s="180" t="str">
        <f t="shared" si="12"/>
        <v/>
      </c>
      <c r="AN110" s="180" t="str">
        <f t="shared" si="12"/>
        <v/>
      </c>
      <c r="AO110" s="180" t="str">
        <f t="shared" si="12"/>
        <v/>
      </c>
    </row>
    <row r="111" spans="8:41" hidden="1" outlineLevel="1" x14ac:dyDescent="0.75">
      <c r="H111" s="139">
        <f t="shared" si="9"/>
        <v>2041</v>
      </c>
      <c r="L111" s="180" t="e">
        <f t="shared" si="10"/>
        <v>#REF!</v>
      </c>
      <c r="M111" s="180" t="e">
        <f t="shared" si="10"/>
        <v>#REF!</v>
      </c>
      <c r="N111" s="180" t="e">
        <f t="shared" si="10"/>
        <v>#REF!</v>
      </c>
      <c r="O111" s="180" t="e">
        <f t="shared" si="10"/>
        <v>#REF!</v>
      </c>
      <c r="P111" s="180" t="e">
        <f t="shared" si="10"/>
        <v>#REF!</v>
      </c>
      <c r="Q111" s="180" t="e">
        <f t="shared" si="10"/>
        <v>#REF!</v>
      </c>
      <c r="R111" s="180" t="e">
        <f t="shared" si="10"/>
        <v>#REF!</v>
      </c>
      <c r="S111" s="180" t="e">
        <f t="shared" si="10"/>
        <v>#REF!</v>
      </c>
      <c r="T111" s="180" t="e">
        <f t="shared" si="10"/>
        <v>#REF!</v>
      </c>
      <c r="U111" s="180" t="e">
        <f t="shared" si="10"/>
        <v>#REF!</v>
      </c>
      <c r="V111" s="180" t="e">
        <f t="shared" si="11"/>
        <v>#REF!</v>
      </c>
      <c r="W111" s="180" t="e">
        <f t="shared" si="11"/>
        <v>#REF!</v>
      </c>
      <c r="X111" s="180" t="e">
        <f t="shared" si="11"/>
        <v>#REF!</v>
      </c>
      <c r="Y111" s="180" t="e">
        <f t="shared" si="11"/>
        <v>#REF!</v>
      </c>
      <c r="Z111" s="180" t="e">
        <f t="shared" si="11"/>
        <v>#REF!</v>
      </c>
      <c r="AA111" s="180" t="e">
        <f t="shared" si="11"/>
        <v>#REF!</v>
      </c>
      <c r="AB111" s="180" t="e">
        <f t="shared" si="11"/>
        <v>#REF!</v>
      </c>
      <c r="AC111" s="180" t="e">
        <f t="shared" si="11"/>
        <v>#REF!</v>
      </c>
      <c r="AD111" s="180" t="e">
        <f t="shared" si="11"/>
        <v>#REF!</v>
      </c>
      <c r="AE111" s="180" t="e">
        <f t="shared" si="11"/>
        <v>#REF!</v>
      </c>
      <c r="AF111" s="180" t="e">
        <f t="shared" si="12"/>
        <v>#REF!</v>
      </c>
      <c r="AG111" s="180" t="e">
        <f t="shared" si="12"/>
        <v>#REF!</v>
      </c>
      <c r="AH111" s="180" t="e">
        <f t="shared" si="12"/>
        <v>#REF!</v>
      </c>
      <c r="AI111" s="180" t="e">
        <f t="shared" si="12"/>
        <v>#REF!</v>
      </c>
      <c r="AJ111" s="180" t="e">
        <f t="shared" si="12"/>
        <v>#REF!</v>
      </c>
      <c r="AK111" s="180" t="e">
        <f t="shared" si="12"/>
        <v>#REF!</v>
      </c>
      <c r="AL111" s="180" t="e">
        <f t="shared" si="12"/>
        <v>#REF!</v>
      </c>
      <c r="AM111" s="180" t="str">
        <f t="shared" si="12"/>
        <v/>
      </c>
      <c r="AN111" s="180" t="str">
        <f t="shared" si="12"/>
        <v/>
      </c>
      <c r="AO111" s="180" t="str">
        <f t="shared" si="12"/>
        <v/>
      </c>
    </row>
    <row r="112" spans="8:41" hidden="1" outlineLevel="1" x14ac:dyDescent="0.75">
      <c r="H112" s="139">
        <f t="shared" si="9"/>
        <v>2042</v>
      </c>
      <c r="L112" s="180" t="e">
        <f t="shared" si="10"/>
        <v>#REF!</v>
      </c>
      <c r="M112" s="180" t="e">
        <f t="shared" si="10"/>
        <v>#REF!</v>
      </c>
      <c r="N112" s="180" t="e">
        <f t="shared" si="10"/>
        <v>#REF!</v>
      </c>
      <c r="O112" s="180" t="e">
        <f t="shared" si="10"/>
        <v>#REF!</v>
      </c>
      <c r="P112" s="180" t="e">
        <f t="shared" si="10"/>
        <v>#REF!</v>
      </c>
      <c r="Q112" s="180" t="e">
        <f t="shared" si="10"/>
        <v>#REF!</v>
      </c>
      <c r="R112" s="180" t="e">
        <f t="shared" si="10"/>
        <v>#REF!</v>
      </c>
      <c r="S112" s="180" t="e">
        <f t="shared" si="10"/>
        <v>#REF!</v>
      </c>
      <c r="T112" s="180" t="e">
        <f t="shared" si="10"/>
        <v>#REF!</v>
      </c>
      <c r="U112" s="180" t="e">
        <f t="shared" si="10"/>
        <v>#REF!</v>
      </c>
      <c r="V112" s="180" t="e">
        <f t="shared" si="11"/>
        <v>#REF!</v>
      </c>
      <c r="W112" s="180" t="e">
        <f t="shared" si="11"/>
        <v>#REF!</v>
      </c>
      <c r="X112" s="180" t="e">
        <f t="shared" si="11"/>
        <v>#REF!</v>
      </c>
      <c r="Y112" s="180" t="e">
        <f t="shared" si="11"/>
        <v>#REF!</v>
      </c>
      <c r="Z112" s="180" t="e">
        <f t="shared" si="11"/>
        <v>#REF!</v>
      </c>
      <c r="AA112" s="180" t="e">
        <f t="shared" si="11"/>
        <v>#REF!</v>
      </c>
      <c r="AB112" s="180" t="e">
        <f t="shared" si="11"/>
        <v>#REF!</v>
      </c>
      <c r="AC112" s="180" t="e">
        <f t="shared" si="11"/>
        <v>#REF!</v>
      </c>
      <c r="AD112" s="180" t="e">
        <f t="shared" si="11"/>
        <v>#REF!</v>
      </c>
      <c r="AE112" s="180" t="e">
        <f t="shared" si="11"/>
        <v>#REF!</v>
      </c>
      <c r="AF112" s="180" t="e">
        <f t="shared" si="12"/>
        <v>#REF!</v>
      </c>
      <c r="AG112" s="180" t="e">
        <f t="shared" si="12"/>
        <v>#REF!</v>
      </c>
      <c r="AH112" s="180" t="e">
        <f t="shared" si="12"/>
        <v>#REF!</v>
      </c>
      <c r="AI112" s="180" t="e">
        <f t="shared" si="12"/>
        <v>#REF!</v>
      </c>
      <c r="AJ112" s="180" t="e">
        <f t="shared" si="12"/>
        <v>#REF!</v>
      </c>
      <c r="AK112" s="180" t="e">
        <f t="shared" si="12"/>
        <v>#REF!</v>
      </c>
      <c r="AL112" s="180" t="e">
        <f t="shared" si="12"/>
        <v>#REF!</v>
      </c>
      <c r="AM112" s="180" t="str">
        <f t="shared" si="12"/>
        <v/>
      </c>
      <c r="AN112" s="180" t="str">
        <f t="shared" si="12"/>
        <v/>
      </c>
      <c r="AO112" s="180" t="str">
        <f t="shared" si="12"/>
        <v/>
      </c>
    </row>
    <row r="113" spans="8:41" hidden="1" outlineLevel="1" x14ac:dyDescent="0.75">
      <c r="H113" s="139">
        <f t="shared" si="9"/>
        <v>2043</v>
      </c>
      <c r="L113" s="180" t="e">
        <f t="shared" si="10"/>
        <v>#REF!</v>
      </c>
      <c r="M113" s="180" t="e">
        <f t="shared" si="10"/>
        <v>#REF!</v>
      </c>
      <c r="N113" s="180" t="e">
        <f t="shared" si="10"/>
        <v>#REF!</v>
      </c>
      <c r="O113" s="180" t="e">
        <f t="shared" si="10"/>
        <v>#REF!</v>
      </c>
      <c r="P113" s="180" t="e">
        <f t="shared" si="10"/>
        <v>#REF!</v>
      </c>
      <c r="Q113" s="180" t="e">
        <f t="shared" si="10"/>
        <v>#REF!</v>
      </c>
      <c r="R113" s="180" t="e">
        <f t="shared" si="10"/>
        <v>#REF!</v>
      </c>
      <c r="S113" s="180" t="e">
        <f t="shared" si="10"/>
        <v>#REF!</v>
      </c>
      <c r="T113" s="180" t="e">
        <f t="shared" si="10"/>
        <v>#REF!</v>
      </c>
      <c r="U113" s="180" t="e">
        <f t="shared" si="10"/>
        <v>#REF!</v>
      </c>
      <c r="V113" s="180" t="e">
        <f t="shared" si="11"/>
        <v>#REF!</v>
      </c>
      <c r="W113" s="180" t="e">
        <f t="shared" si="11"/>
        <v>#REF!</v>
      </c>
      <c r="X113" s="180" t="e">
        <f t="shared" si="11"/>
        <v>#REF!</v>
      </c>
      <c r="Y113" s="180" t="e">
        <f t="shared" si="11"/>
        <v>#REF!</v>
      </c>
      <c r="Z113" s="180" t="e">
        <f t="shared" si="11"/>
        <v>#REF!</v>
      </c>
      <c r="AA113" s="180" t="e">
        <f t="shared" si="11"/>
        <v>#REF!</v>
      </c>
      <c r="AB113" s="180" t="e">
        <f t="shared" si="11"/>
        <v>#REF!</v>
      </c>
      <c r="AC113" s="180" t="e">
        <f t="shared" si="11"/>
        <v>#REF!</v>
      </c>
      <c r="AD113" s="180" t="e">
        <f t="shared" si="11"/>
        <v>#REF!</v>
      </c>
      <c r="AE113" s="180" t="e">
        <f t="shared" si="11"/>
        <v>#REF!</v>
      </c>
      <c r="AF113" s="180" t="e">
        <f t="shared" si="12"/>
        <v>#REF!</v>
      </c>
      <c r="AG113" s="180" t="e">
        <f t="shared" si="12"/>
        <v>#REF!</v>
      </c>
      <c r="AH113" s="180" t="e">
        <f t="shared" si="12"/>
        <v>#REF!</v>
      </c>
      <c r="AI113" s="180" t="e">
        <f t="shared" si="12"/>
        <v>#REF!</v>
      </c>
      <c r="AJ113" s="180" t="e">
        <f t="shared" si="12"/>
        <v>#REF!</v>
      </c>
      <c r="AK113" s="180" t="e">
        <f t="shared" si="12"/>
        <v>#REF!</v>
      </c>
      <c r="AL113" s="180" t="e">
        <f t="shared" si="12"/>
        <v>#REF!</v>
      </c>
      <c r="AM113" s="180" t="str">
        <f t="shared" si="12"/>
        <v/>
      </c>
      <c r="AN113" s="180" t="str">
        <f t="shared" si="12"/>
        <v/>
      </c>
      <c r="AO113" s="180" t="str">
        <f t="shared" si="12"/>
        <v/>
      </c>
    </row>
    <row r="114" spans="8:41" hidden="1" outlineLevel="1" x14ac:dyDescent="0.75">
      <c r="H114" s="139">
        <f t="shared" si="9"/>
        <v>2044</v>
      </c>
      <c r="L114" s="180" t="e">
        <f t="shared" si="10"/>
        <v>#REF!</v>
      </c>
      <c r="M114" s="180" t="e">
        <f t="shared" si="10"/>
        <v>#REF!</v>
      </c>
      <c r="N114" s="180" t="e">
        <f t="shared" si="10"/>
        <v>#REF!</v>
      </c>
      <c r="O114" s="180" t="e">
        <f t="shared" si="10"/>
        <v>#REF!</v>
      </c>
      <c r="P114" s="180" t="e">
        <f t="shared" si="10"/>
        <v>#REF!</v>
      </c>
      <c r="Q114" s="180" t="e">
        <f t="shared" si="10"/>
        <v>#REF!</v>
      </c>
      <c r="R114" s="180" t="e">
        <f t="shared" si="10"/>
        <v>#REF!</v>
      </c>
      <c r="S114" s="180" t="e">
        <f t="shared" si="10"/>
        <v>#REF!</v>
      </c>
      <c r="T114" s="180" t="e">
        <f t="shared" si="10"/>
        <v>#REF!</v>
      </c>
      <c r="U114" s="180" t="e">
        <f t="shared" si="10"/>
        <v>#REF!</v>
      </c>
      <c r="V114" s="180" t="e">
        <f t="shared" si="11"/>
        <v>#REF!</v>
      </c>
      <c r="W114" s="180" t="e">
        <f t="shared" si="11"/>
        <v>#REF!</v>
      </c>
      <c r="X114" s="180" t="e">
        <f t="shared" si="11"/>
        <v>#REF!</v>
      </c>
      <c r="Y114" s="180" t="e">
        <f t="shared" si="11"/>
        <v>#REF!</v>
      </c>
      <c r="Z114" s="180" t="e">
        <f t="shared" si="11"/>
        <v>#REF!</v>
      </c>
      <c r="AA114" s="180" t="e">
        <f t="shared" si="11"/>
        <v>#REF!</v>
      </c>
      <c r="AB114" s="180" t="e">
        <f t="shared" si="11"/>
        <v>#REF!</v>
      </c>
      <c r="AC114" s="180" t="e">
        <f t="shared" si="11"/>
        <v>#REF!</v>
      </c>
      <c r="AD114" s="180" t="e">
        <f t="shared" si="11"/>
        <v>#REF!</v>
      </c>
      <c r="AE114" s="180" t="e">
        <f t="shared" si="11"/>
        <v>#REF!</v>
      </c>
      <c r="AF114" s="180" t="e">
        <f t="shared" si="12"/>
        <v>#REF!</v>
      </c>
      <c r="AG114" s="180" t="e">
        <f t="shared" si="12"/>
        <v>#REF!</v>
      </c>
      <c r="AH114" s="180" t="e">
        <f t="shared" si="12"/>
        <v>#REF!</v>
      </c>
      <c r="AI114" s="180" t="e">
        <f t="shared" si="12"/>
        <v>#REF!</v>
      </c>
      <c r="AJ114" s="180" t="e">
        <f t="shared" si="12"/>
        <v>#REF!</v>
      </c>
      <c r="AK114" s="180" t="e">
        <f t="shared" si="12"/>
        <v>#REF!</v>
      </c>
      <c r="AL114" s="180" t="e">
        <f t="shared" si="12"/>
        <v>#REF!</v>
      </c>
      <c r="AM114" s="180" t="str">
        <f t="shared" si="12"/>
        <v/>
      </c>
      <c r="AN114" s="180" t="str">
        <f t="shared" si="12"/>
        <v/>
      </c>
      <c r="AO114" s="180" t="str">
        <f t="shared" si="12"/>
        <v/>
      </c>
    </row>
    <row r="115" spans="8:41" hidden="1" outlineLevel="1" x14ac:dyDescent="0.75">
      <c r="H115" s="139">
        <f t="shared" si="9"/>
        <v>2045</v>
      </c>
      <c r="L115" s="180" t="e">
        <f t="shared" si="10"/>
        <v>#REF!</v>
      </c>
      <c r="M115" s="180" t="e">
        <f t="shared" si="10"/>
        <v>#REF!</v>
      </c>
      <c r="N115" s="180" t="e">
        <f t="shared" si="10"/>
        <v>#REF!</v>
      </c>
      <c r="O115" s="180" t="e">
        <f t="shared" si="10"/>
        <v>#REF!</v>
      </c>
      <c r="P115" s="180" t="e">
        <f t="shared" si="10"/>
        <v>#REF!</v>
      </c>
      <c r="Q115" s="180" t="e">
        <f t="shared" si="10"/>
        <v>#REF!</v>
      </c>
      <c r="R115" s="180" t="e">
        <f t="shared" si="10"/>
        <v>#REF!</v>
      </c>
      <c r="S115" s="180" t="e">
        <f t="shared" si="10"/>
        <v>#REF!</v>
      </c>
      <c r="T115" s="180" t="e">
        <f t="shared" si="10"/>
        <v>#REF!</v>
      </c>
      <c r="U115" s="180" t="e">
        <f t="shared" si="10"/>
        <v>#REF!</v>
      </c>
      <c r="V115" s="180" t="e">
        <f t="shared" si="11"/>
        <v>#REF!</v>
      </c>
      <c r="W115" s="180" t="e">
        <f t="shared" si="11"/>
        <v>#REF!</v>
      </c>
      <c r="X115" s="180" t="e">
        <f t="shared" si="11"/>
        <v>#REF!</v>
      </c>
      <c r="Y115" s="180" t="e">
        <f t="shared" si="11"/>
        <v>#REF!</v>
      </c>
      <c r="Z115" s="180" t="e">
        <f t="shared" si="11"/>
        <v>#REF!</v>
      </c>
      <c r="AA115" s="180" t="e">
        <f t="shared" si="11"/>
        <v>#REF!</v>
      </c>
      <c r="AB115" s="180" t="e">
        <f t="shared" si="11"/>
        <v>#REF!</v>
      </c>
      <c r="AC115" s="180" t="e">
        <f t="shared" si="11"/>
        <v>#REF!</v>
      </c>
      <c r="AD115" s="180" t="e">
        <f t="shared" si="11"/>
        <v>#REF!</v>
      </c>
      <c r="AE115" s="180" t="e">
        <f t="shared" si="11"/>
        <v>#REF!</v>
      </c>
      <c r="AF115" s="180" t="e">
        <f t="shared" si="12"/>
        <v>#REF!</v>
      </c>
      <c r="AG115" s="180" t="e">
        <f t="shared" si="12"/>
        <v>#REF!</v>
      </c>
      <c r="AH115" s="180" t="e">
        <f t="shared" si="12"/>
        <v>#REF!</v>
      </c>
      <c r="AI115" s="180" t="e">
        <f t="shared" si="12"/>
        <v>#REF!</v>
      </c>
      <c r="AJ115" s="180" t="e">
        <f t="shared" si="12"/>
        <v>#REF!</v>
      </c>
      <c r="AK115" s="180" t="e">
        <f t="shared" si="12"/>
        <v>#REF!</v>
      </c>
      <c r="AL115" s="180" t="e">
        <f t="shared" si="12"/>
        <v>#REF!</v>
      </c>
      <c r="AM115" s="180" t="str">
        <f t="shared" si="12"/>
        <v/>
      </c>
      <c r="AN115" s="180" t="str">
        <f t="shared" si="12"/>
        <v/>
      </c>
      <c r="AO115" s="180" t="str">
        <f t="shared" si="12"/>
        <v/>
      </c>
    </row>
    <row r="116" spans="8:41" hidden="1" outlineLevel="1" x14ac:dyDescent="0.75">
      <c r="H116" s="139">
        <f t="shared" si="9"/>
        <v>2046</v>
      </c>
      <c r="L116" s="180" t="e">
        <f t="shared" ref="L116:U125" si="13">IF(AND($H116&lt;&gt;"",L$67&lt;&gt;""),IF(AND(L$67&gt;=$H116,L$67&lt;$H116+$D$28),SUMIFS($L$95:$AO$95,$L$67:$AO$67,$H116)/$D$28,0),"")</f>
        <v>#REF!</v>
      </c>
      <c r="M116" s="180" t="e">
        <f t="shared" si="13"/>
        <v>#REF!</v>
      </c>
      <c r="N116" s="180" t="e">
        <f t="shared" si="13"/>
        <v>#REF!</v>
      </c>
      <c r="O116" s="180" t="e">
        <f t="shared" si="13"/>
        <v>#REF!</v>
      </c>
      <c r="P116" s="180" t="e">
        <f t="shared" si="13"/>
        <v>#REF!</v>
      </c>
      <c r="Q116" s="180" t="e">
        <f t="shared" si="13"/>
        <v>#REF!</v>
      </c>
      <c r="R116" s="180" t="e">
        <f t="shared" si="13"/>
        <v>#REF!</v>
      </c>
      <c r="S116" s="180" t="e">
        <f t="shared" si="13"/>
        <v>#REF!</v>
      </c>
      <c r="T116" s="180" t="e">
        <f t="shared" si="13"/>
        <v>#REF!</v>
      </c>
      <c r="U116" s="180" t="e">
        <f t="shared" si="13"/>
        <v>#REF!</v>
      </c>
      <c r="V116" s="180" t="e">
        <f t="shared" ref="V116:AE125" si="14">IF(AND($H116&lt;&gt;"",V$67&lt;&gt;""),IF(AND(V$67&gt;=$H116,V$67&lt;$H116+$D$28),SUMIFS($L$95:$AO$95,$L$67:$AO$67,$H116)/$D$28,0),"")</f>
        <v>#REF!</v>
      </c>
      <c r="W116" s="180" t="e">
        <f t="shared" si="14"/>
        <v>#REF!</v>
      </c>
      <c r="X116" s="180" t="e">
        <f t="shared" si="14"/>
        <v>#REF!</v>
      </c>
      <c r="Y116" s="180" t="e">
        <f t="shared" si="14"/>
        <v>#REF!</v>
      </c>
      <c r="Z116" s="180" t="e">
        <f t="shared" si="14"/>
        <v>#REF!</v>
      </c>
      <c r="AA116" s="180" t="e">
        <f t="shared" si="14"/>
        <v>#REF!</v>
      </c>
      <c r="AB116" s="180" t="e">
        <f t="shared" si="14"/>
        <v>#REF!</v>
      </c>
      <c r="AC116" s="180" t="e">
        <f t="shared" si="14"/>
        <v>#REF!</v>
      </c>
      <c r="AD116" s="180" t="e">
        <f t="shared" si="14"/>
        <v>#REF!</v>
      </c>
      <c r="AE116" s="180" t="e">
        <f t="shared" si="14"/>
        <v>#REF!</v>
      </c>
      <c r="AF116" s="180" t="e">
        <f t="shared" ref="AF116:AO125" si="15">IF(AND($H116&lt;&gt;"",AF$67&lt;&gt;""),IF(AND(AF$67&gt;=$H116,AF$67&lt;$H116+$D$28),SUMIFS($L$95:$AO$95,$L$67:$AO$67,$H116)/$D$28,0),"")</f>
        <v>#REF!</v>
      </c>
      <c r="AG116" s="180" t="e">
        <f t="shared" si="15"/>
        <v>#REF!</v>
      </c>
      <c r="AH116" s="180" t="e">
        <f t="shared" si="15"/>
        <v>#REF!</v>
      </c>
      <c r="AI116" s="180" t="e">
        <f t="shared" si="15"/>
        <v>#REF!</v>
      </c>
      <c r="AJ116" s="180" t="e">
        <f t="shared" si="15"/>
        <v>#REF!</v>
      </c>
      <c r="AK116" s="180" t="e">
        <f t="shared" si="15"/>
        <v>#REF!</v>
      </c>
      <c r="AL116" s="180" t="e">
        <f t="shared" si="15"/>
        <v>#REF!</v>
      </c>
      <c r="AM116" s="180" t="str">
        <f t="shared" si="15"/>
        <v/>
      </c>
      <c r="AN116" s="180" t="str">
        <f t="shared" si="15"/>
        <v/>
      </c>
      <c r="AO116" s="180" t="str">
        <f t="shared" si="15"/>
        <v/>
      </c>
    </row>
    <row r="117" spans="8:41" hidden="1" outlineLevel="1" x14ac:dyDescent="0.75">
      <c r="H117" s="139">
        <f t="shared" si="9"/>
        <v>2047</v>
      </c>
      <c r="L117" s="180" t="e">
        <f t="shared" si="13"/>
        <v>#REF!</v>
      </c>
      <c r="M117" s="180" t="e">
        <f t="shared" si="13"/>
        <v>#REF!</v>
      </c>
      <c r="N117" s="180" t="e">
        <f t="shared" si="13"/>
        <v>#REF!</v>
      </c>
      <c r="O117" s="180" t="e">
        <f t="shared" si="13"/>
        <v>#REF!</v>
      </c>
      <c r="P117" s="180" t="e">
        <f t="shared" si="13"/>
        <v>#REF!</v>
      </c>
      <c r="Q117" s="180" t="e">
        <f t="shared" si="13"/>
        <v>#REF!</v>
      </c>
      <c r="R117" s="180" t="e">
        <f t="shared" si="13"/>
        <v>#REF!</v>
      </c>
      <c r="S117" s="180" t="e">
        <f t="shared" si="13"/>
        <v>#REF!</v>
      </c>
      <c r="T117" s="180" t="e">
        <f t="shared" si="13"/>
        <v>#REF!</v>
      </c>
      <c r="U117" s="180" t="e">
        <f t="shared" si="13"/>
        <v>#REF!</v>
      </c>
      <c r="V117" s="180" t="e">
        <f t="shared" si="14"/>
        <v>#REF!</v>
      </c>
      <c r="W117" s="180" t="e">
        <f t="shared" si="14"/>
        <v>#REF!</v>
      </c>
      <c r="X117" s="180" t="e">
        <f t="shared" si="14"/>
        <v>#REF!</v>
      </c>
      <c r="Y117" s="180" t="e">
        <f t="shared" si="14"/>
        <v>#REF!</v>
      </c>
      <c r="Z117" s="180" t="e">
        <f t="shared" si="14"/>
        <v>#REF!</v>
      </c>
      <c r="AA117" s="180" t="e">
        <f t="shared" si="14"/>
        <v>#REF!</v>
      </c>
      <c r="AB117" s="180" t="e">
        <f t="shared" si="14"/>
        <v>#REF!</v>
      </c>
      <c r="AC117" s="180" t="e">
        <f t="shared" si="14"/>
        <v>#REF!</v>
      </c>
      <c r="AD117" s="180" t="e">
        <f t="shared" si="14"/>
        <v>#REF!</v>
      </c>
      <c r="AE117" s="180" t="e">
        <f t="shared" si="14"/>
        <v>#REF!</v>
      </c>
      <c r="AF117" s="180" t="e">
        <f t="shared" si="15"/>
        <v>#REF!</v>
      </c>
      <c r="AG117" s="180" t="e">
        <f t="shared" si="15"/>
        <v>#REF!</v>
      </c>
      <c r="AH117" s="180" t="e">
        <f t="shared" si="15"/>
        <v>#REF!</v>
      </c>
      <c r="AI117" s="180" t="e">
        <f t="shared" si="15"/>
        <v>#REF!</v>
      </c>
      <c r="AJ117" s="180" t="e">
        <f t="shared" si="15"/>
        <v>#REF!</v>
      </c>
      <c r="AK117" s="180" t="e">
        <f t="shared" si="15"/>
        <v>#REF!</v>
      </c>
      <c r="AL117" s="180" t="e">
        <f t="shared" si="15"/>
        <v>#REF!</v>
      </c>
      <c r="AM117" s="180" t="str">
        <f t="shared" si="15"/>
        <v/>
      </c>
      <c r="AN117" s="180" t="str">
        <f t="shared" si="15"/>
        <v/>
      </c>
      <c r="AO117" s="180" t="str">
        <f t="shared" si="15"/>
        <v/>
      </c>
    </row>
    <row r="118" spans="8:41" hidden="1" outlineLevel="1" x14ac:dyDescent="0.75">
      <c r="H118" s="139">
        <f t="shared" si="9"/>
        <v>2048</v>
      </c>
      <c r="L118" s="180" t="e">
        <f t="shared" si="13"/>
        <v>#REF!</v>
      </c>
      <c r="M118" s="180" t="e">
        <f t="shared" si="13"/>
        <v>#REF!</v>
      </c>
      <c r="N118" s="180" t="e">
        <f t="shared" si="13"/>
        <v>#REF!</v>
      </c>
      <c r="O118" s="180" t="e">
        <f t="shared" si="13"/>
        <v>#REF!</v>
      </c>
      <c r="P118" s="180" t="e">
        <f t="shared" si="13"/>
        <v>#REF!</v>
      </c>
      <c r="Q118" s="180" t="e">
        <f t="shared" si="13"/>
        <v>#REF!</v>
      </c>
      <c r="R118" s="180" t="e">
        <f t="shared" si="13"/>
        <v>#REF!</v>
      </c>
      <c r="S118" s="180" t="e">
        <f t="shared" si="13"/>
        <v>#REF!</v>
      </c>
      <c r="T118" s="180" t="e">
        <f t="shared" si="13"/>
        <v>#REF!</v>
      </c>
      <c r="U118" s="180" t="e">
        <f t="shared" si="13"/>
        <v>#REF!</v>
      </c>
      <c r="V118" s="180" t="e">
        <f t="shared" si="14"/>
        <v>#REF!</v>
      </c>
      <c r="W118" s="180" t="e">
        <f t="shared" si="14"/>
        <v>#REF!</v>
      </c>
      <c r="X118" s="180" t="e">
        <f t="shared" si="14"/>
        <v>#REF!</v>
      </c>
      <c r="Y118" s="180" t="e">
        <f t="shared" si="14"/>
        <v>#REF!</v>
      </c>
      <c r="Z118" s="180" t="e">
        <f t="shared" si="14"/>
        <v>#REF!</v>
      </c>
      <c r="AA118" s="180" t="e">
        <f t="shared" si="14"/>
        <v>#REF!</v>
      </c>
      <c r="AB118" s="180" t="e">
        <f t="shared" si="14"/>
        <v>#REF!</v>
      </c>
      <c r="AC118" s="180" t="e">
        <f t="shared" si="14"/>
        <v>#REF!</v>
      </c>
      <c r="AD118" s="180" t="e">
        <f t="shared" si="14"/>
        <v>#REF!</v>
      </c>
      <c r="AE118" s="180" t="e">
        <f t="shared" si="14"/>
        <v>#REF!</v>
      </c>
      <c r="AF118" s="180" t="e">
        <f t="shared" si="15"/>
        <v>#REF!</v>
      </c>
      <c r="AG118" s="180" t="e">
        <f t="shared" si="15"/>
        <v>#REF!</v>
      </c>
      <c r="AH118" s="180" t="e">
        <f t="shared" si="15"/>
        <v>#REF!</v>
      </c>
      <c r="AI118" s="180" t="e">
        <f t="shared" si="15"/>
        <v>#REF!</v>
      </c>
      <c r="AJ118" s="180" t="e">
        <f t="shared" si="15"/>
        <v>#REF!</v>
      </c>
      <c r="AK118" s="180" t="e">
        <f t="shared" si="15"/>
        <v>#REF!</v>
      </c>
      <c r="AL118" s="180" t="e">
        <f t="shared" si="15"/>
        <v>#REF!</v>
      </c>
      <c r="AM118" s="180" t="str">
        <f t="shared" si="15"/>
        <v/>
      </c>
      <c r="AN118" s="180" t="str">
        <f t="shared" si="15"/>
        <v/>
      </c>
      <c r="AO118" s="180" t="str">
        <f t="shared" si="15"/>
        <v/>
      </c>
    </row>
    <row r="119" spans="8:41" hidden="1" outlineLevel="1" x14ac:dyDescent="0.75">
      <c r="H119" s="139">
        <f t="shared" si="9"/>
        <v>2049</v>
      </c>
      <c r="L119" s="180" t="e">
        <f t="shared" si="13"/>
        <v>#REF!</v>
      </c>
      <c r="M119" s="180" t="e">
        <f t="shared" si="13"/>
        <v>#REF!</v>
      </c>
      <c r="N119" s="180" t="e">
        <f t="shared" si="13"/>
        <v>#REF!</v>
      </c>
      <c r="O119" s="180" t="e">
        <f t="shared" si="13"/>
        <v>#REF!</v>
      </c>
      <c r="P119" s="180" t="e">
        <f t="shared" si="13"/>
        <v>#REF!</v>
      </c>
      <c r="Q119" s="180" t="e">
        <f t="shared" si="13"/>
        <v>#REF!</v>
      </c>
      <c r="R119" s="180" t="e">
        <f t="shared" si="13"/>
        <v>#REF!</v>
      </c>
      <c r="S119" s="180" t="e">
        <f t="shared" si="13"/>
        <v>#REF!</v>
      </c>
      <c r="T119" s="180" t="e">
        <f t="shared" si="13"/>
        <v>#REF!</v>
      </c>
      <c r="U119" s="180" t="e">
        <f t="shared" si="13"/>
        <v>#REF!</v>
      </c>
      <c r="V119" s="180" t="e">
        <f t="shared" si="14"/>
        <v>#REF!</v>
      </c>
      <c r="W119" s="180" t="e">
        <f t="shared" si="14"/>
        <v>#REF!</v>
      </c>
      <c r="X119" s="180" t="e">
        <f t="shared" si="14"/>
        <v>#REF!</v>
      </c>
      <c r="Y119" s="180" t="e">
        <f t="shared" si="14"/>
        <v>#REF!</v>
      </c>
      <c r="Z119" s="180" t="e">
        <f t="shared" si="14"/>
        <v>#REF!</v>
      </c>
      <c r="AA119" s="180" t="e">
        <f t="shared" si="14"/>
        <v>#REF!</v>
      </c>
      <c r="AB119" s="180" t="e">
        <f t="shared" si="14"/>
        <v>#REF!</v>
      </c>
      <c r="AC119" s="180" t="e">
        <f t="shared" si="14"/>
        <v>#REF!</v>
      </c>
      <c r="AD119" s="180" t="e">
        <f t="shared" si="14"/>
        <v>#REF!</v>
      </c>
      <c r="AE119" s="180" t="e">
        <f t="shared" si="14"/>
        <v>#REF!</v>
      </c>
      <c r="AF119" s="180" t="e">
        <f t="shared" si="15"/>
        <v>#REF!</v>
      </c>
      <c r="AG119" s="180" t="e">
        <f t="shared" si="15"/>
        <v>#REF!</v>
      </c>
      <c r="AH119" s="180" t="e">
        <f t="shared" si="15"/>
        <v>#REF!</v>
      </c>
      <c r="AI119" s="180" t="e">
        <f t="shared" si="15"/>
        <v>#REF!</v>
      </c>
      <c r="AJ119" s="180" t="e">
        <f t="shared" si="15"/>
        <v>#REF!</v>
      </c>
      <c r="AK119" s="180" t="e">
        <f t="shared" si="15"/>
        <v>#REF!</v>
      </c>
      <c r="AL119" s="180" t="e">
        <f t="shared" si="15"/>
        <v>#REF!</v>
      </c>
      <c r="AM119" s="180" t="str">
        <f t="shared" si="15"/>
        <v/>
      </c>
      <c r="AN119" s="180" t="str">
        <f t="shared" si="15"/>
        <v/>
      </c>
      <c r="AO119" s="180" t="str">
        <f t="shared" si="15"/>
        <v/>
      </c>
    </row>
    <row r="120" spans="8:41" hidden="1" outlineLevel="1" x14ac:dyDescent="0.75">
      <c r="H120" s="139">
        <f t="shared" si="9"/>
        <v>2050</v>
      </c>
      <c r="L120" s="180" t="e">
        <f t="shared" si="13"/>
        <v>#REF!</v>
      </c>
      <c r="M120" s="180" t="e">
        <f t="shared" si="13"/>
        <v>#REF!</v>
      </c>
      <c r="N120" s="180" t="e">
        <f t="shared" si="13"/>
        <v>#REF!</v>
      </c>
      <c r="O120" s="180" t="e">
        <f t="shared" si="13"/>
        <v>#REF!</v>
      </c>
      <c r="P120" s="180" t="e">
        <f t="shared" si="13"/>
        <v>#REF!</v>
      </c>
      <c r="Q120" s="180" t="e">
        <f t="shared" si="13"/>
        <v>#REF!</v>
      </c>
      <c r="R120" s="180" t="e">
        <f t="shared" si="13"/>
        <v>#REF!</v>
      </c>
      <c r="S120" s="180" t="e">
        <f t="shared" si="13"/>
        <v>#REF!</v>
      </c>
      <c r="T120" s="180" t="e">
        <f t="shared" si="13"/>
        <v>#REF!</v>
      </c>
      <c r="U120" s="180" t="e">
        <f t="shared" si="13"/>
        <v>#REF!</v>
      </c>
      <c r="V120" s="180" t="e">
        <f t="shared" si="14"/>
        <v>#REF!</v>
      </c>
      <c r="W120" s="180" t="e">
        <f t="shared" si="14"/>
        <v>#REF!</v>
      </c>
      <c r="X120" s="180" t="e">
        <f t="shared" si="14"/>
        <v>#REF!</v>
      </c>
      <c r="Y120" s="180" t="e">
        <f t="shared" si="14"/>
        <v>#REF!</v>
      </c>
      <c r="Z120" s="180" t="e">
        <f t="shared" si="14"/>
        <v>#REF!</v>
      </c>
      <c r="AA120" s="180" t="e">
        <f t="shared" si="14"/>
        <v>#REF!</v>
      </c>
      <c r="AB120" s="180" t="e">
        <f t="shared" si="14"/>
        <v>#REF!</v>
      </c>
      <c r="AC120" s="180" t="e">
        <f t="shared" si="14"/>
        <v>#REF!</v>
      </c>
      <c r="AD120" s="180" t="e">
        <f t="shared" si="14"/>
        <v>#REF!</v>
      </c>
      <c r="AE120" s="180" t="e">
        <f t="shared" si="14"/>
        <v>#REF!</v>
      </c>
      <c r="AF120" s="180" t="e">
        <f t="shared" si="15"/>
        <v>#REF!</v>
      </c>
      <c r="AG120" s="180" t="e">
        <f t="shared" si="15"/>
        <v>#REF!</v>
      </c>
      <c r="AH120" s="180" t="e">
        <f t="shared" si="15"/>
        <v>#REF!</v>
      </c>
      <c r="AI120" s="180" t="e">
        <f t="shared" si="15"/>
        <v>#REF!</v>
      </c>
      <c r="AJ120" s="180" t="e">
        <f t="shared" si="15"/>
        <v>#REF!</v>
      </c>
      <c r="AK120" s="180" t="e">
        <f t="shared" si="15"/>
        <v>#REF!</v>
      </c>
      <c r="AL120" s="180" t="e">
        <f t="shared" si="15"/>
        <v>#REF!</v>
      </c>
      <c r="AM120" s="180" t="str">
        <f t="shared" si="15"/>
        <v/>
      </c>
      <c r="AN120" s="180" t="str">
        <f t="shared" si="15"/>
        <v/>
      </c>
      <c r="AO120" s="180" t="str">
        <f t="shared" si="15"/>
        <v/>
      </c>
    </row>
    <row r="121" spans="8:41" hidden="1" outlineLevel="1" x14ac:dyDescent="0.75">
      <c r="H121" s="139" t="str">
        <f t="shared" si="9"/>
        <v/>
      </c>
      <c r="L121" s="180" t="str">
        <f t="shared" si="13"/>
        <v/>
      </c>
      <c r="M121" s="180" t="str">
        <f t="shared" si="13"/>
        <v/>
      </c>
      <c r="N121" s="180" t="str">
        <f t="shared" si="13"/>
        <v/>
      </c>
      <c r="O121" s="180" t="str">
        <f t="shared" si="13"/>
        <v/>
      </c>
      <c r="P121" s="180" t="str">
        <f t="shared" si="13"/>
        <v/>
      </c>
      <c r="Q121" s="180" t="str">
        <f t="shared" si="13"/>
        <v/>
      </c>
      <c r="R121" s="180" t="str">
        <f t="shared" si="13"/>
        <v/>
      </c>
      <c r="S121" s="180" t="str">
        <f t="shared" si="13"/>
        <v/>
      </c>
      <c r="T121" s="180" t="str">
        <f t="shared" si="13"/>
        <v/>
      </c>
      <c r="U121" s="180" t="str">
        <f t="shared" si="13"/>
        <v/>
      </c>
      <c r="V121" s="180" t="str">
        <f t="shared" si="14"/>
        <v/>
      </c>
      <c r="W121" s="180" t="str">
        <f t="shared" si="14"/>
        <v/>
      </c>
      <c r="X121" s="180" t="str">
        <f t="shared" si="14"/>
        <v/>
      </c>
      <c r="Y121" s="180" t="str">
        <f t="shared" si="14"/>
        <v/>
      </c>
      <c r="Z121" s="180" t="str">
        <f t="shared" si="14"/>
        <v/>
      </c>
      <c r="AA121" s="180" t="str">
        <f t="shared" si="14"/>
        <v/>
      </c>
      <c r="AB121" s="180" t="str">
        <f t="shared" si="14"/>
        <v/>
      </c>
      <c r="AC121" s="180" t="str">
        <f t="shared" si="14"/>
        <v/>
      </c>
      <c r="AD121" s="180" t="str">
        <f t="shared" si="14"/>
        <v/>
      </c>
      <c r="AE121" s="180" t="str">
        <f t="shared" si="14"/>
        <v/>
      </c>
      <c r="AF121" s="180" t="str">
        <f t="shared" si="15"/>
        <v/>
      </c>
      <c r="AG121" s="180" t="str">
        <f t="shared" si="15"/>
        <v/>
      </c>
      <c r="AH121" s="180" t="str">
        <f t="shared" si="15"/>
        <v/>
      </c>
      <c r="AI121" s="180" t="str">
        <f t="shared" si="15"/>
        <v/>
      </c>
      <c r="AJ121" s="180" t="str">
        <f t="shared" si="15"/>
        <v/>
      </c>
      <c r="AK121" s="180" t="str">
        <f t="shared" si="15"/>
        <v/>
      </c>
      <c r="AL121" s="180" t="str">
        <f t="shared" si="15"/>
        <v/>
      </c>
      <c r="AM121" s="180" t="str">
        <f t="shared" si="15"/>
        <v/>
      </c>
      <c r="AN121" s="180" t="str">
        <f t="shared" si="15"/>
        <v/>
      </c>
      <c r="AO121" s="180" t="str">
        <f t="shared" si="15"/>
        <v/>
      </c>
    </row>
    <row r="122" spans="8:41" hidden="1" outlineLevel="1" x14ac:dyDescent="0.75">
      <c r="H122" s="139" t="str">
        <f t="shared" si="9"/>
        <v/>
      </c>
      <c r="L122" s="180" t="str">
        <f t="shared" si="13"/>
        <v/>
      </c>
      <c r="M122" s="180" t="str">
        <f t="shared" si="13"/>
        <v/>
      </c>
      <c r="N122" s="180" t="str">
        <f t="shared" si="13"/>
        <v/>
      </c>
      <c r="O122" s="180" t="str">
        <f t="shared" si="13"/>
        <v/>
      </c>
      <c r="P122" s="180" t="str">
        <f t="shared" si="13"/>
        <v/>
      </c>
      <c r="Q122" s="180" t="str">
        <f t="shared" si="13"/>
        <v/>
      </c>
      <c r="R122" s="180" t="str">
        <f t="shared" si="13"/>
        <v/>
      </c>
      <c r="S122" s="180" t="str">
        <f t="shared" si="13"/>
        <v/>
      </c>
      <c r="T122" s="180" t="str">
        <f t="shared" si="13"/>
        <v/>
      </c>
      <c r="U122" s="180" t="str">
        <f t="shared" si="13"/>
        <v/>
      </c>
      <c r="V122" s="180" t="str">
        <f t="shared" si="14"/>
        <v/>
      </c>
      <c r="W122" s="180" t="str">
        <f t="shared" si="14"/>
        <v/>
      </c>
      <c r="X122" s="180" t="str">
        <f t="shared" si="14"/>
        <v/>
      </c>
      <c r="Y122" s="180" t="str">
        <f t="shared" si="14"/>
        <v/>
      </c>
      <c r="Z122" s="180" t="str">
        <f t="shared" si="14"/>
        <v/>
      </c>
      <c r="AA122" s="180" t="str">
        <f t="shared" si="14"/>
        <v/>
      </c>
      <c r="AB122" s="180" t="str">
        <f t="shared" si="14"/>
        <v/>
      </c>
      <c r="AC122" s="180" t="str">
        <f t="shared" si="14"/>
        <v/>
      </c>
      <c r="AD122" s="180" t="str">
        <f t="shared" si="14"/>
        <v/>
      </c>
      <c r="AE122" s="180" t="str">
        <f t="shared" si="14"/>
        <v/>
      </c>
      <c r="AF122" s="180" t="str">
        <f t="shared" si="15"/>
        <v/>
      </c>
      <c r="AG122" s="180" t="str">
        <f t="shared" si="15"/>
        <v/>
      </c>
      <c r="AH122" s="180" t="str">
        <f t="shared" si="15"/>
        <v/>
      </c>
      <c r="AI122" s="180" t="str">
        <f t="shared" si="15"/>
        <v/>
      </c>
      <c r="AJ122" s="180" t="str">
        <f t="shared" si="15"/>
        <v/>
      </c>
      <c r="AK122" s="180" t="str">
        <f t="shared" si="15"/>
        <v/>
      </c>
      <c r="AL122" s="180" t="str">
        <f t="shared" si="15"/>
        <v/>
      </c>
      <c r="AM122" s="180" t="str">
        <f t="shared" si="15"/>
        <v/>
      </c>
      <c r="AN122" s="180" t="str">
        <f t="shared" si="15"/>
        <v/>
      </c>
      <c r="AO122" s="180" t="str">
        <f t="shared" si="15"/>
        <v/>
      </c>
    </row>
    <row r="123" spans="8:41" hidden="1" outlineLevel="1" x14ac:dyDescent="0.75">
      <c r="H123" s="139" t="str">
        <f t="shared" si="9"/>
        <v/>
      </c>
      <c r="L123" s="180" t="str">
        <f t="shared" si="13"/>
        <v/>
      </c>
      <c r="M123" s="180" t="str">
        <f t="shared" si="13"/>
        <v/>
      </c>
      <c r="N123" s="180" t="str">
        <f t="shared" si="13"/>
        <v/>
      </c>
      <c r="O123" s="180" t="str">
        <f t="shared" si="13"/>
        <v/>
      </c>
      <c r="P123" s="180" t="str">
        <f t="shared" si="13"/>
        <v/>
      </c>
      <c r="Q123" s="180" t="str">
        <f t="shared" si="13"/>
        <v/>
      </c>
      <c r="R123" s="180" t="str">
        <f t="shared" si="13"/>
        <v/>
      </c>
      <c r="S123" s="180" t="str">
        <f t="shared" si="13"/>
        <v/>
      </c>
      <c r="T123" s="180" t="str">
        <f t="shared" si="13"/>
        <v/>
      </c>
      <c r="U123" s="180" t="str">
        <f t="shared" si="13"/>
        <v/>
      </c>
      <c r="V123" s="180" t="str">
        <f t="shared" si="14"/>
        <v/>
      </c>
      <c r="W123" s="180" t="str">
        <f t="shared" si="14"/>
        <v/>
      </c>
      <c r="X123" s="180" t="str">
        <f t="shared" si="14"/>
        <v/>
      </c>
      <c r="Y123" s="180" t="str">
        <f t="shared" si="14"/>
        <v/>
      </c>
      <c r="Z123" s="180" t="str">
        <f t="shared" si="14"/>
        <v/>
      </c>
      <c r="AA123" s="180" t="str">
        <f t="shared" si="14"/>
        <v/>
      </c>
      <c r="AB123" s="180" t="str">
        <f t="shared" si="14"/>
        <v/>
      </c>
      <c r="AC123" s="180" t="str">
        <f t="shared" si="14"/>
        <v/>
      </c>
      <c r="AD123" s="180" t="str">
        <f t="shared" si="14"/>
        <v/>
      </c>
      <c r="AE123" s="180" t="str">
        <f t="shared" si="14"/>
        <v/>
      </c>
      <c r="AF123" s="180" t="str">
        <f t="shared" si="15"/>
        <v/>
      </c>
      <c r="AG123" s="180" t="str">
        <f t="shared" si="15"/>
        <v/>
      </c>
      <c r="AH123" s="180" t="str">
        <f t="shared" si="15"/>
        <v/>
      </c>
      <c r="AI123" s="180" t="str">
        <f t="shared" si="15"/>
        <v/>
      </c>
      <c r="AJ123" s="180" t="str">
        <f t="shared" si="15"/>
        <v/>
      </c>
      <c r="AK123" s="180" t="str">
        <f t="shared" si="15"/>
        <v/>
      </c>
      <c r="AL123" s="180" t="str">
        <f t="shared" si="15"/>
        <v/>
      </c>
      <c r="AM123" s="180" t="str">
        <f t="shared" si="15"/>
        <v/>
      </c>
      <c r="AN123" s="180" t="str">
        <f t="shared" si="15"/>
        <v/>
      </c>
      <c r="AO123" s="180" t="str">
        <f t="shared" si="15"/>
        <v/>
      </c>
    </row>
    <row r="124" spans="8:41" hidden="1" outlineLevel="1" x14ac:dyDescent="0.75">
      <c r="H124" s="139" t="str">
        <f t="shared" si="9"/>
        <v/>
      </c>
      <c r="L124" s="180" t="str">
        <f t="shared" si="13"/>
        <v/>
      </c>
      <c r="M124" s="180" t="str">
        <f t="shared" si="13"/>
        <v/>
      </c>
      <c r="N124" s="180" t="str">
        <f t="shared" si="13"/>
        <v/>
      </c>
      <c r="O124" s="180" t="str">
        <f t="shared" si="13"/>
        <v/>
      </c>
      <c r="P124" s="180" t="str">
        <f t="shared" si="13"/>
        <v/>
      </c>
      <c r="Q124" s="180" t="str">
        <f t="shared" si="13"/>
        <v/>
      </c>
      <c r="R124" s="180" t="str">
        <f t="shared" si="13"/>
        <v/>
      </c>
      <c r="S124" s="180" t="str">
        <f t="shared" si="13"/>
        <v/>
      </c>
      <c r="T124" s="180" t="str">
        <f t="shared" si="13"/>
        <v/>
      </c>
      <c r="U124" s="180" t="str">
        <f t="shared" si="13"/>
        <v/>
      </c>
      <c r="V124" s="180" t="str">
        <f t="shared" si="14"/>
        <v/>
      </c>
      <c r="W124" s="180" t="str">
        <f t="shared" si="14"/>
        <v/>
      </c>
      <c r="X124" s="180" t="str">
        <f t="shared" si="14"/>
        <v/>
      </c>
      <c r="Y124" s="180" t="str">
        <f t="shared" si="14"/>
        <v/>
      </c>
      <c r="Z124" s="180" t="str">
        <f t="shared" si="14"/>
        <v/>
      </c>
      <c r="AA124" s="180" t="str">
        <f t="shared" si="14"/>
        <v/>
      </c>
      <c r="AB124" s="180" t="str">
        <f t="shared" si="14"/>
        <v/>
      </c>
      <c r="AC124" s="180" t="str">
        <f t="shared" si="14"/>
        <v/>
      </c>
      <c r="AD124" s="180" t="str">
        <f t="shared" si="14"/>
        <v/>
      </c>
      <c r="AE124" s="180" t="str">
        <f t="shared" si="14"/>
        <v/>
      </c>
      <c r="AF124" s="180" t="str">
        <f t="shared" si="15"/>
        <v/>
      </c>
      <c r="AG124" s="180" t="str">
        <f t="shared" si="15"/>
        <v/>
      </c>
      <c r="AH124" s="180" t="str">
        <f t="shared" si="15"/>
        <v/>
      </c>
      <c r="AI124" s="180" t="str">
        <f t="shared" si="15"/>
        <v/>
      </c>
      <c r="AJ124" s="180" t="str">
        <f t="shared" si="15"/>
        <v/>
      </c>
      <c r="AK124" s="180" t="str">
        <f t="shared" si="15"/>
        <v/>
      </c>
      <c r="AL124" s="180" t="str">
        <f t="shared" si="15"/>
        <v/>
      </c>
      <c r="AM124" s="180" t="str">
        <f t="shared" si="15"/>
        <v/>
      </c>
      <c r="AN124" s="180" t="str">
        <f t="shared" si="15"/>
        <v/>
      </c>
      <c r="AO124" s="180" t="str">
        <f t="shared" si="15"/>
        <v/>
      </c>
    </row>
    <row r="125" spans="8:41" hidden="1" outlineLevel="1" x14ac:dyDescent="0.75">
      <c r="H125" s="139" t="str">
        <f t="shared" si="9"/>
        <v/>
      </c>
      <c r="L125" s="180" t="str">
        <f t="shared" si="13"/>
        <v/>
      </c>
      <c r="M125" s="180" t="str">
        <f t="shared" si="13"/>
        <v/>
      </c>
      <c r="N125" s="180" t="str">
        <f t="shared" si="13"/>
        <v/>
      </c>
      <c r="O125" s="180" t="str">
        <f t="shared" si="13"/>
        <v/>
      </c>
      <c r="P125" s="180" t="str">
        <f t="shared" si="13"/>
        <v/>
      </c>
      <c r="Q125" s="180" t="str">
        <f t="shared" si="13"/>
        <v/>
      </c>
      <c r="R125" s="180" t="str">
        <f t="shared" si="13"/>
        <v/>
      </c>
      <c r="S125" s="180" t="str">
        <f t="shared" si="13"/>
        <v/>
      </c>
      <c r="T125" s="180" t="str">
        <f t="shared" si="13"/>
        <v/>
      </c>
      <c r="U125" s="180" t="str">
        <f t="shared" si="13"/>
        <v/>
      </c>
      <c r="V125" s="180" t="str">
        <f t="shared" si="14"/>
        <v/>
      </c>
      <c r="W125" s="180" t="str">
        <f t="shared" si="14"/>
        <v/>
      </c>
      <c r="X125" s="180" t="str">
        <f t="shared" si="14"/>
        <v/>
      </c>
      <c r="Y125" s="180" t="str">
        <f t="shared" si="14"/>
        <v/>
      </c>
      <c r="Z125" s="180" t="str">
        <f t="shared" si="14"/>
        <v/>
      </c>
      <c r="AA125" s="180" t="str">
        <f t="shared" si="14"/>
        <v/>
      </c>
      <c r="AB125" s="180" t="str">
        <f t="shared" si="14"/>
        <v/>
      </c>
      <c r="AC125" s="180" t="str">
        <f t="shared" si="14"/>
        <v/>
      </c>
      <c r="AD125" s="180" t="str">
        <f t="shared" si="14"/>
        <v/>
      </c>
      <c r="AE125" s="180" t="str">
        <f t="shared" si="14"/>
        <v/>
      </c>
      <c r="AF125" s="180" t="str">
        <f t="shared" si="15"/>
        <v/>
      </c>
      <c r="AG125" s="180" t="str">
        <f t="shared" si="15"/>
        <v/>
      </c>
      <c r="AH125" s="180" t="str">
        <f t="shared" si="15"/>
        <v/>
      </c>
      <c r="AI125" s="180" t="str">
        <f t="shared" si="15"/>
        <v/>
      </c>
      <c r="AJ125" s="180" t="str">
        <f t="shared" si="15"/>
        <v/>
      </c>
      <c r="AK125" s="180" t="str">
        <f t="shared" si="15"/>
        <v/>
      </c>
      <c r="AL125" s="180" t="str">
        <f t="shared" si="15"/>
        <v/>
      </c>
      <c r="AM125" s="180" t="str">
        <f t="shared" si="15"/>
        <v/>
      </c>
      <c r="AN125" s="180" t="str">
        <f t="shared" si="15"/>
        <v/>
      </c>
      <c r="AO125" s="180" t="str">
        <f t="shared" si="15"/>
        <v/>
      </c>
    </row>
    <row r="126" spans="8:41" ht="17" collapsed="1" x14ac:dyDescent="1.2">
      <c r="I126" s="190"/>
      <c r="J126" s="168" t="s">
        <v>81</v>
      </c>
      <c r="K126" s="168" t="s">
        <v>5</v>
      </c>
      <c r="L126" s="53">
        <f ca="1">IF(AND(TRUE,L$67&lt;&gt;""),SUMIFS(Flussi!$F:$F,Flussi!$B:$B,L$67,Flussi!$D:$D,$J126,Flussi!$E:$E,$K126,Flussi!$A:$A,$D$2),"")</f>
        <v>-5000</v>
      </c>
      <c r="M126" s="53">
        <f>IF(AND(TRUE,M$67&lt;&gt;""),SUMIFS(Flussi!$F:$F,Flussi!$B:$B,M$67,Flussi!$D:$D,$J126,Flussi!$E:$E,$K126,Flussi!$A:$A,$D$2),"")</f>
        <v>0</v>
      </c>
      <c r="N126" s="53">
        <f>IF(AND(TRUE,N$67&lt;&gt;""),SUMIFS(Flussi!$F:$F,Flussi!$B:$B,N$67,Flussi!$D:$D,$J126,Flussi!$E:$E,$K126,Flussi!$A:$A,$D$2),"")</f>
        <v>0</v>
      </c>
      <c r="O126" s="53">
        <f>IF(AND(TRUE,O$67&lt;&gt;""),SUMIFS(Flussi!$F:$F,Flussi!$B:$B,O$67,Flussi!$D:$D,$J126,Flussi!$E:$E,$K126,Flussi!$A:$A,$D$2),"")</f>
        <v>0</v>
      </c>
      <c r="P126" s="53">
        <f>IF(AND(TRUE,P$67&lt;&gt;""),SUMIFS(Flussi!$F:$F,Flussi!$B:$B,P$67,Flussi!$D:$D,$J126,Flussi!$E:$E,$K126,Flussi!$A:$A,$D$2),"")</f>
        <v>0</v>
      </c>
      <c r="Q126" s="53">
        <f>IF(AND(TRUE,Q$67&lt;&gt;""),SUMIFS(Flussi!$F:$F,Flussi!$B:$B,Q$67,Flussi!$D:$D,$J126,Flussi!$E:$E,$K126,Flussi!$A:$A,$D$2),"")</f>
        <v>0</v>
      </c>
      <c r="R126" s="53">
        <f>IF(AND(TRUE,R$67&lt;&gt;""),SUMIFS(Flussi!$F:$F,Flussi!$B:$B,R$67,Flussi!$D:$D,$J126,Flussi!$E:$E,$K126,Flussi!$A:$A,$D$2),"")</f>
        <v>0</v>
      </c>
      <c r="S126" s="53">
        <f>IF(AND(TRUE,S$67&lt;&gt;""),SUMIFS(Flussi!$F:$F,Flussi!$B:$B,S$67,Flussi!$D:$D,$J126,Flussi!$E:$E,$K126,Flussi!$A:$A,$D$2),"")</f>
        <v>0</v>
      </c>
      <c r="T126" s="53">
        <f>IF(AND(TRUE,T$67&lt;&gt;""),SUMIFS(Flussi!$F:$F,Flussi!$B:$B,T$67,Flussi!$D:$D,$J126,Flussi!$E:$E,$K126,Flussi!$A:$A,$D$2),"")</f>
        <v>0</v>
      </c>
      <c r="U126" s="53">
        <f>IF(AND(TRUE,U$67&lt;&gt;""),SUMIFS(Flussi!$F:$F,Flussi!$B:$B,U$67,Flussi!$D:$D,$J126,Flussi!$E:$E,$K126,Flussi!$A:$A,$D$2),"")</f>
        <v>0</v>
      </c>
      <c r="V126" s="53">
        <f>IF(AND(TRUE,V$67&lt;&gt;""),SUMIFS(Flussi!$F:$F,Flussi!$B:$B,V$67,Flussi!$D:$D,$J126,Flussi!$E:$E,$K126,Flussi!$A:$A,$D$2),"")</f>
        <v>0</v>
      </c>
      <c r="W126" s="53">
        <f>IF(AND(TRUE,W$67&lt;&gt;""),SUMIFS(Flussi!$F:$F,Flussi!$B:$B,W$67,Flussi!$D:$D,$J126,Flussi!$E:$E,$K126,Flussi!$A:$A,$D$2),"")</f>
        <v>0</v>
      </c>
      <c r="X126" s="53">
        <f>IF(AND(TRUE,X$67&lt;&gt;""),SUMIFS(Flussi!$F:$F,Flussi!$B:$B,X$67,Flussi!$D:$D,$J126,Flussi!$E:$E,$K126,Flussi!$A:$A,$D$2),"")</f>
        <v>0</v>
      </c>
      <c r="Y126" s="53">
        <f>IF(AND(TRUE,Y$67&lt;&gt;""),SUMIFS(Flussi!$F:$F,Flussi!$B:$B,Y$67,Flussi!$D:$D,$J126,Flussi!$E:$E,$K126,Flussi!$A:$A,$D$2),"")</f>
        <v>0</v>
      </c>
      <c r="Z126" s="53">
        <f>IF(AND(TRUE,Z$67&lt;&gt;""),SUMIFS(Flussi!$F:$F,Flussi!$B:$B,Z$67,Flussi!$D:$D,$J126,Flussi!$E:$E,$K126,Flussi!$A:$A,$D$2),"")</f>
        <v>0</v>
      </c>
      <c r="AA126" s="53">
        <f>IF(AND(TRUE,AA$67&lt;&gt;""),SUMIFS(Flussi!$F:$F,Flussi!$B:$B,AA$67,Flussi!$D:$D,$J126,Flussi!$E:$E,$K126,Flussi!$A:$A,$D$2),"")</f>
        <v>0</v>
      </c>
      <c r="AB126" s="53">
        <f>IF(AND(TRUE,AB$67&lt;&gt;""),SUMIFS(Flussi!$F:$F,Flussi!$B:$B,AB$67,Flussi!$D:$D,$J126,Flussi!$E:$E,$K126,Flussi!$A:$A,$D$2),"")</f>
        <v>0</v>
      </c>
      <c r="AC126" s="53">
        <f>IF(AND(TRUE,AC$67&lt;&gt;""),SUMIFS(Flussi!$F:$F,Flussi!$B:$B,AC$67,Flussi!$D:$D,$J126,Flussi!$E:$E,$K126,Flussi!$A:$A,$D$2),"")</f>
        <v>0</v>
      </c>
      <c r="AD126" s="53">
        <f>IF(AND(TRUE,AD$67&lt;&gt;""),SUMIFS(Flussi!$F:$F,Flussi!$B:$B,AD$67,Flussi!$D:$D,$J126,Flussi!$E:$E,$K126,Flussi!$A:$A,$D$2),"")</f>
        <v>0</v>
      </c>
      <c r="AE126" s="53">
        <f>IF(AND(TRUE,AE$67&lt;&gt;""),SUMIFS(Flussi!$F:$F,Flussi!$B:$B,AE$67,Flussi!$D:$D,$J126,Flussi!$E:$E,$K126,Flussi!$A:$A,$D$2),"")</f>
        <v>0</v>
      </c>
      <c r="AF126" s="53">
        <f>IF(AND(TRUE,AF$67&lt;&gt;""),SUMIFS(Flussi!$F:$F,Flussi!$B:$B,AF$67,Flussi!$D:$D,$J126,Flussi!$E:$E,$K126,Flussi!$A:$A,$D$2),"")</f>
        <v>0</v>
      </c>
      <c r="AG126" s="53">
        <f>IF(AND(TRUE,AG$67&lt;&gt;""),SUMIFS(Flussi!$F:$F,Flussi!$B:$B,AG$67,Flussi!$D:$D,$J126,Flussi!$E:$E,$K126,Flussi!$A:$A,$D$2),"")</f>
        <v>0</v>
      </c>
      <c r="AH126" s="53">
        <f>IF(AND(TRUE,AH$67&lt;&gt;""),SUMIFS(Flussi!$F:$F,Flussi!$B:$B,AH$67,Flussi!$D:$D,$J126,Flussi!$E:$E,$K126,Flussi!$A:$A,$D$2),"")</f>
        <v>0</v>
      </c>
      <c r="AI126" s="53">
        <f>IF(AND(TRUE,AI$67&lt;&gt;""),SUMIFS(Flussi!$F:$F,Flussi!$B:$B,AI$67,Flussi!$D:$D,$J126,Flussi!$E:$E,$K126,Flussi!$A:$A,$D$2),"")</f>
        <v>0</v>
      </c>
      <c r="AJ126" s="53">
        <f>IF(AND(TRUE,AJ$67&lt;&gt;""),SUMIFS(Flussi!$F:$F,Flussi!$B:$B,AJ$67,Flussi!$D:$D,$J126,Flussi!$E:$E,$K126,Flussi!$A:$A,$D$2),"")</f>
        <v>0</v>
      </c>
      <c r="AK126" s="53">
        <f>IF(AND(TRUE,AK$67&lt;&gt;""),SUMIFS(Flussi!$F:$F,Flussi!$B:$B,AK$67,Flussi!$D:$D,$J126,Flussi!$E:$E,$K126,Flussi!$A:$A,$D$2),"")</f>
        <v>0</v>
      </c>
      <c r="AL126" s="53">
        <f>IF(AND(TRUE,AL$67&lt;&gt;""),SUMIFS(Flussi!$F:$F,Flussi!$B:$B,AL$67,Flussi!$D:$D,$J126,Flussi!$E:$E,$K126,Flussi!$A:$A,$D$2),"")</f>
        <v>0</v>
      </c>
      <c r="AM126" s="53" t="str">
        <f>IF(AND(TRUE,AM$67&lt;&gt;""),SUMIFS(Flussi!$F:$F,Flussi!$B:$B,AM$67,Flussi!$D:$D,$J126,Flussi!$E:$E,$K126,Flussi!$A:$A,$D$2),"")</f>
        <v/>
      </c>
      <c r="AN126" s="53" t="str">
        <f>IF(AND(TRUE,AN$67&lt;&gt;""),SUMIFS(Flussi!$F:$F,Flussi!$B:$B,AN$67,Flussi!$D:$D,$J126,Flussi!$E:$E,$K126,Flussi!$A:$A,$D$2),"")</f>
        <v/>
      </c>
      <c r="AO126" s="53" t="str">
        <f>IF(AND(TRUE,AO$67&lt;&gt;""),SUMIFS(Flussi!$F:$F,Flussi!$B:$B,AO$67,Flussi!$D:$D,$J126,Flussi!$E:$E,$K126,Flussi!$A:$A,$D$2),"")</f>
        <v/>
      </c>
    </row>
    <row r="127" spans="8:41" hidden="1" outlineLevel="1" x14ac:dyDescent="0.75">
      <c r="H127" s="192">
        <f>YEAR($E$4)</f>
        <v>2026</v>
      </c>
      <c r="L127" s="180" t="e">
        <f t="shared" ref="L127:U136" si="16">IF(AND($H127&lt;&gt;"",L$67&lt;&gt;""),IF(AND(L$67&gt;=$H127,L$67&lt;$H127+$D$28),SUMIFS($L$126:$AO$126,$L$67:$AO$67,$H127)/$D$28,0),"")</f>
        <v>#REF!</v>
      </c>
      <c r="M127" s="180" t="e">
        <f t="shared" si="16"/>
        <v>#REF!</v>
      </c>
      <c r="N127" s="180" t="e">
        <f t="shared" si="16"/>
        <v>#REF!</v>
      </c>
      <c r="O127" s="180" t="e">
        <f t="shared" si="16"/>
        <v>#REF!</v>
      </c>
      <c r="P127" s="180" t="e">
        <f t="shared" si="16"/>
        <v>#REF!</v>
      </c>
      <c r="Q127" s="180" t="e">
        <f t="shared" si="16"/>
        <v>#REF!</v>
      </c>
      <c r="R127" s="180" t="e">
        <f t="shared" si="16"/>
        <v>#REF!</v>
      </c>
      <c r="S127" s="180" t="e">
        <f t="shared" si="16"/>
        <v>#REF!</v>
      </c>
      <c r="T127" s="180" t="e">
        <f t="shared" si="16"/>
        <v>#REF!</v>
      </c>
      <c r="U127" s="180" t="e">
        <f t="shared" si="16"/>
        <v>#REF!</v>
      </c>
      <c r="V127" s="180" t="e">
        <f t="shared" ref="V127:AE136" si="17">IF(AND($H127&lt;&gt;"",V$67&lt;&gt;""),IF(AND(V$67&gt;=$H127,V$67&lt;$H127+$D$28),SUMIFS($L$126:$AO$126,$L$67:$AO$67,$H127)/$D$28,0),"")</f>
        <v>#REF!</v>
      </c>
      <c r="W127" s="180" t="e">
        <f t="shared" si="17"/>
        <v>#REF!</v>
      </c>
      <c r="X127" s="180" t="e">
        <f t="shared" si="17"/>
        <v>#REF!</v>
      </c>
      <c r="Y127" s="180" t="e">
        <f t="shared" si="17"/>
        <v>#REF!</v>
      </c>
      <c r="Z127" s="180" t="e">
        <f t="shared" si="17"/>
        <v>#REF!</v>
      </c>
      <c r="AA127" s="180" t="e">
        <f t="shared" si="17"/>
        <v>#REF!</v>
      </c>
      <c r="AB127" s="180" t="e">
        <f t="shared" si="17"/>
        <v>#REF!</v>
      </c>
      <c r="AC127" s="180" t="e">
        <f t="shared" si="17"/>
        <v>#REF!</v>
      </c>
      <c r="AD127" s="180" t="e">
        <f t="shared" si="17"/>
        <v>#REF!</v>
      </c>
      <c r="AE127" s="180" t="e">
        <f t="shared" si="17"/>
        <v>#REF!</v>
      </c>
      <c r="AF127" s="180" t="e">
        <f t="shared" ref="AF127:AO136" si="18">IF(AND($H127&lt;&gt;"",AF$67&lt;&gt;""),IF(AND(AF$67&gt;=$H127,AF$67&lt;$H127+$D$28),SUMIFS($L$126:$AO$126,$L$67:$AO$67,$H127)/$D$28,0),"")</f>
        <v>#REF!</v>
      </c>
      <c r="AG127" s="180" t="e">
        <f t="shared" si="18"/>
        <v>#REF!</v>
      </c>
      <c r="AH127" s="180" t="e">
        <f t="shared" si="18"/>
        <v>#REF!</v>
      </c>
      <c r="AI127" s="180" t="e">
        <f t="shared" si="18"/>
        <v>#REF!</v>
      </c>
      <c r="AJ127" s="180" t="e">
        <f t="shared" si="18"/>
        <v>#REF!</v>
      </c>
      <c r="AK127" s="180" t="e">
        <f t="shared" si="18"/>
        <v>#REF!</v>
      </c>
      <c r="AL127" s="180" t="e">
        <f t="shared" si="18"/>
        <v>#REF!</v>
      </c>
      <c r="AM127" s="180" t="str">
        <f t="shared" si="18"/>
        <v/>
      </c>
      <c r="AN127" s="180" t="str">
        <f t="shared" si="18"/>
        <v/>
      </c>
      <c r="AO127" s="180" t="str">
        <f t="shared" si="18"/>
        <v/>
      </c>
    </row>
    <row r="128" spans="8:41" hidden="1" outlineLevel="1" x14ac:dyDescent="0.75">
      <c r="H128" s="191">
        <f t="shared" ref="H128:H156" si="19">IF(H127&lt;&gt;"",IF(H127+1&lt;YEAR($E$4)+$E$5,H127+1,""),"")</f>
        <v>2027</v>
      </c>
      <c r="L128" s="180" t="e">
        <f t="shared" si="16"/>
        <v>#REF!</v>
      </c>
      <c r="M128" s="180" t="e">
        <f t="shared" si="16"/>
        <v>#REF!</v>
      </c>
      <c r="N128" s="180" t="e">
        <f t="shared" si="16"/>
        <v>#REF!</v>
      </c>
      <c r="O128" s="180" t="e">
        <f t="shared" si="16"/>
        <v>#REF!</v>
      </c>
      <c r="P128" s="180" t="e">
        <f t="shared" si="16"/>
        <v>#REF!</v>
      </c>
      <c r="Q128" s="180" t="e">
        <f t="shared" si="16"/>
        <v>#REF!</v>
      </c>
      <c r="R128" s="180" t="e">
        <f t="shared" si="16"/>
        <v>#REF!</v>
      </c>
      <c r="S128" s="180" t="e">
        <f t="shared" si="16"/>
        <v>#REF!</v>
      </c>
      <c r="T128" s="180" t="e">
        <f t="shared" si="16"/>
        <v>#REF!</v>
      </c>
      <c r="U128" s="180" t="e">
        <f t="shared" si="16"/>
        <v>#REF!</v>
      </c>
      <c r="V128" s="180" t="e">
        <f t="shared" si="17"/>
        <v>#REF!</v>
      </c>
      <c r="W128" s="180" t="e">
        <f t="shared" si="17"/>
        <v>#REF!</v>
      </c>
      <c r="X128" s="180" t="e">
        <f t="shared" si="17"/>
        <v>#REF!</v>
      </c>
      <c r="Y128" s="180" t="e">
        <f t="shared" si="17"/>
        <v>#REF!</v>
      </c>
      <c r="Z128" s="180" t="e">
        <f t="shared" si="17"/>
        <v>#REF!</v>
      </c>
      <c r="AA128" s="180" t="e">
        <f t="shared" si="17"/>
        <v>#REF!</v>
      </c>
      <c r="AB128" s="180" t="e">
        <f t="shared" si="17"/>
        <v>#REF!</v>
      </c>
      <c r="AC128" s="180" t="e">
        <f t="shared" si="17"/>
        <v>#REF!</v>
      </c>
      <c r="AD128" s="180" t="e">
        <f t="shared" si="17"/>
        <v>#REF!</v>
      </c>
      <c r="AE128" s="180" t="e">
        <f t="shared" si="17"/>
        <v>#REF!</v>
      </c>
      <c r="AF128" s="180" t="e">
        <f t="shared" si="18"/>
        <v>#REF!</v>
      </c>
      <c r="AG128" s="180" t="e">
        <f t="shared" si="18"/>
        <v>#REF!</v>
      </c>
      <c r="AH128" s="180" t="e">
        <f t="shared" si="18"/>
        <v>#REF!</v>
      </c>
      <c r="AI128" s="180" t="e">
        <f t="shared" si="18"/>
        <v>#REF!</v>
      </c>
      <c r="AJ128" s="180" t="e">
        <f t="shared" si="18"/>
        <v>#REF!</v>
      </c>
      <c r="AK128" s="180" t="e">
        <f t="shared" si="18"/>
        <v>#REF!</v>
      </c>
      <c r="AL128" s="180" t="e">
        <f t="shared" si="18"/>
        <v>#REF!</v>
      </c>
      <c r="AM128" s="180" t="str">
        <f t="shared" si="18"/>
        <v/>
      </c>
      <c r="AN128" s="180" t="str">
        <f t="shared" si="18"/>
        <v/>
      </c>
      <c r="AO128" s="180" t="str">
        <f t="shared" si="18"/>
        <v/>
      </c>
    </row>
    <row r="129" spans="8:41" hidden="1" outlineLevel="1" x14ac:dyDescent="0.75">
      <c r="H129" s="191">
        <f t="shared" si="19"/>
        <v>2028</v>
      </c>
      <c r="L129" s="180" t="e">
        <f t="shared" si="16"/>
        <v>#REF!</v>
      </c>
      <c r="M129" s="180" t="e">
        <f t="shared" si="16"/>
        <v>#REF!</v>
      </c>
      <c r="N129" s="180" t="e">
        <f t="shared" si="16"/>
        <v>#REF!</v>
      </c>
      <c r="O129" s="180" t="e">
        <f t="shared" si="16"/>
        <v>#REF!</v>
      </c>
      <c r="P129" s="180" t="e">
        <f t="shared" si="16"/>
        <v>#REF!</v>
      </c>
      <c r="Q129" s="180" t="e">
        <f t="shared" si="16"/>
        <v>#REF!</v>
      </c>
      <c r="R129" s="180" t="e">
        <f t="shared" si="16"/>
        <v>#REF!</v>
      </c>
      <c r="S129" s="180" t="e">
        <f t="shared" si="16"/>
        <v>#REF!</v>
      </c>
      <c r="T129" s="180" t="e">
        <f t="shared" si="16"/>
        <v>#REF!</v>
      </c>
      <c r="U129" s="180" t="e">
        <f t="shared" si="16"/>
        <v>#REF!</v>
      </c>
      <c r="V129" s="180" t="e">
        <f t="shared" si="17"/>
        <v>#REF!</v>
      </c>
      <c r="W129" s="180" t="e">
        <f t="shared" si="17"/>
        <v>#REF!</v>
      </c>
      <c r="X129" s="180" t="e">
        <f t="shared" si="17"/>
        <v>#REF!</v>
      </c>
      <c r="Y129" s="180" t="e">
        <f t="shared" si="17"/>
        <v>#REF!</v>
      </c>
      <c r="Z129" s="180" t="e">
        <f t="shared" si="17"/>
        <v>#REF!</v>
      </c>
      <c r="AA129" s="180" t="e">
        <f t="shared" si="17"/>
        <v>#REF!</v>
      </c>
      <c r="AB129" s="180" t="e">
        <f t="shared" si="17"/>
        <v>#REF!</v>
      </c>
      <c r="AC129" s="180" t="e">
        <f t="shared" si="17"/>
        <v>#REF!</v>
      </c>
      <c r="AD129" s="180" t="e">
        <f t="shared" si="17"/>
        <v>#REF!</v>
      </c>
      <c r="AE129" s="180" t="e">
        <f t="shared" si="17"/>
        <v>#REF!</v>
      </c>
      <c r="AF129" s="180" t="e">
        <f t="shared" si="18"/>
        <v>#REF!</v>
      </c>
      <c r="AG129" s="180" t="e">
        <f t="shared" si="18"/>
        <v>#REF!</v>
      </c>
      <c r="AH129" s="180" t="e">
        <f t="shared" si="18"/>
        <v>#REF!</v>
      </c>
      <c r="AI129" s="180" t="e">
        <f t="shared" si="18"/>
        <v>#REF!</v>
      </c>
      <c r="AJ129" s="180" t="e">
        <f t="shared" si="18"/>
        <v>#REF!</v>
      </c>
      <c r="AK129" s="180" t="e">
        <f t="shared" si="18"/>
        <v>#REF!</v>
      </c>
      <c r="AL129" s="180" t="e">
        <f t="shared" si="18"/>
        <v>#REF!</v>
      </c>
      <c r="AM129" s="180" t="str">
        <f t="shared" si="18"/>
        <v/>
      </c>
      <c r="AN129" s="180" t="str">
        <f t="shared" si="18"/>
        <v/>
      </c>
      <c r="AO129" s="180" t="str">
        <f t="shared" si="18"/>
        <v/>
      </c>
    </row>
    <row r="130" spans="8:41" hidden="1" outlineLevel="1" x14ac:dyDescent="0.75">
      <c r="H130" s="191">
        <f t="shared" si="19"/>
        <v>2029</v>
      </c>
      <c r="L130" s="180" t="e">
        <f t="shared" si="16"/>
        <v>#REF!</v>
      </c>
      <c r="M130" s="180" t="e">
        <f t="shared" si="16"/>
        <v>#REF!</v>
      </c>
      <c r="N130" s="180" t="e">
        <f t="shared" si="16"/>
        <v>#REF!</v>
      </c>
      <c r="O130" s="180" t="e">
        <f t="shared" si="16"/>
        <v>#REF!</v>
      </c>
      <c r="P130" s="180" t="e">
        <f t="shared" si="16"/>
        <v>#REF!</v>
      </c>
      <c r="Q130" s="180" t="e">
        <f t="shared" si="16"/>
        <v>#REF!</v>
      </c>
      <c r="R130" s="180" t="e">
        <f t="shared" si="16"/>
        <v>#REF!</v>
      </c>
      <c r="S130" s="180" t="e">
        <f t="shared" si="16"/>
        <v>#REF!</v>
      </c>
      <c r="T130" s="180" t="e">
        <f t="shared" si="16"/>
        <v>#REF!</v>
      </c>
      <c r="U130" s="180" t="e">
        <f t="shared" si="16"/>
        <v>#REF!</v>
      </c>
      <c r="V130" s="180" t="e">
        <f t="shared" si="17"/>
        <v>#REF!</v>
      </c>
      <c r="W130" s="180" t="e">
        <f t="shared" si="17"/>
        <v>#REF!</v>
      </c>
      <c r="X130" s="180" t="e">
        <f t="shared" si="17"/>
        <v>#REF!</v>
      </c>
      <c r="Y130" s="180" t="e">
        <f t="shared" si="17"/>
        <v>#REF!</v>
      </c>
      <c r="Z130" s="180" t="e">
        <f t="shared" si="17"/>
        <v>#REF!</v>
      </c>
      <c r="AA130" s="180" t="e">
        <f t="shared" si="17"/>
        <v>#REF!</v>
      </c>
      <c r="AB130" s="180" t="e">
        <f t="shared" si="17"/>
        <v>#REF!</v>
      </c>
      <c r="AC130" s="180" t="e">
        <f t="shared" si="17"/>
        <v>#REF!</v>
      </c>
      <c r="AD130" s="180" t="e">
        <f t="shared" si="17"/>
        <v>#REF!</v>
      </c>
      <c r="AE130" s="180" t="e">
        <f t="shared" si="17"/>
        <v>#REF!</v>
      </c>
      <c r="AF130" s="180" t="e">
        <f t="shared" si="18"/>
        <v>#REF!</v>
      </c>
      <c r="AG130" s="180" t="e">
        <f t="shared" si="18"/>
        <v>#REF!</v>
      </c>
      <c r="AH130" s="180" t="e">
        <f t="shared" si="18"/>
        <v>#REF!</v>
      </c>
      <c r="AI130" s="180" t="e">
        <f t="shared" si="18"/>
        <v>#REF!</v>
      </c>
      <c r="AJ130" s="180" t="e">
        <f t="shared" si="18"/>
        <v>#REF!</v>
      </c>
      <c r="AK130" s="180" t="e">
        <f t="shared" si="18"/>
        <v>#REF!</v>
      </c>
      <c r="AL130" s="180" t="e">
        <f t="shared" si="18"/>
        <v>#REF!</v>
      </c>
      <c r="AM130" s="180" t="str">
        <f t="shared" si="18"/>
        <v/>
      </c>
      <c r="AN130" s="180" t="str">
        <f t="shared" si="18"/>
        <v/>
      </c>
      <c r="AO130" s="180" t="str">
        <f t="shared" si="18"/>
        <v/>
      </c>
    </row>
    <row r="131" spans="8:41" hidden="1" outlineLevel="1" x14ac:dyDescent="0.75">
      <c r="H131" s="191">
        <f t="shared" si="19"/>
        <v>2030</v>
      </c>
      <c r="L131" s="180" t="e">
        <f t="shared" si="16"/>
        <v>#REF!</v>
      </c>
      <c r="M131" s="180" t="e">
        <f t="shared" si="16"/>
        <v>#REF!</v>
      </c>
      <c r="N131" s="180" t="e">
        <f t="shared" si="16"/>
        <v>#REF!</v>
      </c>
      <c r="O131" s="180" t="e">
        <f t="shared" si="16"/>
        <v>#REF!</v>
      </c>
      <c r="P131" s="180" t="e">
        <f t="shared" si="16"/>
        <v>#REF!</v>
      </c>
      <c r="Q131" s="180" t="e">
        <f t="shared" si="16"/>
        <v>#REF!</v>
      </c>
      <c r="R131" s="180" t="e">
        <f t="shared" si="16"/>
        <v>#REF!</v>
      </c>
      <c r="S131" s="180" t="e">
        <f t="shared" si="16"/>
        <v>#REF!</v>
      </c>
      <c r="T131" s="180" t="e">
        <f t="shared" si="16"/>
        <v>#REF!</v>
      </c>
      <c r="U131" s="180" t="e">
        <f t="shared" si="16"/>
        <v>#REF!</v>
      </c>
      <c r="V131" s="180" t="e">
        <f t="shared" si="17"/>
        <v>#REF!</v>
      </c>
      <c r="W131" s="180" t="e">
        <f t="shared" si="17"/>
        <v>#REF!</v>
      </c>
      <c r="X131" s="180" t="e">
        <f t="shared" si="17"/>
        <v>#REF!</v>
      </c>
      <c r="Y131" s="180" t="e">
        <f t="shared" si="17"/>
        <v>#REF!</v>
      </c>
      <c r="Z131" s="180" t="e">
        <f t="shared" si="17"/>
        <v>#REF!</v>
      </c>
      <c r="AA131" s="180" t="e">
        <f t="shared" si="17"/>
        <v>#REF!</v>
      </c>
      <c r="AB131" s="180" t="e">
        <f t="shared" si="17"/>
        <v>#REF!</v>
      </c>
      <c r="AC131" s="180" t="e">
        <f t="shared" si="17"/>
        <v>#REF!</v>
      </c>
      <c r="AD131" s="180" t="e">
        <f t="shared" si="17"/>
        <v>#REF!</v>
      </c>
      <c r="AE131" s="180" t="e">
        <f t="shared" si="17"/>
        <v>#REF!</v>
      </c>
      <c r="AF131" s="180" t="e">
        <f t="shared" si="18"/>
        <v>#REF!</v>
      </c>
      <c r="AG131" s="180" t="e">
        <f t="shared" si="18"/>
        <v>#REF!</v>
      </c>
      <c r="AH131" s="180" t="e">
        <f t="shared" si="18"/>
        <v>#REF!</v>
      </c>
      <c r="AI131" s="180" t="e">
        <f t="shared" si="18"/>
        <v>#REF!</v>
      </c>
      <c r="AJ131" s="180" t="e">
        <f t="shared" si="18"/>
        <v>#REF!</v>
      </c>
      <c r="AK131" s="180" t="e">
        <f t="shared" si="18"/>
        <v>#REF!</v>
      </c>
      <c r="AL131" s="180" t="e">
        <f t="shared" si="18"/>
        <v>#REF!</v>
      </c>
      <c r="AM131" s="180" t="str">
        <f t="shared" si="18"/>
        <v/>
      </c>
      <c r="AN131" s="180" t="str">
        <f t="shared" si="18"/>
        <v/>
      </c>
      <c r="AO131" s="180" t="str">
        <f t="shared" si="18"/>
        <v/>
      </c>
    </row>
    <row r="132" spans="8:41" hidden="1" outlineLevel="1" x14ac:dyDescent="0.75">
      <c r="H132" s="191">
        <f t="shared" si="19"/>
        <v>2031</v>
      </c>
      <c r="L132" s="180" t="e">
        <f t="shared" si="16"/>
        <v>#REF!</v>
      </c>
      <c r="M132" s="180" t="e">
        <f t="shared" si="16"/>
        <v>#REF!</v>
      </c>
      <c r="N132" s="180" t="e">
        <f t="shared" si="16"/>
        <v>#REF!</v>
      </c>
      <c r="O132" s="180" t="e">
        <f t="shared" si="16"/>
        <v>#REF!</v>
      </c>
      <c r="P132" s="180" t="e">
        <f t="shared" si="16"/>
        <v>#REF!</v>
      </c>
      <c r="Q132" s="180" t="e">
        <f t="shared" si="16"/>
        <v>#REF!</v>
      </c>
      <c r="R132" s="180" t="e">
        <f t="shared" si="16"/>
        <v>#REF!</v>
      </c>
      <c r="S132" s="180" t="e">
        <f t="shared" si="16"/>
        <v>#REF!</v>
      </c>
      <c r="T132" s="180" t="e">
        <f t="shared" si="16"/>
        <v>#REF!</v>
      </c>
      <c r="U132" s="180" t="e">
        <f t="shared" si="16"/>
        <v>#REF!</v>
      </c>
      <c r="V132" s="180" t="e">
        <f t="shared" si="17"/>
        <v>#REF!</v>
      </c>
      <c r="W132" s="180" t="e">
        <f t="shared" si="17"/>
        <v>#REF!</v>
      </c>
      <c r="X132" s="180" t="e">
        <f t="shared" si="17"/>
        <v>#REF!</v>
      </c>
      <c r="Y132" s="180" t="e">
        <f t="shared" si="17"/>
        <v>#REF!</v>
      </c>
      <c r="Z132" s="180" t="e">
        <f t="shared" si="17"/>
        <v>#REF!</v>
      </c>
      <c r="AA132" s="180" t="e">
        <f t="shared" si="17"/>
        <v>#REF!</v>
      </c>
      <c r="AB132" s="180" t="e">
        <f t="shared" si="17"/>
        <v>#REF!</v>
      </c>
      <c r="AC132" s="180" t="e">
        <f t="shared" si="17"/>
        <v>#REF!</v>
      </c>
      <c r="AD132" s="180" t="e">
        <f t="shared" si="17"/>
        <v>#REF!</v>
      </c>
      <c r="AE132" s="180" t="e">
        <f t="shared" si="17"/>
        <v>#REF!</v>
      </c>
      <c r="AF132" s="180" t="e">
        <f t="shared" si="18"/>
        <v>#REF!</v>
      </c>
      <c r="AG132" s="180" t="e">
        <f t="shared" si="18"/>
        <v>#REF!</v>
      </c>
      <c r="AH132" s="180" t="e">
        <f t="shared" si="18"/>
        <v>#REF!</v>
      </c>
      <c r="AI132" s="180" t="e">
        <f t="shared" si="18"/>
        <v>#REF!</v>
      </c>
      <c r="AJ132" s="180" t="e">
        <f t="shared" si="18"/>
        <v>#REF!</v>
      </c>
      <c r="AK132" s="180" t="e">
        <f t="shared" si="18"/>
        <v>#REF!</v>
      </c>
      <c r="AL132" s="180" t="e">
        <f t="shared" si="18"/>
        <v>#REF!</v>
      </c>
      <c r="AM132" s="180" t="str">
        <f t="shared" si="18"/>
        <v/>
      </c>
      <c r="AN132" s="180" t="str">
        <f t="shared" si="18"/>
        <v/>
      </c>
      <c r="AO132" s="180" t="str">
        <f t="shared" si="18"/>
        <v/>
      </c>
    </row>
    <row r="133" spans="8:41" hidden="1" outlineLevel="1" x14ac:dyDescent="0.75">
      <c r="H133" s="191">
        <f t="shared" si="19"/>
        <v>2032</v>
      </c>
      <c r="L133" s="180" t="e">
        <f t="shared" si="16"/>
        <v>#REF!</v>
      </c>
      <c r="M133" s="180" t="e">
        <f t="shared" si="16"/>
        <v>#REF!</v>
      </c>
      <c r="N133" s="180" t="e">
        <f t="shared" si="16"/>
        <v>#REF!</v>
      </c>
      <c r="O133" s="180" t="e">
        <f t="shared" si="16"/>
        <v>#REF!</v>
      </c>
      <c r="P133" s="180" t="e">
        <f t="shared" si="16"/>
        <v>#REF!</v>
      </c>
      <c r="Q133" s="180" t="e">
        <f t="shared" si="16"/>
        <v>#REF!</v>
      </c>
      <c r="R133" s="180" t="e">
        <f t="shared" si="16"/>
        <v>#REF!</v>
      </c>
      <c r="S133" s="180" t="e">
        <f t="shared" si="16"/>
        <v>#REF!</v>
      </c>
      <c r="T133" s="180" t="e">
        <f t="shared" si="16"/>
        <v>#REF!</v>
      </c>
      <c r="U133" s="180" t="e">
        <f t="shared" si="16"/>
        <v>#REF!</v>
      </c>
      <c r="V133" s="180" t="e">
        <f t="shared" si="17"/>
        <v>#REF!</v>
      </c>
      <c r="W133" s="180" t="e">
        <f t="shared" si="17"/>
        <v>#REF!</v>
      </c>
      <c r="X133" s="180" t="e">
        <f t="shared" si="17"/>
        <v>#REF!</v>
      </c>
      <c r="Y133" s="180" t="e">
        <f t="shared" si="17"/>
        <v>#REF!</v>
      </c>
      <c r="Z133" s="180" t="e">
        <f t="shared" si="17"/>
        <v>#REF!</v>
      </c>
      <c r="AA133" s="180" t="e">
        <f t="shared" si="17"/>
        <v>#REF!</v>
      </c>
      <c r="AB133" s="180" t="e">
        <f t="shared" si="17"/>
        <v>#REF!</v>
      </c>
      <c r="AC133" s="180" t="e">
        <f t="shared" si="17"/>
        <v>#REF!</v>
      </c>
      <c r="AD133" s="180" t="e">
        <f t="shared" si="17"/>
        <v>#REF!</v>
      </c>
      <c r="AE133" s="180" t="e">
        <f t="shared" si="17"/>
        <v>#REF!</v>
      </c>
      <c r="AF133" s="180" t="e">
        <f t="shared" si="18"/>
        <v>#REF!</v>
      </c>
      <c r="AG133" s="180" t="e">
        <f t="shared" si="18"/>
        <v>#REF!</v>
      </c>
      <c r="AH133" s="180" t="e">
        <f t="shared" si="18"/>
        <v>#REF!</v>
      </c>
      <c r="AI133" s="180" t="e">
        <f t="shared" si="18"/>
        <v>#REF!</v>
      </c>
      <c r="AJ133" s="180" t="e">
        <f t="shared" si="18"/>
        <v>#REF!</v>
      </c>
      <c r="AK133" s="180" t="e">
        <f t="shared" si="18"/>
        <v>#REF!</v>
      </c>
      <c r="AL133" s="180" t="e">
        <f t="shared" si="18"/>
        <v>#REF!</v>
      </c>
      <c r="AM133" s="180" t="str">
        <f t="shared" si="18"/>
        <v/>
      </c>
      <c r="AN133" s="180" t="str">
        <f t="shared" si="18"/>
        <v/>
      </c>
      <c r="AO133" s="180" t="str">
        <f t="shared" si="18"/>
        <v/>
      </c>
    </row>
    <row r="134" spans="8:41" hidden="1" outlineLevel="1" x14ac:dyDescent="0.75">
      <c r="H134" s="191">
        <f t="shared" si="19"/>
        <v>2033</v>
      </c>
      <c r="L134" s="180" t="e">
        <f t="shared" si="16"/>
        <v>#REF!</v>
      </c>
      <c r="M134" s="180" t="e">
        <f t="shared" si="16"/>
        <v>#REF!</v>
      </c>
      <c r="N134" s="180" t="e">
        <f t="shared" si="16"/>
        <v>#REF!</v>
      </c>
      <c r="O134" s="180" t="e">
        <f t="shared" si="16"/>
        <v>#REF!</v>
      </c>
      <c r="P134" s="180" t="e">
        <f t="shared" si="16"/>
        <v>#REF!</v>
      </c>
      <c r="Q134" s="180" t="e">
        <f t="shared" si="16"/>
        <v>#REF!</v>
      </c>
      <c r="R134" s="180" t="e">
        <f t="shared" si="16"/>
        <v>#REF!</v>
      </c>
      <c r="S134" s="180" t="e">
        <f t="shared" si="16"/>
        <v>#REF!</v>
      </c>
      <c r="T134" s="180" t="e">
        <f t="shared" si="16"/>
        <v>#REF!</v>
      </c>
      <c r="U134" s="180" t="e">
        <f t="shared" si="16"/>
        <v>#REF!</v>
      </c>
      <c r="V134" s="180" t="e">
        <f t="shared" si="17"/>
        <v>#REF!</v>
      </c>
      <c r="W134" s="180" t="e">
        <f t="shared" si="17"/>
        <v>#REF!</v>
      </c>
      <c r="X134" s="180" t="e">
        <f t="shared" si="17"/>
        <v>#REF!</v>
      </c>
      <c r="Y134" s="180" t="e">
        <f t="shared" si="17"/>
        <v>#REF!</v>
      </c>
      <c r="Z134" s="180" t="e">
        <f t="shared" si="17"/>
        <v>#REF!</v>
      </c>
      <c r="AA134" s="180" t="e">
        <f t="shared" si="17"/>
        <v>#REF!</v>
      </c>
      <c r="AB134" s="180" t="e">
        <f t="shared" si="17"/>
        <v>#REF!</v>
      </c>
      <c r="AC134" s="180" t="e">
        <f t="shared" si="17"/>
        <v>#REF!</v>
      </c>
      <c r="AD134" s="180" t="e">
        <f t="shared" si="17"/>
        <v>#REF!</v>
      </c>
      <c r="AE134" s="180" t="e">
        <f t="shared" si="17"/>
        <v>#REF!</v>
      </c>
      <c r="AF134" s="180" t="e">
        <f t="shared" si="18"/>
        <v>#REF!</v>
      </c>
      <c r="AG134" s="180" t="e">
        <f t="shared" si="18"/>
        <v>#REF!</v>
      </c>
      <c r="AH134" s="180" t="e">
        <f t="shared" si="18"/>
        <v>#REF!</v>
      </c>
      <c r="AI134" s="180" t="e">
        <f t="shared" si="18"/>
        <v>#REF!</v>
      </c>
      <c r="AJ134" s="180" t="e">
        <f t="shared" si="18"/>
        <v>#REF!</v>
      </c>
      <c r="AK134" s="180" t="e">
        <f t="shared" si="18"/>
        <v>#REF!</v>
      </c>
      <c r="AL134" s="180" t="e">
        <f t="shared" si="18"/>
        <v>#REF!</v>
      </c>
      <c r="AM134" s="180" t="str">
        <f t="shared" si="18"/>
        <v/>
      </c>
      <c r="AN134" s="180" t="str">
        <f t="shared" si="18"/>
        <v/>
      </c>
      <c r="AO134" s="180" t="str">
        <f t="shared" si="18"/>
        <v/>
      </c>
    </row>
    <row r="135" spans="8:41" hidden="1" outlineLevel="1" x14ac:dyDescent="0.75">
      <c r="H135" s="191">
        <f t="shared" si="19"/>
        <v>2034</v>
      </c>
      <c r="L135" s="180" t="e">
        <f t="shared" si="16"/>
        <v>#REF!</v>
      </c>
      <c r="M135" s="180" t="e">
        <f t="shared" si="16"/>
        <v>#REF!</v>
      </c>
      <c r="N135" s="180" t="e">
        <f t="shared" si="16"/>
        <v>#REF!</v>
      </c>
      <c r="O135" s="180" t="e">
        <f t="shared" si="16"/>
        <v>#REF!</v>
      </c>
      <c r="P135" s="180" t="e">
        <f t="shared" si="16"/>
        <v>#REF!</v>
      </c>
      <c r="Q135" s="180" t="e">
        <f t="shared" si="16"/>
        <v>#REF!</v>
      </c>
      <c r="R135" s="180" t="e">
        <f t="shared" si="16"/>
        <v>#REF!</v>
      </c>
      <c r="S135" s="180" t="e">
        <f t="shared" si="16"/>
        <v>#REF!</v>
      </c>
      <c r="T135" s="180" t="e">
        <f t="shared" si="16"/>
        <v>#REF!</v>
      </c>
      <c r="U135" s="180" t="e">
        <f t="shared" si="16"/>
        <v>#REF!</v>
      </c>
      <c r="V135" s="180" t="e">
        <f t="shared" si="17"/>
        <v>#REF!</v>
      </c>
      <c r="W135" s="180" t="e">
        <f t="shared" si="17"/>
        <v>#REF!</v>
      </c>
      <c r="X135" s="180" t="e">
        <f t="shared" si="17"/>
        <v>#REF!</v>
      </c>
      <c r="Y135" s="180" t="e">
        <f t="shared" si="17"/>
        <v>#REF!</v>
      </c>
      <c r="Z135" s="180" t="e">
        <f t="shared" si="17"/>
        <v>#REF!</v>
      </c>
      <c r="AA135" s="180" t="e">
        <f t="shared" si="17"/>
        <v>#REF!</v>
      </c>
      <c r="AB135" s="180" t="e">
        <f t="shared" si="17"/>
        <v>#REF!</v>
      </c>
      <c r="AC135" s="180" t="e">
        <f t="shared" si="17"/>
        <v>#REF!</v>
      </c>
      <c r="AD135" s="180" t="e">
        <f t="shared" si="17"/>
        <v>#REF!</v>
      </c>
      <c r="AE135" s="180" t="e">
        <f t="shared" si="17"/>
        <v>#REF!</v>
      </c>
      <c r="AF135" s="180" t="e">
        <f t="shared" si="18"/>
        <v>#REF!</v>
      </c>
      <c r="AG135" s="180" t="e">
        <f t="shared" si="18"/>
        <v>#REF!</v>
      </c>
      <c r="AH135" s="180" t="e">
        <f t="shared" si="18"/>
        <v>#REF!</v>
      </c>
      <c r="AI135" s="180" t="e">
        <f t="shared" si="18"/>
        <v>#REF!</v>
      </c>
      <c r="AJ135" s="180" t="e">
        <f t="shared" si="18"/>
        <v>#REF!</v>
      </c>
      <c r="AK135" s="180" t="e">
        <f t="shared" si="18"/>
        <v>#REF!</v>
      </c>
      <c r="AL135" s="180" t="e">
        <f t="shared" si="18"/>
        <v>#REF!</v>
      </c>
      <c r="AM135" s="180" t="str">
        <f t="shared" si="18"/>
        <v/>
      </c>
      <c r="AN135" s="180" t="str">
        <f t="shared" si="18"/>
        <v/>
      </c>
      <c r="AO135" s="180" t="str">
        <f t="shared" si="18"/>
        <v/>
      </c>
    </row>
    <row r="136" spans="8:41" hidden="1" outlineLevel="1" x14ac:dyDescent="0.75">
      <c r="H136" s="191">
        <f t="shared" si="19"/>
        <v>2035</v>
      </c>
      <c r="L136" s="180" t="e">
        <f t="shared" si="16"/>
        <v>#REF!</v>
      </c>
      <c r="M136" s="180" t="e">
        <f t="shared" si="16"/>
        <v>#REF!</v>
      </c>
      <c r="N136" s="180" t="e">
        <f t="shared" si="16"/>
        <v>#REF!</v>
      </c>
      <c r="O136" s="180" t="e">
        <f t="shared" si="16"/>
        <v>#REF!</v>
      </c>
      <c r="P136" s="180" t="e">
        <f t="shared" si="16"/>
        <v>#REF!</v>
      </c>
      <c r="Q136" s="180" t="e">
        <f t="shared" si="16"/>
        <v>#REF!</v>
      </c>
      <c r="R136" s="180" t="e">
        <f t="shared" si="16"/>
        <v>#REF!</v>
      </c>
      <c r="S136" s="180" t="e">
        <f t="shared" si="16"/>
        <v>#REF!</v>
      </c>
      <c r="T136" s="180" t="e">
        <f t="shared" si="16"/>
        <v>#REF!</v>
      </c>
      <c r="U136" s="180" t="e">
        <f t="shared" si="16"/>
        <v>#REF!</v>
      </c>
      <c r="V136" s="180" t="e">
        <f t="shared" si="17"/>
        <v>#REF!</v>
      </c>
      <c r="W136" s="180" t="e">
        <f t="shared" si="17"/>
        <v>#REF!</v>
      </c>
      <c r="X136" s="180" t="e">
        <f t="shared" si="17"/>
        <v>#REF!</v>
      </c>
      <c r="Y136" s="180" t="e">
        <f t="shared" si="17"/>
        <v>#REF!</v>
      </c>
      <c r="Z136" s="180" t="e">
        <f t="shared" si="17"/>
        <v>#REF!</v>
      </c>
      <c r="AA136" s="180" t="e">
        <f t="shared" si="17"/>
        <v>#REF!</v>
      </c>
      <c r="AB136" s="180" t="e">
        <f t="shared" si="17"/>
        <v>#REF!</v>
      </c>
      <c r="AC136" s="180" t="e">
        <f t="shared" si="17"/>
        <v>#REF!</v>
      </c>
      <c r="AD136" s="180" t="e">
        <f t="shared" si="17"/>
        <v>#REF!</v>
      </c>
      <c r="AE136" s="180" t="e">
        <f t="shared" si="17"/>
        <v>#REF!</v>
      </c>
      <c r="AF136" s="180" t="e">
        <f t="shared" si="18"/>
        <v>#REF!</v>
      </c>
      <c r="AG136" s="180" t="e">
        <f t="shared" si="18"/>
        <v>#REF!</v>
      </c>
      <c r="AH136" s="180" t="e">
        <f t="shared" si="18"/>
        <v>#REF!</v>
      </c>
      <c r="AI136" s="180" t="e">
        <f t="shared" si="18"/>
        <v>#REF!</v>
      </c>
      <c r="AJ136" s="180" t="e">
        <f t="shared" si="18"/>
        <v>#REF!</v>
      </c>
      <c r="AK136" s="180" t="e">
        <f t="shared" si="18"/>
        <v>#REF!</v>
      </c>
      <c r="AL136" s="180" t="e">
        <f t="shared" si="18"/>
        <v>#REF!</v>
      </c>
      <c r="AM136" s="180" t="str">
        <f t="shared" si="18"/>
        <v/>
      </c>
      <c r="AN136" s="180" t="str">
        <f t="shared" si="18"/>
        <v/>
      </c>
      <c r="AO136" s="180" t="str">
        <f t="shared" si="18"/>
        <v/>
      </c>
    </row>
    <row r="137" spans="8:41" hidden="1" outlineLevel="1" x14ac:dyDescent="0.75">
      <c r="H137" s="191">
        <f t="shared" si="19"/>
        <v>2036</v>
      </c>
      <c r="L137" s="180" t="e">
        <f t="shared" ref="L137:U146" si="20">IF(AND($H137&lt;&gt;"",L$67&lt;&gt;""),IF(AND(L$67&gt;=$H137,L$67&lt;$H137+$D$28),SUMIFS($L$126:$AO$126,$L$67:$AO$67,$H137)/$D$28,0),"")</f>
        <v>#REF!</v>
      </c>
      <c r="M137" s="180" t="e">
        <f t="shared" si="20"/>
        <v>#REF!</v>
      </c>
      <c r="N137" s="180" t="e">
        <f t="shared" si="20"/>
        <v>#REF!</v>
      </c>
      <c r="O137" s="180" t="e">
        <f t="shared" si="20"/>
        <v>#REF!</v>
      </c>
      <c r="P137" s="180" t="e">
        <f t="shared" si="20"/>
        <v>#REF!</v>
      </c>
      <c r="Q137" s="180" t="e">
        <f t="shared" si="20"/>
        <v>#REF!</v>
      </c>
      <c r="R137" s="180" t="e">
        <f t="shared" si="20"/>
        <v>#REF!</v>
      </c>
      <c r="S137" s="180" t="e">
        <f t="shared" si="20"/>
        <v>#REF!</v>
      </c>
      <c r="T137" s="180" t="e">
        <f t="shared" si="20"/>
        <v>#REF!</v>
      </c>
      <c r="U137" s="180" t="e">
        <f t="shared" si="20"/>
        <v>#REF!</v>
      </c>
      <c r="V137" s="180" t="e">
        <f t="shared" ref="V137:AE146" si="21">IF(AND($H137&lt;&gt;"",V$67&lt;&gt;""),IF(AND(V$67&gt;=$H137,V$67&lt;$H137+$D$28),SUMIFS($L$126:$AO$126,$L$67:$AO$67,$H137)/$D$28,0),"")</f>
        <v>#REF!</v>
      </c>
      <c r="W137" s="180" t="e">
        <f t="shared" si="21"/>
        <v>#REF!</v>
      </c>
      <c r="X137" s="180" t="e">
        <f t="shared" si="21"/>
        <v>#REF!</v>
      </c>
      <c r="Y137" s="180" t="e">
        <f t="shared" si="21"/>
        <v>#REF!</v>
      </c>
      <c r="Z137" s="180" t="e">
        <f t="shared" si="21"/>
        <v>#REF!</v>
      </c>
      <c r="AA137" s="180" t="e">
        <f t="shared" si="21"/>
        <v>#REF!</v>
      </c>
      <c r="AB137" s="180" t="e">
        <f t="shared" si="21"/>
        <v>#REF!</v>
      </c>
      <c r="AC137" s="180" t="e">
        <f t="shared" si="21"/>
        <v>#REF!</v>
      </c>
      <c r="AD137" s="180" t="e">
        <f t="shared" si="21"/>
        <v>#REF!</v>
      </c>
      <c r="AE137" s="180" t="e">
        <f t="shared" si="21"/>
        <v>#REF!</v>
      </c>
      <c r="AF137" s="180" t="e">
        <f t="shared" ref="AF137:AO146" si="22">IF(AND($H137&lt;&gt;"",AF$67&lt;&gt;""),IF(AND(AF$67&gt;=$H137,AF$67&lt;$H137+$D$28),SUMIFS($L$126:$AO$126,$L$67:$AO$67,$H137)/$D$28,0),"")</f>
        <v>#REF!</v>
      </c>
      <c r="AG137" s="180" t="e">
        <f t="shared" si="22"/>
        <v>#REF!</v>
      </c>
      <c r="AH137" s="180" t="e">
        <f t="shared" si="22"/>
        <v>#REF!</v>
      </c>
      <c r="AI137" s="180" t="e">
        <f t="shared" si="22"/>
        <v>#REF!</v>
      </c>
      <c r="AJ137" s="180" t="e">
        <f t="shared" si="22"/>
        <v>#REF!</v>
      </c>
      <c r="AK137" s="180" t="e">
        <f t="shared" si="22"/>
        <v>#REF!</v>
      </c>
      <c r="AL137" s="180" t="e">
        <f t="shared" si="22"/>
        <v>#REF!</v>
      </c>
      <c r="AM137" s="180" t="str">
        <f t="shared" si="22"/>
        <v/>
      </c>
      <c r="AN137" s="180" t="str">
        <f t="shared" si="22"/>
        <v/>
      </c>
      <c r="AO137" s="180" t="str">
        <f t="shared" si="22"/>
        <v/>
      </c>
    </row>
    <row r="138" spans="8:41" hidden="1" outlineLevel="1" x14ac:dyDescent="0.75">
      <c r="H138" s="191">
        <f t="shared" si="19"/>
        <v>2037</v>
      </c>
      <c r="L138" s="180" t="e">
        <f t="shared" si="20"/>
        <v>#REF!</v>
      </c>
      <c r="M138" s="180" t="e">
        <f t="shared" si="20"/>
        <v>#REF!</v>
      </c>
      <c r="N138" s="180" t="e">
        <f t="shared" si="20"/>
        <v>#REF!</v>
      </c>
      <c r="O138" s="180" t="e">
        <f t="shared" si="20"/>
        <v>#REF!</v>
      </c>
      <c r="P138" s="180" t="e">
        <f t="shared" si="20"/>
        <v>#REF!</v>
      </c>
      <c r="Q138" s="180" t="e">
        <f t="shared" si="20"/>
        <v>#REF!</v>
      </c>
      <c r="R138" s="180" t="e">
        <f t="shared" si="20"/>
        <v>#REF!</v>
      </c>
      <c r="S138" s="180" t="e">
        <f t="shared" si="20"/>
        <v>#REF!</v>
      </c>
      <c r="T138" s="180" t="e">
        <f t="shared" si="20"/>
        <v>#REF!</v>
      </c>
      <c r="U138" s="180" t="e">
        <f t="shared" si="20"/>
        <v>#REF!</v>
      </c>
      <c r="V138" s="180" t="e">
        <f t="shared" si="21"/>
        <v>#REF!</v>
      </c>
      <c r="W138" s="180" t="e">
        <f t="shared" si="21"/>
        <v>#REF!</v>
      </c>
      <c r="X138" s="180" t="e">
        <f t="shared" si="21"/>
        <v>#REF!</v>
      </c>
      <c r="Y138" s="180" t="e">
        <f t="shared" si="21"/>
        <v>#REF!</v>
      </c>
      <c r="Z138" s="180" t="e">
        <f t="shared" si="21"/>
        <v>#REF!</v>
      </c>
      <c r="AA138" s="180" t="e">
        <f t="shared" si="21"/>
        <v>#REF!</v>
      </c>
      <c r="AB138" s="180" t="e">
        <f t="shared" si="21"/>
        <v>#REF!</v>
      </c>
      <c r="AC138" s="180" t="e">
        <f t="shared" si="21"/>
        <v>#REF!</v>
      </c>
      <c r="AD138" s="180" t="e">
        <f t="shared" si="21"/>
        <v>#REF!</v>
      </c>
      <c r="AE138" s="180" t="e">
        <f t="shared" si="21"/>
        <v>#REF!</v>
      </c>
      <c r="AF138" s="180" t="e">
        <f t="shared" si="22"/>
        <v>#REF!</v>
      </c>
      <c r="AG138" s="180" t="e">
        <f t="shared" si="22"/>
        <v>#REF!</v>
      </c>
      <c r="AH138" s="180" t="e">
        <f t="shared" si="22"/>
        <v>#REF!</v>
      </c>
      <c r="AI138" s="180" t="e">
        <f t="shared" si="22"/>
        <v>#REF!</v>
      </c>
      <c r="AJ138" s="180" t="e">
        <f t="shared" si="22"/>
        <v>#REF!</v>
      </c>
      <c r="AK138" s="180" t="e">
        <f t="shared" si="22"/>
        <v>#REF!</v>
      </c>
      <c r="AL138" s="180" t="e">
        <f t="shared" si="22"/>
        <v>#REF!</v>
      </c>
      <c r="AM138" s="180" t="str">
        <f t="shared" si="22"/>
        <v/>
      </c>
      <c r="AN138" s="180" t="str">
        <f t="shared" si="22"/>
        <v/>
      </c>
      <c r="AO138" s="180" t="str">
        <f t="shared" si="22"/>
        <v/>
      </c>
    </row>
    <row r="139" spans="8:41" hidden="1" outlineLevel="1" x14ac:dyDescent="0.75">
      <c r="H139" s="191">
        <f t="shared" si="19"/>
        <v>2038</v>
      </c>
      <c r="L139" s="180" t="e">
        <f t="shared" si="20"/>
        <v>#REF!</v>
      </c>
      <c r="M139" s="180" t="e">
        <f t="shared" si="20"/>
        <v>#REF!</v>
      </c>
      <c r="N139" s="180" t="e">
        <f t="shared" si="20"/>
        <v>#REF!</v>
      </c>
      <c r="O139" s="180" t="e">
        <f t="shared" si="20"/>
        <v>#REF!</v>
      </c>
      <c r="P139" s="180" t="e">
        <f t="shared" si="20"/>
        <v>#REF!</v>
      </c>
      <c r="Q139" s="180" t="e">
        <f t="shared" si="20"/>
        <v>#REF!</v>
      </c>
      <c r="R139" s="180" t="e">
        <f t="shared" si="20"/>
        <v>#REF!</v>
      </c>
      <c r="S139" s="180" t="e">
        <f t="shared" si="20"/>
        <v>#REF!</v>
      </c>
      <c r="T139" s="180" t="e">
        <f t="shared" si="20"/>
        <v>#REF!</v>
      </c>
      <c r="U139" s="180" t="e">
        <f t="shared" si="20"/>
        <v>#REF!</v>
      </c>
      <c r="V139" s="180" t="e">
        <f t="shared" si="21"/>
        <v>#REF!</v>
      </c>
      <c r="W139" s="180" t="e">
        <f t="shared" si="21"/>
        <v>#REF!</v>
      </c>
      <c r="X139" s="180" t="e">
        <f t="shared" si="21"/>
        <v>#REF!</v>
      </c>
      <c r="Y139" s="180" t="e">
        <f t="shared" si="21"/>
        <v>#REF!</v>
      </c>
      <c r="Z139" s="180" t="e">
        <f t="shared" si="21"/>
        <v>#REF!</v>
      </c>
      <c r="AA139" s="180" t="e">
        <f t="shared" si="21"/>
        <v>#REF!</v>
      </c>
      <c r="AB139" s="180" t="e">
        <f t="shared" si="21"/>
        <v>#REF!</v>
      </c>
      <c r="AC139" s="180" t="e">
        <f t="shared" si="21"/>
        <v>#REF!</v>
      </c>
      <c r="AD139" s="180" t="e">
        <f t="shared" si="21"/>
        <v>#REF!</v>
      </c>
      <c r="AE139" s="180" t="e">
        <f t="shared" si="21"/>
        <v>#REF!</v>
      </c>
      <c r="AF139" s="180" t="e">
        <f t="shared" si="22"/>
        <v>#REF!</v>
      </c>
      <c r="AG139" s="180" t="e">
        <f t="shared" si="22"/>
        <v>#REF!</v>
      </c>
      <c r="AH139" s="180" t="e">
        <f t="shared" si="22"/>
        <v>#REF!</v>
      </c>
      <c r="AI139" s="180" t="e">
        <f t="shared" si="22"/>
        <v>#REF!</v>
      </c>
      <c r="AJ139" s="180" t="e">
        <f t="shared" si="22"/>
        <v>#REF!</v>
      </c>
      <c r="AK139" s="180" t="e">
        <f t="shared" si="22"/>
        <v>#REF!</v>
      </c>
      <c r="AL139" s="180" t="e">
        <f t="shared" si="22"/>
        <v>#REF!</v>
      </c>
      <c r="AM139" s="180" t="str">
        <f t="shared" si="22"/>
        <v/>
      </c>
      <c r="AN139" s="180" t="str">
        <f t="shared" si="22"/>
        <v/>
      </c>
      <c r="AO139" s="180" t="str">
        <f t="shared" si="22"/>
        <v/>
      </c>
    </row>
    <row r="140" spans="8:41" hidden="1" outlineLevel="1" x14ac:dyDescent="0.75">
      <c r="H140" s="191">
        <f t="shared" si="19"/>
        <v>2039</v>
      </c>
      <c r="L140" s="180" t="e">
        <f t="shared" si="20"/>
        <v>#REF!</v>
      </c>
      <c r="M140" s="180" t="e">
        <f t="shared" si="20"/>
        <v>#REF!</v>
      </c>
      <c r="N140" s="180" t="e">
        <f t="shared" si="20"/>
        <v>#REF!</v>
      </c>
      <c r="O140" s="180" t="e">
        <f t="shared" si="20"/>
        <v>#REF!</v>
      </c>
      <c r="P140" s="180" t="e">
        <f t="shared" si="20"/>
        <v>#REF!</v>
      </c>
      <c r="Q140" s="180" t="e">
        <f t="shared" si="20"/>
        <v>#REF!</v>
      </c>
      <c r="R140" s="180" t="e">
        <f t="shared" si="20"/>
        <v>#REF!</v>
      </c>
      <c r="S140" s="180" t="e">
        <f t="shared" si="20"/>
        <v>#REF!</v>
      </c>
      <c r="T140" s="180" t="e">
        <f t="shared" si="20"/>
        <v>#REF!</v>
      </c>
      <c r="U140" s="180" t="e">
        <f t="shared" si="20"/>
        <v>#REF!</v>
      </c>
      <c r="V140" s="180" t="e">
        <f t="shared" si="21"/>
        <v>#REF!</v>
      </c>
      <c r="W140" s="180" t="e">
        <f t="shared" si="21"/>
        <v>#REF!</v>
      </c>
      <c r="X140" s="180" t="e">
        <f t="shared" si="21"/>
        <v>#REF!</v>
      </c>
      <c r="Y140" s="180" t="e">
        <f t="shared" si="21"/>
        <v>#REF!</v>
      </c>
      <c r="Z140" s="180" t="e">
        <f t="shared" si="21"/>
        <v>#REF!</v>
      </c>
      <c r="AA140" s="180" t="e">
        <f t="shared" si="21"/>
        <v>#REF!</v>
      </c>
      <c r="AB140" s="180" t="e">
        <f t="shared" si="21"/>
        <v>#REF!</v>
      </c>
      <c r="AC140" s="180" t="e">
        <f t="shared" si="21"/>
        <v>#REF!</v>
      </c>
      <c r="AD140" s="180" t="e">
        <f t="shared" si="21"/>
        <v>#REF!</v>
      </c>
      <c r="AE140" s="180" t="e">
        <f t="shared" si="21"/>
        <v>#REF!</v>
      </c>
      <c r="AF140" s="180" t="e">
        <f t="shared" si="22"/>
        <v>#REF!</v>
      </c>
      <c r="AG140" s="180" t="e">
        <f t="shared" si="22"/>
        <v>#REF!</v>
      </c>
      <c r="AH140" s="180" t="e">
        <f t="shared" si="22"/>
        <v>#REF!</v>
      </c>
      <c r="AI140" s="180" t="e">
        <f t="shared" si="22"/>
        <v>#REF!</v>
      </c>
      <c r="AJ140" s="180" t="e">
        <f t="shared" si="22"/>
        <v>#REF!</v>
      </c>
      <c r="AK140" s="180" t="e">
        <f t="shared" si="22"/>
        <v>#REF!</v>
      </c>
      <c r="AL140" s="180" t="e">
        <f t="shared" si="22"/>
        <v>#REF!</v>
      </c>
      <c r="AM140" s="180" t="str">
        <f t="shared" si="22"/>
        <v/>
      </c>
      <c r="AN140" s="180" t="str">
        <f t="shared" si="22"/>
        <v/>
      </c>
      <c r="AO140" s="180" t="str">
        <f t="shared" si="22"/>
        <v/>
      </c>
    </row>
    <row r="141" spans="8:41" hidden="1" outlineLevel="1" x14ac:dyDescent="0.75">
      <c r="H141" s="191">
        <f t="shared" si="19"/>
        <v>2040</v>
      </c>
      <c r="L141" s="180" t="e">
        <f t="shared" si="20"/>
        <v>#REF!</v>
      </c>
      <c r="M141" s="180" t="e">
        <f t="shared" si="20"/>
        <v>#REF!</v>
      </c>
      <c r="N141" s="180" t="e">
        <f t="shared" si="20"/>
        <v>#REF!</v>
      </c>
      <c r="O141" s="180" t="e">
        <f t="shared" si="20"/>
        <v>#REF!</v>
      </c>
      <c r="P141" s="180" t="e">
        <f t="shared" si="20"/>
        <v>#REF!</v>
      </c>
      <c r="Q141" s="180" t="e">
        <f t="shared" si="20"/>
        <v>#REF!</v>
      </c>
      <c r="R141" s="180" t="e">
        <f t="shared" si="20"/>
        <v>#REF!</v>
      </c>
      <c r="S141" s="180" t="e">
        <f t="shared" si="20"/>
        <v>#REF!</v>
      </c>
      <c r="T141" s="180" t="e">
        <f t="shared" si="20"/>
        <v>#REF!</v>
      </c>
      <c r="U141" s="180" t="e">
        <f t="shared" si="20"/>
        <v>#REF!</v>
      </c>
      <c r="V141" s="180" t="e">
        <f t="shared" si="21"/>
        <v>#REF!</v>
      </c>
      <c r="W141" s="180" t="e">
        <f t="shared" si="21"/>
        <v>#REF!</v>
      </c>
      <c r="X141" s="180" t="e">
        <f t="shared" si="21"/>
        <v>#REF!</v>
      </c>
      <c r="Y141" s="180" t="e">
        <f t="shared" si="21"/>
        <v>#REF!</v>
      </c>
      <c r="Z141" s="180" t="e">
        <f t="shared" si="21"/>
        <v>#REF!</v>
      </c>
      <c r="AA141" s="180" t="e">
        <f t="shared" si="21"/>
        <v>#REF!</v>
      </c>
      <c r="AB141" s="180" t="e">
        <f t="shared" si="21"/>
        <v>#REF!</v>
      </c>
      <c r="AC141" s="180" t="e">
        <f t="shared" si="21"/>
        <v>#REF!</v>
      </c>
      <c r="AD141" s="180" t="e">
        <f t="shared" si="21"/>
        <v>#REF!</v>
      </c>
      <c r="AE141" s="180" t="e">
        <f t="shared" si="21"/>
        <v>#REF!</v>
      </c>
      <c r="AF141" s="180" t="e">
        <f t="shared" si="22"/>
        <v>#REF!</v>
      </c>
      <c r="AG141" s="180" t="e">
        <f t="shared" si="22"/>
        <v>#REF!</v>
      </c>
      <c r="AH141" s="180" t="e">
        <f t="shared" si="22"/>
        <v>#REF!</v>
      </c>
      <c r="AI141" s="180" t="e">
        <f t="shared" si="22"/>
        <v>#REF!</v>
      </c>
      <c r="AJ141" s="180" t="e">
        <f t="shared" si="22"/>
        <v>#REF!</v>
      </c>
      <c r="AK141" s="180" t="e">
        <f t="shared" si="22"/>
        <v>#REF!</v>
      </c>
      <c r="AL141" s="180" t="e">
        <f t="shared" si="22"/>
        <v>#REF!</v>
      </c>
      <c r="AM141" s="180" t="str">
        <f t="shared" si="22"/>
        <v/>
      </c>
      <c r="AN141" s="180" t="str">
        <f t="shared" si="22"/>
        <v/>
      </c>
      <c r="AO141" s="180" t="str">
        <f t="shared" si="22"/>
        <v/>
      </c>
    </row>
    <row r="142" spans="8:41" hidden="1" outlineLevel="1" x14ac:dyDescent="0.75">
      <c r="H142" s="191">
        <f t="shared" si="19"/>
        <v>2041</v>
      </c>
      <c r="L142" s="180" t="e">
        <f t="shared" si="20"/>
        <v>#REF!</v>
      </c>
      <c r="M142" s="180" t="e">
        <f t="shared" si="20"/>
        <v>#REF!</v>
      </c>
      <c r="N142" s="180" t="e">
        <f t="shared" si="20"/>
        <v>#REF!</v>
      </c>
      <c r="O142" s="180" t="e">
        <f t="shared" si="20"/>
        <v>#REF!</v>
      </c>
      <c r="P142" s="180" t="e">
        <f t="shared" si="20"/>
        <v>#REF!</v>
      </c>
      <c r="Q142" s="180" t="e">
        <f t="shared" si="20"/>
        <v>#REF!</v>
      </c>
      <c r="R142" s="180" t="e">
        <f t="shared" si="20"/>
        <v>#REF!</v>
      </c>
      <c r="S142" s="180" t="e">
        <f t="shared" si="20"/>
        <v>#REF!</v>
      </c>
      <c r="T142" s="180" t="e">
        <f t="shared" si="20"/>
        <v>#REF!</v>
      </c>
      <c r="U142" s="180" t="e">
        <f t="shared" si="20"/>
        <v>#REF!</v>
      </c>
      <c r="V142" s="180" t="e">
        <f t="shared" si="21"/>
        <v>#REF!</v>
      </c>
      <c r="W142" s="180" t="e">
        <f t="shared" si="21"/>
        <v>#REF!</v>
      </c>
      <c r="X142" s="180" t="e">
        <f t="shared" si="21"/>
        <v>#REF!</v>
      </c>
      <c r="Y142" s="180" t="e">
        <f t="shared" si="21"/>
        <v>#REF!</v>
      </c>
      <c r="Z142" s="180" t="e">
        <f t="shared" si="21"/>
        <v>#REF!</v>
      </c>
      <c r="AA142" s="180" t="e">
        <f t="shared" si="21"/>
        <v>#REF!</v>
      </c>
      <c r="AB142" s="180" t="e">
        <f t="shared" si="21"/>
        <v>#REF!</v>
      </c>
      <c r="AC142" s="180" t="e">
        <f t="shared" si="21"/>
        <v>#REF!</v>
      </c>
      <c r="AD142" s="180" t="e">
        <f t="shared" si="21"/>
        <v>#REF!</v>
      </c>
      <c r="AE142" s="180" t="e">
        <f t="shared" si="21"/>
        <v>#REF!</v>
      </c>
      <c r="AF142" s="180" t="e">
        <f t="shared" si="22"/>
        <v>#REF!</v>
      </c>
      <c r="AG142" s="180" t="e">
        <f t="shared" si="22"/>
        <v>#REF!</v>
      </c>
      <c r="AH142" s="180" t="e">
        <f t="shared" si="22"/>
        <v>#REF!</v>
      </c>
      <c r="AI142" s="180" t="e">
        <f t="shared" si="22"/>
        <v>#REF!</v>
      </c>
      <c r="AJ142" s="180" t="e">
        <f t="shared" si="22"/>
        <v>#REF!</v>
      </c>
      <c r="AK142" s="180" t="e">
        <f t="shared" si="22"/>
        <v>#REF!</v>
      </c>
      <c r="AL142" s="180" t="e">
        <f t="shared" si="22"/>
        <v>#REF!</v>
      </c>
      <c r="AM142" s="180" t="str">
        <f t="shared" si="22"/>
        <v/>
      </c>
      <c r="AN142" s="180" t="str">
        <f t="shared" si="22"/>
        <v/>
      </c>
      <c r="AO142" s="180" t="str">
        <f t="shared" si="22"/>
        <v/>
      </c>
    </row>
    <row r="143" spans="8:41" hidden="1" outlineLevel="1" x14ac:dyDescent="0.75">
      <c r="H143" s="191">
        <f t="shared" si="19"/>
        <v>2042</v>
      </c>
      <c r="L143" s="180" t="e">
        <f t="shared" si="20"/>
        <v>#REF!</v>
      </c>
      <c r="M143" s="180" t="e">
        <f t="shared" si="20"/>
        <v>#REF!</v>
      </c>
      <c r="N143" s="180" t="e">
        <f t="shared" si="20"/>
        <v>#REF!</v>
      </c>
      <c r="O143" s="180" t="e">
        <f t="shared" si="20"/>
        <v>#REF!</v>
      </c>
      <c r="P143" s="180" t="e">
        <f t="shared" si="20"/>
        <v>#REF!</v>
      </c>
      <c r="Q143" s="180" t="e">
        <f t="shared" si="20"/>
        <v>#REF!</v>
      </c>
      <c r="R143" s="180" t="e">
        <f t="shared" si="20"/>
        <v>#REF!</v>
      </c>
      <c r="S143" s="180" t="e">
        <f t="shared" si="20"/>
        <v>#REF!</v>
      </c>
      <c r="T143" s="180" t="e">
        <f t="shared" si="20"/>
        <v>#REF!</v>
      </c>
      <c r="U143" s="180" t="e">
        <f t="shared" si="20"/>
        <v>#REF!</v>
      </c>
      <c r="V143" s="180" t="e">
        <f t="shared" si="21"/>
        <v>#REF!</v>
      </c>
      <c r="W143" s="180" t="e">
        <f t="shared" si="21"/>
        <v>#REF!</v>
      </c>
      <c r="X143" s="180" t="e">
        <f t="shared" si="21"/>
        <v>#REF!</v>
      </c>
      <c r="Y143" s="180" t="e">
        <f t="shared" si="21"/>
        <v>#REF!</v>
      </c>
      <c r="Z143" s="180" t="e">
        <f t="shared" si="21"/>
        <v>#REF!</v>
      </c>
      <c r="AA143" s="180" t="e">
        <f t="shared" si="21"/>
        <v>#REF!</v>
      </c>
      <c r="AB143" s="180" t="e">
        <f t="shared" si="21"/>
        <v>#REF!</v>
      </c>
      <c r="AC143" s="180" t="e">
        <f t="shared" si="21"/>
        <v>#REF!</v>
      </c>
      <c r="AD143" s="180" t="e">
        <f t="shared" si="21"/>
        <v>#REF!</v>
      </c>
      <c r="AE143" s="180" t="e">
        <f t="shared" si="21"/>
        <v>#REF!</v>
      </c>
      <c r="AF143" s="180" t="e">
        <f t="shared" si="22"/>
        <v>#REF!</v>
      </c>
      <c r="AG143" s="180" t="e">
        <f t="shared" si="22"/>
        <v>#REF!</v>
      </c>
      <c r="AH143" s="180" t="e">
        <f t="shared" si="22"/>
        <v>#REF!</v>
      </c>
      <c r="AI143" s="180" t="e">
        <f t="shared" si="22"/>
        <v>#REF!</v>
      </c>
      <c r="AJ143" s="180" t="e">
        <f t="shared" si="22"/>
        <v>#REF!</v>
      </c>
      <c r="AK143" s="180" t="e">
        <f t="shared" si="22"/>
        <v>#REF!</v>
      </c>
      <c r="AL143" s="180" t="e">
        <f t="shared" si="22"/>
        <v>#REF!</v>
      </c>
      <c r="AM143" s="180" t="str">
        <f t="shared" si="22"/>
        <v/>
      </c>
      <c r="AN143" s="180" t="str">
        <f t="shared" si="22"/>
        <v/>
      </c>
      <c r="AO143" s="180" t="str">
        <f t="shared" si="22"/>
        <v/>
      </c>
    </row>
    <row r="144" spans="8:41" hidden="1" outlineLevel="1" x14ac:dyDescent="0.75">
      <c r="H144" s="191">
        <f t="shared" si="19"/>
        <v>2043</v>
      </c>
      <c r="L144" s="180" t="e">
        <f t="shared" si="20"/>
        <v>#REF!</v>
      </c>
      <c r="M144" s="180" t="e">
        <f t="shared" si="20"/>
        <v>#REF!</v>
      </c>
      <c r="N144" s="180" t="e">
        <f t="shared" si="20"/>
        <v>#REF!</v>
      </c>
      <c r="O144" s="180" t="e">
        <f t="shared" si="20"/>
        <v>#REF!</v>
      </c>
      <c r="P144" s="180" t="e">
        <f t="shared" si="20"/>
        <v>#REF!</v>
      </c>
      <c r="Q144" s="180" t="e">
        <f t="shared" si="20"/>
        <v>#REF!</v>
      </c>
      <c r="R144" s="180" t="e">
        <f t="shared" si="20"/>
        <v>#REF!</v>
      </c>
      <c r="S144" s="180" t="e">
        <f t="shared" si="20"/>
        <v>#REF!</v>
      </c>
      <c r="T144" s="180" t="e">
        <f t="shared" si="20"/>
        <v>#REF!</v>
      </c>
      <c r="U144" s="180" t="e">
        <f t="shared" si="20"/>
        <v>#REF!</v>
      </c>
      <c r="V144" s="180" t="e">
        <f t="shared" si="21"/>
        <v>#REF!</v>
      </c>
      <c r="W144" s="180" t="e">
        <f t="shared" si="21"/>
        <v>#REF!</v>
      </c>
      <c r="X144" s="180" t="e">
        <f t="shared" si="21"/>
        <v>#REF!</v>
      </c>
      <c r="Y144" s="180" t="e">
        <f t="shared" si="21"/>
        <v>#REF!</v>
      </c>
      <c r="Z144" s="180" t="e">
        <f t="shared" si="21"/>
        <v>#REF!</v>
      </c>
      <c r="AA144" s="180" t="e">
        <f t="shared" si="21"/>
        <v>#REF!</v>
      </c>
      <c r="AB144" s="180" t="e">
        <f t="shared" si="21"/>
        <v>#REF!</v>
      </c>
      <c r="AC144" s="180" t="e">
        <f t="shared" si="21"/>
        <v>#REF!</v>
      </c>
      <c r="AD144" s="180" t="e">
        <f t="shared" si="21"/>
        <v>#REF!</v>
      </c>
      <c r="AE144" s="180" t="e">
        <f t="shared" si="21"/>
        <v>#REF!</v>
      </c>
      <c r="AF144" s="180" t="e">
        <f t="shared" si="22"/>
        <v>#REF!</v>
      </c>
      <c r="AG144" s="180" t="e">
        <f t="shared" si="22"/>
        <v>#REF!</v>
      </c>
      <c r="AH144" s="180" t="e">
        <f t="shared" si="22"/>
        <v>#REF!</v>
      </c>
      <c r="AI144" s="180" t="e">
        <f t="shared" si="22"/>
        <v>#REF!</v>
      </c>
      <c r="AJ144" s="180" t="e">
        <f t="shared" si="22"/>
        <v>#REF!</v>
      </c>
      <c r="AK144" s="180" t="e">
        <f t="shared" si="22"/>
        <v>#REF!</v>
      </c>
      <c r="AL144" s="180" t="e">
        <f t="shared" si="22"/>
        <v>#REF!</v>
      </c>
      <c r="AM144" s="180" t="str">
        <f t="shared" si="22"/>
        <v/>
      </c>
      <c r="AN144" s="180" t="str">
        <f t="shared" si="22"/>
        <v/>
      </c>
      <c r="AO144" s="180" t="str">
        <f t="shared" si="22"/>
        <v/>
      </c>
    </row>
    <row r="145" spans="8:41" hidden="1" outlineLevel="1" x14ac:dyDescent="0.75">
      <c r="H145" s="191">
        <f t="shared" si="19"/>
        <v>2044</v>
      </c>
      <c r="L145" s="180" t="e">
        <f t="shared" si="20"/>
        <v>#REF!</v>
      </c>
      <c r="M145" s="180" t="e">
        <f t="shared" si="20"/>
        <v>#REF!</v>
      </c>
      <c r="N145" s="180" t="e">
        <f t="shared" si="20"/>
        <v>#REF!</v>
      </c>
      <c r="O145" s="180" t="e">
        <f t="shared" si="20"/>
        <v>#REF!</v>
      </c>
      <c r="P145" s="180" t="e">
        <f t="shared" si="20"/>
        <v>#REF!</v>
      </c>
      <c r="Q145" s="180" t="e">
        <f t="shared" si="20"/>
        <v>#REF!</v>
      </c>
      <c r="R145" s="180" t="e">
        <f t="shared" si="20"/>
        <v>#REF!</v>
      </c>
      <c r="S145" s="180" t="e">
        <f t="shared" si="20"/>
        <v>#REF!</v>
      </c>
      <c r="T145" s="180" t="e">
        <f t="shared" si="20"/>
        <v>#REF!</v>
      </c>
      <c r="U145" s="180" t="e">
        <f t="shared" si="20"/>
        <v>#REF!</v>
      </c>
      <c r="V145" s="180" t="e">
        <f t="shared" si="21"/>
        <v>#REF!</v>
      </c>
      <c r="W145" s="180" t="e">
        <f t="shared" si="21"/>
        <v>#REF!</v>
      </c>
      <c r="X145" s="180" t="e">
        <f t="shared" si="21"/>
        <v>#REF!</v>
      </c>
      <c r="Y145" s="180" t="e">
        <f t="shared" si="21"/>
        <v>#REF!</v>
      </c>
      <c r="Z145" s="180" t="e">
        <f t="shared" si="21"/>
        <v>#REF!</v>
      </c>
      <c r="AA145" s="180" t="e">
        <f t="shared" si="21"/>
        <v>#REF!</v>
      </c>
      <c r="AB145" s="180" t="e">
        <f t="shared" si="21"/>
        <v>#REF!</v>
      </c>
      <c r="AC145" s="180" t="e">
        <f t="shared" si="21"/>
        <v>#REF!</v>
      </c>
      <c r="AD145" s="180" t="e">
        <f t="shared" si="21"/>
        <v>#REF!</v>
      </c>
      <c r="AE145" s="180" t="e">
        <f t="shared" si="21"/>
        <v>#REF!</v>
      </c>
      <c r="AF145" s="180" t="e">
        <f t="shared" si="22"/>
        <v>#REF!</v>
      </c>
      <c r="AG145" s="180" t="e">
        <f t="shared" si="22"/>
        <v>#REF!</v>
      </c>
      <c r="AH145" s="180" t="e">
        <f t="shared" si="22"/>
        <v>#REF!</v>
      </c>
      <c r="AI145" s="180" t="e">
        <f t="shared" si="22"/>
        <v>#REF!</v>
      </c>
      <c r="AJ145" s="180" t="e">
        <f t="shared" si="22"/>
        <v>#REF!</v>
      </c>
      <c r="AK145" s="180" t="e">
        <f t="shared" si="22"/>
        <v>#REF!</v>
      </c>
      <c r="AL145" s="180" t="e">
        <f t="shared" si="22"/>
        <v>#REF!</v>
      </c>
      <c r="AM145" s="180" t="str">
        <f t="shared" si="22"/>
        <v/>
      </c>
      <c r="AN145" s="180" t="str">
        <f t="shared" si="22"/>
        <v/>
      </c>
      <c r="AO145" s="180" t="str">
        <f t="shared" si="22"/>
        <v/>
      </c>
    </row>
    <row r="146" spans="8:41" hidden="1" outlineLevel="1" x14ac:dyDescent="0.75">
      <c r="H146" s="191">
        <f t="shared" si="19"/>
        <v>2045</v>
      </c>
      <c r="L146" s="180" t="e">
        <f t="shared" si="20"/>
        <v>#REF!</v>
      </c>
      <c r="M146" s="180" t="e">
        <f t="shared" si="20"/>
        <v>#REF!</v>
      </c>
      <c r="N146" s="180" t="e">
        <f t="shared" si="20"/>
        <v>#REF!</v>
      </c>
      <c r="O146" s="180" t="e">
        <f t="shared" si="20"/>
        <v>#REF!</v>
      </c>
      <c r="P146" s="180" t="e">
        <f t="shared" si="20"/>
        <v>#REF!</v>
      </c>
      <c r="Q146" s="180" t="e">
        <f t="shared" si="20"/>
        <v>#REF!</v>
      </c>
      <c r="R146" s="180" t="e">
        <f t="shared" si="20"/>
        <v>#REF!</v>
      </c>
      <c r="S146" s="180" t="e">
        <f t="shared" si="20"/>
        <v>#REF!</v>
      </c>
      <c r="T146" s="180" t="e">
        <f t="shared" si="20"/>
        <v>#REF!</v>
      </c>
      <c r="U146" s="180" t="e">
        <f t="shared" si="20"/>
        <v>#REF!</v>
      </c>
      <c r="V146" s="180" t="e">
        <f t="shared" si="21"/>
        <v>#REF!</v>
      </c>
      <c r="W146" s="180" t="e">
        <f t="shared" si="21"/>
        <v>#REF!</v>
      </c>
      <c r="X146" s="180" t="e">
        <f t="shared" si="21"/>
        <v>#REF!</v>
      </c>
      <c r="Y146" s="180" t="e">
        <f t="shared" si="21"/>
        <v>#REF!</v>
      </c>
      <c r="Z146" s="180" t="e">
        <f t="shared" si="21"/>
        <v>#REF!</v>
      </c>
      <c r="AA146" s="180" t="e">
        <f t="shared" si="21"/>
        <v>#REF!</v>
      </c>
      <c r="AB146" s="180" t="e">
        <f t="shared" si="21"/>
        <v>#REF!</v>
      </c>
      <c r="AC146" s="180" t="e">
        <f t="shared" si="21"/>
        <v>#REF!</v>
      </c>
      <c r="AD146" s="180" t="e">
        <f t="shared" si="21"/>
        <v>#REF!</v>
      </c>
      <c r="AE146" s="180" t="e">
        <f t="shared" si="21"/>
        <v>#REF!</v>
      </c>
      <c r="AF146" s="180" t="e">
        <f t="shared" si="22"/>
        <v>#REF!</v>
      </c>
      <c r="AG146" s="180" t="e">
        <f t="shared" si="22"/>
        <v>#REF!</v>
      </c>
      <c r="AH146" s="180" t="e">
        <f t="shared" si="22"/>
        <v>#REF!</v>
      </c>
      <c r="AI146" s="180" t="e">
        <f t="shared" si="22"/>
        <v>#REF!</v>
      </c>
      <c r="AJ146" s="180" t="e">
        <f t="shared" si="22"/>
        <v>#REF!</v>
      </c>
      <c r="AK146" s="180" t="e">
        <f t="shared" si="22"/>
        <v>#REF!</v>
      </c>
      <c r="AL146" s="180" t="e">
        <f t="shared" si="22"/>
        <v>#REF!</v>
      </c>
      <c r="AM146" s="180" t="str">
        <f t="shared" si="22"/>
        <v/>
      </c>
      <c r="AN146" s="180" t="str">
        <f t="shared" si="22"/>
        <v/>
      </c>
      <c r="AO146" s="180" t="str">
        <f t="shared" si="22"/>
        <v/>
      </c>
    </row>
    <row r="147" spans="8:41" hidden="1" outlineLevel="1" x14ac:dyDescent="0.75">
      <c r="H147" s="191">
        <f t="shared" si="19"/>
        <v>2046</v>
      </c>
      <c r="L147" s="180" t="e">
        <f t="shared" ref="L147:U156" si="23">IF(AND($H147&lt;&gt;"",L$67&lt;&gt;""),IF(AND(L$67&gt;=$H147,L$67&lt;$H147+$D$28),SUMIFS($L$126:$AO$126,$L$67:$AO$67,$H147)/$D$28,0),"")</f>
        <v>#REF!</v>
      </c>
      <c r="M147" s="180" t="e">
        <f t="shared" si="23"/>
        <v>#REF!</v>
      </c>
      <c r="N147" s="180" t="e">
        <f t="shared" si="23"/>
        <v>#REF!</v>
      </c>
      <c r="O147" s="180" t="e">
        <f t="shared" si="23"/>
        <v>#REF!</v>
      </c>
      <c r="P147" s="180" t="e">
        <f t="shared" si="23"/>
        <v>#REF!</v>
      </c>
      <c r="Q147" s="180" t="e">
        <f t="shared" si="23"/>
        <v>#REF!</v>
      </c>
      <c r="R147" s="180" t="e">
        <f t="shared" si="23"/>
        <v>#REF!</v>
      </c>
      <c r="S147" s="180" t="e">
        <f t="shared" si="23"/>
        <v>#REF!</v>
      </c>
      <c r="T147" s="180" t="e">
        <f t="shared" si="23"/>
        <v>#REF!</v>
      </c>
      <c r="U147" s="180" t="e">
        <f t="shared" si="23"/>
        <v>#REF!</v>
      </c>
      <c r="V147" s="180" t="e">
        <f t="shared" ref="V147:AE156" si="24">IF(AND($H147&lt;&gt;"",V$67&lt;&gt;""),IF(AND(V$67&gt;=$H147,V$67&lt;$H147+$D$28),SUMIFS($L$126:$AO$126,$L$67:$AO$67,$H147)/$D$28,0),"")</f>
        <v>#REF!</v>
      </c>
      <c r="W147" s="180" t="e">
        <f t="shared" si="24"/>
        <v>#REF!</v>
      </c>
      <c r="X147" s="180" t="e">
        <f t="shared" si="24"/>
        <v>#REF!</v>
      </c>
      <c r="Y147" s="180" t="e">
        <f t="shared" si="24"/>
        <v>#REF!</v>
      </c>
      <c r="Z147" s="180" t="e">
        <f t="shared" si="24"/>
        <v>#REF!</v>
      </c>
      <c r="AA147" s="180" t="e">
        <f t="shared" si="24"/>
        <v>#REF!</v>
      </c>
      <c r="AB147" s="180" t="e">
        <f t="shared" si="24"/>
        <v>#REF!</v>
      </c>
      <c r="AC147" s="180" t="e">
        <f t="shared" si="24"/>
        <v>#REF!</v>
      </c>
      <c r="AD147" s="180" t="e">
        <f t="shared" si="24"/>
        <v>#REF!</v>
      </c>
      <c r="AE147" s="180" t="e">
        <f t="shared" si="24"/>
        <v>#REF!</v>
      </c>
      <c r="AF147" s="180" t="e">
        <f t="shared" ref="AF147:AO156" si="25">IF(AND($H147&lt;&gt;"",AF$67&lt;&gt;""),IF(AND(AF$67&gt;=$H147,AF$67&lt;$H147+$D$28),SUMIFS($L$126:$AO$126,$L$67:$AO$67,$H147)/$D$28,0),"")</f>
        <v>#REF!</v>
      </c>
      <c r="AG147" s="180" t="e">
        <f t="shared" si="25"/>
        <v>#REF!</v>
      </c>
      <c r="AH147" s="180" t="e">
        <f t="shared" si="25"/>
        <v>#REF!</v>
      </c>
      <c r="AI147" s="180" t="e">
        <f t="shared" si="25"/>
        <v>#REF!</v>
      </c>
      <c r="AJ147" s="180" t="e">
        <f t="shared" si="25"/>
        <v>#REF!</v>
      </c>
      <c r="AK147" s="180" t="e">
        <f t="shared" si="25"/>
        <v>#REF!</v>
      </c>
      <c r="AL147" s="180" t="e">
        <f t="shared" si="25"/>
        <v>#REF!</v>
      </c>
      <c r="AM147" s="180" t="str">
        <f t="shared" si="25"/>
        <v/>
      </c>
      <c r="AN147" s="180" t="str">
        <f t="shared" si="25"/>
        <v/>
      </c>
      <c r="AO147" s="180" t="str">
        <f t="shared" si="25"/>
        <v/>
      </c>
    </row>
    <row r="148" spans="8:41" hidden="1" outlineLevel="1" x14ac:dyDescent="0.75">
      <c r="H148" s="191">
        <f t="shared" si="19"/>
        <v>2047</v>
      </c>
      <c r="L148" s="180" t="e">
        <f t="shared" si="23"/>
        <v>#REF!</v>
      </c>
      <c r="M148" s="180" t="e">
        <f t="shared" si="23"/>
        <v>#REF!</v>
      </c>
      <c r="N148" s="180" t="e">
        <f t="shared" si="23"/>
        <v>#REF!</v>
      </c>
      <c r="O148" s="180" t="e">
        <f t="shared" si="23"/>
        <v>#REF!</v>
      </c>
      <c r="P148" s="180" t="e">
        <f t="shared" si="23"/>
        <v>#REF!</v>
      </c>
      <c r="Q148" s="180" t="e">
        <f t="shared" si="23"/>
        <v>#REF!</v>
      </c>
      <c r="R148" s="180" t="e">
        <f t="shared" si="23"/>
        <v>#REF!</v>
      </c>
      <c r="S148" s="180" t="e">
        <f t="shared" si="23"/>
        <v>#REF!</v>
      </c>
      <c r="T148" s="180" t="e">
        <f t="shared" si="23"/>
        <v>#REF!</v>
      </c>
      <c r="U148" s="180" t="e">
        <f t="shared" si="23"/>
        <v>#REF!</v>
      </c>
      <c r="V148" s="180" t="e">
        <f t="shared" si="24"/>
        <v>#REF!</v>
      </c>
      <c r="W148" s="180" t="e">
        <f t="shared" si="24"/>
        <v>#REF!</v>
      </c>
      <c r="X148" s="180" t="e">
        <f t="shared" si="24"/>
        <v>#REF!</v>
      </c>
      <c r="Y148" s="180" t="e">
        <f t="shared" si="24"/>
        <v>#REF!</v>
      </c>
      <c r="Z148" s="180" t="e">
        <f t="shared" si="24"/>
        <v>#REF!</v>
      </c>
      <c r="AA148" s="180" t="e">
        <f t="shared" si="24"/>
        <v>#REF!</v>
      </c>
      <c r="AB148" s="180" t="e">
        <f t="shared" si="24"/>
        <v>#REF!</v>
      </c>
      <c r="AC148" s="180" t="e">
        <f t="shared" si="24"/>
        <v>#REF!</v>
      </c>
      <c r="AD148" s="180" t="e">
        <f t="shared" si="24"/>
        <v>#REF!</v>
      </c>
      <c r="AE148" s="180" t="e">
        <f t="shared" si="24"/>
        <v>#REF!</v>
      </c>
      <c r="AF148" s="180" t="e">
        <f t="shared" si="25"/>
        <v>#REF!</v>
      </c>
      <c r="AG148" s="180" t="e">
        <f t="shared" si="25"/>
        <v>#REF!</v>
      </c>
      <c r="AH148" s="180" t="e">
        <f t="shared" si="25"/>
        <v>#REF!</v>
      </c>
      <c r="AI148" s="180" t="e">
        <f t="shared" si="25"/>
        <v>#REF!</v>
      </c>
      <c r="AJ148" s="180" t="e">
        <f t="shared" si="25"/>
        <v>#REF!</v>
      </c>
      <c r="AK148" s="180" t="e">
        <f t="shared" si="25"/>
        <v>#REF!</v>
      </c>
      <c r="AL148" s="180" t="e">
        <f t="shared" si="25"/>
        <v>#REF!</v>
      </c>
      <c r="AM148" s="180" t="str">
        <f t="shared" si="25"/>
        <v/>
      </c>
      <c r="AN148" s="180" t="str">
        <f t="shared" si="25"/>
        <v/>
      </c>
      <c r="AO148" s="180" t="str">
        <f t="shared" si="25"/>
        <v/>
      </c>
    </row>
    <row r="149" spans="8:41" hidden="1" outlineLevel="1" x14ac:dyDescent="0.75">
      <c r="H149" s="191">
        <f t="shared" si="19"/>
        <v>2048</v>
      </c>
      <c r="L149" s="180" t="e">
        <f t="shared" si="23"/>
        <v>#REF!</v>
      </c>
      <c r="M149" s="180" t="e">
        <f t="shared" si="23"/>
        <v>#REF!</v>
      </c>
      <c r="N149" s="180" t="e">
        <f t="shared" si="23"/>
        <v>#REF!</v>
      </c>
      <c r="O149" s="180" t="e">
        <f t="shared" si="23"/>
        <v>#REF!</v>
      </c>
      <c r="P149" s="180" t="e">
        <f t="shared" si="23"/>
        <v>#REF!</v>
      </c>
      <c r="Q149" s="180" t="e">
        <f t="shared" si="23"/>
        <v>#REF!</v>
      </c>
      <c r="R149" s="180" t="e">
        <f t="shared" si="23"/>
        <v>#REF!</v>
      </c>
      <c r="S149" s="180" t="e">
        <f t="shared" si="23"/>
        <v>#REF!</v>
      </c>
      <c r="T149" s="180" t="e">
        <f t="shared" si="23"/>
        <v>#REF!</v>
      </c>
      <c r="U149" s="180" t="e">
        <f t="shared" si="23"/>
        <v>#REF!</v>
      </c>
      <c r="V149" s="180" t="e">
        <f t="shared" si="24"/>
        <v>#REF!</v>
      </c>
      <c r="W149" s="180" t="e">
        <f t="shared" si="24"/>
        <v>#REF!</v>
      </c>
      <c r="X149" s="180" t="e">
        <f t="shared" si="24"/>
        <v>#REF!</v>
      </c>
      <c r="Y149" s="180" t="e">
        <f t="shared" si="24"/>
        <v>#REF!</v>
      </c>
      <c r="Z149" s="180" t="e">
        <f t="shared" si="24"/>
        <v>#REF!</v>
      </c>
      <c r="AA149" s="180" t="e">
        <f t="shared" si="24"/>
        <v>#REF!</v>
      </c>
      <c r="AB149" s="180" t="e">
        <f t="shared" si="24"/>
        <v>#REF!</v>
      </c>
      <c r="AC149" s="180" t="e">
        <f t="shared" si="24"/>
        <v>#REF!</v>
      </c>
      <c r="AD149" s="180" t="e">
        <f t="shared" si="24"/>
        <v>#REF!</v>
      </c>
      <c r="AE149" s="180" t="e">
        <f t="shared" si="24"/>
        <v>#REF!</v>
      </c>
      <c r="AF149" s="180" t="e">
        <f t="shared" si="25"/>
        <v>#REF!</v>
      </c>
      <c r="AG149" s="180" t="e">
        <f t="shared" si="25"/>
        <v>#REF!</v>
      </c>
      <c r="AH149" s="180" t="e">
        <f t="shared" si="25"/>
        <v>#REF!</v>
      </c>
      <c r="AI149" s="180" t="e">
        <f t="shared" si="25"/>
        <v>#REF!</v>
      </c>
      <c r="AJ149" s="180" t="e">
        <f t="shared" si="25"/>
        <v>#REF!</v>
      </c>
      <c r="AK149" s="180" t="e">
        <f t="shared" si="25"/>
        <v>#REF!</v>
      </c>
      <c r="AL149" s="180" t="e">
        <f t="shared" si="25"/>
        <v>#REF!</v>
      </c>
      <c r="AM149" s="180" t="str">
        <f t="shared" si="25"/>
        <v/>
      </c>
      <c r="AN149" s="180" t="str">
        <f t="shared" si="25"/>
        <v/>
      </c>
      <c r="AO149" s="180" t="str">
        <f t="shared" si="25"/>
        <v/>
      </c>
    </row>
    <row r="150" spans="8:41" hidden="1" outlineLevel="1" x14ac:dyDescent="0.75">
      <c r="H150" s="191">
        <f t="shared" si="19"/>
        <v>2049</v>
      </c>
      <c r="L150" s="180" t="e">
        <f t="shared" si="23"/>
        <v>#REF!</v>
      </c>
      <c r="M150" s="180" t="e">
        <f t="shared" si="23"/>
        <v>#REF!</v>
      </c>
      <c r="N150" s="180" t="e">
        <f t="shared" si="23"/>
        <v>#REF!</v>
      </c>
      <c r="O150" s="180" t="e">
        <f t="shared" si="23"/>
        <v>#REF!</v>
      </c>
      <c r="P150" s="180" t="e">
        <f t="shared" si="23"/>
        <v>#REF!</v>
      </c>
      <c r="Q150" s="180" t="e">
        <f t="shared" si="23"/>
        <v>#REF!</v>
      </c>
      <c r="R150" s="180" t="e">
        <f t="shared" si="23"/>
        <v>#REF!</v>
      </c>
      <c r="S150" s="180" t="e">
        <f t="shared" si="23"/>
        <v>#REF!</v>
      </c>
      <c r="T150" s="180" t="e">
        <f t="shared" si="23"/>
        <v>#REF!</v>
      </c>
      <c r="U150" s="180" t="e">
        <f t="shared" si="23"/>
        <v>#REF!</v>
      </c>
      <c r="V150" s="180" t="e">
        <f t="shared" si="24"/>
        <v>#REF!</v>
      </c>
      <c r="W150" s="180" t="e">
        <f t="shared" si="24"/>
        <v>#REF!</v>
      </c>
      <c r="X150" s="180" t="e">
        <f t="shared" si="24"/>
        <v>#REF!</v>
      </c>
      <c r="Y150" s="180" t="e">
        <f t="shared" si="24"/>
        <v>#REF!</v>
      </c>
      <c r="Z150" s="180" t="e">
        <f t="shared" si="24"/>
        <v>#REF!</v>
      </c>
      <c r="AA150" s="180" t="e">
        <f t="shared" si="24"/>
        <v>#REF!</v>
      </c>
      <c r="AB150" s="180" t="e">
        <f t="shared" si="24"/>
        <v>#REF!</v>
      </c>
      <c r="AC150" s="180" t="e">
        <f t="shared" si="24"/>
        <v>#REF!</v>
      </c>
      <c r="AD150" s="180" t="e">
        <f t="shared" si="24"/>
        <v>#REF!</v>
      </c>
      <c r="AE150" s="180" t="e">
        <f t="shared" si="24"/>
        <v>#REF!</v>
      </c>
      <c r="AF150" s="180" t="e">
        <f t="shared" si="25"/>
        <v>#REF!</v>
      </c>
      <c r="AG150" s="180" t="e">
        <f t="shared" si="25"/>
        <v>#REF!</v>
      </c>
      <c r="AH150" s="180" t="e">
        <f t="shared" si="25"/>
        <v>#REF!</v>
      </c>
      <c r="AI150" s="180" t="e">
        <f t="shared" si="25"/>
        <v>#REF!</v>
      </c>
      <c r="AJ150" s="180" t="e">
        <f t="shared" si="25"/>
        <v>#REF!</v>
      </c>
      <c r="AK150" s="180" t="e">
        <f t="shared" si="25"/>
        <v>#REF!</v>
      </c>
      <c r="AL150" s="180" t="e">
        <f t="shared" si="25"/>
        <v>#REF!</v>
      </c>
      <c r="AM150" s="180" t="str">
        <f t="shared" si="25"/>
        <v/>
      </c>
      <c r="AN150" s="180" t="str">
        <f t="shared" si="25"/>
        <v/>
      </c>
      <c r="AO150" s="180" t="str">
        <f t="shared" si="25"/>
        <v/>
      </c>
    </row>
    <row r="151" spans="8:41" hidden="1" outlineLevel="1" x14ac:dyDescent="0.75">
      <c r="H151" s="191">
        <f t="shared" si="19"/>
        <v>2050</v>
      </c>
      <c r="L151" s="180" t="e">
        <f t="shared" si="23"/>
        <v>#REF!</v>
      </c>
      <c r="M151" s="180" t="e">
        <f t="shared" si="23"/>
        <v>#REF!</v>
      </c>
      <c r="N151" s="180" t="e">
        <f t="shared" si="23"/>
        <v>#REF!</v>
      </c>
      <c r="O151" s="180" t="e">
        <f t="shared" si="23"/>
        <v>#REF!</v>
      </c>
      <c r="P151" s="180" t="e">
        <f t="shared" si="23"/>
        <v>#REF!</v>
      </c>
      <c r="Q151" s="180" t="e">
        <f t="shared" si="23"/>
        <v>#REF!</v>
      </c>
      <c r="R151" s="180" t="e">
        <f t="shared" si="23"/>
        <v>#REF!</v>
      </c>
      <c r="S151" s="180" t="e">
        <f t="shared" si="23"/>
        <v>#REF!</v>
      </c>
      <c r="T151" s="180" t="e">
        <f t="shared" si="23"/>
        <v>#REF!</v>
      </c>
      <c r="U151" s="180" t="e">
        <f t="shared" si="23"/>
        <v>#REF!</v>
      </c>
      <c r="V151" s="180" t="e">
        <f t="shared" si="24"/>
        <v>#REF!</v>
      </c>
      <c r="W151" s="180" t="e">
        <f t="shared" si="24"/>
        <v>#REF!</v>
      </c>
      <c r="X151" s="180" t="e">
        <f t="shared" si="24"/>
        <v>#REF!</v>
      </c>
      <c r="Y151" s="180" t="e">
        <f t="shared" si="24"/>
        <v>#REF!</v>
      </c>
      <c r="Z151" s="180" t="e">
        <f t="shared" si="24"/>
        <v>#REF!</v>
      </c>
      <c r="AA151" s="180" t="e">
        <f t="shared" si="24"/>
        <v>#REF!</v>
      </c>
      <c r="AB151" s="180" t="e">
        <f t="shared" si="24"/>
        <v>#REF!</v>
      </c>
      <c r="AC151" s="180" t="e">
        <f t="shared" si="24"/>
        <v>#REF!</v>
      </c>
      <c r="AD151" s="180" t="e">
        <f t="shared" si="24"/>
        <v>#REF!</v>
      </c>
      <c r="AE151" s="180" t="e">
        <f t="shared" si="24"/>
        <v>#REF!</v>
      </c>
      <c r="AF151" s="180" t="e">
        <f t="shared" si="25"/>
        <v>#REF!</v>
      </c>
      <c r="AG151" s="180" t="e">
        <f t="shared" si="25"/>
        <v>#REF!</v>
      </c>
      <c r="AH151" s="180" t="e">
        <f t="shared" si="25"/>
        <v>#REF!</v>
      </c>
      <c r="AI151" s="180" t="e">
        <f t="shared" si="25"/>
        <v>#REF!</v>
      </c>
      <c r="AJ151" s="180" t="e">
        <f t="shared" si="25"/>
        <v>#REF!</v>
      </c>
      <c r="AK151" s="180" t="e">
        <f t="shared" si="25"/>
        <v>#REF!</v>
      </c>
      <c r="AL151" s="180" t="e">
        <f t="shared" si="25"/>
        <v>#REF!</v>
      </c>
      <c r="AM151" s="180" t="str">
        <f t="shared" si="25"/>
        <v/>
      </c>
      <c r="AN151" s="180" t="str">
        <f t="shared" si="25"/>
        <v/>
      </c>
      <c r="AO151" s="180" t="str">
        <f t="shared" si="25"/>
        <v/>
      </c>
    </row>
    <row r="152" spans="8:41" hidden="1" outlineLevel="1" x14ac:dyDescent="0.75">
      <c r="H152" s="191" t="str">
        <f t="shared" si="19"/>
        <v/>
      </c>
      <c r="L152" s="180" t="str">
        <f t="shared" si="23"/>
        <v/>
      </c>
      <c r="M152" s="180" t="str">
        <f t="shared" si="23"/>
        <v/>
      </c>
      <c r="N152" s="180" t="str">
        <f t="shared" si="23"/>
        <v/>
      </c>
      <c r="O152" s="180" t="str">
        <f t="shared" si="23"/>
        <v/>
      </c>
      <c r="P152" s="180" t="str">
        <f t="shared" si="23"/>
        <v/>
      </c>
      <c r="Q152" s="180" t="str">
        <f t="shared" si="23"/>
        <v/>
      </c>
      <c r="R152" s="180" t="str">
        <f t="shared" si="23"/>
        <v/>
      </c>
      <c r="S152" s="180" t="str">
        <f t="shared" si="23"/>
        <v/>
      </c>
      <c r="T152" s="180" t="str">
        <f t="shared" si="23"/>
        <v/>
      </c>
      <c r="U152" s="180" t="str">
        <f t="shared" si="23"/>
        <v/>
      </c>
      <c r="V152" s="180" t="str">
        <f t="shared" si="24"/>
        <v/>
      </c>
      <c r="W152" s="180" t="str">
        <f t="shared" si="24"/>
        <v/>
      </c>
      <c r="X152" s="180" t="str">
        <f t="shared" si="24"/>
        <v/>
      </c>
      <c r="Y152" s="180" t="str">
        <f t="shared" si="24"/>
        <v/>
      </c>
      <c r="Z152" s="180" t="str">
        <f t="shared" si="24"/>
        <v/>
      </c>
      <c r="AA152" s="180" t="str">
        <f t="shared" si="24"/>
        <v/>
      </c>
      <c r="AB152" s="180" t="str">
        <f t="shared" si="24"/>
        <v/>
      </c>
      <c r="AC152" s="180" t="str">
        <f t="shared" si="24"/>
        <v/>
      </c>
      <c r="AD152" s="180" t="str">
        <f t="shared" si="24"/>
        <v/>
      </c>
      <c r="AE152" s="180" t="str">
        <f t="shared" si="24"/>
        <v/>
      </c>
      <c r="AF152" s="180" t="str">
        <f t="shared" si="25"/>
        <v/>
      </c>
      <c r="AG152" s="180" t="str">
        <f t="shared" si="25"/>
        <v/>
      </c>
      <c r="AH152" s="180" t="str">
        <f t="shared" si="25"/>
        <v/>
      </c>
      <c r="AI152" s="180" t="str">
        <f t="shared" si="25"/>
        <v/>
      </c>
      <c r="AJ152" s="180" t="str">
        <f t="shared" si="25"/>
        <v/>
      </c>
      <c r="AK152" s="180" t="str">
        <f t="shared" si="25"/>
        <v/>
      </c>
      <c r="AL152" s="180" t="str">
        <f t="shared" si="25"/>
        <v/>
      </c>
      <c r="AM152" s="180" t="str">
        <f t="shared" si="25"/>
        <v/>
      </c>
      <c r="AN152" s="180" t="str">
        <f t="shared" si="25"/>
        <v/>
      </c>
      <c r="AO152" s="180" t="str">
        <f t="shared" si="25"/>
        <v/>
      </c>
    </row>
    <row r="153" spans="8:41" hidden="1" outlineLevel="1" x14ac:dyDescent="0.75">
      <c r="H153" s="191" t="str">
        <f t="shared" si="19"/>
        <v/>
      </c>
      <c r="L153" s="180" t="str">
        <f t="shared" si="23"/>
        <v/>
      </c>
      <c r="M153" s="180" t="str">
        <f t="shared" si="23"/>
        <v/>
      </c>
      <c r="N153" s="180" t="str">
        <f t="shared" si="23"/>
        <v/>
      </c>
      <c r="O153" s="180" t="str">
        <f t="shared" si="23"/>
        <v/>
      </c>
      <c r="P153" s="180" t="str">
        <f t="shared" si="23"/>
        <v/>
      </c>
      <c r="Q153" s="180" t="str">
        <f t="shared" si="23"/>
        <v/>
      </c>
      <c r="R153" s="180" t="str">
        <f t="shared" si="23"/>
        <v/>
      </c>
      <c r="S153" s="180" t="str">
        <f t="shared" si="23"/>
        <v/>
      </c>
      <c r="T153" s="180" t="str">
        <f t="shared" si="23"/>
        <v/>
      </c>
      <c r="U153" s="180" t="str">
        <f t="shared" si="23"/>
        <v/>
      </c>
      <c r="V153" s="180" t="str">
        <f t="shared" si="24"/>
        <v/>
      </c>
      <c r="W153" s="180" t="str">
        <f t="shared" si="24"/>
        <v/>
      </c>
      <c r="X153" s="180" t="str">
        <f t="shared" si="24"/>
        <v/>
      </c>
      <c r="Y153" s="180" t="str">
        <f t="shared" si="24"/>
        <v/>
      </c>
      <c r="Z153" s="180" t="str">
        <f t="shared" si="24"/>
        <v/>
      </c>
      <c r="AA153" s="180" t="str">
        <f t="shared" si="24"/>
        <v/>
      </c>
      <c r="AB153" s="180" t="str">
        <f t="shared" si="24"/>
        <v/>
      </c>
      <c r="AC153" s="180" t="str">
        <f t="shared" si="24"/>
        <v/>
      </c>
      <c r="AD153" s="180" t="str">
        <f t="shared" si="24"/>
        <v/>
      </c>
      <c r="AE153" s="180" t="str">
        <f t="shared" si="24"/>
        <v/>
      </c>
      <c r="AF153" s="180" t="str">
        <f t="shared" si="25"/>
        <v/>
      </c>
      <c r="AG153" s="180" t="str">
        <f t="shared" si="25"/>
        <v/>
      </c>
      <c r="AH153" s="180" t="str">
        <f t="shared" si="25"/>
        <v/>
      </c>
      <c r="AI153" s="180" t="str">
        <f t="shared" si="25"/>
        <v/>
      </c>
      <c r="AJ153" s="180" t="str">
        <f t="shared" si="25"/>
        <v/>
      </c>
      <c r="AK153" s="180" t="str">
        <f t="shared" si="25"/>
        <v/>
      </c>
      <c r="AL153" s="180" t="str">
        <f t="shared" si="25"/>
        <v/>
      </c>
      <c r="AM153" s="180" t="str">
        <f t="shared" si="25"/>
        <v/>
      </c>
      <c r="AN153" s="180" t="str">
        <f t="shared" si="25"/>
        <v/>
      </c>
      <c r="AO153" s="180" t="str">
        <f t="shared" si="25"/>
        <v/>
      </c>
    </row>
    <row r="154" spans="8:41" hidden="1" outlineLevel="1" x14ac:dyDescent="0.75">
      <c r="H154" s="191" t="str">
        <f t="shared" si="19"/>
        <v/>
      </c>
      <c r="L154" s="180" t="str">
        <f t="shared" si="23"/>
        <v/>
      </c>
      <c r="M154" s="180" t="str">
        <f t="shared" si="23"/>
        <v/>
      </c>
      <c r="N154" s="180" t="str">
        <f t="shared" si="23"/>
        <v/>
      </c>
      <c r="O154" s="180" t="str">
        <f t="shared" si="23"/>
        <v/>
      </c>
      <c r="P154" s="180" t="str">
        <f t="shared" si="23"/>
        <v/>
      </c>
      <c r="Q154" s="180" t="str">
        <f t="shared" si="23"/>
        <v/>
      </c>
      <c r="R154" s="180" t="str">
        <f t="shared" si="23"/>
        <v/>
      </c>
      <c r="S154" s="180" t="str">
        <f t="shared" si="23"/>
        <v/>
      </c>
      <c r="T154" s="180" t="str">
        <f t="shared" si="23"/>
        <v/>
      </c>
      <c r="U154" s="180" t="str">
        <f t="shared" si="23"/>
        <v/>
      </c>
      <c r="V154" s="180" t="str">
        <f t="shared" si="24"/>
        <v/>
      </c>
      <c r="W154" s="180" t="str">
        <f t="shared" si="24"/>
        <v/>
      </c>
      <c r="X154" s="180" t="str">
        <f t="shared" si="24"/>
        <v/>
      </c>
      <c r="Y154" s="180" t="str">
        <f t="shared" si="24"/>
        <v/>
      </c>
      <c r="Z154" s="180" t="str">
        <f t="shared" si="24"/>
        <v/>
      </c>
      <c r="AA154" s="180" t="str">
        <f t="shared" si="24"/>
        <v/>
      </c>
      <c r="AB154" s="180" t="str">
        <f t="shared" si="24"/>
        <v/>
      </c>
      <c r="AC154" s="180" t="str">
        <f t="shared" si="24"/>
        <v/>
      </c>
      <c r="AD154" s="180" t="str">
        <f t="shared" si="24"/>
        <v/>
      </c>
      <c r="AE154" s="180" t="str">
        <f t="shared" si="24"/>
        <v/>
      </c>
      <c r="AF154" s="180" t="str">
        <f t="shared" si="25"/>
        <v/>
      </c>
      <c r="AG154" s="180" t="str">
        <f t="shared" si="25"/>
        <v/>
      </c>
      <c r="AH154" s="180" t="str">
        <f t="shared" si="25"/>
        <v/>
      </c>
      <c r="AI154" s="180" t="str">
        <f t="shared" si="25"/>
        <v/>
      </c>
      <c r="AJ154" s="180" t="str">
        <f t="shared" si="25"/>
        <v/>
      </c>
      <c r="AK154" s="180" t="str">
        <f t="shared" si="25"/>
        <v/>
      </c>
      <c r="AL154" s="180" t="str">
        <f t="shared" si="25"/>
        <v/>
      </c>
      <c r="AM154" s="180" t="str">
        <f t="shared" si="25"/>
        <v/>
      </c>
      <c r="AN154" s="180" t="str">
        <f t="shared" si="25"/>
        <v/>
      </c>
      <c r="AO154" s="180" t="str">
        <f t="shared" si="25"/>
        <v/>
      </c>
    </row>
    <row r="155" spans="8:41" hidden="1" outlineLevel="1" x14ac:dyDescent="0.75">
      <c r="H155" s="191" t="str">
        <f t="shared" si="19"/>
        <v/>
      </c>
      <c r="L155" s="180" t="str">
        <f t="shared" si="23"/>
        <v/>
      </c>
      <c r="M155" s="180" t="str">
        <f t="shared" si="23"/>
        <v/>
      </c>
      <c r="N155" s="180" t="str">
        <f t="shared" si="23"/>
        <v/>
      </c>
      <c r="O155" s="180" t="str">
        <f t="shared" si="23"/>
        <v/>
      </c>
      <c r="P155" s="180" t="str">
        <f t="shared" si="23"/>
        <v/>
      </c>
      <c r="Q155" s="180" t="str">
        <f t="shared" si="23"/>
        <v/>
      </c>
      <c r="R155" s="180" t="str">
        <f t="shared" si="23"/>
        <v/>
      </c>
      <c r="S155" s="180" t="str">
        <f t="shared" si="23"/>
        <v/>
      </c>
      <c r="T155" s="180" t="str">
        <f t="shared" si="23"/>
        <v/>
      </c>
      <c r="U155" s="180" t="str">
        <f t="shared" si="23"/>
        <v/>
      </c>
      <c r="V155" s="180" t="str">
        <f t="shared" si="24"/>
        <v/>
      </c>
      <c r="W155" s="180" t="str">
        <f t="shared" si="24"/>
        <v/>
      </c>
      <c r="X155" s="180" t="str">
        <f t="shared" si="24"/>
        <v/>
      </c>
      <c r="Y155" s="180" t="str">
        <f t="shared" si="24"/>
        <v/>
      </c>
      <c r="Z155" s="180" t="str">
        <f t="shared" si="24"/>
        <v/>
      </c>
      <c r="AA155" s="180" t="str">
        <f t="shared" si="24"/>
        <v/>
      </c>
      <c r="AB155" s="180" t="str">
        <f t="shared" si="24"/>
        <v/>
      </c>
      <c r="AC155" s="180" t="str">
        <f t="shared" si="24"/>
        <v/>
      </c>
      <c r="AD155" s="180" t="str">
        <f t="shared" si="24"/>
        <v/>
      </c>
      <c r="AE155" s="180" t="str">
        <f t="shared" si="24"/>
        <v/>
      </c>
      <c r="AF155" s="180" t="str">
        <f t="shared" si="25"/>
        <v/>
      </c>
      <c r="AG155" s="180" t="str">
        <f t="shared" si="25"/>
        <v/>
      </c>
      <c r="AH155" s="180" t="str">
        <f t="shared" si="25"/>
        <v/>
      </c>
      <c r="AI155" s="180" t="str">
        <f t="shared" si="25"/>
        <v/>
      </c>
      <c r="AJ155" s="180" t="str">
        <f t="shared" si="25"/>
        <v/>
      </c>
      <c r="AK155" s="180" t="str">
        <f t="shared" si="25"/>
        <v/>
      </c>
      <c r="AL155" s="180" t="str">
        <f t="shared" si="25"/>
        <v/>
      </c>
      <c r="AM155" s="180" t="str">
        <f t="shared" si="25"/>
        <v/>
      </c>
      <c r="AN155" s="180" t="str">
        <f t="shared" si="25"/>
        <v/>
      </c>
      <c r="AO155" s="180" t="str">
        <f t="shared" si="25"/>
        <v/>
      </c>
    </row>
    <row r="156" spans="8:41" hidden="1" outlineLevel="1" x14ac:dyDescent="0.75">
      <c r="H156" s="191" t="str">
        <f t="shared" si="19"/>
        <v/>
      </c>
      <c r="L156" s="180" t="str">
        <f t="shared" si="23"/>
        <v/>
      </c>
      <c r="M156" s="180" t="str">
        <f t="shared" si="23"/>
        <v/>
      </c>
      <c r="N156" s="180" t="str">
        <f t="shared" si="23"/>
        <v/>
      </c>
      <c r="O156" s="180" t="str">
        <f t="shared" si="23"/>
        <v/>
      </c>
      <c r="P156" s="180" t="str">
        <f t="shared" si="23"/>
        <v/>
      </c>
      <c r="Q156" s="180" t="str">
        <f t="shared" si="23"/>
        <v/>
      </c>
      <c r="R156" s="180" t="str">
        <f t="shared" si="23"/>
        <v/>
      </c>
      <c r="S156" s="180" t="str">
        <f t="shared" si="23"/>
        <v/>
      </c>
      <c r="T156" s="180" t="str">
        <f t="shared" si="23"/>
        <v/>
      </c>
      <c r="U156" s="180" t="str">
        <f t="shared" si="23"/>
        <v/>
      </c>
      <c r="V156" s="180" t="str">
        <f t="shared" si="24"/>
        <v/>
      </c>
      <c r="W156" s="180" t="str">
        <f t="shared" si="24"/>
        <v/>
      </c>
      <c r="X156" s="180" t="str">
        <f t="shared" si="24"/>
        <v/>
      </c>
      <c r="Y156" s="180" t="str">
        <f t="shared" si="24"/>
        <v/>
      </c>
      <c r="Z156" s="180" t="str">
        <f t="shared" si="24"/>
        <v/>
      </c>
      <c r="AA156" s="180" t="str">
        <f t="shared" si="24"/>
        <v/>
      </c>
      <c r="AB156" s="180" t="str">
        <f t="shared" si="24"/>
        <v/>
      </c>
      <c r="AC156" s="180" t="str">
        <f t="shared" si="24"/>
        <v/>
      </c>
      <c r="AD156" s="180" t="str">
        <f t="shared" si="24"/>
        <v/>
      </c>
      <c r="AE156" s="180" t="str">
        <f t="shared" si="24"/>
        <v/>
      </c>
      <c r="AF156" s="180" t="str">
        <f t="shared" si="25"/>
        <v/>
      </c>
      <c r="AG156" s="180" t="str">
        <f t="shared" si="25"/>
        <v/>
      </c>
      <c r="AH156" s="180" t="str">
        <f t="shared" si="25"/>
        <v/>
      </c>
      <c r="AI156" s="180" t="str">
        <f t="shared" si="25"/>
        <v/>
      </c>
      <c r="AJ156" s="180" t="str">
        <f t="shared" si="25"/>
        <v/>
      </c>
      <c r="AK156" s="180" t="str">
        <f t="shared" si="25"/>
        <v/>
      </c>
      <c r="AL156" s="180" t="str">
        <f t="shared" si="25"/>
        <v/>
      </c>
      <c r="AM156" s="180" t="str">
        <f t="shared" si="25"/>
        <v/>
      </c>
      <c r="AN156" s="180" t="str">
        <f t="shared" si="25"/>
        <v/>
      </c>
      <c r="AO156" s="180" t="str">
        <f t="shared" si="25"/>
        <v/>
      </c>
    </row>
    <row r="157" spans="8:41" ht="17" collapsed="1" x14ac:dyDescent="1.2">
      <c r="I157" s="190"/>
      <c r="J157" s="168" t="s">
        <v>80</v>
      </c>
      <c r="K157" s="168" t="s">
        <v>5</v>
      </c>
      <c r="L157" s="53">
        <f ca="1">IF(AND(TRUE,L$67&lt;&gt;""),SUMIFS(Flussi!$F:$F,Flussi!$B:$B,L$67,Flussi!$D:$D,$J157,Flussi!$E:$E,$K157,Flussi!$A:$A,$D$2),"")</f>
        <v>-3000</v>
      </c>
      <c r="M157" s="53">
        <f>IF(AND(TRUE,M$67&lt;&gt;""),SUMIFS(Flussi!$F:$F,Flussi!$B:$B,M$67,Flussi!$D:$D,$J157,Flussi!$E:$E,$K157,Flussi!$A:$A,$D$2),"")</f>
        <v>0</v>
      </c>
      <c r="N157" s="53">
        <f>IF(AND(TRUE,N$67&lt;&gt;""),SUMIFS(Flussi!$F:$F,Flussi!$B:$B,N$67,Flussi!$D:$D,$J157,Flussi!$E:$E,$K157,Flussi!$A:$A,$D$2),"")</f>
        <v>0</v>
      </c>
      <c r="O157" s="53">
        <f>IF(AND(TRUE,O$67&lt;&gt;""),SUMIFS(Flussi!$F:$F,Flussi!$B:$B,O$67,Flussi!$D:$D,$J157,Flussi!$E:$E,$K157,Flussi!$A:$A,$D$2),"")</f>
        <v>0</v>
      </c>
      <c r="P157" s="53">
        <f>IF(AND(TRUE,P$67&lt;&gt;""),SUMIFS(Flussi!$F:$F,Flussi!$B:$B,P$67,Flussi!$D:$D,$J157,Flussi!$E:$E,$K157,Flussi!$A:$A,$D$2),"")</f>
        <v>0</v>
      </c>
      <c r="Q157" s="53">
        <f>IF(AND(TRUE,Q$67&lt;&gt;""),SUMIFS(Flussi!$F:$F,Flussi!$B:$B,Q$67,Flussi!$D:$D,$J157,Flussi!$E:$E,$K157,Flussi!$A:$A,$D$2),"")</f>
        <v>0</v>
      </c>
      <c r="R157" s="53">
        <f>IF(AND(TRUE,R$67&lt;&gt;""),SUMIFS(Flussi!$F:$F,Flussi!$B:$B,R$67,Flussi!$D:$D,$J157,Flussi!$E:$E,$K157,Flussi!$A:$A,$D$2),"")</f>
        <v>0</v>
      </c>
      <c r="S157" s="53">
        <f>IF(AND(TRUE,S$67&lt;&gt;""),SUMIFS(Flussi!$F:$F,Flussi!$B:$B,S$67,Flussi!$D:$D,$J157,Flussi!$E:$E,$K157,Flussi!$A:$A,$D$2),"")</f>
        <v>0</v>
      </c>
      <c r="T157" s="53">
        <f>IF(AND(TRUE,T$67&lt;&gt;""),SUMIFS(Flussi!$F:$F,Flussi!$B:$B,T$67,Flussi!$D:$D,$J157,Flussi!$E:$E,$K157,Flussi!$A:$A,$D$2),"")</f>
        <v>0</v>
      </c>
      <c r="U157" s="53">
        <f>IF(AND(TRUE,U$67&lt;&gt;""),SUMIFS(Flussi!$F:$F,Flussi!$B:$B,U$67,Flussi!$D:$D,$J157,Flussi!$E:$E,$K157,Flussi!$A:$A,$D$2),"")</f>
        <v>0</v>
      </c>
      <c r="V157" s="53">
        <f>IF(AND(TRUE,V$67&lt;&gt;""),SUMIFS(Flussi!$F:$F,Flussi!$B:$B,V$67,Flussi!$D:$D,$J157,Flussi!$E:$E,$K157,Flussi!$A:$A,$D$2),"")</f>
        <v>0</v>
      </c>
      <c r="W157" s="53">
        <f>IF(AND(TRUE,W$67&lt;&gt;""),SUMIFS(Flussi!$F:$F,Flussi!$B:$B,W$67,Flussi!$D:$D,$J157,Flussi!$E:$E,$K157,Flussi!$A:$A,$D$2),"")</f>
        <v>0</v>
      </c>
      <c r="X157" s="53">
        <f>IF(AND(TRUE,X$67&lt;&gt;""),SUMIFS(Flussi!$F:$F,Flussi!$B:$B,X$67,Flussi!$D:$D,$J157,Flussi!$E:$E,$K157,Flussi!$A:$A,$D$2),"")</f>
        <v>0</v>
      </c>
      <c r="Y157" s="53">
        <f>IF(AND(TRUE,Y$67&lt;&gt;""),SUMIFS(Flussi!$F:$F,Flussi!$B:$B,Y$67,Flussi!$D:$D,$J157,Flussi!$E:$E,$K157,Flussi!$A:$A,$D$2),"")</f>
        <v>0</v>
      </c>
      <c r="Z157" s="53">
        <f>IF(AND(TRUE,Z$67&lt;&gt;""),SUMIFS(Flussi!$F:$F,Flussi!$B:$B,Z$67,Flussi!$D:$D,$J157,Flussi!$E:$E,$K157,Flussi!$A:$A,$D$2),"")</f>
        <v>0</v>
      </c>
      <c r="AA157" s="53">
        <f>IF(AND(TRUE,AA$67&lt;&gt;""),SUMIFS(Flussi!$F:$F,Flussi!$B:$B,AA$67,Flussi!$D:$D,$J157,Flussi!$E:$E,$K157,Flussi!$A:$A,$D$2),"")</f>
        <v>0</v>
      </c>
      <c r="AB157" s="53">
        <f>IF(AND(TRUE,AB$67&lt;&gt;""),SUMIFS(Flussi!$F:$F,Flussi!$B:$B,AB$67,Flussi!$D:$D,$J157,Flussi!$E:$E,$K157,Flussi!$A:$A,$D$2),"")</f>
        <v>0</v>
      </c>
      <c r="AC157" s="53">
        <f>IF(AND(TRUE,AC$67&lt;&gt;""),SUMIFS(Flussi!$F:$F,Flussi!$B:$B,AC$67,Flussi!$D:$D,$J157,Flussi!$E:$E,$K157,Flussi!$A:$A,$D$2),"")</f>
        <v>0</v>
      </c>
      <c r="AD157" s="53">
        <f>IF(AND(TRUE,AD$67&lt;&gt;""),SUMIFS(Flussi!$F:$F,Flussi!$B:$B,AD$67,Flussi!$D:$D,$J157,Flussi!$E:$E,$K157,Flussi!$A:$A,$D$2),"")</f>
        <v>0</v>
      </c>
      <c r="AE157" s="53">
        <f>IF(AND(TRUE,AE$67&lt;&gt;""),SUMIFS(Flussi!$F:$F,Flussi!$B:$B,AE$67,Flussi!$D:$D,$J157,Flussi!$E:$E,$K157,Flussi!$A:$A,$D$2),"")</f>
        <v>0</v>
      </c>
      <c r="AF157" s="53">
        <f>IF(AND(TRUE,AF$67&lt;&gt;""),SUMIFS(Flussi!$F:$F,Flussi!$B:$B,AF$67,Flussi!$D:$D,$J157,Flussi!$E:$E,$K157,Flussi!$A:$A,$D$2),"")</f>
        <v>0</v>
      </c>
      <c r="AG157" s="53">
        <f>IF(AND(TRUE,AG$67&lt;&gt;""),SUMIFS(Flussi!$F:$F,Flussi!$B:$B,AG$67,Flussi!$D:$D,$J157,Flussi!$E:$E,$K157,Flussi!$A:$A,$D$2),"")</f>
        <v>0</v>
      </c>
      <c r="AH157" s="53">
        <f>IF(AND(TRUE,AH$67&lt;&gt;""),SUMIFS(Flussi!$F:$F,Flussi!$B:$B,AH$67,Flussi!$D:$D,$J157,Flussi!$E:$E,$K157,Flussi!$A:$A,$D$2),"")</f>
        <v>0</v>
      </c>
      <c r="AI157" s="53">
        <f>IF(AND(TRUE,AI$67&lt;&gt;""),SUMIFS(Flussi!$F:$F,Flussi!$B:$B,AI$67,Flussi!$D:$D,$J157,Flussi!$E:$E,$K157,Flussi!$A:$A,$D$2),"")</f>
        <v>0</v>
      </c>
      <c r="AJ157" s="53">
        <f>IF(AND(TRUE,AJ$67&lt;&gt;""),SUMIFS(Flussi!$F:$F,Flussi!$B:$B,AJ$67,Flussi!$D:$D,$J157,Flussi!$E:$E,$K157,Flussi!$A:$A,$D$2),"")</f>
        <v>0</v>
      </c>
      <c r="AK157" s="53">
        <f>IF(AND(TRUE,AK$67&lt;&gt;""),SUMIFS(Flussi!$F:$F,Flussi!$B:$B,AK$67,Flussi!$D:$D,$J157,Flussi!$E:$E,$K157,Flussi!$A:$A,$D$2),"")</f>
        <v>0</v>
      </c>
      <c r="AL157" s="53">
        <f>IF(AND(TRUE,AL$67&lt;&gt;""),SUMIFS(Flussi!$F:$F,Flussi!$B:$B,AL$67,Flussi!$D:$D,$J157,Flussi!$E:$E,$K157,Flussi!$A:$A,$D$2),"")</f>
        <v>0</v>
      </c>
      <c r="AM157" s="53" t="str">
        <f>IF(AND(TRUE,AM$67&lt;&gt;""),SUMIFS(Flussi!$F:$F,Flussi!$B:$B,AM$67,Flussi!$D:$D,$J157,Flussi!$E:$E,$K157,Flussi!$A:$A,$D$2),"")</f>
        <v/>
      </c>
      <c r="AN157" s="53" t="str">
        <f>IF(AND(TRUE,AN$67&lt;&gt;""),SUMIFS(Flussi!$F:$F,Flussi!$B:$B,AN$67,Flussi!$D:$D,$J157,Flussi!$E:$E,$K157,Flussi!$A:$A,$D$2),"")</f>
        <v/>
      </c>
      <c r="AO157" s="53" t="str">
        <f>IF(AND(TRUE,AO$67&lt;&gt;""),SUMIFS(Flussi!$F:$F,Flussi!$B:$B,AO$67,Flussi!$D:$D,$J157,Flussi!$E:$E,$K157,Flussi!$A:$A,$D$2),"")</f>
        <v/>
      </c>
    </row>
    <row r="158" spans="8:41" hidden="1" outlineLevel="1" x14ac:dyDescent="0.75">
      <c r="H158" s="181">
        <f>YEAR($E$4)</f>
        <v>2026</v>
      </c>
      <c r="I158" s="181"/>
      <c r="L158" s="180" t="e">
        <f t="shared" ref="L158:U167" si="26">IF(AND($H158&lt;&gt;"",L$67&lt;&gt;""),IF(AND(L$67&gt;=$H158,L$67&lt;$H158+$D$28),SUMIFS($L$157:$AO$157,$L$67:$AO$67,$H158)/$D$28,0),"")</f>
        <v>#REF!</v>
      </c>
      <c r="M158" s="180" t="e">
        <f t="shared" si="26"/>
        <v>#REF!</v>
      </c>
      <c r="N158" s="180" t="e">
        <f t="shared" si="26"/>
        <v>#REF!</v>
      </c>
      <c r="O158" s="180" t="e">
        <f t="shared" si="26"/>
        <v>#REF!</v>
      </c>
      <c r="P158" s="180" t="e">
        <f t="shared" si="26"/>
        <v>#REF!</v>
      </c>
      <c r="Q158" s="180" t="e">
        <f t="shared" si="26"/>
        <v>#REF!</v>
      </c>
      <c r="R158" s="180" t="e">
        <f t="shared" si="26"/>
        <v>#REF!</v>
      </c>
      <c r="S158" s="180" t="e">
        <f t="shared" si="26"/>
        <v>#REF!</v>
      </c>
      <c r="T158" s="180" t="e">
        <f t="shared" si="26"/>
        <v>#REF!</v>
      </c>
      <c r="U158" s="180" t="e">
        <f t="shared" si="26"/>
        <v>#REF!</v>
      </c>
      <c r="V158" s="180" t="e">
        <f t="shared" ref="V158:AE167" si="27">IF(AND($H158&lt;&gt;"",V$67&lt;&gt;""),IF(AND(V$67&gt;=$H158,V$67&lt;$H158+$D$28),SUMIFS($L$157:$AO$157,$L$67:$AO$67,$H158)/$D$28,0),"")</f>
        <v>#REF!</v>
      </c>
      <c r="W158" s="180" t="e">
        <f t="shared" si="27"/>
        <v>#REF!</v>
      </c>
      <c r="X158" s="180" t="e">
        <f t="shared" si="27"/>
        <v>#REF!</v>
      </c>
      <c r="Y158" s="180" t="e">
        <f t="shared" si="27"/>
        <v>#REF!</v>
      </c>
      <c r="Z158" s="180" t="e">
        <f t="shared" si="27"/>
        <v>#REF!</v>
      </c>
      <c r="AA158" s="180" t="e">
        <f t="shared" si="27"/>
        <v>#REF!</v>
      </c>
      <c r="AB158" s="180" t="e">
        <f t="shared" si="27"/>
        <v>#REF!</v>
      </c>
      <c r="AC158" s="180" t="e">
        <f t="shared" si="27"/>
        <v>#REF!</v>
      </c>
      <c r="AD158" s="180" t="e">
        <f t="shared" si="27"/>
        <v>#REF!</v>
      </c>
      <c r="AE158" s="180" t="e">
        <f t="shared" si="27"/>
        <v>#REF!</v>
      </c>
      <c r="AF158" s="180" t="e">
        <f t="shared" ref="AF158:AO167" si="28">IF(AND($H158&lt;&gt;"",AF$67&lt;&gt;""),IF(AND(AF$67&gt;=$H158,AF$67&lt;$H158+$D$28),SUMIFS($L$157:$AO$157,$L$67:$AO$67,$H158)/$D$28,0),"")</f>
        <v>#REF!</v>
      </c>
      <c r="AG158" s="180" t="e">
        <f t="shared" si="28"/>
        <v>#REF!</v>
      </c>
      <c r="AH158" s="180" t="e">
        <f t="shared" si="28"/>
        <v>#REF!</v>
      </c>
      <c r="AI158" s="180" t="e">
        <f t="shared" si="28"/>
        <v>#REF!</v>
      </c>
      <c r="AJ158" s="180" t="e">
        <f t="shared" si="28"/>
        <v>#REF!</v>
      </c>
      <c r="AK158" s="180" t="e">
        <f t="shared" si="28"/>
        <v>#REF!</v>
      </c>
      <c r="AL158" s="180" t="e">
        <f t="shared" si="28"/>
        <v>#REF!</v>
      </c>
      <c r="AM158" s="180" t="str">
        <f t="shared" si="28"/>
        <v/>
      </c>
      <c r="AN158" s="180" t="str">
        <f t="shared" si="28"/>
        <v/>
      </c>
      <c r="AO158" s="180" t="str">
        <f t="shared" si="28"/>
        <v/>
      </c>
    </row>
    <row r="159" spans="8:41" hidden="1" outlineLevel="1" x14ac:dyDescent="0.75">
      <c r="H159" s="139">
        <f t="shared" ref="H159:H187" si="29">IF(H158&lt;&gt;"",IF(H158+1&lt;YEAR($E$4)+$E$5,H158+1,""),"")</f>
        <v>2027</v>
      </c>
      <c r="I159" s="181"/>
      <c r="L159" s="180" t="e">
        <f t="shared" si="26"/>
        <v>#REF!</v>
      </c>
      <c r="M159" s="180" t="e">
        <f t="shared" si="26"/>
        <v>#REF!</v>
      </c>
      <c r="N159" s="180" t="e">
        <f t="shared" si="26"/>
        <v>#REF!</v>
      </c>
      <c r="O159" s="180" t="e">
        <f t="shared" si="26"/>
        <v>#REF!</v>
      </c>
      <c r="P159" s="180" t="e">
        <f t="shared" si="26"/>
        <v>#REF!</v>
      </c>
      <c r="Q159" s="180" t="e">
        <f t="shared" si="26"/>
        <v>#REF!</v>
      </c>
      <c r="R159" s="180" t="e">
        <f t="shared" si="26"/>
        <v>#REF!</v>
      </c>
      <c r="S159" s="180" t="e">
        <f t="shared" si="26"/>
        <v>#REF!</v>
      </c>
      <c r="T159" s="180" t="e">
        <f t="shared" si="26"/>
        <v>#REF!</v>
      </c>
      <c r="U159" s="180" t="e">
        <f t="shared" si="26"/>
        <v>#REF!</v>
      </c>
      <c r="V159" s="180" t="e">
        <f t="shared" si="27"/>
        <v>#REF!</v>
      </c>
      <c r="W159" s="180" t="e">
        <f t="shared" si="27"/>
        <v>#REF!</v>
      </c>
      <c r="X159" s="180" t="e">
        <f t="shared" si="27"/>
        <v>#REF!</v>
      </c>
      <c r="Y159" s="180" t="e">
        <f t="shared" si="27"/>
        <v>#REF!</v>
      </c>
      <c r="Z159" s="180" t="e">
        <f t="shared" si="27"/>
        <v>#REF!</v>
      </c>
      <c r="AA159" s="180" t="e">
        <f t="shared" si="27"/>
        <v>#REF!</v>
      </c>
      <c r="AB159" s="180" t="e">
        <f t="shared" si="27"/>
        <v>#REF!</v>
      </c>
      <c r="AC159" s="180" t="e">
        <f t="shared" si="27"/>
        <v>#REF!</v>
      </c>
      <c r="AD159" s="180" t="e">
        <f t="shared" si="27"/>
        <v>#REF!</v>
      </c>
      <c r="AE159" s="180" t="e">
        <f t="shared" si="27"/>
        <v>#REF!</v>
      </c>
      <c r="AF159" s="180" t="e">
        <f t="shared" si="28"/>
        <v>#REF!</v>
      </c>
      <c r="AG159" s="180" t="e">
        <f t="shared" si="28"/>
        <v>#REF!</v>
      </c>
      <c r="AH159" s="180" t="e">
        <f t="shared" si="28"/>
        <v>#REF!</v>
      </c>
      <c r="AI159" s="180" t="e">
        <f t="shared" si="28"/>
        <v>#REF!</v>
      </c>
      <c r="AJ159" s="180" t="e">
        <f t="shared" si="28"/>
        <v>#REF!</v>
      </c>
      <c r="AK159" s="180" t="e">
        <f t="shared" si="28"/>
        <v>#REF!</v>
      </c>
      <c r="AL159" s="180" t="e">
        <f t="shared" si="28"/>
        <v>#REF!</v>
      </c>
      <c r="AM159" s="180" t="str">
        <f t="shared" si="28"/>
        <v/>
      </c>
      <c r="AN159" s="180" t="str">
        <f t="shared" si="28"/>
        <v/>
      </c>
      <c r="AO159" s="180" t="str">
        <f t="shared" si="28"/>
        <v/>
      </c>
    </row>
    <row r="160" spans="8:41" hidden="1" outlineLevel="1" x14ac:dyDescent="0.75">
      <c r="H160" s="139">
        <f t="shared" si="29"/>
        <v>2028</v>
      </c>
      <c r="L160" s="180" t="e">
        <f t="shared" si="26"/>
        <v>#REF!</v>
      </c>
      <c r="M160" s="180" t="e">
        <f t="shared" si="26"/>
        <v>#REF!</v>
      </c>
      <c r="N160" s="180" t="e">
        <f t="shared" si="26"/>
        <v>#REF!</v>
      </c>
      <c r="O160" s="180" t="e">
        <f t="shared" si="26"/>
        <v>#REF!</v>
      </c>
      <c r="P160" s="180" t="e">
        <f t="shared" si="26"/>
        <v>#REF!</v>
      </c>
      <c r="Q160" s="180" t="e">
        <f t="shared" si="26"/>
        <v>#REF!</v>
      </c>
      <c r="R160" s="180" t="e">
        <f t="shared" si="26"/>
        <v>#REF!</v>
      </c>
      <c r="S160" s="180" t="e">
        <f t="shared" si="26"/>
        <v>#REF!</v>
      </c>
      <c r="T160" s="180" t="e">
        <f t="shared" si="26"/>
        <v>#REF!</v>
      </c>
      <c r="U160" s="180" t="e">
        <f t="shared" si="26"/>
        <v>#REF!</v>
      </c>
      <c r="V160" s="180" t="e">
        <f t="shared" si="27"/>
        <v>#REF!</v>
      </c>
      <c r="W160" s="180" t="e">
        <f t="shared" si="27"/>
        <v>#REF!</v>
      </c>
      <c r="X160" s="180" t="e">
        <f t="shared" si="27"/>
        <v>#REF!</v>
      </c>
      <c r="Y160" s="180" t="e">
        <f t="shared" si="27"/>
        <v>#REF!</v>
      </c>
      <c r="Z160" s="180" t="e">
        <f t="shared" si="27"/>
        <v>#REF!</v>
      </c>
      <c r="AA160" s="180" t="e">
        <f t="shared" si="27"/>
        <v>#REF!</v>
      </c>
      <c r="AB160" s="180" t="e">
        <f t="shared" si="27"/>
        <v>#REF!</v>
      </c>
      <c r="AC160" s="180" t="e">
        <f t="shared" si="27"/>
        <v>#REF!</v>
      </c>
      <c r="AD160" s="180" t="e">
        <f t="shared" si="27"/>
        <v>#REF!</v>
      </c>
      <c r="AE160" s="180" t="e">
        <f t="shared" si="27"/>
        <v>#REF!</v>
      </c>
      <c r="AF160" s="180" t="e">
        <f t="shared" si="28"/>
        <v>#REF!</v>
      </c>
      <c r="AG160" s="180" t="e">
        <f t="shared" si="28"/>
        <v>#REF!</v>
      </c>
      <c r="AH160" s="180" t="e">
        <f t="shared" si="28"/>
        <v>#REF!</v>
      </c>
      <c r="AI160" s="180" t="e">
        <f t="shared" si="28"/>
        <v>#REF!</v>
      </c>
      <c r="AJ160" s="180" t="e">
        <f t="shared" si="28"/>
        <v>#REF!</v>
      </c>
      <c r="AK160" s="180" t="e">
        <f t="shared" si="28"/>
        <v>#REF!</v>
      </c>
      <c r="AL160" s="180" t="e">
        <f t="shared" si="28"/>
        <v>#REF!</v>
      </c>
      <c r="AM160" s="180" t="str">
        <f t="shared" si="28"/>
        <v/>
      </c>
      <c r="AN160" s="180" t="str">
        <f t="shared" si="28"/>
        <v/>
      </c>
      <c r="AO160" s="180" t="str">
        <f t="shared" si="28"/>
        <v/>
      </c>
    </row>
    <row r="161" spans="8:41" hidden="1" outlineLevel="1" x14ac:dyDescent="0.75">
      <c r="H161" s="139">
        <f t="shared" si="29"/>
        <v>2029</v>
      </c>
      <c r="L161" s="180" t="e">
        <f t="shared" si="26"/>
        <v>#REF!</v>
      </c>
      <c r="M161" s="180" t="e">
        <f t="shared" si="26"/>
        <v>#REF!</v>
      </c>
      <c r="N161" s="180" t="e">
        <f t="shared" si="26"/>
        <v>#REF!</v>
      </c>
      <c r="O161" s="180" t="e">
        <f t="shared" si="26"/>
        <v>#REF!</v>
      </c>
      <c r="P161" s="180" t="e">
        <f t="shared" si="26"/>
        <v>#REF!</v>
      </c>
      <c r="Q161" s="180" t="e">
        <f t="shared" si="26"/>
        <v>#REF!</v>
      </c>
      <c r="R161" s="180" t="e">
        <f t="shared" si="26"/>
        <v>#REF!</v>
      </c>
      <c r="S161" s="180" t="e">
        <f t="shared" si="26"/>
        <v>#REF!</v>
      </c>
      <c r="T161" s="180" t="e">
        <f t="shared" si="26"/>
        <v>#REF!</v>
      </c>
      <c r="U161" s="180" t="e">
        <f t="shared" si="26"/>
        <v>#REF!</v>
      </c>
      <c r="V161" s="180" t="e">
        <f t="shared" si="27"/>
        <v>#REF!</v>
      </c>
      <c r="W161" s="180" t="e">
        <f t="shared" si="27"/>
        <v>#REF!</v>
      </c>
      <c r="X161" s="180" t="e">
        <f t="shared" si="27"/>
        <v>#REF!</v>
      </c>
      <c r="Y161" s="180" t="e">
        <f t="shared" si="27"/>
        <v>#REF!</v>
      </c>
      <c r="Z161" s="180" t="e">
        <f t="shared" si="27"/>
        <v>#REF!</v>
      </c>
      <c r="AA161" s="180" t="e">
        <f t="shared" si="27"/>
        <v>#REF!</v>
      </c>
      <c r="AB161" s="180" t="e">
        <f t="shared" si="27"/>
        <v>#REF!</v>
      </c>
      <c r="AC161" s="180" t="e">
        <f t="shared" si="27"/>
        <v>#REF!</v>
      </c>
      <c r="AD161" s="180" t="e">
        <f t="shared" si="27"/>
        <v>#REF!</v>
      </c>
      <c r="AE161" s="180" t="e">
        <f t="shared" si="27"/>
        <v>#REF!</v>
      </c>
      <c r="AF161" s="180" t="e">
        <f t="shared" si="28"/>
        <v>#REF!</v>
      </c>
      <c r="AG161" s="180" t="e">
        <f t="shared" si="28"/>
        <v>#REF!</v>
      </c>
      <c r="AH161" s="180" t="e">
        <f t="shared" si="28"/>
        <v>#REF!</v>
      </c>
      <c r="AI161" s="180" t="e">
        <f t="shared" si="28"/>
        <v>#REF!</v>
      </c>
      <c r="AJ161" s="180" t="e">
        <f t="shared" si="28"/>
        <v>#REF!</v>
      </c>
      <c r="AK161" s="180" t="e">
        <f t="shared" si="28"/>
        <v>#REF!</v>
      </c>
      <c r="AL161" s="180" t="e">
        <f t="shared" si="28"/>
        <v>#REF!</v>
      </c>
      <c r="AM161" s="180" t="str">
        <f t="shared" si="28"/>
        <v/>
      </c>
      <c r="AN161" s="180" t="str">
        <f t="shared" si="28"/>
        <v/>
      </c>
      <c r="AO161" s="180" t="str">
        <f t="shared" si="28"/>
        <v/>
      </c>
    </row>
    <row r="162" spans="8:41" hidden="1" outlineLevel="1" x14ac:dyDescent="0.75">
      <c r="H162" s="139">
        <f t="shared" si="29"/>
        <v>2030</v>
      </c>
      <c r="L162" s="180" t="e">
        <f t="shared" si="26"/>
        <v>#REF!</v>
      </c>
      <c r="M162" s="180" t="e">
        <f t="shared" si="26"/>
        <v>#REF!</v>
      </c>
      <c r="N162" s="180" t="e">
        <f t="shared" si="26"/>
        <v>#REF!</v>
      </c>
      <c r="O162" s="180" t="e">
        <f t="shared" si="26"/>
        <v>#REF!</v>
      </c>
      <c r="P162" s="180" t="e">
        <f t="shared" si="26"/>
        <v>#REF!</v>
      </c>
      <c r="Q162" s="180" t="e">
        <f t="shared" si="26"/>
        <v>#REF!</v>
      </c>
      <c r="R162" s="180" t="e">
        <f t="shared" si="26"/>
        <v>#REF!</v>
      </c>
      <c r="S162" s="180" t="e">
        <f t="shared" si="26"/>
        <v>#REF!</v>
      </c>
      <c r="T162" s="180" t="e">
        <f t="shared" si="26"/>
        <v>#REF!</v>
      </c>
      <c r="U162" s="180" t="e">
        <f t="shared" si="26"/>
        <v>#REF!</v>
      </c>
      <c r="V162" s="180" t="e">
        <f t="shared" si="27"/>
        <v>#REF!</v>
      </c>
      <c r="W162" s="180" t="e">
        <f t="shared" si="27"/>
        <v>#REF!</v>
      </c>
      <c r="X162" s="180" t="e">
        <f t="shared" si="27"/>
        <v>#REF!</v>
      </c>
      <c r="Y162" s="180" t="e">
        <f t="shared" si="27"/>
        <v>#REF!</v>
      </c>
      <c r="Z162" s="180" t="e">
        <f t="shared" si="27"/>
        <v>#REF!</v>
      </c>
      <c r="AA162" s="180" t="e">
        <f t="shared" si="27"/>
        <v>#REF!</v>
      </c>
      <c r="AB162" s="180" t="e">
        <f t="shared" si="27"/>
        <v>#REF!</v>
      </c>
      <c r="AC162" s="180" t="e">
        <f t="shared" si="27"/>
        <v>#REF!</v>
      </c>
      <c r="AD162" s="180" t="e">
        <f t="shared" si="27"/>
        <v>#REF!</v>
      </c>
      <c r="AE162" s="180" t="e">
        <f t="shared" si="27"/>
        <v>#REF!</v>
      </c>
      <c r="AF162" s="180" t="e">
        <f t="shared" si="28"/>
        <v>#REF!</v>
      </c>
      <c r="AG162" s="180" t="e">
        <f t="shared" si="28"/>
        <v>#REF!</v>
      </c>
      <c r="AH162" s="180" t="e">
        <f t="shared" si="28"/>
        <v>#REF!</v>
      </c>
      <c r="AI162" s="180" t="e">
        <f t="shared" si="28"/>
        <v>#REF!</v>
      </c>
      <c r="AJ162" s="180" t="e">
        <f t="shared" si="28"/>
        <v>#REF!</v>
      </c>
      <c r="AK162" s="180" t="e">
        <f t="shared" si="28"/>
        <v>#REF!</v>
      </c>
      <c r="AL162" s="180" t="e">
        <f t="shared" si="28"/>
        <v>#REF!</v>
      </c>
      <c r="AM162" s="180" t="str">
        <f t="shared" si="28"/>
        <v/>
      </c>
      <c r="AN162" s="180" t="str">
        <f t="shared" si="28"/>
        <v/>
      </c>
      <c r="AO162" s="180" t="str">
        <f t="shared" si="28"/>
        <v/>
      </c>
    </row>
    <row r="163" spans="8:41" hidden="1" outlineLevel="1" x14ac:dyDescent="0.75">
      <c r="H163" s="139">
        <f t="shared" si="29"/>
        <v>2031</v>
      </c>
      <c r="L163" s="180" t="e">
        <f t="shared" si="26"/>
        <v>#REF!</v>
      </c>
      <c r="M163" s="180" t="e">
        <f t="shared" si="26"/>
        <v>#REF!</v>
      </c>
      <c r="N163" s="180" t="e">
        <f t="shared" si="26"/>
        <v>#REF!</v>
      </c>
      <c r="O163" s="180" t="e">
        <f t="shared" si="26"/>
        <v>#REF!</v>
      </c>
      <c r="P163" s="180" t="e">
        <f t="shared" si="26"/>
        <v>#REF!</v>
      </c>
      <c r="Q163" s="180" t="e">
        <f t="shared" si="26"/>
        <v>#REF!</v>
      </c>
      <c r="R163" s="180" t="e">
        <f t="shared" si="26"/>
        <v>#REF!</v>
      </c>
      <c r="S163" s="180" t="e">
        <f t="shared" si="26"/>
        <v>#REF!</v>
      </c>
      <c r="T163" s="180" t="e">
        <f t="shared" si="26"/>
        <v>#REF!</v>
      </c>
      <c r="U163" s="180" t="e">
        <f t="shared" si="26"/>
        <v>#REF!</v>
      </c>
      <c r="V163" s="180" t="e">
        <f t="shared" si="27"/>
        <v>#REF!</v>
      </c>
      <c r="W163" s="180" t="e">
        <f t="shared" si="27"/>
        <v>#REF!</v>
      </c>
      <c r="X163" s="180" t="e">
        <f t="shared" si="27"/>
        <v>#REF!</v>
      </c>
      <c r="Y163" s="180" t="e">
        <f t="shared" si="27"/>
        <v>#REF!</v>
      </c>
      <c r="Z163" s="180" t="e">
        <f t="shared" si="27"/>
        <v>#REF!</v>
      </c>
      <c r="AA163" s="180" t="e">
        <f t="shared" si="27"/>
        <v>#REF!</v>
      </c>
      <c r="AB163" s="180" t="e">
        <f t="shared" si="27"/>
        <v>#REF!</v>
      </c>
      <c r="AC163" s="180" t="e">
        <f t="shared" si="27"/>
        <v>#REF!</v>
      </c>
      <c r="AD163" s="180" t="e">
        <f t="shared" si="27"/>
        <v>#REF!</v>
      </c>
      <c r="AE163" s="180" t="e">
        <f t="shared" si="27"/>
        <v>#REF!</v>
      </c>
      <c r="AF163" s="180" t="e">
        <f t="shared" si="28"/>
        <v>#REF!</v>
      </c>
      <c r="AG163" s="180" t="e">
        <f t="shared" si="28"/>
        <v>#REF!</v>
      </c>
      <c r="AH163" s="180" t="e">
        <f t="shared" si="28"/>
        <v>#REF!</v>
      </c>
      <c r="AI163" s="180" t="e">
        <f t="shared" si="28"/>
        <v>#REF!</v>
      </c>
      <c r="AJ163" s="180" t="e">
        <f t="shared" si="28"/>
        <v>#REF!</v>
      </c>
      <c r="AK163" s="180" t="e">
        <f t="shared" si="28"/>
        <v>#REF!</v>
      </c>
      <c r="AL163" s="180" t="e">
        <f t="shared" si="28"/>
        <v>#REF!</v>
      </c>
      <c r="AM163" s="180" t="str">
        <f t="shared" si="28"/>
        <v/>
      </c>
      <c r="AN163" s="180" t="str">
        <f t="shared" si="28"/>
        <v/>
      </c>
      <c r="AO163" s="180" t="str">
        <f t="shared" si="28"/>
        <v/>
      </c>
    </row>
    <row r="164" spans="8:41" hidden="1" outlineLevel="1" x14ac:dyDescent="0.75">
      <c r="H164" s="139">
        <f t="shared" si="29"/>
        <v>2032</v>
      </c>
      <c r="L164" s="180" t="e">
        <f t="shared" si="26"/>
        <v>#REF!</v>
      </c>
      <c r="M164" s="180" t="e">
        <f t="shared" si="26"/>
        <v>#REF!</v>
      </c>
      <c r="N164" s="180" t="e">
        <f t="shared" si="26"/>
        <v>#REF!</v>
      </c>
      <c r="O164" s="180" t="e">
        <f t="shared" si="26"/>
        <v>#REF!</v>
      </c>
      <c r="P164" s="180" t="e">
        <f t="shared" si="26"/>
        <v>#REF!</v>
      </c>
      <c r="Q164" s="180" t="e">
        <f t="shared" si="26"/>
        <v>#REF!</v>
      </c>
      <c r="R164" s="180" t="e">
        <f t="shared" si="26"/>
        <v>#REF!</v>
      </c>
      <c r="S164" s="180" t="e">
        <f t="shared" si="26"/>
        <v>#REF!</v>
      </c>
      <c r="T164" s="180" t="e">
        <f t="shared" si="26"/>
        <v>#REF!</v>
      </c>
      <c r="U164" s="180" t="e">
        <f t="shared" si="26"/>
        <v>#REF!</v>
      </c>
      <c r="V164" s="180" t="e">
        <f t="shared" si="27"/>
        <v>#REF!</v>
      </c>
      <c r="W164" s="180" t="e">
        <f t="shared" si="27"/>
        <v>#REF!</v>
      </c>
      <c r="X164" s="180" t="e">
        <f t="shared" si="27"/>
        <v>#REF!</v>
      </c>
      <c r="Y164" s="180" t="e">
        <f t="shared" si="27"/>
        <v>#REF!</v>
      </c>
      <c r="Z164" s="180" t="e">
        <f t="shared" si="27"/>
        <v>#REF!</v>
      </c>
      <c r="AA164" s="180" t="e">
        <f t="shared" si="27"/>
        <v>#REF!</v>
      </c>
      <c r="AB164" s="180" t="e">
        <f t="shared" si="27"/>
        <v>#REF!</v>
      </c>
      <c r="AC164" s="180" t="e">
        <f t="shared" si="27"/>
        <v>#REF!</v>
      </c>
      <c r="AD164" s="180" t="e">
        <f t="shared" si="27"/>
        <v>#REF!</v>
      </c>
      <c r="AE164" s="180" t="e">
        <f t="shared" si="27"/>
        <v>#REF!</v>
      </c>
      <c r="AF164" s="180" t="e">
        <f t="shared" si="28"/>
        <v>#REF!</v>
      </c>
      <c r="AG164" s="180" t="e">
        <f t="shared" si="28"/>
        <v>#REF!</v>
      </c>
      <c r="AH164" s="180" t="e">
        <f t="shared" si="28"/>
        <v>#REF!</v>
      </c>
      <c r="AI164" s="180" t="e">
        <f t="shared" si="28"/>
        <v>#REF!</v>
      </c>
      <c r="AJ164" s="180" t="e">
        <f t="shared" si="28"/>
        <v>#REF!</v>
      </c>
      <c r="AK164" s="180" t="e">
        <f t="shared" si="28"/>
        <v>#REF!</v>
      </c>
      <c r="AL164" s="180" t="e">
        <f t="shared" si="28"/>
        <v>#REF!</v>
      </c>
      <c r="AM164" s="180" t="str">
        <f t="shared" si="28"/>
        <v/>
      </c>
      <c r="AN164" s="180" t="str">
        <f t="shared" si="28"/>
        <v/>
      </c>
      <c r="AO164" s="180" t="str">
        <f t="shared" si="28"/>
        <v/>
      </c>
    </row>
    <row r="165" spans="8:41" hidden="1" outlineLevel="1" x14ac:dyDescent="0.75">
      <c r="H165" s="139">
        <f t="shared" si="29"/>
        <v>2033</v>
      </c>
      <c r="L165" s="180" t="e">
        <f t="shared" si="26"/>
        <v>#REF!</v>
      </c>
      <c r="M165" s="180" t="e">
        <f t="shared" si="26"/>
        <v>#REF!</v>
      </c>
      <c r="N165" s="180" t="e">
        <f t="shared" si="26"/>
        <v>#REF!</v>
      </c>
      <c r="O165" s="180" t="e">
        <f t="shared" si="26"/>
        <v>#REF!</v>
      </c>
      <c r="P165" s="180" t="e">
        <f t="shared" si="26"/>
        <v>#REF!</v>
      </c>
      <c r="Q165" s="180" t="e">
        <f t="shared" si="26"/>
        <v>#REF!</v>
      </c>
      <c r="R165" s="180" t="e">
        <f t="shared" si="26"/>
        <v>#REF!</v>
      </c>
      <c r="S165" s="180" t="e">
        <f t="shared" si="26"/>
        <v>#REF!</v>
      </c>
      <c r="T165" s="180" t="e">
        <f t="shared" si="26"/>
        <v>#REF!</v>
      </c>
      <c r="U165" s="180" t="e">
        <f t="shared" si="26"/>
        <v>#REF!</v>
      </c>
      <c r="V165" s="180" t="e">
        <f t="shared" si="27"/>
        <v>#REF!</v>
      </c>
      <c r="W165" s="180" t="e">
        <f t="shared" si="27"/>
        <v>#REF!</v>
      </c>
      <c r="X165" s="180" t="e">
        <f t="shared" si="27"/>
        <v>#REF!</v>
      </c>
      <c r="Y165" s="180" t="e">
        <f t="shared" si="27"/>
        <v>#REF!</v>
      </c>
      <c r="Z165" s="180" t="e">
        <f t="shared" si="27"/>
        <v>#REF!</v>
      </c>
      <c r="AA165" s="180" t="e">
        <f t="shared" si="27"/>
        <v>#REF!</v>
      </c>
      <c r="AB165" s="180" t="e">
        <f t="shared" si="27"/>
        <v>#REF!</v>
      </c>
      <c r="AC165" s="180" t="e">
        <f t="shared" si="27"/>
        <v>#REF!</v>
      </c>
      <c r="AD165" s="180" t="e">
        <f t="shared" si="27"/>
        <v>#REF!</v>
      </c>
      <c r="AE165" s="180" t="e">
        <f t="shared" si="27"/>
        <v>#REF!</v>
      </c>
      <c r="AF165" s="180" t="e">
        <f t="shared" si="28"/>
        <v>#REF!</v>
      </c>
      <c r="AG165" s="180" t="e">
        <f t="shared" si="28"/>
        <v>#REF!</v>
      </c>
      <c r="AH165" s="180" t="e">
        <f t="shared" si="28"/>
        <v>#REF!</v>
      </c>
      <c r="AI165" s="180" t="e">
        <f t="shared" si="28"/>
        <v>#REF!</v>
      </c>
      <c r="AJ165" s="180" t="e">
        <f t="shared" si="28"/>
        <v>#REF!</v>
      </c>
      <c r="AK165" s="180" t="e">
        <f t="shared" si="28"/>
        <v>#REF!</v>
      </c>
      <c r="AL165" s="180" t="e">
        <f t="shared" si="28"/>
        <v>#REF!</v>
      </c>
      <c r="AM165" s="180" t="str">
        <f t="shared" si="28"/>
        <v/>
      </c>
      <c r="AN165" s="180" t="str">
        <f t="shared" si="28"/>
        <v/>
      </c>
      <c r="AO165" s="180" t="str">
        <f t="shared" si="28"/>
        <v/>
      </c>
    </row>
    <row r="166" spans="8:41" hidden="1" outlineLevel="1" x14ac:dyDescent="0.75">
      <c r="H166" s="139">
        <f t="shared" si="29"/>
        <v>2034</v>
      </c>
      <c r="L166" s="180" t="e">
        <f t="shared" si="26"/>
        <v>#REF!</v>
      </c>
      <c r="M166" s="180" t="e">
        <f t="shared" si="26"/>
        <v>#REF!</v>
      </c>
      <c r="N166" s="180" t="e">
        <f t="shared" si="26"/>
        <v>#REF!</v>
      </c>
      <c r="O166" s="180" t="e">
        <f t="shared" si="26"/>
        <v>#REF!</v>
      </c>
      <c r="P166" s="180" t="e">
        <f t="shared" si="26"/>
        <v>#REF!</v>
      </c>
      <c r="Q166" s="180" t="e">
        <f t="shared" si="26"/>
        <v>#REF!</v>
      </c>
      <c r="R166" s="180" t="e">
        <f t="shared" si="26"/>
        <v>#REF!</v>
      </c>
      <c r="S166" s="180" t="e">
        <f t="shared" si="26"/>
        <v>#REF!</v>
      </c>
      <c r="T166" s="180" t="e">
        <f t="shared" si="26"/>
        <v>#REF!</v>
      </c>
      <c r="U166" s="180" t="e">
        <f t="shared" si="26"/>
        <v>#REF!</v>
      </c>
      <c r="V166" s="180" t="e">
        <f t="shared" si="27"/>
        <v>#REF!</v>
      </c>
      <c r="W166" s="180" t="e">
        <f t="shared" si="27"/>
        <v>#REF!</v>
      </c>
      <c r="X166" s="180" t="e">
        <f t="shared" si="27"/>
        <v>#REF!</v>
      </c>
      <c r="Y166" s="180" t="e">
        <f t="shared" si="27"/>
        <v>#REF!</v>
      </c>
      <c r="Z166" s="180" t="e">
        <f t="shared" si="27"/>
        <v>#REF!</v>
      </c>
      <c r="AA166" s="180" t="e">
        <f t="shared" si="27"/>
        <v>#REF!</v>
      </c>
      <c r="AB166" s="180" t="e">
        <f t="shared" si="27"/>
        <v>#REF!</v>
      </c>
      <c r="AC166" s="180" t="e">
        <f t="shared" si="27"/>
        <v>#REF!</v>
      </c>
      <c r="AD166" s="180" t="e">
        <f t="shared" si="27"/>
        <v>#REF!</v>
      </c>
      <c r="AE166" s="180" t="e">
        <f t="shared" si="27"/>
        <v>#REF!</v>
      </c>
      <c r="AF166" s="180" t="e">
        <f t="shared" si="28"/>
        <v>#REF!</v>
      </c>
      <c r="AG166" s="180" t="e">
        <f t="shared" si="28"/>
        <v>#REF!</v>
      </c>
      <c r="AH166" s="180" t="e">
        <f t="shared" si="28"/>
        <v>#REF!</v>
      </c>
      <c r="AI166" s="180" t="e">
        <f t="shared" si="28"/>
        <v>#REF!</v>
      </c>
      <c r="AJ166" s="180" t="e">
        <f t="shared" si="28"/>
        <v>#REF!</v>
      </c>
      <c r="AK166" s="180" t="e">
        <f t="shared" si="28"/>
        <v>#REF!</v>
      </c>
      <c r="AL166" s="180" t="e">
        <f t="shared" si="28"/>
        <v>#REF!</v>
      </c>
      <c r="AM166" s="180" t="str">
        <f t="shared" si="28"/>
        <v/>
      </c>
      <c r="AN166" s="180" t="str">
        <f t="shared" si="28"/>
        <v/>
      </c>
      <c r="AO166" s="180" t="str">
        <f t="shared" si="28"/>
        <v/>
      </c>
    </row>
    <row r="167" spans="8:41" hidden="1" outlineLevel="1" x14ac:dyDescent="0.75">
      <c r="H167" s="139">
        <f t="shared" si="29"/>
        <v>2035</v>
      </c>
      <c r="L167" s="180" t="e">
        <f t="shared" si="26"/>
        <v>#REF!</v>
      </c>
      <c r="M167" s="180" t="e">
        <f t="shared" si="26"/>
        <v>#REF!</v>
      </c>
      <c r="N167" s="180" t="e">
        <f t="shared" si="26"/>
        <v>#REF!</v>
      </c>
      <c r="O167" s="180" t="e">
        <f t="shared" si="26"/>
        <v>#REF!</v>
      </c>
      <c r="P167" s="180" t="e">
        <f t="shared" si="26"/>
        <v>#REF!</v>
      </c>
      <c r="Q167" s="180" t="e">
        <f t="shared" si="26"/>
        <v>#REF!</v>
      </c>
      <c r="R167" s="180" t="e">
        <f t="shared" si="26"/>
        <v>#REF!</v>
      </c>
      <c r="S167" s="180" t="e">
        <f t="shared" si="26"/>
        <v>#REF!</v>
      </c>
      <c r="T167" s="180" t="e">
        <f t="shared" si="26"/>
        <v>#REF!</v>
      </c>
      <c r="U167" s="180" t="e">
        <f t="shared" si="26"/>
        <v>#REF!</v>
      </c>
      <c r="V167" s="180" t="e">
        <f t="shared" si="27"/>
        <v>#REF!</v>
      </c>
      <c r="W167" s="180" t="e">
        <f t="shared" si="27"/>
        <v>#REF!</v>
      </c>
      <c r="X167" s="180" t="e">
        <f t="shared" si="27"/>
        <v>#REF!</v>
      </c>
      <c r="Y167" s="180" t="e">
        <f t="shared" si="27"/>
        <v>#REF!</v>
      </c>
      <c r="Z167" s="180" t="e">
        <f t="shared" si="27"/>
        <v>#REF!</v>
      </c>
      <c r="AA167" s="180" t="e">
        <f t="shared" si="27"/>
        <v>#REF!</v>
      </c>
      <c r="AB167" s="180" t="e">
        <f t="shared" si="27"/>
        <v>#REF!</v>
      </c>
      <c r="AC167" s="180" t="e">
        <f t="shared" si="27"/>
        <v>#REF!</v>
      </c>
      <c r="AD167" s="180" t="e">
        <f t="shared" si="27"/>
        <v>#REF!</v>
      </c>
      <c r="AE167" s="180" t="e">
        <f t="shared" si="27"/>
        <v>#REF!</v>
      </c>
      <c r="AF167" s="180" t="e">
        <f t="shared" si="28"/>
        <v>#REF!</v>
      </c>
      <c r="AG167" s="180" t="e">
        <f t="shared" si="28"/>
        <v>#REF!</v>
      </c>
      <c r="AH167" s="180" t="e">
        <f t="shared" si="28"/>
        <v>#REF!</v>
      </c>
      <c r="AI167" s="180" t="e">
        <f t="shared" si="28"/>
        <v>#REF!</v>
      </c>
      <c r="AJ167" s="180" t="e">
        <f t="shared" si="28"/>
        <v>#REF!</v>
      </c>
      <c r="AK167" s="180" t="e">
        <f t="shared" si="28"/>
        <v>#REF!</v>
      </c>
      <c r="AL167" s="180" t="e">
        <f t="shared" si="28"/>
        <v>#REF!</v>
      </c>
      <c r="AM167" s="180" t="str">
        <f t="shared" si="28"/>
        <v/>
      </c>
      <c r="AN167" s="180" t="str">
        <f t="shared" si="28"/>
        <v/>
      </c>
      <c r="AO167" s="180" t="str">
        <f t="shared" si="28"/>
        <v/>
      </c>
    </row>
    <row r="168" spans="8:41" hidden="1" outlineLevel="1" x14ac:dyDescent="0.75">
      <c r="H168" s="139">
        <f t="shared" si="29"/>
        <v>2036</v>
      </c>
      <c r="L168" s="180" t="e">
        <f t="shared" ref="L168:U177" si="30">IF(AND($H168&lt;&gt;"",L$67&lt;&gt;""),IF(AND(L$67&gt;=$H168,L$67&lt;$H168+$D$28),SUMIFS($L$157:$AO$157,$L$67:$AO$67,$H168)/$D$28,0),"")</f>
        <v>#REF!</v>
      </c>
      <c r="M168" s="180" t="e">
        <f t="shared" si="30"/>
        <v>#REF!</v>
      </c>
      <c r="N168" s="180" t="e">
        <f t="shared" si="30"/>
        <v>#REF!</v>
      </c>
      <c r="O168" s="180" t="e">
        <f t="shared" si="30"/>
        <v>#REF!</v>
      </c>
      <c r="P168" s="180" t="e">
        <f t="shared" si="30"/>
        <v>#REF!</v>
      </c>
      <c r="Q168" s="180" t="e">
        <f t="shared" si="30"/>
        <v>#REF!</v>
      </c>
      <c r="R168" s="180" t="e">
        <f t="shared" si="30"/>
        <v>#REF!</v>
      </c>
      <c r="S168" s="180" t="e">
        <f t="shared" si="30"/>
        <v>#REF!</v>
      </c>
      <c r="T168" s="180" t="e">
        <f t="shared" si="30"/>
        <v>#REF!</v>
      </c>
      <c r="U168" s="180" t="e">
        <f t="shared" si="30"/>
        <v>#REF!</v>
      </c>
      <c r="V168" s="180" t="e">
        <f t="shared" ref="V168:AE177" si="31">IF(AND($H168&lt;&gt;"",V$67&lt;&gt;""),IF(AND(V$67&gt;=$H168,V$67&lt;$H168+$D$28),SUMIFS($L$157:$AO$157,$L$67:$AO$67,$H168)/$D$28,0),"")</f>
        <v>#REF!</v>
      </c>
      <c r="W168" s="180" t="e">
        <f t="shared" si="31"/>
        <v>#REF!</v>
      </c>
      <c r="X168" s="180" t="e">
        <f t="shared" si="31"/>
        <v>#REF!</v>
      </c>
      <c r="Y168" s="180" t="e">
        <f t="shared" si="31"/>
        <v>#REF!</v>
      </c>
      <c r="Z168" s="180" t="e">
        <f t="shared" si="31"/>
        <v>#REF!</v>
      </c>
      <c r="AA168" s="180" t="e">
        <f t="shared" si="31"/>
        <v>#REF!</v>
      </c>
      <c r="AB168" s="180" t="e">
        <f t="shared" si="31"/>
        <v>#REF!</v>
      </c>
      <c r="AC168" s="180" t="e">
        <f t="shared" si="31"/>
        <v>#REF!</v>
      </c>
      <c r="AD168" s="180" t="e">
        <f t="shared" si="31"/>
        <v>#REF!</v>
      </c>
      <c r="AE168" s="180" t="e">
        <f t="shared" si="31"/>
        <v>#REF!</v>
      </c>
      <c r="AF168" s="180" t="e">
        <f t="shared" ref="AF168:AO177" si="32">IF(AND($H168&lt;&gt;"",AF$67&lt;&gt;""),IF(AND(AF$67&gt;=$H168,AF$67&lt;$H168+$D$28),SUMIFS($L$157:$AO$157,$L$67:$AO$67,$H168)/$D$28,0),"")</f>
        <v>#REF!</v>
      </c>
      <c r="AG168" s="180" t="e">
        <f t="shared" si="32"/>
        <v>#REF!</v>
      </c>
      <c r="AH168" s="180" t="e">
        <f t="shared" si="32"/>
        <v>#REF!</v>
      </c>
      <c r="AI168" s="180" t="e">
        <f t="shared" si="32"/>
        <v>#REF!</v>
      </c>
      <c r="AJ168" s="180" t="e">
        <f t="shared" si="32"/>
        <v>#REF!</v>
      </c>
      <c r="AK168" s="180" t="e">
        <f t="shared" si="32"/>
        <v>#REF!</v>
      </c>
      <c r="AL168" s="180" t="e">
        <f t="shared" si="32"/>
        <v>#REF!</v>
      </c>
      <c r="AM168" s="180" t="str">
        <f t="shared" si="32"/>
        <v/>
      </c>
      <c r="AN168" s="180" t="str">
        <f t="shared" si="32"/>
        <v/>
      </c>
      <c r="AO168" s="180" t="str">
        <f t="shared" si="32"/>
        <v/>
      </c>
    </row>
    <row r="169" spans="8:41" hidden="1" outlineLevel="1" x14ac:dyDescent="0.75">
      <c r="H169" s="139">
        <f t="shared" si="29"/>
        <v>2037</v>
      </c>
      <c r="L169" s="180" t="e">
        <f t="shared" si="30"/>
        <v>#REF!</v>
      </c>
      <c r="M169" s="180" t="e">
        <f t="shared" si="30"/>
        <v>#REF!</v>
      </c>
      <c r="N169" s="180" t="e">
        <f t="shared" si="30"/>
        <v>#REF!</v>
      </c>
      <c r="O169" s="180" t="e">
        <f t="shared" si="30"/>
        <v>#REF!</v>
      </c>
      <c r="P169" s="180" t="e">
        <f t="shared" si="30"/>
        <v>#REF!</v>
      </c>
      <c r="Q169" s="180" t="e">
        <f t="shared" si="30"/>
        <v>#REF!</v>
      </c>
      <c r="R169" s="180" t="e">
        <f t="shared" si="30"/>
        <v>#REF!</v>
      </c>
      <c r="S169" s="180" t="e">
        <f t="shared" si="30"/>
        <v>#REF!</v>
      </c>
      <c r="T169" s="180" t="e">
        <f t="shared" si="30"/>
        <v>#REF!</v>
      </c>
      <c r="U169" s="180" t="e">
        <f t="shared" si="30"/>
        <v>#REF!</v>
      </c>
      <c r="V169" s="180" t="e">
        <f t="shared" si="31"/>
        <v>#REF!</v>
      </c>
      <c r="W169" s="180" t="e">
        <f t="shared" si="31"/>
        <v>#REF!</v>
      </c>
      <c r="X169" s="180" t="e">
        <f t="shared" si="31"/>
        <v>#REF!</v>
      </c>
      <c r="Y169" s="180" t="e">
        <f t="shared" si="31"/>
        <v>#REF!</v>
      </c>
      <c r="Z169" s="180" t="e">
        <f t="shared" si="31"/>
        <v>#REF!</v>
      </c>
      <c r="AA169" s="180" t="e">
        <f t="shared" si="31"/>
        <v>#REF!</v>
      </c>
      <c r="AB169" s="180" t="e">
        <f t="shared" si="31"/>
        <v>#REF!</v>
      </c>
      <c r="AC169" s="180" t="e">
        <f t="shared" si="31"/>
        <v>#REF!</v>
      </c>
      <c r="AD169" s="180" t="e">
        <f t="shared" si="31"/>
        <v>#REF!</v>
      </c>
      <c r="AE169" s="180" t="e">
        <f t="shared" si="31"/>
        <v>#REF!</v>
      </c>
      <c r="AF169" s="180" t="e">
        <f t="shared" si="32"/>
        <v>#REF!</v>
      </c>
      <c r="AG169" s="180" t="e">
        <f t="shared" si="32"/>
        <v>#REF!</v>
      </c>
      <c r="AH169" s="180" t="e">
        <f t="shared" si="32"/>
        <v>#REF!</v>
      </c>
      <c r="AI169" s="180" t="e">
        <f t="shared" si="32"/>
        <v>#REF!</v>
      </c>
      <c r="AJ169" s="180" t="e">
        <f t="shared" si="32"/>
        <v>#REF!</v>
      </c>
      <c r="AK169" s="180" t="e">
        <f t="shared" si="32"/>
        <v>#REF!</v>
      </c>
      <c r="AL169" s="180" t="e">
        <f t="shared" si="32"/>
        <v>#REF!</v>
      </c>
      <c r="AM169" s="180" t="str">
        <f t="shared" si="32"/>
        <v/>
      </c>
      <c r="AN169" s="180" t="str">
        <f t="shared" si="32"/>
        <v/>
      </c>
      <c r="AO169" s="180" t="str">
        <f t="shared" si="32"/>
        <v/>
      </c>
    </row>
    <row r="170" spans="8:41" hidden="1" outlineLevel="1" x14ac:dyDescent="0.75">
      <c r="H170" s="139">
        <f t="shared" si="29"/>
        <v>2038</v>
      </c>
      <c r="L170" s="180" t="e">
        <f t="shared" si="30"/>
        <v>#REF!</v>
      </c>
      <c r="M170" s="180" t="e">
        <f t="shared" si="30"/>
        <v>#REF!</v>
      </c>
      <c r="N170" s="180" t="e">
        <f t="shared" si="30"/>
        <v>#REF!</v>
      </c>
      <c r="O170" s="180" t="e">
        <f t="shared" si="30"/>
        <v>#REF!</v>
      </c>
      <c r="P170" s="180" t="e">
        <f t="shared" si="30"/>
        <v>#REF!</v>
      </c>
      <c r="Q170" s="180" t="e">
        <f t="shared" si="30"/>
        <v>#REF!</v>
      </c>
      <c r="R170" s="180" t="e">
        <f t="shared" si="30"/>
        <v>#REF!</v>
      </c>
      <c r="S170" s="180" t="e">
        <f t="shared" si="30"/>
        <v>#REF!</v>
      </c>
      <c r="T170" s="180" t="e">
        <f t="shared" si="30"/>
        <v>#REF!</v>
      </c>
      <c r="U170" s="180" t="e">
        <f t="shared" si="30"/>
        <v>#REF!</v>
      </c>
      <c r="V170" s="180" t="e">
        <f t="shared" si="31"/>
        <v>#REF!</v>
      </c>
      <c r="W170" s="180" t="e">
        <f t="shared" si="31"/>
        <v>#REF!</v>
      </c>
      <c r="X170" s="180" t="e">
        <f t="shared" si="31"/>
        <v>#REF!</v>
      </c>
      <c r="Y170" s="180" t="e">
        <f t="shared" si="31"/>
        <v>#REF!</v>
      </c>
      <c r="Z170" s="180" t="e">
        <f t="shared" si="31"/>
        <v>#REF!</v>
      </c>
      <c r="AA170" s="180" t="e">
        <f t="shared" si="31"/>
        <v>#REF!</v>
      </c>
      <c r="AB170" s="180" t="e">
        <f t="shared" si="31"/>
        <v>#REF!</v>
      </c>
      <c r="AC170" s="180" t="e">
        <f t="shared" si="31"/>
        <v>#REF!</v>
      </c>
      <c r="AD170" s="180" t="e">
        <f t="shared" si="31"/>
        <v>#REF!</v>
      </c>
      <c r="AE170" s="180" t="e">
        <f t="shared" si="31"/>
        <v>#REF!</v>
      </c>
      <c r="AF170" s="180" t="e">
        <f t="shared" si="32"/>
        <v>#REF!</v>
      </c>
      <c r="AG170" s="180" t="e">
        <f t="shared" si="32"/>
        <v>#REF!</v>
      </c>
      <c r="AH170" s="180" t="e">
        <f t="shared" si="32"/>
        <v>#REF!</v>
      </c>
      <c r="AI170" s="180" t="e">
        <f t="shared" si="32"/>
        <v>#REF!</v>
      </c>
      <c r="AJ170" s="180" t="e">
        <f t="shared" si="32"/>
        <v>#REF!</v>
      </c>
      <c r="AK170" s="180" t="e">
        <f t="shared" si="32"/>
        <v>#REF!</v>
      </c>
      <c r="AL170" s="180" t="e">
        <f t="shared" si="32"/>
        <v>#REF!</v>
      </c>
      <c r="AM170" s="180" t="str">
        <f t="shared" si="32"/>
        <v/>
      </c>
      <c r="AN170" s="180" t="str">
        <f t="shared" si="32"/>
        <v/>
      </c>
      <c r="AO170" s="180" t="str">
        <f t="shared" si="32"/>
        <v/>
      </c>
    </row>
    <row r="171" spans="8:41" hidden="1" outlineLevel="1" x14ac:dyDescent="0.75">
      <c r="H171" s="139">
        <f t="shared" si="29"/>
        <v>2039</v>
      </c>
      <c r="L171" s="180" t="e">
        <f t="shared" si="30"/>
        <v>#REF!</v>
      </c>
      <c r="M171" s="180" t="e">
        <f t="shared" si="30"/>
        <v>#REF!</v>
      </c>
      <c r="N171" s="180" t="e">
        <f t="shared" si="30"/>
        <v>#REF!</v>
      </c>
      <c r="O171" s="180" t="e">
        <f t="shared" si="30"/>
        <v>#REF!</v>
      </c>
      <c r="P171" s="180" t="e">
        <f t="shared" si="30"/>
        <v>#REF!</v>
      </c>
      <c r="Q171" s="180" t="e">
        <f t="shared" si="30"/>
        <v>#REF!</v>
      </c>
      <c r="R171" s="180" t="e">
        <f t="shared" si="30"/>
        <v>#REF!</v>
      </c>
      <c r="S171" s="180" t="e">
        <f t="shared" si="30"/>
        <v>#REF!</v>
      </c>
      <c r="T171" s="180" t="e">
        <f t="shared" si="30"/>
        <v>#REF!</v>
      </c>
      <c r="U171" s="180" t="e">
        <f t="shared" si="30"/>
        <v>#REF!</v>
      </c>
      <c r="V171" s="180" t="e">
        <f t="shared" si="31"/>
        <v>#REF!</v>
      </c>
      <c r="W171" s="180" t="e">
        <f t="shared" si="31"/>
        <v>#REF!</v>
      </c>
      <c r="X171" s="180" t="e">
        <f t="shared" si="31"/>
        <v>#REF!</v>
      </c>
      <c r="Y171" s="180" t="e">
        <f t="shared" si="31"/>
        <v>#REF!</v>
      </c>
      <c r="Z171" s="180" t="e">
        <f t="shared" si="31"/>
        <v>#REF!</v>
      </c>
      <c r="AA171" s="180" t="e">
        <f t="shared" si="31"/>
        <v>#REF!</v>
      </c>
      <c r="AB171" s="180" t="e">
        <f t="shared" si="31"/>
        <v>#REF!</v>
      </c>
      <c r="AC171" s="180" t="e">
        <f t="shared" si="31"/>
        <v>#REF!</v>
      </c>
      <c r="AD171" s="180" t="e">
        <f t="shared" si="31"/>
        <v>#REF!</v>
      </c>
      <c r="AE171" s="180" t="e">
        <f t="shared" si="31"/>
        <v>#REF!</v>
      </c>
      <c r="AF171" s="180" t="e">
        <f t="shared" si="32"/>
        <v>#REF!</v>
      </c>
      <c r="AG171" s="180" t="e">
        <f t="shared" si="32"/>
        <v>#REF!</v>
      </c>
      <c r="AH171" s="180" t="e">
        <f t="shared" si="32"/>
        <v>#REF!</v>
      </c>
      <c r="AI171" s="180" t="e">
        <f t="shared" si="32"/>
        <v>#REF!</v>
      </c>
      <c r="AJ171" s="180" t="e">
        <f t="shared" si="32"/>
        <v>#REF!</v>
      </c>
      <c r="AK171" s="180" t="e">
        <f t="shared" si="32"/>
        <v>#REF!</v>
      </c>
      <c r="AL171" s="180" t="e">
        <f t="shared" si="32"/>
        <v>#REF!</v>
      </c>
      <c r="AM171" s="180" t="str">
        <f t="shared" si="32"/>
        <v/>
      </c>
      <c r="AN171" s="180" t="str">
        <f t="shared" si="32"/>
        <v/>
      </c>
      <c r="AO171" s="180" t="str">
        <f t="shared" si="32"/>
        <v/>
      </c>
    </row>
    <row r="172" spans="8:41" hidden="1" outlineLevel="1" x14ac:dyDescent="0.75">
      <c r="H172" s="139">
        <f t="shared" si="29"/>
        <v>2040</v>
      </c>
      <c r="L172" s="180" t="e">
        <f t="shared" si="30"/>
        <v>#REF!</v>
      </c>
      <c r="M172" s="180" t="e">
        <f t="shared" si="30"/>
        <v>#REF!</v>
      </c>
      <c r="N172" s="180" t="e">
        <f t="shared" si="30"/>
        <v>#REF!</v>
      </c>
      <c r="O172" s="180" t="e">
        <f t="shared" si="30"/>
        <v>#REF!</v>
      </c>
      <c r="P172" s="180" t="e">
        <f t="shared" si="30"/>
        <v>#REF!</v>
      </c>
      <c r="Q172" s="180" t="e">
        <f t="shared" si="30"/>
        <v>#REF!</v>
      </c>
      <c r="R172" s="180" t="e">
        <f t="shared" si="30"/>
        <v>#REF!</v>
      </c>
      <c r="S172" s="180" t="e">
        <f t="shared" si="30"/>
        <v>#REF!</v>
      </c>
      <c r="T172" s="180" t="e">
        <f t="shared" si="30"/>
        <v>#REF!</v>
      </c>
      <c r="U172" s="180" t="e">
        <f t="shared" si="30"/>
        <v>#REF!</v>
      </c>
      <c r="V172" s="180" t="e">
        <f t="shared" si="31"/>
        <v>#REF!</v>
      </c>
      <c r="W172" s="180" t="e">
        <f t="shared" si="31"/>
        <v>#REF!</v>
      </c>
      <c r="X172" s="180" t="e">
        <f t="shared" si="31"/>
        <v>#REF!</v>
      </c>
      <c r="Y172" s="180" t="e">
        <f t="shared" si="31"/>
        <v>#REF!</v>
      </c>
      <c r="Z172" s="180" t="e">
        <f t="shared" si="31"/>
        <v>#REF!</v>
      </c>
      <c r="AA172" s="180" t="e">
        <f t="shared" si="31"/>
        <v>#REF!</v>
      </c>
      <c r="AB172" s="180" t="e">
        <f t="shared" si="31"/>
        <v>#REF!</v>
      </c>
      <c r="AC172" s="180" t="e">
        <f t="shared" si="31"/>
        <v>#REF!</v>
      </c>
      <c r="AD172" s="180" t="e">
        <f t="shared" si="31"/>
        <v>#REF!</v>
      </c>
      <c r="AE172" s="180" t="e">
        <f t="shared" si="31"/>
        <v>#REF!</v>
      </c>
      <c r="AF172" s="180" t="e">
        <f t="shared" si="32"/>
        <v>#REF!</v>
      </c>
      <c r="AG172" s="180" t="e">
        <f t="shared" si="32"/>
        <v>#REF!</v>
      </c>
      <c r="AH172" s="180" t="e">
        <f t="shared" si="32"/>
        <v>#REF!</v>
      </c>
      <c r="AI172" s="180" t="e">
        <f t="shared" si="32"/>
        <v>#REF!</v>
      </c>
      <c r="AJ172" s="180" t="e">
        <f t="shared" si="32"/>
        <v>#REF!</v>
      </c>
      <c r="AK172" s="180" t="e">
        <f t="shared" si="32"/>
        <v>#REF!</v>
      </c>
      <c r="AL172" s="180" t="e">
        <f t="shared" si="32"/>
        <v>#REF!</v>
      </c>
      <c r="AM172" s="180" t="str">
        <f t="shared" si="32"/>
        <v/>
      </c>
      <c r="AN172" s="180" t="str">
        <f t="shared" si="32"/>
        <v/>
      </c>
      <c r="AO172" s="180" t="str">
        <f t="shared" si="32"/>
        <v/>
      </c>
    </row>
    <row r="173" spans="8:41" hidden="1" outlineLevel="1" x14ac:dyDescent="0.75">
      <c r="H173" s="139">
        <f t="shared" si="29"/>
        <v>2041</v>
      </c>
      <c r="L173" s="180" t="e">
        <f t="shared" si="30"/>
        <v>#REF!</v>
      </c>
      <c r="M173" s="180" t="e">
        <f t="shared" si="30"/>
        <v>#REF!</v>
      </c>
      <c r="N173" s="180" t="e">
        <f t="shared" si="30"/>
        <v>#REF!</v>
      </c>
      <c r="O173" s="180" t="e">
        <f t="shared" si="30"/>
        <v>#REF!</v>
      </c>
      <c r="P173" s="180" t="e">
        <f t="shared" si="30"/>
        <v>#REF!</v>
      </c>
      <c r="Q173" s="180" t="e">
        <f t="shared" si="30"/>
        <v>#REF!</v>
      </c>
      <c r="R173" s="180" t="e">
        <f t="shared" si="30"/>
        <v>#REF!</v>
      </c>
      <c r="S173" s="180" t="e">
        <f t="shared" si="30"/>
        <v>#REF!</v>
      </c>
      <c r="T173" s="180" t="e">
        <f t="shared" si="30"/>
        <v>#REF!</v>
      </c>
      <c r="U173" s="180" t="e">
        <f t="shared" si="30"/>
        <v>#REF!</v>
      </c>
      <c r="V173" s="180" t="e">
        <f t="shared" si="31"/>
        <v>#REF!</v>
      </c>
      <c r="W173" s="180" t="e">
        <f t="shared" si="31"/>
        <v>#REF!</v>
      </c>
      <c r="X173" s="180" t="e">
        <f t="shared" si="31"/>
        <v>#REF!</v>
      </c>
      <c r="Y173" s="180" t="e">
        <f t="shared" si="31"/>
        <v>#REF!</v>
      </c>
      <c r="Z173" s="180" t="e">
        <f t="shared" si="31"/>
        <v>#REF!</v>
      </c>
      <c r="AA173" s="180" t="e">
        <f t="shared" si="31"/>
        <v>#REF!</v>
      </c>
      <c r="AB173" s="180" t="e">
        <f t="shared" si="31"/>
        <v>#REF!</v>
      </c>
      <c r="AC173" s="180" t="e">
        <f t="shared" si="31"/>
        <v>#REF!</v>
      </c>
      <c r="AD173" s="180" t="e">
        <f t="shared" si="31"/>
        <v>#REF!</v>
      </c>
      <c r="AE173" s="180" t="e">
        <f t="shared" si="31"/>
        <v>#REF!</v>
      </c>
      <c r="AF173" s="180" t="e">
        <f t="shared" si="32"/>
        <v>#REF!</v>
      </c>
      <c r="AG173" s="180" t="e">
        <f t="shared" si="32"/>
        <v>#REF!</v>
      </c>
      <c r="AH173" s="180" t="e">
        <f t="shared" si="32"/>
        <v>#REF!</v>
      </c>
      <c r="AI173" s="180" t="e">
        <f t="shared" si="32"/>
        <v>#REF!</v>
      </c>
      <c r="AJ173" s="180" t="e">
        <f t="shared" si="32"/>
        <v>#REF!</v>
      </c>
      <c r="AK173" s="180" t="e">
        <f t="shared" si="32"/>
        <v>#REF!</v>
      </c>
      <c r="AL173" s="180" t="e">
        <f t="shared" si="32"/>
        <v>#REF!</v>
      </c>
      <c r="AM173" s="180" t="str">
        <f t="shared" si="32"/>
        <v/>
      </c>
      <c r="AN173" s="180" t="str">
        <f t="shared" si="32"/>
        <v/>
      </c>
      <c r="AO173" s="180" t="str">
        <f t="shared" si="32"/>
        <v/>
      </c>
    </row>
    <row r="174" spans="8:41" hidden="1" outlineLevel="1" x14ac:dyDescent="0.75">
      <c r="H174" s="139">
        <f t="shared" si="29"/>
        <v>2042</v>
      </c>
      <c r="L174" s="180" t="e">
        <f t="shared" si="30"/>
        <v>#REF!</v>
      </c>
      <c r="M174" s="180" t="e">
        <f t="shared" si="30"/>
        <v>#REF!</v>
      </c>
      <c r="N174" s="180" t="e">
        <f t="shared" si="30"/>
        <v>#REF!</v>
      </c>
      <c r="O174" s="180" t="e">
        <f t="shared" si="30"/>
        <v>#REF!</v>
      </c>
      <c r="P174" s="180" t="e">
        <f t="shared" si="30"/>
        <v>#REF!</v>
      </c>
      <c r="Q174" s="180" t="e">
        <f t="shared" si="30"/>
        <v>#REF!</v>
      </c>
      <c r="R174" s="180" t="e">
        <f t="shared" si="30"/>
        <v>#REF!</v>
      </c>
      <c r="S174" s="180" t="e">
        <f t="shared" si="30"/>
        <v>#REF!</v>
      </c>
      <c r="T174" s="180" t="e">
        <f t="shared" si="30"/>
        <v>#REF!</v>
      </c>
      <c r="U174" s="180" t="e">
        <f t="shared" si="30"/>
        <v>#REF!</v>
      </c>
      <c r="V174" s="180" t="e">
        <f t="shared" si="31"/>
        <v>#REF!</v>
      </c>
      <c r="W174" s="180" t="e">
        <f t="shared" si="31"/>
        <v>#REF!</v>
      </c>
      <c r="X174" s="180" t="e">
        <f t="shared" si="31"/>
        <v>#REF!</v>
      </c>
      <c r="Y174" s="180" t="e">
        <f t="shared" si="31"/>
        <v>#REF!</v>
      </c>
      <c r="Z174" s="180" t="e">
        <f t="shared" si="31"/>
        <v>#REF!</v>
      </c>
      <c r="AA174" s="180" t="e">
        <f t="shared" si="31"/>
        <v>#REF!</v>
      </c>
      <c r="AB174" s="180" t="e">
        <f t="shared" si="31"/>
        <v>#REF!</v>
      </c>
      <c r="AC174" s="180" t="e">
        <f t="shared" si="31"/>
        <v>#REF!</v>
      </c>
      <c r="AD174" s="180" t="e">
        <f t="shared" si="31"/>
        <v>#REF!</v>
      </c>
      <c r="AE174" s="180" t="e">
        <f t="shared" si="31"/>
        <v>#REF!</v>
      </c>
      <c r="AF174" s="180" t="e">
        <f t="shared" si="32"/>
        <v>#REF!</v>
      </c>
      <c r="AG174" s="180" t="e">
        <f t="shared" si="32"/>
        <v>#REF!</v>
      </c>
      <c r="AH174" s="180" t="e">
        <f t="shared" si="32"/>
        <v>#REF!</v>
      </c>
      <c r="AI174" s="180" t="e">
        <f t="shared" si="32"/>
        <v>#REF!</v>
      </c>
      <c r="AJ174" s="180" t="e">
        <f t="shared" si="32"/>
        <v>#REF!</v>
      </c>
      <c r="AK174" s="180" t="e">
        <f t="shared" si="32"/>
        <v>#REF!</v>
      </c>
      <c r="AL174" s="180" t="e">
        <f t="shared" si="32"/>
        <v>#REF!</v>
      </c>
      <c r="AM174" s="180" t="str">
        <f t="shared" si="32"/>
        <v/>
      </c>
      <c r="AN174" s="180" t="str">
        <f t="shared" si="32"/>
        <v/>
      </c>
      <c r="AO174" s="180" t="str">
        <f t="shared" si="32"/>
        <v/>
      </c>
    </row>
    <row r="175" spans="8:41" hidden="1" outlineLevel="1" x14ac:dyDescent="0.75">
      <c r="H175" s="139">
        <f t="shared" si="29"/>
        <v>2043</v>
      </c>
      <c r="L175" s="180" t="e">
        <f t="shared" si="30"/>
        <v>#REF!</v>
      </c>
      <c r="M175" s="180" t="e">
        <f t="shared" si="30"/>
        <v>#REF!</v>
      </c>
      <c r="N175" s="180" t="e">
        <f t="shared" si="30"/>
        <v>#REF!</v>
      </c>
      <c r="O175" s="180" t="e">
        <f t="shared" si="30"/>
        <v>#REF!</v>
      </c>
      <c r="P175" s="180" t="e">
        <f t="shared" si="30"/>
        <v>#REF!</v>
      </c>
      <c r="Q175" s="180" t="e">
        <f t="shared" si="30"/>
        <v>#REF!</v>
      </c>
      <c r="R175" s="180" t="e">
        <f t="shared" si="30"/>
        <v>#REF!</v>
      </c>
      <c r="S175" s="180" t="e">
        <f t="shared" si="30"/>
        <v>#REF!</v>
      </c>
      <c r="T175" s="180" t="e">
        <f t="shared" si="30"/>
        <v>#REF!</v>
      </c>
      <c r="U175" s="180" t="e">
        <f t="shared" si="30"/>
        <v>#REF!</v>
      </c>
      <c r="V175" s="180" t="e">
        <f t="shared" si="31"/>
        <v>#REF!</v>
      </c>
      <c r="W175" s="180" t="e">
        <f t="shared" si="31"/>
        <v>#REF!</v>
      </c>
      <c r="X175" s="180" t="e">
        <f t="shared" si="31"/>
        <v>#REF!</v>
      </c>
      <c r="Y175" s="180" t="e">
        <f t="shared" si="31"/>
        <v>#REF!</v>
      </c>
      <c r="Z175" s="180" t="e">
        <f t="shared" si="31"/>
        <v>#REF!</v>
      </c>
      <c r="AA175" s="180" t="e">
        <f t="shared" si="31"/>
        <v>#REF!</v>
      </c>
      <c r="AB175" s="180" t="e">
        <f t="shared" si="31"/>
        <v>#REF!</v>
      </c>
      <c r="AC175" s="180" t="e">
        <f t="shared" si="31"/>
        <v>#REF!</v>
      </c>
      <c r="AD175" s="180" t="e">
        <f t="shared" si="31"/>
        <v>#REF!</v>
      </c>
      <c r="AE175" s="180" t="e">
        <f t="shared" si="31"/>
        <v>#REF!</v>
      </c>
      <c r="AF175" s="180" t="e">
        <f t="shared" si="32"/>
        <v>#REF!</v>
      </c>
      <c r="AG175" s="180" t="e">
        <f t="shared" si="32"/>
        <v>#REF!</v>
      </c>
      <c r="AH175" s="180" t="e">
        <f t="shared" si="32"/>
        <v>#REF!</v>
      </c>
      <c r="AI175" s="180" t="e">
        <f t="shared" si="32"/>
        <v>#REF!</v>
      </c>
      <c r="AJ175" s="180" t="e">
        <f t="shared" si="32"/>
        <v>#REF!</v>
      </c>
      <c r="AK175" s="180" t="e">
        <f t="shared" si="32"/>
        <v>#REF!</v>
      </c>
      <c r="AL175" s="180" t="e">
        <f t="shared" si="32"/>
        <v>#REF!</v>
      </c>
      <c r="AM175" s="180" t="str">
        <f t="shared" si="32"/>
        <v/>
      </c>
      <c r="AN175" s="180" t="str">
        <f t="shared" si="32"/>
        <v/>
      </c>
      <c r="AO175" s="180" t="str">
        <f t="shared" si="32"/>
        <v/>
      </c>
    </row>
    <row r="176" spans="8:41" hidden="1" outlineLevel="1" x14ac:dyDescent="0.75">
      <c r="H176" s="139">
        <f t="shared" si="29"/>
        <v>2044</v>
      </c>
      <c r="L176" s="180" t="e">
        <f t="shared" si="30"/>
        <v>#REF!</v>
      </c>
      <c r="M176" s="180" t="e">
        <f t="shared" si="30"/>
        <v>#REF!</v>
      </c>
      <c r="N176" s="180" t="e">
        <f t="shared" si="30"/>
        <v>#REF!</v>
      </c>
      <c r="O176" s="180" t="e">
        <f t="shared" si="30"/>
        <v>#REF!</v>
      </c>
      <c r="P176" s="180" t="e">
        <f t="shared" si="30"/>
        <v>#REF!</v>
      </c>
      <c r="Q176" s="180" t="e">
        <f t="shared" si="30"/>
        <v>#REF!</v>
      </c>
      <c r="R176" s="180" t="e">
        <f t="shared" si="30"/>
        <v>#REF!</v>
      </c>
      <c r="S176" s="180" t="e">
        <f t="shared" si="30"/>
        <v>#REF!</v>
      </c>
      <c r="T176" s="180" t="e">
        <f t="shared" si="30"/>
        <v>#REF!</v>
      </c>
      <c r="U176" s="180" t="e">
        <f t="shared" si="30"/>
        <v>#REF!</v>
      </c>
      <c r="V176" s="180" t="e">
        <f t="shared" si="31"/>
        <v>#REF!</v>
      </c>
      <c r="W176" s="180" t="e">
        <f t="shared" si="31"/>
        <v>#REF!</v>
      </c>
      <c r="X176" s="180" t="e">
        <f t="shared" si="31"/>
        <v>#REF!</v>
      </c>
      <c r="Y176" s="180" t="e">
        <f t="shared" si="31"/>
        <v>#REF!</v>
      </c>
      <c r="Z176" s="180" t="e">
        <f t="shared" si="31"/>
        <v>#REF!</v>
      </c>
      <c r="AA176" s="180" t="e">
        <f t="shared" si="31"/>
        <v>#REF!</v>
      </c>
      <c r="AB176" s="180" t="e">
        <f t="shared" si="31"/>
        <v>#REF!</v>
      </c>
      <c r="AC176" s="180" t="e">
        <f t="shared" si="31"/>
        <v>#REF!</v>
      </c>
      <c r="AD176" s="180" t="e">
        <f t="shared" si="31"/>
        <v>#REF!</v>
      </c>
      <c r="AE176" s="180" t="e">
        <f t="shared" si="31"/>
        <v>#REF!</v>
      </c>
      <c r="AF176" s="180" t="e">
        <f t="shared" si="32"/>
        <v>#REF!</v>
      </c>
      <c r="AG176" s="180" t="e">
        <f t="shared" si="32"/>
        <v>#REF!</v>
      </c>
      <c r="AH176" s="180" t="e">
        <f t="shared" si="32"/>
        <v>#REF!</v>
      </c>
      <c r="AI176" s="180" t="e">
        <f t="shared" si="32"/>
        <v>#REF!</v>
      </c>
      <c r="AJ176" s="180" t="e">
        <f t="shared" si="32"/>
        <v>#REF!</v>
      </c>
      <c r="AK176" s="180" t="e">
        <f t="shared" si="32"/>
        <v>#REF!</v>
      </c>
      <c r="AL176" s="180" t="e">
        <f t="shared" si="32"/>
        <v>#REF!</v>
      </c>
      <c r="AM176" s="180" t="str">
        <f t="shared" si="32"/>
        <v/>
      </c>
      <c r="AN176" s="180" t="str">
        <f t="shared" si="32"/>
        <v/>
      </c>
      <c r="AO176" s="180" t="str">
        <f t="shared" si="32"/>
        <v/>
      </c>
    </row>
    <row r="177" spans="8:41" hidden="1" outlineLevel="1" x14ac:dyDescent="0.75">
      <c r="H177" s="139">
        <f t="shared" si="29"/>
        <v>2045</v>
      </c>
      <c r="L177" s="180" t="e">
        <f t="shared" si="30"/>
        <v>#REF!</v>
      </c>
      <c r="M177" s="180" t="e">
        <f t="shared" si="30"/>
        <v>#REF!</v>
      </c>
      <c r="N177" s="180" t="e">
        <f t="shared" si="30"/>
        <v>#REF!</v>
      </c>
      <c r="O177" s="180" t="e">
        <f t="shared" si="30"/>
        <v>#REF!</v>
      </c>
      <c r="P177" s="180" t="e">
        <f t="shared" si="30"/>
        <v>#REF!</v>
      </c>
      <c r="Q177" s="180" t="e">
        <f t="shared" si="30"/>
        <v>#REF!</v>
      </c>
      <c r="R177" s="180" t="e">
        <f t="shared" si="30"/>
        <v>#REF!</v>
      </c>
      <c r="S177" s="180" t="e">
        <f t="shared" si="30"/>
        <v>#REF!</v>
      </c>
      <c r="T177" s="180" t="e">
        <f t="shared" si="30"/>
        <v>#REF!</v>
      </c>
      <c r="U177" s="180" t="e">
        <f t="shared" si="30"/>
        <v>#REF!</v>
      </c>
      <c r="V177" s="180" t="e">
        <f t="shared" si="31"/>
        <v>#REF!</v>
      </c>
      <c r="W177" s="180" t="e">
        <f t="shared" si="31"/>
        <v>#REF!</v>
      </c>
      <c r="X177" s="180" t="e">
        <f t="shared" si="31"/>
        <v>#REF!</v>
      </c>
      <c r="Y177" s="180" t="e">
        <f t="shared" si="31"/>
        <v>#REF!</v>
      </c>
      <c r="Z177" s="180" t="e">
        <f t="shared" si="31"/>
        <v>#REF!</v>
      </c>
      <c r="AA177" s="180" t="e">
        <f t="shared" si="31"/>
        <v>#REF!</v>
      </c>
      <c r="AB177" s="180" t="e">
        <f t="shared" si="31"/>
        <v>#REF!</v>
      </c>
      <c r="AC177" s="180" t="e">
        <f t="shared" si="31"/>
        <v>#REF!</v>
      </c>
      <c r="AD177" s="180" t="e">
        <f t="shared" si="31"/>
        <v>#REF!</v>
      </c>
      <c r="AE177" s="180" t="e">
        <f t="shared" si="31"/>
        <v>#REF!</v>
      </c>
      <c r="AF177" s="180" t="e">
        <f t="shared" si="32"/>
        <v>#REF!</v>
      </c>
      <c r="AG177" s="180" t="e">
        <f t="shared" si="32"/>
        <v>#REF!</v>
      </c>
      <c r="AH177" s="180" t="e">
        <f t="shared" si="32"/>
        <v>#REF!</v>
      </c>
      <c r="AI177" s="180" t="e">
        <f t="shared" si="32"/>
        <v>#REF!</v>
      </c>
      <c r="AJ177" s="180" t="e">
        <f t="shared" si="32"/>
        <v>#REF!</v>
      </c>
      <c r="AK177" s="180" t="e">
        <f t="shared" si="32"/>
        <v>#REF!</v>
      </c>
      <c r="AL177" s="180" t="e">
        <f t="shared" si="32"/>
        <v>#REF!</v>
      </c>
      <c r="AM177" s="180" t="str">
        <f t="shared" si="32"/>
        <v/>
      </c>
      <c r="AN177" s="180" t="str">
        <f t="shared" si="32"/>
        <v/>
      </c>
      <c r="AO177" s="180" t="str">
        <f t="shared" si="32"/>
        <v/>
      </c>
    </row>
    <row r="178" spans="8:41" hidden="1" outlineLevel="1" x14ac:dyDescent="0.75">
      <c r="H178" s="139">
        <f t="shared" si="29"/>
        <v>2046</v>
      </c>
      <c r="L178" s="180" t="e">
        <f t="shared" ref="L178:U187" si="33">IF(AND($H178&lt;&gt;"",L$67&lt;&gt;""),IF(AND(L$67&gt;=$H178,L$67&lt;$H178+$D$28),SUMIFS($L$157:$AO$157,$L$67:$AO$67,$H178)/$D$28,0),"")</f>
        <v>#REF!</v>
      </c>
      <c r="M178" s="180" t="e">
        <f t="shared" si="33"/>
        <v>#REF!</v>
      </c>
      <c r="N178" s="180" t="e">
        <f t="shared" si="33"/>
        <v>#REF!</v>
      </c>
      <c r="O178" s="180" t="e">
        <f t="shared" si="33"/>
        <v>#REF!</v>
      </c>
      <c r="P178" s="180" t="e">
        <f t="shared" si="33"/>
        <v>#REF!</v>
      </c>
      <c r="Q178" s="180" t="e">
        <f t="shared" si="33"/>
        <v>#REF!</v>
      </c>
      <c r="R178" s="180" t="e">
        <f t="shared" si="33"/>
        <v>#REF!</v>
      </c>
      <c r="S178" s="180" t="e">
        <f t="shared" si="33"/>
        <v>#REF!</v>
      </c>
      <c r="T178" s="180" t="e">
        <f t="shared" si="33"/>
        <v>#REF!</v>
      </c>
      <c r="U178" s="180" t="e">
        <f t="shared" si="33"/>
        <v>#REF!</v>
      </c>
      <c r="V178" s="180" t="e">
        <f t="shared" ref="V178:AE187" si="34">IF(AND($H178&lt;&gt;"",V$67&lt;&gt;""),IF(AND(V$67&gt;=$H178,V$67&lt;$H178+$D$28),SUMIFS($L$157:$AO$157,$L$67:$AO$67,$H178)/$D$28,0),"")</f>
        <v>#REF!</v>
      </c>
      <c r="W178" s="180" t="e">
        <f t="shared" si="34"/>
        <v>#REF!</v>
      </c>
      <c r="X178" s="180" t="e">
        <f t="shared" si="34"/>
        <v>#REF!</v>
      </c>
      <c r="Y178" s="180" t="e">
        <f t="shared" si="34"/>
        <v>#REF!</v>
      </c>
      <c r="Z178" s="180" t="e">
        <f t="shared" si="34"/>
        <v>#REF!</v>
      </c>
      <c r="AA178" s="180" t="e">
        <f t="shared" si="34"/>
        <v>#REF!</v>
      </c>
      <c r="AB178" s="180" t="e">
        <f t="shared" si="34"/>
        <v>#REF!</v>
      </c>
      <c r="AC178" s="180" t="e">
        <f t="shared" si="34"/>
        <v>#REF!</v>
      </c>
      <c r="AD178" s="180" t="e">
        <f t="shared" si="34"/>
        <v>#REF!</v>
      </c>
      <c r="AE178" s="180" t="e">
        <f t="shared" si="34"/>
        <v>#REF!</v>
      </c>
      <c r="AF178" s="180" t="e">
        <f t="shared" ref="AF178:AO187" si="35">IF(AND($H178&lt;&gt;"",AF$67&lt;&gt;""),IF(AND(AF$67&gt;=$H178,AF$67&lt;$H178+$D$28),SUMIFS($L$157:$AO$157,$L$67:$AO$67,$H178)/$D$28,0),"")</f>
        <v>#REF!</v>
      </c>
      <c r="AG178" s="180" t="e">
        <f t="shared" si="35"/>
        <v>#REF!</v>
      </c>
      <c r="AH178" s="180" t="e">
        <f t="shared" si="35"/>
        <v>#REF!</v>
      </c>
      <c r="AI178" s="180" t="e">
        <f t="shared" si="35"/>
        <v>#REF!</v>
      </c>
      <c r="AJ178" s="180" t="e">
        <f t="shared" si="35"/>
        <v>#REF!</v>
      </c>
      <c r="AK178" s="180" t="e">
        <f t="shared" si="35"/>
        <v>#REF!</v>
      </c>
      <c r="AL178" s="180" t="e">
        <f t="shared" si="35"/>
        <v>#REF!</v>
      </c>
      <c r="AM178" s="180" t="str">
        <f t="shared" si="35"/>
        <v/>
      </c>
      <c r="AN178" s="180" t="str">
        <f t="shared" si="35"/>
        <v/>
      </c>
      <c r="AO178" s="180" t="str">
        <f t="shared" si="35"/>
        <v/>
      </c>
    </row>
    <row r="179" spans="8:41" hidden="1" outlineLevel="1" x14ac:dyDescent="0.75">
      <c r="H179" s="139">
        <f t="shared" si="29"/>
        <v>2047</v>
      </c>
      <c r="L179" s="180" t="e">
        <f t="shared" si="33"/>
        <v>#REF!</v>
      </c>
      <c r="M179" s="180" t="e">
        <f t="shared" si="33"/>
        <v>#REF!</v>
      </c>
      <c r="N179" s="180" t="e">
        <f t="shared" si="33"/>
        <v>#REF!</v>
      </c>
      <c r="O179" s="180" t="e">
        <f t="shared" si="33"/>
        <v>#REF!</v>
      </c>
      <c r="P179" s="180" t="e">
        <f t="shared" si="33"/>
        <v>#REF!</v>
      </c>
      <c r="Q179" s="180" t="e">
        <f t="shared" si="33"/>
        <v>#REF!</v>
      </c>
      <c r="R179" s="180" t="e">
        <f t="shared" si="33"/>
        <v>#REF!</v>
      </c>
      <c r="S179" s="180" t="e">
        <f t="shared" si="33"/>
        <v>#REF!</v>
      </c>
      <c r="T179" s="180" t="e">
        <f t="shared" si="33"/>
        <v>#REF!</v>
      </c>
      <c r="U179" s="180" t="e">
        <f t="shared" si="33"/>
        <v>#REF!</v>
      </c>
      <c r="V179" s="180" t="e">
        <f t="shared" si="34"/>
        <v>#REF!</v>
      </c>
      <c r="W179" s="180" t="e">
        <f t="shared" si="34"/>
        <v>#REF!</v>
      </c>
      <c r="X179" s="180" t="e">
        <f t="shared" si="34"/>
        <v>#REF!</v>
      </c>
      <c r="Y179" s="180" t="e">
        <f t="shared" si="34"/>
        <v>#REF!</v>
      </c>
      <c r="Z179" s="180" t="e">
        <f t="shared" si="34"/>
        <v>#REF!</v>
      </c>
      <c r="AA179" s="180" t="e">
        <f t="shared" si="34"/>
        <v>#REF!</v>
      </c>
      <c r="AB179" s="180" t="e">
        <f t="shared" si="34"/>
        <v>#REF!</v>
      </c>
      <c r="AC179" s="180" t="e">
        <f t="shared" si="34"/>
        <v>#REF!</v>
      </c>
      <c r="AD179" s="180" t="e">
        <f t="shared" si="34"/>
        <v>#REF!</v>
      </c>
      <c r="AE179" s="180" t="e">
        <f t="shared" si="34"/>
        <v>#REF!</v>
      </c>
      <c r="AF179" s="180" t="e">
        <f t="shared" si="35"/>
        <v>#REF!</v>
      </c>
      <c r="AG179" s="180" t="e">
        <f t="shared" si="35"/>
        <v>#REF!</v>
      </c>
      <c r="AH179" s="180" t="e">
        <f t="shared" si="35"/>
        <v>#REF!</v>
      </c>
      <c r="AI179" s="180" t="e">
        <f t="shared" si="35"/>
        <v>#REF!</v>
      </c>
      <c r="AJ179" s="180" t="e">
        <f t="shared" si="35"/>
        <v>#REF!</v>
      </c>
      <c r="AK179" s="180" t="e">
        <f t="shared" si="35"/>
        <v>#REF!</v>
      </c>
      <c r="AL179" s="180" t="e">
        <f t="shared" si="35"/>
        <v>#REF!</v>
      </c>
      <c r="AM179" s="180" t="str">
        <f t="shared" si="35"/>
        <v/>
      </c>
      <c r="AN179" s="180" t="str">
        <f t="shared" si="35"/>
        <v/>
      </c>
      <c r="AO179" s="180" t="str">
        <f t="shared" si="35"/>
        <v/>
      </c>
    </row>
    <row r="180" spans="8:41" hidden="1" outlineLevel="1" x14ac:dyDescent="0.75">
      <c r="H180" s="139">
        <f t="shared" si="29"/>
        <v>2048</v>
      </c>
      <c r="L180" s="180" t="e">
        <f t="shared" si="33"/>
        <v>#REF!</v>
      </c>
      <c r="M180" s="180" t="e">
        <f t="shared" si="33"/>
        <v>#REF!</v>
      </c>
      <c r="N180" s="180" t="e">
        <f t="shared" si="33"/>
        <v>#REF!</v>
      </c>
      <c r="O180" s="180" t="e">
        <f t="shared" si="33"/>
        <v>#REF!</v>
      </c>
      <c r="P180" s="180" t="e">
        <f t="shared" si="33"/>
        <v>#REF!</v>
      </c>
      <c r="Q180" s="180" t="e">
        <f t="shared" si="33"/>
        <v>#REF!</v>
      </c>
      <c r="R180" s="180" t="e">
        <f t="shared" si="33"/>
        <v>#REF!</v>
      </c>
      <c r="S180" s="180" t="e">
        <f t="shared" si="33"/>
        <v>#REF!</v>
      </c>
      <c r="T180" s="180" t="e">
        <f t="shared" si="33"/>
        <v>#REF!</v>
      </c>
      <c r="U180" s="180" t="e">
        <f t="shared" si="33"/>
        <v>#REF!</v>
      </c>
      <c r="V180" s="180" t="e">
        <f t="shared" si="34"/>
        <v>#REF!</v>
      </c>
      <c r="W180" s="180" t="e">
        <f t="shared" si="34"/>
        <v>#REF!</v>
      </c>
      <c r="X180" s="180" t="e">
        <f t="shared" si="34"/>
        <v>#REF!</v>
      </c>
      <c r="Y180" s="180" t="e">
        <f t="shared" si="34"/>
        <v>#REF!</v>
      </c>
      <c r="Z180" s="180" t="e">
        <f t="shared" si="34"/>
        <v>#REF!</v>
      </c>
      <c r="AA180" s="180" t="e">
        <f t="shared" si="34"/>
        <v>#REF!</v>
      </c>
      <c r="AB180" s="180" t="e">
        <f t="shared" si="34"/>
        <v>#REF!</v>
      </c>
      <c r="AC180" s="180" t="e">
        <f t="shared" si="34"/>
        <v>#REF!</v>
      </c>
      <c r="AD180" s="180" t="e">
        <f t="shared" si="34"/>
        <v>#REF!</v>
      </c>
      <c r="AE180" s="180" t="e">
        <f t="shared" si="34"/>
        <v>#REF!</v>
      </c>
      <c r="AF180" s="180" t="e">
        <f t="shared" si="35"/>
        <v>#REF!</v>
      </c>
      <c r="AG180" s="180" t="e">
        <f t="shared" si="35"/>
        <v>#REF!</v>
      </c>
      <c r="AH180" s="180" t="e">
        <f t="shared" si="35"/>
        <v>#REF!</v>
      </c>
      <c r="AI180" s="180" t="e">
        <f t="shared" si="35"/>
        <v>#REF!</v>
      </c>
      <c r="AJ180" s="180" t="e">
        <f t="shared" si="35"/>
        <v>#REF!</v>
      </c>
      <c r="AK180" s="180" t="e">
        <f t="shared" si="35"/>
        <v>#REF!</v>
      </c>
      <c r="AL180" s="180" t="e">
        <f t="shared" si="35"/>
        <v>#REF!</v>
      </c>
      <c r="AM180" s="180" t="str">
        <f t="shared" si="35"/>
        <v/>
      </c>
      <c r="AN180" s="180" t="str">
        <f t="shared" si="35"/>
        <v/>
      </c>
      <c r="AO180" s="180" t="str">
        <f t="shared" si="35"/>
        <v/>
      </c>
    </row>
    <row r="181" spans="8:41" hidden="1" outlineLevel="1" x14ac:dyDescent="0.75">
      <c r="H181" s="139">
        <f t="shared" si="29"/>
        <v>2049</v>
      </c>
      <c r="L181" s="180" t="e">
        <f t="shared" si="33"/>
        <v>#REF!</v>
      </c>
      <c r="M181" s="180" t="e">
        <f t="shared" si="33"/>
        <v>#REF!</v>
      </c>
      <c r="N181" s="180" t="e">
        <f t="shared" si="33"/>
        <v>#REF!</v>
      </c>
      <c r="O181" s="180" t="e">
        <f t="shared" si="33"/>
        <v>#REF!</v>
      </c>
      <c r="P181" s="180" t="e">
        <f t="shared" si="33"/>
        <v>#REF!</v>
      </c>
      <c r="Q181" s="180" t="e">
        <f t="shared" si="33"/>
        <v>#REF!</v>
      </c>
      <c r="R181" s="180" t="e">
        <f t="shared" si="33"/>
        <v>#REF!</v>
      </c>
      <c r="S181" s="180" t="e">
        <f t="shared" si="33"/>
        <v>#REF!</v>
      </c>
      <c r="T181" s="180" t="e">
        <f t="shared" si="33"/>
        <v>#REF!</v>
      </c>
      <c r="U181" s="180" t="e">
        <f t="shared" si="33"/>
        <v>#REF!</v>
      </c>
      <c r="V181" s="180" t="e">
        <f t="shared" si="34"/>
        <v>#REF!</v>
      </c>
      <c r="W181" s="180" t="e">
        <f t="shared" si="34"/>
        <v>#REF!</v>
      </c>
      <c r="X181" s="180" t="e">
        <f t="shared" si="34"/>
        <v>#REF!</v>
      </c>
      <c r="Y181" s="180" t="e">
        <f t="shared" si="34"/>
        <v>#REF!</v>
      </c>
      <c r="Z181" s="180" t="e">
        <f t="shared" si="34"/>
        <v>#REF!</v>
      </c>
      <c r="AA181" s="180" t="e">
        <f t="shared" si="34"/>
        <v>#REF!</v>
      </c>
      <c r="AB181" s="180" t="e">
        <f t="shared" si="34"/>
        <v>#REF!</v>
      </c>
      <c r="AC181" s="180" t="e">
        <f t="shared" si="34"/>
        <v>#REF!</v>
      </c>
      <c r="AD181" s="180" t="e">
        <f t="shared" si="34"/>
        <v>#REF!</v>
      </c>
      <c r="AE181" s="180" t="e">
        <f t="shared" si="34"/>
        <v>#REF!</v>
      </c>
      <c r="AF181" s="180" t="e">
        <f t="shared" si="35"/>
        <v>#REF!</v>
      </c>
      <c r="AG181" s="180" t="e">
        <f t="shared" si="35"/>
        <v>#REF!</v>
      </c>
      <c r="AH181" s="180" t="e">
        <f t="shared" si="35"/>
        <v>#REF!</v>
      </c>
      <c r="AI181" s="180" t="e">
        <f t="shared" si="35"/>
        <v>#REF!</v>
      </c>
      <c r="AJ181" s="180" t="e">
        <f t="shared" si="35"/>
        <v>#REF!</v>
      </c>
      <c r="AK181" s="180" t="e">
        <f t="shared" si="35"/>
        <v>#REF!</v>
      </c>
      <c r="AL181" s="180" t="e">
        <f t="shared" si="35"/>
        <v>#REF!</v>
      </c>
      <c r="AM181" s="180" t="str">
        <f t="shared" si="35"/>
        <v/>
      </c>
      <c r="AN181" s="180" t="str">
        <f t="shared" si="35"/>
        <v/>
      </c>
      <c r="AO181" s="180" t="str">
        <f t="shared" si="35"/>
        <v/>
      </c>
    </row>
    <row r="182" spans="8:41" hidden="1" outlineLevel="1" x14ac:dyDescent="0.75">
      <c r="H182" s="139">
        <f t="shared" si="29"/>
        <v>2050</v>
      </c>
      <c r="L182" s="180" t="e">
        <f t="shared" si="33"/>
        <v>#REF!</v>
      </c>
      <c r="M182" s="180" t="e">
        <f t="shared" si="33"/>
        <v>#REF!</v>
      </c>
      <c r="N182" s="180" t="e">
        <f t="shared" si="33"/>
        <v>#REF!</v>
      </c>
      <c r="O182" s="180" t="e">
        <f t="shared" si="33"/>
        <v>#REF!</v>
      </c>
      <c r="P182" s="180" t="e">
        <f t="shared" si="33"/>
        <v>#REF!</v>
      </c>
      <c r="Q182" s="180" t="e">
        <f t="shared" si="33"/>
        <v>#REF!</v>
      </c>
      <c r="R182" s="180" t="e">
        <f t="shared" si="33"/>
        <v>#REF!</v>
      </c>
      <c r="S182" s="180" t="e">
        <f t="shared" si="33"/>
        <v>#REF!</v>
      </c>
      <c r="T182" s="180" t="e">
        <f t="shared" si="33"/>
        <v>#REF!</v>
      </c>
      <c r="U182" s="180" t="e">
        <f t="shared" si="33"/>
        <v>#REF!</v>
      </c>
      <c r="V182" s="180" t="e">
        <f t="shared" si="34"/>
        <v>#REF!</v>
      </c>
      <c r="W182" s="180" t="e">
        <f t="shared" si="34"/>
        <v>#REF!</v>
      </c>
      <c r="X182" s="180" t="e">
        <f t="shared" si="34"/>
        <v>#REF!</v>
      </c>
      <c r="Y182" s="180" t="e">
        <f t="shared" si="34"/>
        <v>#REF!</v>
      </c>
      <c r="Z182" s="180" t="e">
        <f t="shared" si="34"/>
        <v>#REF!</v>
      </c>
      <c r="AA182" s="180" t="e">
        <f t="shared" si="34"/>
        <v>#REF!</v>
      </c>
      <c r="AB182" s="180" t="e">
        <f t="shared" si="34"/>
        <v>#REF!</v>
      </c>
      <c r="AC182" s="180" t="e">
        <f t="shared" si="34"/>
        <v>#REF!</v>
      </c>
      <c r="AD182" s="180" t="e">
        <f t="shared" si="34"/>
        <v>#REF!</v>
      </c>
      <c r="AE182" s="180" t="e">
        <f t="shared" si="34"/>
        <v>#REF!</v>
      </c>
      <c r="AF182" s="180" t="e">
        <f t="shared" si="35"/>
        <v>#REF!</v>
      </c>
      <c r="AG182" s="180" t="e">
        <f t="shared" si="35"/>
        <v>#REF!</v>
      </c>
      <c r="AH182" s="180" t="e">
        <f t="shared" si="35"/>
        <v>#REF!</v>
      </c>
      <c r="AI182" s="180" t="e">
        <f t="shared" si="35"/>
        <v>#REF!</v>
      </c>
      <c r="AJ182" s="180" t="e">
        <f t="shared" si="35"/>
        <v>#REF!</v>
      </c>
      <c r="AK182" s="180" t="e">
        <f t="shared" si="35"/>
        <v>#REF!</v>
      </c>
      <c r="AL182" s="180" t="e">
        <f t="shared" si="35"/>
        <v>#REF!</v>
      </c>
      <c r="AM182" s="180" t="str">
        <f t="shared" si="35"/>
        <v/>
      </c>
      <c r="AN182" s="180" t="str">
        <f t="shared" si="35"/>
        <v/>
      </c>
      <c r="AO182" s="180" t="str">
        <f t="shared" si="35"/>
        <v/>
      </c>
    </row>
    <row r="183" spans="8:41" hidden="1" outlineLevel="1" x14ac:dyDescent="0.75">
      <c r="H183" s="139" t="str">
        <f t="shared" si="29"/>
        <v/>
      </c>
      <c r="L183" s="180" t="str">
        <f t="shared" si="33"/>
        <v/>
      </c>
      <c r="M183" s="180" t="str">
        <f t="shared" si="33"/>
        <v/>
      </c>
      <c r="N183" s="180" t="str">
        <f t="shared" si="33"/>
        <v/>
      </c>
      <c r="O183" s="180" t="str">
        <f t="shared" si="33"/>
        <v/>
      </c>
      <c r="P183" s="180" t="str">
        <f t="shared" si="33"/>
        <v/>
      </c>
      <c r="Q183" s="180" t="str">
        <f t="shared" si="33"/>
        <v/>
      </c>
      <c r="R183" s="180" t="str">
        <f t="shared" si="33"/>
        <v/>
      </c>
      <c r="S183" s="180" t="str">
        <f t="shared" si="33"/>
        <v/>
      </c>
      <c r="T183" s="180" t="str">
        <f t="shared" si="33"/>
        <v/>
      </c>
      <c r="U183" s="180" t="str">
        <f t="shared" si="33"/>
        <v/>
      </c>
      <c r="V183" s="180" t="str">
        <f t="shared" si="34"/>
        <v/>
      </c>
      <c r="W183" s="180" t="str">
        <f t="shared" si="34"/>
        <v/>
      </c>
      <c r="X183" s="180" t="str">
        <f t="shared" si="34"/>
        <v/>
      </c>
      <c r="Y183" s="180" t="str">
        <f t="shared" si="34"/>
        <v/>
      </c>
      <c r="Z183" s="180" t="str">
        <f t="shared" si="34"/>
        <v/>
      </c>
      <c r="AA183" s="180" t="str">
        <f t="shared" si="34"/>
        <v/>
      </c>
      <c r="AB183" s="180" t="str">
        <f t="shared" si="34"/>
        <v/>
      </c>
      <c r="AC183" s="180" t="str">
        <f t="shared" si="34"/>
        <v/>
      </c>
      <c r="AD183" s="180" t="str">
        <f t="shared" si="34"/>
        <v/>
      </c>
      <c r="AE183" s="180" t="str">
        <f t="shared" si="34"/>
        <v/>
      </c>
      <c r="AF183" s="180" t="str">
        <f t="shared" si="35"/>
        <v/>
      </c>
      <c r="AG183" s="180" t="str">
        <f t="shared" si="35"/>
        <v/>
      </c>
      <c r="AH183" s="180" t="str">
        <f t="shared" si="35"/>
        <v/>
      </c>
      <c r="AI183" s="180" t="str">
        <f t="shared" si="35"/>
        <v/>
      </c>
      <c r="AJ183" s="180" t="str">
        <f t="shared" si="35"/>
        <v/>
      </c>
      <c r="AK183" s="180" t="str">
        <f t="shared" si="35"/>
        <v/>
      </c>
      <c r="AL183" s="180" t="str">
        <f t="shared" si="35"/>
        <v/>
      </c>
      <c r="AM183" s="180" t="str">
        <f t="shared" si="35"/>
        <v/>
      </c>
      <c r="AN183" s="180" t="str">
        <f t="shared" si="35"/>
        <v/>
      </c>
      <c r="AO183" s="180" t="str">
        <f t="shared" si="35"/>
        <v/>
      </c>
    </row>
    <row r="184" spans="8:41" hidden="1" outlineLevel="1" x14ac:dyDescent="0.75">
      <c r="H184" s="139" t="str">
        <f t="shared" si="29"/>
        <v/>
      </c>
      <c r="L184" s="180" t="str">
        <f t="shared" si="33"/>
        <v/>
      </c>
      <c r="M184" s="180" t="str">
        <f t="shared" si="33"/>
        <v/>
      </c>
      <c r="N184" s="180" t="str">
        <f t="shared" si="33"/>
        <v/>
      </c>
      <c r="O184" s="180" t="str">
        <f t="shared" si="33"/>
        <v/>
      </c>
      <c r="P184" s="180" t="str">
        <f t="shared" si="33"/>
        <v/>
      </c>
      <c r="Q184" s="180" t="str">
        <f t="shared" si="33"/>
        <v/>
      </c>
      <c r="R184" s="180" t="str">
        <f t="shared" si="33"/>
        <v/>
      </c>
      <c r="S184" s="180" t="str">
        <f t="shared" si="33"/>
        <v/>
      </c>
      <c r="T184" s="180" t="str">
        <f t="shared" si="33"/>
        <v/>
      </c>
      <c r="U184" s="180" t="str">
        <f t="shared" si="33"/>
        <v/>
      </c>
      <c r="V184" s="180" t="str">
        <f t="shared" si="34"/>
        <v/>
      </c>
      <c r="W184" s="180" t="str">
        <f t="shared" si="34"/>
        <v/>
      </c>
      <c r="X184" s="180" t="str">
        <f t="shared" si="34"/>
        <v/>
      </c>
      <c r="Y184" s="180" t="str">
        <f t="shared" si="34"/>
        <v/>
      </c>
      <c r="Z184" s="180" t="str">
        <f t="shared" si="34"/>
        <v/>
      </c>
      <c r="AA184" s="180" t="str">
        <f t="shared" si="34"/>
        <v/>
      </c>
      <c r="AB184" s="180" t="str">
        <f t="shared" si="34"/>
        <v/>
      </c>
      <c r="AC184" s="180" t="str">
        <f t="shared" si="34"/>
        <v/>
      </c>
      <c r="AD184" s="180" t="str">
        <f t="shared" si="34"/>
        <v/>
      </c>
      <c r="AE184" s="180" t="str">
        <f t="shared" si="34"/>
        <v/>
      </c>
      <c r="AF184" s="180" t="str">
        <f t="shared" si="35"/>
        <v/>
      </c>
      <c r="AG184" s="180" t="str">
        <f t="shared" si="35"/>
        <v/>
      </c>
      <c r="AH184" s="180" t="str">
        <f t="shared" si="35"/>
        <v/>
      </c>
      <c r="AI184" s="180" t="str">
        <f t="shared" si="35"/>
        <v/>
      </c>
      <c r="AJ184" s="180" t="str">
        <f t="shared" si="35"/>
        <v/>
      </c>
      <c r="AK184" s="180" t="str">
        <f t="shared" si="35"/>
        <v/>
      </c>
      <c r="AL184" s="180" t="str">
        <f t="shared" si="35"/>
        <v/>
      </c>
      <c r="AM184" s="180" t="str">
        <f t="shared" si="35"/>
        <v/>
      </c>
      <c r="AN184" s="180" t="str">
        <f t="shared" si="35"/>
        <v/>
      </c>
      <c r="AO184" s="180" t="str">
        <f t="shared" si="35"/>
        <v/>
      </c>
    </row>
    <row r="185" spans="8:41" hidden="1" outlineLevel="1" x14ac:dyDescent="0.75">
      <c r="H185" s="139" t="str">
        <f t="shared" si="29"/>
        <v/>
      </c>
      <c r="L185" s="180" t="str">
        <f t="shared" si="33"/>
        <v/>
      </c>
      <c r="M185" s="180" t="str">
        <f t="shared" si="33"/>
        <v/>
      </c>
      <c r="N185" s="180" t="str">
        <f t="shared" si="33"/>
        <v/>
      </c>
      <c r="O185" s="180" t="str">
        <f t="shared" si="33"/>
        <v/>
      </c>
      <c r="P185" s="180" t="str">
        <f t="shared" si="33"/>
        <v/>
      </c>
      <c r="Q185" s="180" t="str">
        <f t="shared" si="33"/>
        <v/>
      </c>
      <c r="R185" s="180" t="str">
        <f t="shared" si="33"/>
        <v/>
      </c>
      <c r="S185" s="180" t="str">
        <f t="shared" si="33"/>
        <v/>
      </c>
      <c r="T185" s="180" t="str">
        <f t="shared" si="33"/>
        <v/>
      </c>
      <c r="U185" s="180" t="str">
        <f t="shared" si="33"/>
        <v/>
      </c>
      <c r="V185" s="180" t="str">
        <f t="shared" si="34"/>
        <v/>
      </c>
      <c r="W185" s="180" t="str">
        <f t="shared" si="34"/>
        <v/>
      </c>
      <c r="X185" s="180" t="str">
        <f t="shared" si="34"/>
        <v/>
      </c>
      <c r="Y185" s="180" t="str">
        <f t="shared" si="34"/>
        <v/>
      </c>
      <c r="Z185" s="180" t="str">
        <f t="shared" si="34"/>
        <v/>
      </c>
      <c r="AA185" s="180" t="str">
        <f t="shared" si="34"/>
        <v/>
      </c>
      <c r="AB185" s="180" t="str">
        <f t="shared" si="34"/>
        <v/>
      </c>
      <c r="AC185" s="180" t="str">
        <f t="shared" si="34"/>
        <v/>
      </c>
      <c r="AD185" s="180" t="str">
        <f t="shared" si="34"/>
        <v/>
      </c>
      <c r="AE185" s="180" t="str">
        <f t="shared" si="34"/>
        <v/>
      </c>
      <c r="AF185" s="180" t="str">
        <f t="shared" si="35"/>
        <v/>
      </c>
      <c r="AG185" s="180" t="str">
        <f t="shared" si="35"/>
        <v/>
      </c>
      <c r="AH185" s="180" t="str">
        <f t="shared" si="35"/>
        <v/>
      </c>
      <c r="AI185" s="180" t="str">
        <f t="shared" si="35"/>
        <v/>
      </c>
      <c r="AJ185" s="180" t="str">
        <f t="shared" si="35"/>
        <v/>
      </c>
      <c r="AK185" s="180" t="str">
        <f t="shared" si="35"/>
        <v/>
      </c>
      <c r="AL185" s="180" t="str">
        <f t="shared" si="35"/>
        <v/>
      </c>
      <c r="AM185" s="180" t="str">
        <f t="shared" si="35"/>
        <v/>
      </c>
      <c r="AN185" s="180" t="str">
        <f t="shared" si="35"/>
        <v/>
      </c>
      <c r="AO185" s="180" t="str">
        <f t="shared" si="35"/>
        <v/>
      </c>
    </row>
    <row r="186" spans="8:41" hidden="1" outlineLevel="1" x14ac:dyDescent="0.75">
      <c r="H186" s="139" t="str">
        <f t="shared" si="29"/>
        <v/>
      </c>
      <c r="L186" s="180" t="str">
        <f t="shared" si="33"/>
        <v/>
      </c>
      <c r="M186" s="180" t="str">
        <f t="shared" si="33"/>
        <v/>
      </c>
      <c r="N186" s="180" t="str">
        <f t="shared" si="33"/>
        <v/>
      </c>
      <c r="O186" s="180" t="str">
        <f t="shared" si="33"/>
        <v/>
      </c>
      <c r="P186" s="180" t="str">
        <f t="shared" si="33"/>
        <v/>
      </c>
      <c r="Q186" s="180" t="str">
        <f t="shared" si="33"/>
        <v/>
      </c>
      <c r="R186" s="180" t="str">
        <f t="shared" si="33"/>
        <v/>
      </c>
      <c r="S186" s="180" t="str">
        <f t="shared" si="33"/>
        <v/>
      </c>
      <c r="T186" s="180" t="str">
        <f t="shared" si="33"/>
        <v/>
      </c>
      <c r="U186" s="180" t="str">
        <f t="shared" si="33"/>
        <v/>
      </c>
      <c r="V186" s="180" t="str">
        <f t="shared" si="34"/>
        <v/>
      </c>
      <c r="W186" s="180" t="str">
        <f t="shared" si="34"/>
        <v/>
      </c>
      <c r="X186" s="180" t="str">
        <f t="shared" si="34"/>
        <v/>
      </c>
      <c r="Y186" s="180" t="str">
        <f t="shared" si="34"/>
        <v/>
      </c>
      <c r="Z186" s="180" t="str">
        <f t="shared" si="34"/>
        <v/>
      </c>
      <c r="AA186" s="180" t="str">
        <f t="shared" si="34"/>
        <v/>
      </c>
      <c r="AB186" s="180" t="str">
        <f t="shared" si="34"/>
        <v/>
      </c>
      <c r="AC186" s="180" t="str">
        <f t="shared" si="34"/>
        <v/>
      </c>
      <c r="AD186" s="180" t="str">
        <f t="shared" si="34"/>
        <v/>
      </c>
      <c r="AE186" s="180" t="str">
        <f t="shared" si="34"/>
        <v/>
      </c>
      <c r="AF186" s="180" t="str">
        <f t="shared" si="35"/>
        <v/>
      </c>
      <c r="AG186" s="180" t="str">
        <f t="shared" si="35"/>
        <v/>
      </c>
      <c r="AH186" s="180" t="str">
        <f t="shared" si="35"/>
        <v/>
      </c>
      <c r="AI186" s="180" t="str">
        <f t="shared" si="35"/>
        <v/>
      </c>
      <c r="AJ186" s="180" t="str">
        <f t="shared" si="35"/>
        <v/>
      </c>
      <c r="AK186" s="180" t="str">
        <f t="shared" si="35"/>
        <v/>
      </c>
      <c r="AL186" s="180" t="str">
        <f t="shared" si="35"/>
        <v/>
      </c>
      <c r="AM186" s="180" t="str">
        <f t="shared" si="35"/>
        <v/>
      </c>
      <c r="AN186" s="180" t="str">
        <f t="shared" si="35"/>
        <v/>
      </c>
      <c r="AO186" s="180" t="str">
        <f t="shared" si="35"/>
        <v/>
      </c>
    </row>
    <row r="187" spans="8:41" hidden="1" outlineLevel="1" x14ac:dyDescent="0.75">
      <c r="H187" s="139" t="str">
        <f t="shared" si="29"/>
        <v/>
      </c>
      <c r="L187" s="180" t="str">
        <f t="shared" si="33"/>
        <v/>
      </c>
      <c r="M187" s="180" t="str">
        <f t="shared" si="33"/>
        <v/>
      </c>
      <c r="N187" s="180" t="str">
        <f t="shared" si="33"/>
        <v/>
      </c>
      <c r="O187" s="180" t="str">
        <f t="shared" si="33"/>
        <v/>
      </c>
      <c r="P187" s="180" t="str">
        <f t="shared" si="33"/>
        <v/>
      </c>
      <c r="Q187" s="180" t="str">
        <f t="shared" si="33"/>
        <v/>
      </c>
      <c r="R187" s="180" t="str">
        <f t="shared" si="33"/>
        <v/>
      </c>
      <c r="S187" s="180" t="str">
        <f t="shared" si="33"/>
        <v/>
      </c>
      <c r="T187" s="180" t="str">
        <f t="shared" si="33"/>
        <v/>
      </c>
      <c r="U187" s="180" t="str">
        <f t="shared" si="33"/>
        <v/>
      </c>
      <c r="V187" s="180" t="str">
        <f t="shared" si="34"/>
        <v/>
      </c>
      <c r="W187" s="180" t="str">
        <f t="shared" si="34"/>
        <v/>
      </c>
      <c r="X187" s="180" t="str">
        <f t="shared" si="34"/>
        <v/>
      </c>
      <c r="Y187" s="180" t="str">
        <f t="shared" si="34"/>
        <v/>
      </c>
      <c r="Z187" s="180" t="str">
        <f t="shared" si="34"/>
        <v/>
      </c>
      <c r="AA187" s="180" t="str">
        <f t="shared" si="34"/>
        <v/>
      </c>
      <c r="AB187" s="180" t="str">
        <f t="shared" si="34"/>
        <v/>
      </c>
      <c r="AC187" s="180" t="str">
        <f t="shared" si="34"/>
        <v/>
      </c>
      <c r="AD187" s="180" t="str">
        <f t="shared" si="34"/>
        <v/>
      </c>
      <c r="AE187" s="180" t="str">
        <f t="shared" si="34"/>
        <v/>
      </c>
      <c r="AF187" s="180" t="str">
        <f t="shared" si="35"/>
        <v/>
      </c>
      <c r="AG187" s="180" t="str">
        <f t="shared" si="35"/>
        <v/>
      </c>
      <c r="AH187" s="180" t="str">
        <f t="shared" si="35"/>
        <v/>
      </c>
      <c r="AI187" s="180" t="str">
        <f t="shared" si="35"/>
        <v/>
      </c>
      <c r="AJ187" s="180" t="str">
        <f t="shared" si="35"/>
        <v/>
      </c>
      <c r="AK187" s="180" t="str">
        <f t="shared" si="35"/>
        <v/>
      </c>
      <c r="AL187" s="180" t="str">
        <f t="shared" si="35"/>
        <v/>
      </c>
      <c r="AM187" s="180" t="str">
        <f t="shared" si="35"/>
        <v/>
      </c>
      <c r="AN187" s="180" t="str">
        <f t="shared" si="35"/>
        <v/>
      </c>
      <c r="AO187" s="180" t="str">
        <f t="shared" si="35"/>
        <v/>
      </c>
    </row>
    <row r="188" spans="8:41" ht="17" collapsed="1" x14ac:dyDescent="1.2">
      <c r="I188" s="139" t="s">
        <v>33</v>
      </c>
      <c r="J188" s="189" t="s">
        <v>23</v>
      </c>
      <c r="K188" s="236" t="s">
        <v>63</v>
      </c>
      <c r="L188" s="54">
        <f t="shared" ref="L188:AO188" ca="1" si="36">IF(AND(TRUE,L$67&lt;&gt;""),L95+L126+L157,"")</f>
        <v>18838.621527412841</v>
      </c>
      <c r="M188" s="54">
        <f t="shared" si="36"/>
        <v>-8386.1564528659819</v>
      </c>
      <c r="N188" s="54">
        <f t="shared" si="36"/>
        <v>-8617.1251937605448</v>
      </c>
      <c r="O188" s="54">
        <f t="shared" si="36"/>
        <v>-8854.4551991473982</v>
      </c>
      <c r="P188" s="54">
        <f t="shared" si="36"/>
        <v>-9098.3216688643424</v>
      </c>
      <c r="Q188" s="54">
        <f t="shared" si="36"/>
        <v>-9348.9046280450239</v>
      </c>
      <c r="R188" s="54">
        <f t="shared" si="36"/>
        <v>-9606.3890600156392</v>
      </c>
      <c r="S188" s="54">
        <f t="shared" si="36"/>
        <v>-9870.9650428518325</v>
      </c>
      <c r="T188" s="54">
        <f t="shared" si="36"/>
        <v>-10142.827889696593</v>
      </c>
      <c r="U188" s="54">
        <f t="shared" si="36"/>
        <v>-10422.17829294275</v>
      </c>
      <c r="V188" s="54">
        <f t="shared" si="36"/>
        <v>-10709.222472386477</v>
      </c>
      <c r="W188" s="54">
        <f t="shared" si="36"/>
        <v>-11004.172327461209</v>
      </c>
      <c r="X188" s="54">
        <f t="shared" si="36"/>
        <v>-11307.245593664335</v>
      </c>
      <c r="Y188" s="54">
        <f t="shared" si="36"/>
        <v>-11618.666003292125</v>
      </c>
      <c r="Z188" s="54">
        <f t="shared" si="36"/>
        <v>-11938.66345060158</v>
      </c>
      <c r="AA188" s="54">
        <f t="shared" si="36"/>
        <v>-12267.474161521121</v>
      </c>
      <c r="AB188" s="54">
        <f t="shared" si="36"/>
        <v>-12605.34086803538</v>
      </c>
      <c r="AC188" s="54">
        <f t="shared" si="36"/>
        <v>-12952.512987372829</v>
      </c>
      <c r="AD188" s="54">
        <f t="shared" si="36"/>
        <v>-13309.246806128567</v>
      </c>
      <c r="AE188" s="54">
        <f t="shared" si="36"/>
        <v>-1125.5125253866727</v>
      </c>
      <c r="AF188" s="54">
        <f t="shared" si="36"/>
        <v>0</v>
      </c>
      <c r="AG188" s="54">
        <f t="shared" si="36"/>
        <v>0</v>
      </c>
      <c r="AH188" s="54">
        <f t="shared" si="36"/>
        <v>0</v>
      </c>
      <c r="AI188" s="54">
        <f t="shared" si="36"/>
        <v>0</v>
      </c>
      <c r="AJ188" s="54">
        <f t="shared" si="36"/>
        <v>0</v>
      </c>
      <c r="AK188" s="54">
        <f t="shared" si="36"/>
        <v>0</v>
      </c>
      <c r="AL188" s="54">
        <f t="shared" si="36"/>
        <v>0</v>
      </c>
      <c r="AM188" s="54" t="str">
        <f t="shared" si="36"/>
        <v/>
      </c>
      <c r="AN188" s="54" t="str">
        <f t="shared" si="36"/>
        <v/>
      </c>
      <c r="AO188" s="54" t="str">
        <f t="shared" si="36"/>
        <v/>
      </c>
    </row>
    <row r="189" spans="8:41" x14ac:dyDescent="0.75">
      <c r="I189" s="187" t="s">
        <v>12</v>
      </c>
      <c r="J189" s="187"/>
      <c r="K189" s="187" t="s">
        <v>63</v>
      </c>
      <c r="L189" s="186" t="e">
        <f t="shared" ref="L189:AO189" si="37">IF(AND(TRUE,L$67&lt;&gt;""),SUM(L96:L125)+SUM(L127:L156)+SUM(L158:L187),"")</f>
        <v>#REF!</v>
      </c>
      <c r="M189" s="186" t="e">
        <f t="shared" si="37"/>
        <v>#REF!</v>
      </c>
      <c r="N189" s="186" t="e">
        <f t="shared" si="37"/>
        <v>#REF!</v>
      </c>
      <c r="O189" s="186" t="e">
        <f t="shared" si="37"/>
        <v>#REF!</v>
      </c>
      <c r="P189" s="186" t="e">
        <f t="shared" si="37"/>
        <v>#REF!</v>
      </c>
      <c r="Q189" s="186" t="e">
        <f t="shared" si="37"/>
        <v>#REF!</v>
      </c>
      <c r="R189" s="186" t="e">
        <f t="shared" si="37"/>
        <v>#REF!</v>
      </c>
      <c r="S189" s="186" t="e">
        <f t="shared" si="37"/>
        <v>#REF!</v>
      </c>
      <c r="T189" s="186" t="e">
        <f t="shared" si="37"/>
        <v>#REF!</v>
      </c>
      <c r="U189" s="186" t="e">
        <f t="shared" si="37"/>
        <v>#REF!</v>
      </c>
      <c r="V189" s="186" t="e">
        <f t="shared" si="37"/>
        <v>#REF!</v>
      </c>
      <c r="W189" s="186" t="e">
        <f t="shared" si="37"/>
        <v>#REF!</v>
      </c>
      <c r="X189" s="186" t="e">
        <f t="shared" si="37"/>
        <v>#REF!</v>
      </c>
      <c r="Y189" s="186" t="e">
        <f t="shared" si="37"/>
        <v>#REF!</v>
      </c>
      <c r="Z189" s="186" t="e">
        <f t="shared" si="37"/>
        <v>#REF!</v>
      </c>
      <c r="AA189" s="186" t="e">
        <f t="shared" si="37"/>
        <v>#REF!</v>
      </c>
      <c r="AB189" s="186" t="e">
        <f t="shared" si="37"/>
        <v>#REF!</v>
      </c>
      <c r="AC189" s="186" t="e">
        <f t="shared" si="37"/>
        <v>#REF!</v>
      </c>
      <c r="AD189" s="186" t="e">
        <f t="shared" si="37"/>
        <v>#REF!</v>
      </c>
      <c r="AE189" s="186" t="e">
        <f t="shared" si="37"/>
        <v>#REF!</v>
      </c>
      <c r="AF189" s="186" t="e">
        <f t="shared" si="37"/>
        <v>#REF!</v>
      </c>
      <c r="AG189" s="186" t="e">
        <f t="shared" si="37"/>
        <v>#REF!</v>
      </c>
      <c r="AH189" s="186" t="e">
        <f t="shared" si="37"/>
        <v>#REF!</v>
      </c>
      <c r="AI189" s="186" t="e">
        <f t="shared" si="37"/>
        <v>#REF!</v>
      </c>
      <c r="AJ189" s="186" t="e">
        <f t="shared" si="37"/>
        <v>#REF!</v>
      </c>
      <c r="AK189" s="186" t="e">
        <f t="shared" si="37"/>
        <v>#REF!</v>
      </c>
      <c r="AL189" s="186" t="e">
        <f t="shared" si="37"/>
        <v>#REF!</v>
      </c>
      <c r="AM189" s="186" t="str">
        <f t="shared" si="37"/>
        <v/>
      </c>
      <c r="AN189" s="186" t="str">
        <f t="shared" si="37"/>
        <v/>
      </c>
      <c r="AO189" s="186" t="str">
        <f t="shared" si="37"/>
        <v/>
      </c>
    </row>
    <row r="190" spans="8:41" x14ac:dyDescent="0.75">
      <c r="I190" s="165" t="s">
        <v>24</v>
      </c>
      <c r="J190" s="165"/>
      <c r="K190" s="165" t="s">
        <v>63</v>
      </c>
      <c r="L190" s="164" t="e">
        <f t="shared" ref="L190:AO190" ca="1" si="38">IF(AND(TRUE,L$67&lt;&gt;""),L86+L189,"")</f>
        <v>#REF!</v>
      </c>
      <c r="M190" s="164" t="e">
        <f t="shared" ca="1" si="38"/>
        <v>#REF!</v>
      </c>
      <c r="N190" s="164" t="e">
        <f t="shared" ca="1" si="38"/>
        <v>#REF!</v>
      </c>
      <c r="O190" s="164" t="e">
        <f t="shared" ca="1" si="38"/>
        <v>#REF!</v>
      </c>
      <c r="P190" s="164" t="e">
        <f t="shared" ca="1" si="38"/>
        <v>#REF!</v>
      </c>
      <c r="Q190" s="164" t="e">
        <f t="shared" ca="1" si="38"/>
        <v>#REF!</v>
      </c>
      <c r="R190" s="164" t="e">
        <f t="shared" ca="1" si="38"/>
        <v>#REF!</v>
      </c>
      <c r="S190" s="164" t="e">
        <f t="shared" ca="1" si="38"/>
        <v>#REF!</v>
      </c>
      <c r="T190" s="164" t="e">
        <f t="shared" ca="1" si="38"/>
        <v>#REF!</v>
      </c>
      <c r="U190" s="164" t="e">
        <f t="shared" ca="1" si="38"/>
        <v>#REF!</v>
      </c>
      <c r="V190" s="164" t="e">
        <f t="shared" ca="1" si="38"/>
        <v>#REF!</v>
      </c>
      <c r="W190" s="164" t="e">
        <f t="shared" ca="1" si="38"/>
        <v>#REF!</v>
      </c>
      <c r="X190" s="164" t="e">
        <f t="shared" ca="1" si="38"/>
        <v>#REF!</v>
      </c>
      <c r="Y190" s="164" t="e">
        <f t="shared" ca="1" si="38"/>
        <v>#REF!</v>
      </c>
      <c r="Z190" s="164" t="e">
        <f t="shared" ca="1" si="38"/>
        <v>#REF!</v>
      </c>
      <c r="AA190" s="164" t="e">
        <f t="shared" ca="1" si="38"/>
        <v>#REF!</v>
      </c>
      <c r="AB190" s="164" t="e">
        <f t="shared" ca="1" si="38"/>
        <v>#REF!</v>
      </c>
      <c r="AC190" s="164" t="e">
        <f t="shared" ca="1" si="38"/>
        <v>#REF!</v>
      </c>
      <c r="AD190" s="164" t="e">
        <f t="shared" ca="1" si="38"/>
        <v>#REF!</v>
      </c>
      <c r="AE190" s="164" t="e">
        <f t="shared" ca="1" si="38"/>
        <v>#REF!</v>
      </c>
      <c r="AF190" s="164" t="e">
        <f t="shared" ca="1" si="38"/>
        <v>#REF!</v>
      </c>
      <c r="AG190" s="164" t="e">
        <f t="shared" ca="1" si="38"/>
        <v>#REF!</v>
      </c>
      <c r="AH190" s="164" t="e">
        <f t="shared" ca="1" si="38"/>
        <v>#REF!</v>
      </c>
      <c r="AI190" s="164" t="e">
        <f t="shared" ca="1" si="38"/>
        <v>#REF!</v>
      </c>
      <c r="AJ190" s="164" t="e">
        <f t="shared" ca="1" si="38"/>
        <v>#REF!</v>
      </c>
      <c r="AK190" s="164" t="e">
        <f t="shared" ca="1" si="38"/>
        <v>#REF!</v>
      </c>
      <c r="AL190" s="164" t="e">
        <f t="shared" si="38"/>
        <v>#REF!</v>
      </c>
      <c r="AM190" s="164" t="str">
        <f t="shared" si="38"/>
        <v/>
      </c>
      <c r="AN190" s="164" t="str">
        <f t="shared" si="38"/>
        <v/>
      </c>
      <c r="AO190" s="164" t="str">
        <f t="shared" si="38"/>
        <v/>
      </c>
    </row>
    <row r="191" spans="8:41" x14ac:dyDescent="0.75">
      <c r="K191" s="184"/>
    </row>
    <row r="192" spans="8:41" ht="17" x14ac:dyDescent="1.2">
      <c r="J192" s="185" t="s">
        <v>265</v>
      </c>
      <c r="K192" s="185" t="s">
        <v>79</v>
      </c>
      <c r="L192" s="53">
        <f>IF(AND(TRUE,L$67&lt;&gt;""),-SUMIFS(StrambioMutuo0!$M:$M,StrambioMutuo0!$A:$A,L$67),"")</f>
        <v>0</v>
      </c>
      <c r="M192" s="53">
        <f>IF(AND(TRUE,M$67&lt;&gt;""),-SUMIFS(StrambioMutuo0!$M:$M,StrambioMutuo0!$A:$A,M$67),"")</f>
        <v>0</v>
      </c>
      <c r="N192" s="53">
        <f>IF(AND(TRUE,N$67&lt;&gt;""),-SUMIFS(StrambioMutuo0!$M:$M,StrambioMutuo0!$A:$A,N$67),"")</f>
        <v>0</v>
      </c>
      <c r="O192" s="53">
        <f>IF(AND(TRUE,O$67&lt;&gt;""),-SUMIFS(StrambioMutuo0!$M:$M,StrambioMutuo0!$A:$A,O$67),"")</f>
        <v>0</v>
      </c>
      <c r="P192" s="53">
        <f>IF(AND(TRUE,P$67&lt;&gt;""),-SUMIFS(StrambioMutuo0!$M:$M,StrambioMutuo0!$A:$A,P$67),"")</f>
        <v>0</v>
      </c>
      <c r="Q192" s="53">
        <f>IF(AND(TRUE,Q$67&lt;&gt;""),-SUMIFS(StrambioMutuo0!$M:$M,StrambioMutuo0!$A:$A,Q$67),"")</f>
        <v>0</v>
      </c>
      <c r="R192" s="53">
        <f>IF(AND(TRUE,R$67&lt;&gt;""),-SUMIFS(StrambioMutuo0!$M:$M,StrambioMutuo0!$A:$A,R$67),"")</f>
        <v>0</v>
      </c>
      <c r="S192" s="53">
        <f>IF(AND(TRUE,S$67&lt;&gt;""),-SUMIFS(StrambioMutuo0!$M:$M,StrambioMutuo0!$A:$A,S$67),"")</f>
        <v>0</v>
      </c>
      <c r="T192" s="53">
        <f>IF(AND(TRUE,T$67&lt;&gt;""),-SUMIFS(StrambioMutuo0!$M:$M,StrambioMutuo0!$A:$A,T$67),"")</f>
        <v>0</v>
      </c>
      <c r="U192" s="53">
        <f>IF(AND(TRUE,U$67&lt;&gt;""),-SUMIFS(StrambioMutuo0!$M:$M,StrambioMutuo0!$A:$A,U$67),"")</f>
        <v>0</v>
      </c>
      <c r="V192" s="53">
        <f>IF(AND(TRUE,V$67&lt;&gt;""),-SUMIFS(StrambioMutuo0!$M:$M,StrambioMutuo0!$A:$A,V$67),"")</f>
        <v>0</v>
      </c>
      <c r="W192" s="53">
        <f>IF(AND(TRUE,W$67&lt;&gt;""),-SUMIFS(StrambioMutuo0!$M:$M,StrambioMutuo0!$A:$A,W$67),"")</f>
        <v>0</v>
      </c>
      <c r="X192" s="53">
        <f>IF(AND(TRUE,X$67&lt;&gt;""),-SUMIFS(StrambioMutuo0!$M:$M,StrambioMutuo0!$A:$A,X$67),"")</f>
        <v>0</v>
      </c>
      <c r="Y192" s="53">
        <f>IF(AND(TRUE,Y$67&lt;&gt;""),-SUMIFS(StrambioMutuo0!$M:$M,StrambioMutuo0!$A:$A,Y$67),"")</f>
        <v>0</v>
      </c>
      <c r="Z192" s="53">
        <f>IF(AND(TRUE,Z$67&lt;&gt;""),-SUMIFS(StrambioMutuo0!$M:$M,StrambioMutuo0!$A:$A,Z$67),"")</f>
        <v>0</v>
      </c>
      <c r="AA192" s="53">
        <f>IF(AND(TRUE,AA$67&lt;&gt;""),-SUMIFS(StrambioMutuo0!$M:$M,StrambioMutuo0!$A:$A,AA$67),"")</f>
        <v>0</v>
      </c>
      <c r="AB192" s="53">
        <f>IF(AND(TRUE,AB$67&lt;&gt;""),-SUMIFS(StrambioMutuo0!$M:$M,StrambioMutuo0!$A:$A,AB$67),"")</f>
        <v>0</v>
      </c>
      <c r="AC192" s="53">
        <f>IF(AND(TRUE,AC$67&lt;&gt;""),-SUMIFS(StrambioMutuo0!$M:$M,StrambioMutuo0!$A:$A,AC$67),"")</f>
        <v>0</v>
      </c>
      <c r="AD192" s="53">
        <f>IF(AND(TRUE,AD$67&lt;&gt;""),-SUMIFS(StrambioMutuo0!$M:$M,StrambioMutuo0!$A:$A,AD$67),"")</f>
        <v>0</v>
      </c>
      <c r="AE192" s="53">
        <f>IF(AND(TRUE,AE$67&lt;&gt;""),-SUMIFS(StrambioMutuo0!$M:$M,StrambioMutuo0!$A:$A,AE$67),"")</f>
        <v>0</v>
      </c>
      <c r="AF192" s="53">
        <f>IF(AND(TRUE,AF$67&lt;&gt;""),-SUMIFS(StrambioMutuo0!$M:$M,StrambioMutuo0!$A:$A,AF$67),"")</f>
        <v>0</v>
      </c>
      <c r="AG192" s="53">
        <f>IF(AND(TRUE,AG$67&lt;&gt;""),-SUMIFS(StrambioMutuo0!$M:$M,StrambioMutuo0!$A:$A,AG$67),"")</f>
        <v>0</v>
      </c>
      <c r="AH192" s="53">
        <f>IF(AND(TRUE,AH$67&lt;&gt;""),-SUMIFS(StrambioMutuo0!$M:$M,StrambioMutuo0!$A:$A,AH$67),"")</f>
        <v>0</v>
      </c>
      <c r="AI192" s="53">
        <f>IF(AND(TRUE,AI$67&lt;&gt;""),-SUMIFS(StrambioMutuo0!$M:$M,StrambioMutuo0!$A:$A,AI$67),"")</f>
        <v>0</v>
      </c>
      <c r="AJ192" s="53">
        <f>IF(AND(TRUE,AJ$67&lt;&gt;""),-SUMIFS(StrambioMutuo0!$M:$M,StrambioMutuo0!$A:$A,AJ$67),"")</f>
        <v>0</v>
      </c>
      <c r="AK192" s="53">
        <f>IF(AND(TRUE,AK$67&lt;&gt;""),-SUMIFS(StrambioMutuo0!$M:$M,StrambioMutuo0!$A:$A,AK$67),"")</f>
        <v>0</v>
      </c>
      <c r="AL192" s="53">
        <f>IF(AND(TRUE,AL$67&lt;&gt;""),-SUMIFS(StrambioMutuo0!$M:$M,StrambioMutuo0!$A:$A,AL$67),"")</f>
        <v>0</v>
      </c>
      <c r="AM192" s="53" t="str">
        <f>IF(AND(TRUE,AM$67&lt;&gt;""),-SUMIFS(StrambioMutuo0!$M:$M,StrambioMutuo0!$A:$A,AM$67),"")</f>
        <v/>
      </c>
      <c r="AN192" s="53" t="str">
        <f>IF(AND(TRUE,AN$67&lt;&gt;""),-SUMIFS(StrambioMutuo0!$M:$M,StrambioMutuo0!$A:$A,AN$67),"")</f>
        <v/>
      </c>
      <c r="AO192" s="53" t="str">
        <f>IF(AND(TRUE,AO$67&lt;&gt;""),-SUMIFS(StrambioMutuo0!$M:$M,StrambioMutuo0!$A:$A,AO$67),"")</f>
        <v/>
      </c>
    </row>
    <row r="193" spans="8:41" ht="17" x14ac:dyDescent="1.2">
      <c r="J193" s="185" t="s">
        <v>265</v>
      </c>
      <c r="K193" s="185" t="s">
        <v>78</v>
      </c>
      <c r="L193" s="53">
        <f>IF(AND(TRUE,L$67&lt;&gt;""),-SUMIFS(StrambioMutuo0!$O:$O,StrambioMutuo0!$A:$A,L$67),"")</f>
        <v>0</v>
      </c>
      <c r="M193" s="53">
        <f>IF(AND(TRUE,M$67&lt;&gt;""),-SUMIFS(StrambioMutuo0!$O:$O,StrambioMutuo0!$A:$A,M$67),"")</f>
        <v>0</v>
      </c>
      <c r="N193" s="53">
        <f>IF(AND(TRUE,N$67&lt;&gt;""),-SUMIFS(StrambioMutuo0!$O:$O,StrambioMutuo0!$A:$A,N$67),"")</f>
        <v>0</v>
      </c>
      <c r="O193" s="53">
        <f>IF(AND(TRUE,O$67&lt;&gt;""),-SUMIFS(StrambioMutuo0!$O:$O,StrambioMutuo0!$A:$A,O$67),"")</f>
        <v>0</v>
      </c>
      <c r="P193" s="53">
        <f>IF(AND(TRUE,P$67&lt;&gt;""),-SUMIFS(StrambioMutuo0!$O:$O,StrambioMutuo0!$A:$A,P$67),"")</f>
        <v>0</v>
      </c>
      <c r="Q193" s="53">
        <f>IF(AND(TRUE,Q$67&lt;&gt;""),-SUMIFS(StrambioMutuo0!$O:$O,StrambioMutuo0!$A:$A,Q$67),"")</f>
        <v>0</v>
      </c>
      <c r="R193" s="53">
        <f>IF(AND(TRUE,R$67&lt;&gt;""),-SUMIFS(StrambioMutuo0!$O:$O,StrambioMutuo0!$A:$A,R$67),"")</f>
        <v>0</v>
      </c>
      <c r="S193" s="53">
        <f>IF(AND(TRUE,S$67&lt;&gt;""),-SUMIFS(StrambioMutuo0!$O:$O,StrambioMutuo0!$A:$A,S$67),"")</f>
        <v>0</v>
      </c>
      <c r="T193" s="53">
        <f>IF(AND(TRUE,T$67&lt;&gt;""),-SUMIFS(StrambioMutuo0!$O:$O,StrambioMutuo0!$A:$A,T$67),"")</f>
        <v>0</v>
      </c>
      <c r="U193" s="53">
        <f>IF(AND(TRUE,U$67&lt;&gt;""),-SUMIFS(StrambioMutuo0!$O:$O,StrambioMutuo0!$A:$A,U$67),"")</f>
        <v>0</v>
      </c>
      <c r="V193" s="53">
        <f>IF(AND(TRUE,V$67&lt;&gt;""),-SUMIFS(StrambioMutuo0!$O:$O,StrambioMutuo0!$A:$A,V$67),"")</f>
        <v>0</v>
      </c>
      <c r="W193" s="53">
        <f>IF(AND(TRUE,W$67&lt;&gt;""),-SUMIFS(StrambioMutuo0!$O:$O,StrambioMutuo0!$A:$A,W$67),"")</f>
        <v>0</v>
      </c>
      <c r="X193" s="53">
        <f>IF(AND(TRUE,X$67&lt;&gt;""),-SUMIFS(StrambioMutuo0!$O:$O,StrambioMutuo0!$A:$A,X$67),"")</f>
        <v>0</v>
      </c>
      <c r="Y193" s="53">
        <f>IF(AND(TRUE,Y$67&lt;&gt;""),-SUMIFS(StrambioMutuo0!$O:$O,StrambioMutuo0!$A:$A,Y$67),"")</f>
        <v>0</v>
      </c>
      <c r="Z193" s="53">
        <f>IF(AND(TRUE,Z$67&lt;&gt;""),-SUMIFS(StrambioMutuo0!$O:$O,StrambioMutuo0!$A:$A,Z$67),"")</f>
        <v>0</v>
      </c>
      <c r="AA193" s="53">
        <f>IF(AND(TRUE,AA$67&lt;&gt;""),-SUMIFS(StrambioMutuo0!$O:$O,StrambioMutuo0!$A:$A,AA$67),"")</f>
        <v>0</v>
      </c>
      <c r="AB193" s="53">
        <f>IF(AND(TRUE,AB$67&lt;&gt;""),-SUMIFS(StrambioMutuo0!$O:$O,StrambioMutuo0!$A:$A,AB$67),"")</f>
        <v>0</v>
      </c>
      <c r="AC193" s="53">
        <f>IF(AND(TRUE,AC$67&lt;&gt;""),-SUMIFS(StrambioMutuo0!$O:$O,StrambioMutuo0!$A:$A,AC$67),"")</f>
        <v>0</v>
      </c>
      <c r="AD193" s="53">
        <f>IF(AND(TRUE,AD$67&lt;&gt;""),-SUMIFS(StrambioMutuo0!$O:$O,StrambioMutuo0!$A:$A,AD$67),"")</f>
        <v>0</v>
      </c>
      <c r="AE193" s="53">
        <f>IF(AND(TRUE,AE$67&lt;&gt;""),-SUMIFS(StrambioMutuo0!$O:$O,StrambioMutuo0!$A:$A,AE$67),"")</f>
        <v>0</v>
      </c>
      <c r="AF193" s="53">
        <f>IF(AND(TRUE,AF$67&lt;&gt;""),-SUMIFS(StrambioMutuo0!$O:$O,StrambioMutuo0!$A:$A,AF$67),"")</f>
        <v>0</v>
      </c>
      <c r="AG193" s="53">
        <f>IF(AND(TRUE,AG$67&lt;&gt;""),-SUMIFS(StrambioMutuo0!$O:$O,StrambioMutuo0!$A:$A,AG$67),"")</f>
        <v>0</v>
      </c>
      <c r="AH193" s="53">
        <f>IF(AND(TRUE,AH$67&lt;&gt;""),-SUMIFS(StrambioMutuo0!$O:$O,StrambioMutuo0!$A:$A,AH$67),"")</f>
        <v>0</v>
      </c>
      <c r="AI193" s="53">
        <f>IF(AND(TRUE,AI$67&lt;&gt;""),-SUMIFS(StrambioMutuo0!$O:$O,StrambioMutuo0!$A:$A,AI$67),"")</f>
        <v>0</v>
      </c>
      <c r="AJ193" s="53">
        <f>IF(AND(TRUE,AJ$67&lt;&gt;""),-SUMIFS(StrambioMutuo0!$O:$O,StrambioMutuo0!$A:$A,AJ$67),"")</f>
        <v>0</v>
      </c>
      <c r="AK193" s="53">
        <f>IF(AND(TRUE,AK$67&lt;&gt;""),-SUMIFS(StrambioMutuo0!$O:$O,StrambioMutuo0!$A:$A,AK$67),"")</f>
        <v>0</v>
      </c>
      <c r="AL193" s="53">
        <f>IF(AND(TRUE,AL$67&lt;&gt;""),-SUMIFS(StrambioMutuo0!$O:$O,StrambioMutuo0!$A:$A,AL$67),"")</f>
        <v>0</v>
      </c>
      <c r="AM193" s="53" t="str">
        <f>IF(AND(TRUE,AM$67&lt;&gt;""),-SUMIFS(StrambioMutuo0!$O:$O,StrambioMutuo0!$A:$A,AM$67),"")</f>
        <v/>
      </c>
      <c r="AN193" s="53" t="str">
        <f>IF(AND(TRUE,AN$67&lt;&gt;""),-SUMIFS(StrambioMutuo0!$O:$O,StrambioMutuo0!$A:$A,AN$67),"")</f>
        <v/>
      </c>
      <c r="AO193" s="53" t="str">
        <f>IF(AND(TRUE,AO$67&lt;&gt;""),-SUMIFS(StrambioMutuo0!$O:$O,StrambioMutuo0!$A:$A,AO$67),"")</f>
        <v/>
      </c>
    </row>
    <row r="194" spans="8:41" ht="17" x14ac:dyDescent="1.2">
      <c r="J194" s="185" t="s">
        <v>220</v>
      </c>
      <c r="K194" s="185" t="s">
        <v>79</v>
      </c>
      <c r="L194" s="53">
        <f>IF(AND(TRUE,L$67&lt;&gt;""),-SUMIFS(StrambioMutuo1!$M:$M,StrambioMutuo1!$A:$A,L$67),"")</f>
        <v>-5375.3857727434533</v>
      </c>
      <c r="M194" s="53">
        <f>IF(AND(TRUE,M$67&lt;&gt;""),-SUMIFS(StrambioMutuo1!$M:$M,StrambioMutuo1!$A:$A,M$67),"")</f>
        <v>-5150.6077924646279</v>
      </c>
      <c r="N194" s="53">
        <f>IF(AND(TRUE,N$67&lt;&gt;""),-SUMIFS(StrambioMutuo1!$M:$M,StrambioMutuo1!$A:$A,N$67),"")</f>
        <v>-4919.6390515700659</v>
      </c>
      <c r="O194" s="53">
        <f>IF(AND(TRUE,O$67&lt;&gt;""),-SUMIFS(StrambioMutuo1!$M:$M,StrambioMutuo1!$A:$A,O$67),"")</f>
        <v>-4682.3090461832116</v>
      </c>
      <c r="P194" s="53">
        <f>IF(AND(TRUE,P$67&lt;&gt;""),-SUMIFS(StrambioMutuo1!$M:$M,StrambioMutuo1!$A:$A,P$67),"")</f>
        <v>-4438.4425764662674</v>
      </c>
      <c r="Q194" s="53">
        <f>IF(AND(TRUE,Q$67&lt;&gt;""),-SUMIFS(StrambioMutuo1!$M:$M,StrambioMutuo1!$A:$A,Q$67),"")</f>
        <v>-4187.8596172855887</v>
      </c>
      <c r="R194" s="53">
        <f>IF(AND(TRUE,R$67&lt;&gt;""),-SUMIFS(StrambioMutuo1!$M:$M,StrambioMutuo1!$A:$A,R$67),"")</f>
        <v>-3930.3751853149724</v>
      </c>
      <c r="S194" s="53">
        <f>IF(AND(TRUE,S$67&lt;&gt;""),-SUMIFS(StrambioMutuo1!$M:$M,StrambioMutuo1!$A:$A,S$67),"")</f>
        <v>-3665.7992024787764</v>
      </c>
      <c r="T194" s="53">
        <f>IF(AND(TRUE,T$67&lt;&gt;""),-SUMIFS(StrambioMutuo1!$M:$M,StrambioMutuo1!$A:$A,T$67),"")</f>
        <v>-3393.9363556340109</v>
      </c>
      <c r="U194" s="53">
        <f>IF(AND(TRUE,U$67&lt;&gt;""),-SUMIFS(StrambioMutuo1!$M:$M,StrambioMutuo1!$A:$A,U$67),"")</f>
        <v>-3114.5859523878539</v>
      </c>
      <c r="V194" s="53">
        <f>IF(AND(TRUE,V$67&lt;&gt;""),-SUMIFS(StrambioMutuo1!$M:$M,StrambioMutuo1!$A:$A,V$67),"")</f>
        <v>-2827.5417729441269</v>
      </c>
      <c r="W194" s="53">
        <f>IF(AND(TRUE,W$67&lt;&gt;""),-SUMIFS(StrambioMutuo1!$M:$M,StrambioMutuo1!$A:$A,W$67),"")</f>
        <v>-2532.591917869393</v>
      </c>
      <c r="X194" s="53">
        <f>IF(AND(TRUE,X$67&lt;&gt;""),-SUMIFS(StrambioMutuo1!$M:$M,StrambioMutuo1!$A:$A,X$67),"")</f>
        <v>-2229.5186516662679</v>
      </c>
      <c r="Y194" s="53">
        <f>IF(AND(TRUE,Y$67&lt;&gt;""),-SUMIFS(StrambioMutuo1!$M:$M,StrambioMutuo1!$A:$A,Y$67),"")</f>
        <v>-1918.0982420384798</v>
      </c>
      <c r="Z194" s="53">
        <f>IF(AND(TRUE,Z$67&lt;&gt;""),-SUMIFS(StrambioMutuo1!$M:$M,StrambioMutuo1!$A:$A,Z$67),"")</f>
        <v>-1598.1007947290227</v>
      </c>
      <c r="AA194" s="53">
        <f>IF(AND(TRUE,AA$67&lt;&gt;""),-SUMIFS(StrambioMutuo1!$M:$M,StrambioMutuo1!$A:$A,AA$67),"")</f>
        <v>-1269.2900838094783</v>
      </c>
      <c r="AB194" s="53">
        <f>IF(AND(TRUE,AB$67&lt;&gt;""),-SUMIFS(StrambioMutuo1!$M:$M,StrambioMutuo1!$A:$A,AB$67),"")</f>
        <v>-931.42337729522103</v>
      </c>
      <c r="AC194" s="53">
        <f>IF(AND(TRUE,AC$67&lt;&gt;""),-SUMIFS(StrambioMutuo1!$M:$M,StrambioMutuo1!$A:$A,AC$67),"")</f>
        <v>-584.25125795777183</v>
      </c>
      <c r="AD194" s="53">
        <f>IF(AND(TRUE,AD$67&lt;&gt;""),-SUMIFS(StrambioMutuo1!$M:$M,StrambioMutuo1!$A:$A,AD$67),"")</f>
        <v>-227.51743920203134</v>
      </c>
      <c r="AE194" s="53">
        <f>IF(AND(TRUE,AE$67&lt;&gt;""),-SUMIFS(StrambioMutuo1!$M:$M,StrambioMutuo1!$A:$A,AE$67),"")</f>
        <v>-2.5511617242097908</v>
      </c>
      <c r="AF194" s="53">
        <f>IF(AND(TRUE,AF$67&lt;&gt;""),-SUMIFS(StrambioMutuo1!$M:$M,StrambioMutuo1!$A:$A,AF$67),"")</f>
        <v>0</v>
      </c>
      <c r="AG194" s="53">
        <f>IF(AND(TRUE,AG$67&lt;&gt;""),-SUMIFS(StrambioMutuo1!$M:$M,StrambioMutuo1!$A:$A,AG$67),"")</f>
        <v>0</v>
      </c>
      <c r="AH194" s="53">
        <f>IF(AND(TRUE,AH$67&lt;&gt;""),-SUMIFS(StrambioMutuo1!$M:$M,StrambioMutuo1!$A:$A,AH$67),"")</f>
        <v>0</v>
      </c>
      <c r="AI194" s="53">
        <f>IF(AND(TRUE,AI$67&lt;&gt;""),-SUMIFS(StrambioMutuo1!$M:$M,StrambioMutuo1!$A:$A,AI$67),"")</f>
        <v>0</v>
      </c>
      <c r="AJ194" s="53">
        <f>IF(AND(TRUE,AJ$67&lt;&gt;""),-SUMIFS(StrambioMutuo1!$M:$M,StrambioMutuo1!$A:$A,AJ$67),"")</f>
        <v>0</v>
      </c>
      <c r="AK194" s="53">
        <f>IF(AND(TRUE,AK$67&lt;&gt;""),-SUMIFS(StrambioMutuo1!$M:$M,StrambioMutuo1!$A:$A,AK$67),"")</f>
        <v>0</v>
      </c>
      <c r="AL194" s="53">
        <f>IF(AND(TRUE,AL$67&lt;&gt;""),-SUMIFS(StrambioMutuo1!$M:$M,StrambioMutuo1!$A:$A,AL$67),"")</f>
        <v>0</v>
      </c>
      <c r="AM194" s="53" t="str">
        <f>IF(AND(TRUE,AM$67&lt;&gt;""),-SUMIFS(StrambioMutuo1!$M:$M,StrambioMutuo1!$A:$A,AM$67),"")</f>
        <v/>
      </c>
      <c r="AN194" s="53" t="str">
        <f>IF(AND(TRUE,AN$67&lt;&gt;""),-SUMIFS(StrambioMutuo1!$M:$M,StrambioMutuo1!$A:$A,AN$67),"")</f>
        <v/>
      </c>
      <c r="AO194" s="53" t="str">
        <f>IF(AND(TRUE,AO$67&lt;&gt;""),-SUMIFS(StrambioMutuo1!$M:$M,StrambioMutuo1!$A:$A,AO$67),"")</f>
        <v/>
      </c>
    </row>
    <row r="195" spans="8:41" ht="17" x14ac:dyDescent="1.2">
      <c r="J195" s="185" t="s">
        <v>220</v>
      </c>
      <c r="K195" s="185" t="s">
        <v>78</v>
      </c>
      <c r="L195" s="53">
        <f>IF(AND(TRUE,L$67&lt;&gt;""),-SUMIFS(StrambioMutuo1!$O:$O,StrambioMutuo1!$A:$A,L$67),"")</f>
        <v>-33</v>
      </c>
      <c r="M195" s="53">
        <f>IF(AND(TRUE,M$67&lt;&gt;""),-SUMIFS(StrambioMutuo1!$O:$O,StrambioMutuo1!$A:$A,M$67),"")</f>
        <v>-33</v>
      </c>
      <c r="N195" s="53">
        <f>IF(AND(TRUE,N$67&lt;&gt;""),-SUMIFS(StrambioMutuo1!$O:$O,StrambioMutuo1!$A:$A,N$67),"")</f>
        <v>-33</v>
      </c>
      <c r="O195" s="53">
        <f>IF(AND(TRUE,O$67&lt;&gt;""),-SUMIFS(StrambioMutuo1!$O:$O,StrambioMutuo1!$A:$A,O$67),"")</f>
        <v>-33</v>
      </c>
      <c r="P195" s="53">
        <f>IF(AND(TRUE,P$67&lt;&gt;""),-SUMIFS(StrambioMutuo1!$O:$O,StrambioMutuo1!$A:$A,P$67),"")</f>
        <v>-33</v>
      </c>
      <c r="Q195" s="53">
        <f>IF(AND(TRUE,Q$67&lt;&gt;""),-SUMIFS(StrambioMutuo1!$O:$O,StrambioMutuo1!$A:$A,Q$67),"")</f>
        <v>-33</v>
      </c>
      <c r="R195" s="53">
        <f>IF(AND(TRUE,R$67&lt;&gt;""),-SUMIFS(StrambioMutuo1!$O:$O,StrambioMutuo1!$A:$A,R$67),"")</f>
        <v>-33</v>
      </c>
      <c r="S195" s="53">
        <f>IF(AND(TRUE,S$67&lt;&gt;""),-SUMIFS(StrambioMutuo1!$O:$O,StrambioMutuo1!$A:$A,S$67),"")</f>
        <v>-33</v>
      </c>
      <c r="T195" s="53">
        <f>IF(AND(TRUE,T$67&lt;&gt;""),-SUMIFS(StrambioMutuo1!$O:$O,StrambioMutuo1!$A:$A,T$67),"")</f>
        <v>-33</v>
      </c>
      <c r="U195" s="53">
        <f>IF(AND(TRUE,U$67&lt;&gt;""),-SUMIFS(StrambioMutuo1!$O:$O,StrambioMutuo1!$A:$A,U$67),"")</f>
        <v>-33</v>
      </c>
      <c r="V195" s="53">
        <f>IF(AND(TRUE,V$67&lt;&gt;""),-SUMIFS(StrambioMutuo1!$O:$O,StrambioMutuo1!$A:$A,V$67),"")</f>
        <v>-33</v>
      </c>
      <c r="W195" s="53">
        <f>IF(AND(TRUE,W$67&lt;&gt;""),-SUMIFS(StrambioMutuo1!$O:$O,StrambioMutuo1!$A:$A,W$67),"")</f>
        <v>-33</v>
      </c>
      <c r="X195" s="53">
        <f>IF(AND(TRUE,X$67&lt;&gt;""),-SUMIFS(StrambioMutuo1!$O:$O,StrambioMutuo1!$A:$A,X$67),"")</f>
        <v>-33</v>
      </c>
      <c r="Y195" s="53">
        <f>IF(AND(TRUE,Y$67&lt;&gt;""),-SUMIFS(StrambioMutuo1!$O:$O,StrambioMutuo1!$A:$A,Y$67),"")</f>
        <v>-33</v>
      </c>
      <c r="Z195" s="53">
        <f>IF(AND(TRUE,Z$67&lt;&gt;""),-SUMIFS(StrambioMutuo1!$O:$O,StrambioMutuo1!$A:$A,Z$67),"")</f>
        <v>-33</v>
      </c>
      <c r="AA195" s="53">
        <f>IF(AND(TRUE,AA$67&lt;&gt;""),-SUMIFS(StrambioMutuo1!$O:$O,StrambioMutuo1!$A:$A,AA$67),"")</f>
        <v>-33</v>
      </c>
      <c r="AB195" s="53">
        <f>IF(AND(TRUE,AB$67&lt;&gt;""),-SUMIFS(StrambioMutuo1!$O:$O,StrambioMutuo1!$A:$A,AB$67),"")</f>
        <v>-33</v>
      </c>
      <c r="AC195" s="53">
        <f>IF(AND(TRUE,AC$67&lt;&gt;""),-SUMIFS(StrambioMutuo1!$O:$O,StrambioMutuo1!$A:$A,AC$67),"")</f>
        <v>-33</v>
      </c>
      <c r="AD195" s="53">
        <f>IF(AND(TRUE,AD$67&lt;&gt;""),-SUMIFS(StrambioMutuo1!$O:$O,StrambioMutuo1!$A:$A,AD$67),"")</f>
        <v>-33</v>
      </c>
      <c r="AE195" s="53">
        <f>IF(AND(TRUE,AE$67&lt;&gt;""),-SUMIFS(StrambioMutuo1!$O:$O,StrambioMutuo1!$A:$A,AE$67),"")</f>
        <v>-2.75</v>
      </c>
      <c r="AF195" s="53">
        <f>IF(AND(TRUE,AF$67&lt;&gt;""),-SUMIFS(StrambioMutuo1!$O:$O,StrambioMutuo1!$A:$A,AF$67),"")</f>
        <v>0</v>
      </c>
      <c r="AG195" s="53">
        <f>IF(AND(TRUE,AG$67&lt;&gt;""),-SUMIFS(StrambioMutuo1!$O:$O,StrambioMutuo1!$A:$A,AG$67),"")</f>
        <v>0</v>
      </c>
      <c r="AH195" s="53">
        <f>IF(AND(TRUE,AH$67&lt;&gt;""),-SUMIFS(StrambioMutuo1!$O:$O,StrambioMutuo1!$A:$A,AH$67),"")</f>
        <v>0</v>
      </c>
      <c r="AI195" s="53">
        <f>IF(AND(TRUE,AI$67&lt;&gt;""),-SUMIFS(StrambioMutuo1!$O:$O,StrambioMutuo1!$A:$A,AI$67),"")</f>
        <v>0</v>
      </c>
      <c r="AJ195" s="53">
        <f>IF(AND(TRUE,AJ$67&lt;&gt;""),-SUMIFS(StrambioMutuo1!$O:$O,StrambioMutuo1!$A:$A,AJ$67),"")</f>
        <v>0</v>
      </c>
      <c r="AK195" s="53">
        <f>IF(AND(TRUE,AK$67&lt;&gt;""),-SUMIFS(StrambioMutuo1!$O:$O,StrambioMutuo1!$A:$A,AK$67),"")</f>
        <v>0</v>
      </c>
      <c r="AL195" s="53">
        <f>IF(AND(TRUE,AL$67&lt;&gt;""),-SUMIFS(StrambioMutuo1!$O:$O,StrambioMutuo1!$A:$A,AL$67),"")</f>
        <v>0</v>
      </c>
      <c r="AM195" s="53" t="str">
        <f>IF(AND(TRUE,AM$67&lt;&gt;""),-SUMIFS(StrambioMutuo1!$O:$O,StrambioMutuo1!$A:$A,AM$67),"")</f>
        <v/>
      </c>
      <c r="AN195" s="53" t="str">
        <f>IF(AND(TRUE,AN$67&lt;&gt;""),-SUMIFS(StrambioMutuo1!$O:$O,StrambioMutuo1!$A:$A,AN$67),"")</f>
        <v/>
      </c>
      <c r="AO195" s="53" t="str">
        <f>IF(AND(TRUE,AO$67&lt;&gt;""),-SUMIFS(StrambioMutuo1!$O:$O,StrambioMutuo1!$A:$A,AO$67),"")</f>
        <v/>
      </c>
    </row>
    <row r="196" spans="8:41" x14ac:dyDescent="0.75">
      <c r="I196" s="173" t="s">
        <v>14</v>
      </c>
      <c r="J196" s="173"/>
      <c r="K196" s="173" t="s">
        <v>63</v>
      </c>
      <c r="L196" s="172">
        <f t="shared" ref="L196:AO196" si="39">IF(AND(TRUE,L$67&lt;&gt;""),SUM(L192:L195),"")</f>
        <v>-5408.3857727434533</v>
      </c>
      <c r="M196" s="172">
        <f t="shared" si="39"/>
        <v>-5183.6077924646279</v>
      </c>
      <c r="N196" s="172">
        <f t="shared" si="39"/>
        <v>-4952.6390515700659</v>
      </c>
      <c r="O196" s="172">
        <f t="shared" si="39"/>
        <v>-4715.3090461832116</v>
      </c>
      <c r="P196" s="172">
        <f t="shared" si="39"/>
        <v>-4471.4425764662674</v>
      </c>
      <c r="Q196" s="172">
        <f t="shared" si="39"/>
        <v>-4220.8596172855887</v>
      </c>
      <c r="R196" s="172">
        <f t="shared" si="39"/>
        <v>-3963.3751853149724</v>
      </c>
      <c r="S196" s="172">
        <f t="shared" si="39"/>
        <v>-3698.7992024787764</v>
      </c>
      <c r="T196" s="172">
        <f t="shared" si="39"/>
        <v>-3426.9363556340109</v>
      </c>
      <c r="U196" s="172">
        <f t="shared" si="39"/>
        <v>-3147.5859523878539</v>
      </c>
      <c r="V196" s="172">
        <f t="shared" si="39"/>
        <v>-2860.5417729441269</v>
      </c>
      <c r="W196" s="172">
        <f t="shared" si="39"/>
        <v>-2565.591917869393</v>
      </c>
      <c r="X196" s="172">
        <f t="shared" si="39"/>
        <v>-2262.5186516662679</v>
      </c>
      <c r="Y196" s="172">
        <f t="shared" si="39"/>
        <v>-1951.0982420384798</v>
      </c>
      <c r="Z196" s="172">
        <f t="shared" si="39"/>
        <v>-1631.1007947290227</v>
      </c>
      <c r="AA196" s="172">
        <f t="shared" si="39"/>
        <v>-1302.2900838094783</v>
      </c>
      <c r="AB196" s="172">
        <f t="shared" si="39"/>
        <v>-964.42337729522103</v>
      </c>
      <c r="AC196" s="172">
        <f t="shared" si="39"/>
        <v>-617.25125795777183</v>
      </c>
      <c r="AD196" s="172">
        <f t="shared" si="39"/>
        <v>-260.51743920203137</v>
      </c>
      <c r="AE196" s="172">
        <f t="shared" si="39"/>
        <v>-5.3011617242097913</v>
      </c>
      <c r="AF196" s="172">
        <f t="shared" si="39"/>
        <v>0</v>
      </c>
      <c r="AG196" s="172">
        <f t="shared" si="39"/>
        <v>0</v>
      </c>
      <c r="AH196" s="172">
        <f t="shared" si="39"/>
        <v>0</v>
      </c>
      <c r="AI196" s="172">
        <f t="shared" si="39"/>
        <v>0</v>
      </c>
      <c r="AJ196" s="172">
        <f t="shared" si="39"/>
        <v>0</v>
      </c>
      <c r="AK196" s="172">
        <f t="shared" si="39"/>
        <v>0</v>
      </c>
      <c r="AL196" s="172">
        <f t="shared" si="39"/>
        <v>0</v>
      </c>
      <c r="AM196" s="172" t="str">
        <f t="shared" si="39"/>
        <v/>
      </c>
      <c r="AN196" s="172" t="str">
        <f t="shared" si="39"/>
        <v/>
      </c>
      <c r="AO196" s="172" t="str">
        <f t="shared" si="39"/>
        <v/>
      </c>
    </row>
    <row r="197" spans="8:41" x14ac:dyDescent="0.75">
      <c r="I197" s="165" t="s">
        <v>25</v>
      </c>
      <c r="J197" s="165"/>
      <c r="K197" s="165" t="s">
        <v>63</v>
      </c>
      <c r="L197" s="164" t="e">
        <f t="shared" ref="L197:AO197" ca="1" si="40">IF(AND(TRUE,L$67&lt;&gt;""),L190+L196,"")</f>
        <v>#REF!</v>
      </c>
      <c r="M197" s="164" t="e">
        <f t="shared" ca="1" si="40"/>
        <v>#REF!</v>
      </c>
      <c r="N197" s="164" t="e">
        <f t="shared" ca="1" si="40"/>
        <v>#REF!</v>
      </c>
      <c r="O197" s="164" t="e">
        <f t="shared" ca="1" si="40"/>
        <v>#REF!</v>
      </c>
      <c r="P197" s="164" t="e">
        <f t="shared" ca="1" si="40"/>
        <v>#REF!</v>
      </c>
      <c r="Q197" s="164" t="e">
        <f t="shared" ca="1" si="40"/>
        <v>#REF!</v>
      </c>
      <c r="R197" s="164" t="e">
        <f t="shared" ca="1" si="40"/>
        <v>#REF!</v>
      </c>
      <c r="S197" s="164" t="e">
        <f t="shared" ca="1" si="40"/>
        <v>#REF!</v>
      </c>
      <c r="T197" s="164" t="e">
        <f t="shared" ca="1" si="40"/>
        <v>#REF!</v>
      </c>
      <c r="U197" s="164" t="e">
        <f t="shared" ca="1" si="40"/>
        <v>#REF!</v>
      </c>
      <c r="V197" s="164" t="e">
        <f t="shared" ca="1" si="40"/>
        <v>#REF!</v>
      </c>
      <c r="W197" s="164" t="e">
        <f t="shared" ca="1" si="40"/>
        <v>#REF!</v>
      </c>
      <c r="X197" s="164" t="e">
        <f t="shared" ca="1" si="40"/>
        <v>#REF!</v>
      </c>
      <c r="Y197" s="164" t="e">
        <f t="shared" ca="1" si="40"/>
        <v>#REF!</v>
      </c>
      <c r="Z197" s="164" t="e">
        <f t="shared" ca="1" si="40"/>
        <v>#REF!</v>
      </c>
      <c r="AA197" s="164" t="e">
        <f t="shared" ca="1" si="40"/>
        <v>#REF!</v>
      </c>
      <c r="AB197" s="164" t="e">
        <f t="shared" ca="1" si="40"/>
        <v>#REF!</v>
      </c>
      <c r="AC197" s="164" t="e">
        <f t="shared" ca="1" si="40"/>
        <v>#REF!</v>
      </c>
      <c r="AD197" s="164" t="e">
        <f t="shared" ca="1" si="40"/>
        <v>#REF!</v>
      </c>
      <c r="AE197" s="164" t="e">
        <f t="shared" ca="1" si="40"/>
        <v>#REF!</v>
      </c>
      <c r="AF197" s="164" t="e">
        <f t="shared" ca="1" si="40"/>
        <v>#REF!</v>
      </c>
      <c r="AG197" s="164" t="e">
        <f t="shared" ca="1" si="40"/>
        <v>#REF!</v>
      </c>
      <c r="AH197" s="164" t="e">
        <f t="shared" ca="1" si="40"/>
        <v>#REF!</v>
      </c>
      <c r="AI197" s="164" t="e">
        <f t="shared" ca="1" si="40"/>
        <v>#REF!</v>
      </c>
      <c r="AJ197" s="164" t="e">
        <f t="shared" ca="1" si="40"/>
        <v>#REF!</v>
      </c>
      <c r="AK197" s="164" t="e">
        <f t="shared" ca="1" si="40"/>
        <v>#REF!</v>
      </c>
      <c r="AL197" s="164" t="e">
        <f t="shared" si="40"/>
        <v>#REF!</v>
      </c>
      <c r="AM197" s="164" t="str">
        <f t="shared" si="40"/>
        <v/>
      </c>
      <c r="AN197" s="164" t="str">
        <f t="shared" si="40"/>
        <v/>
      </c>
      <c r="AO197" s="164" t="str">
        <f t="shared" si="40"/>
        <v/>
      </c>
    </row>
    <row r="199" spans="8:41" ht="17" x14ac:dyDescent="1.2">
      <c r="J199" s="184" t="s">
        <v>57</v>
      </c>
      <c r="K199" s="184" t="s">
        <v>77</v>
      </c>
      <c r="L199" s="53">
        <f>IF(AND(TRUE,L$67&lt;&gt;""),SUMIFS(Flussi!$F:$F,Flussi!$B:$B,L$67,Flussi!$D:$D,$J199,Flussi!$E:$E,$K199,Flussi!$A:$A,$D$2),"")</f>
        <v>0</v>
      </c>
      <c r="M199" s="53">
        <f>IF(AND(TRUE,M$67&lt;&gt;""),SUMIFS(Flussi!$F:$F,Flussi!$B:$B,M$67,Flussi!$D:$D,$J199,Flussi!$E:$E,$K199,Flussi!$A:$A,$D$2),"")</f>
        <v>0</v>
      </c>
      <c r="N199" s="53">
        <f>IF(AND(TRUE,N$67&lt;&gt;""),SUMIFS(Flussi!$F:$F,Flussi!$B:$B,N$67,Flussi!$D:$D,$J199,Flussi!$E:$E,$K199,Flussi!$A:$A,$D$2),"")</f>
        <v>0</v>
      </c>
      <c r="O199" s="53">
        <f>IF(AND(TRUE,O$67&lt;&gt;""),SUMIFS(Flussi!$F:$F,Flussi!$B:$B,O$67,Flussi!$D:$D,$J199,Flussi!$E:$E,$K199,Flussi!$A:$A,$D$2),"")</f>
        <v>0</v>
      </c>
      <c r="P199" s="53">
        <f>IF(AND(TRUE,P$67&lt;&gt;""),SUMIFS(Flussi!$F:$F,Flussi!$B:$B,P$67,Flussi!$D:$D,$J199,Flussi!$E:$E,$K199,Flussi!$A:$A,$D$2),"")</f>
        <v>0</v>
      </c>
      <c r="Q199" s="53">
        <f>IF(AND(TRUE,Q$67&lt;&gt;""),SUMIFS(Flussi!$F:$F,Flussi!$B:$B,Q$67,Flussi!$D:$D,$J199,Flussi!$E:$E,$K199,Flussi!$A:$A,$D$2),"")</f>
        <v>0</v>
      </c>
      <c r="R199" s="53">
        <f>IF(AND(TRUE,R$67&lt;&gt;""),SUMIFS(Flussi!$F:$F,Flussi!$B:$B,R$67,Flussi!$D:$D,$J199,Flussi!$E:$E,$K199,Flussi!$A:$A,$D$2),"")</f>
        <v>0</v>
      </c>
      <c r="S199" s="53">
        <f>IF(AND(TRUE,S$67&lt;&gt;""),SUMIFS(Flussi!$F:$F,Flussi!$B:$B,S$67,Flussi!$D:$D,$J199,Flussi!$E:$E,$K199,Flussi!$A:$A,$D$2),"")</f>
        <v>0</v>
      </c>
      <c r="T199" s="53">
        <f>IF(AND(TRUE,T$67&lt;&gt;""),SUMIFS(Flussi!$F:$F,Flussi!$B:$B,T$67,Flussi!$D:$D,$J199,Flussi!$E:$E,$K199,Flussi!$A:$A,$D$2),"")</f>
        <v>0</v>
      </c>
      <c r="U199" s="53">
        <f>IF(AND(TRUE,U$67&lt;&gt;""),SUMIFS(Flussi!$F:$F,Flussi!$B:$B,U$67,Flussi!$D:$D,$J199,Flussi!$E:$E,$K199,Flussi!$A:$A,$D$2),"")</f>
        <v>0</v>
      </c>
      <c r="V199" s="53">
        <f>IF(AND(TRUE,V$67&lt;&gt;""),SUMIFS(Flussi!$F:$F,Flussi!$B:$B,V$67,Flussi!$D:$D,$J199,Flussi!$E:$E,$K199,Flussi!$A:$A,$D$2),"")</f>
        <v>0</v>
      </c>
      <c r="W199" s="53">
        <f>IF(AND(TRUE,W$67&lt;&gt;""),SUMIFS(Flussi!$F:$F,Flussi!$B:$B,W$67,Flussi!$D:$D,$J199,Flussi!$E:$E,$K199,Flussi!$A:$A,$D$2),"")</f>
        <v>0</v>
      </c>
      <c r="X199" s="53">
        <f>IF(AND(TRUE,X$67&lt;&gt;""),SUMIFS(Flussi!$F:$F,Flussi!$B:$B,X$67,Flussi!$D:$D,$J199,Flussi!$E:$E,$K199,Flussi!$A:$A,$D$2),"")</f>
        <v>0</v>
      </c>
      <c r="Y199" s="53">
        <f>IF(AND(TRUE,Y$67&lt;&gt;""),SUMIFS(Flussi!$F:$F,Flussi!$B:$B,Y$67,Flussi!$D:$D,$J199,Flussi!$E:$E,$K199,Flussi!$A:$A,$D$2),"")</f>
        <v>0</v>
      </c>
      <c r="Z199" s="53">
        <f>IF(AND(TRUE,Z$67&lt;&gt;""),SUMIFS(Flussi!$F:$F,Flussi!$B:$B,Z$67,Flussi!$D:$D,$J199,Flussi!$E:$E,$K199,Flussi!$A:$A,$D$2),"")</f>
        <v>0</v>
      </c>
      <c r="AA199" s="53">
        <f>IF(AND(TRUE,AA$67&lt;&gt;""),SUMIFS(Flussi!$F:$F,Flussi!$B:$B,AA$67,Flussi!$D:$D,$J199,Flussi!$E:$E,$K199,Flussi!$A:$A,$D$2),"")</f>
        <v>0</v>
      </c>
      <c r="AB199" s="53">
        <f>IF(AND(TRUE,AB$67&lt;&gt;""),SUMIFS(Flussi!$F:$F,Flussi!$B:$B,AB$67,Flussi!$D:$D,$J199,Flussi!$E:$E,$K199,Flussi!$A:$A,$D$2),"")</f>
        <v>0</v>
      </c>
      <c r="AC199" s="53">
        <f>IF(AND(TRUE,AC$67&lt;&gt;""),SUMIFS(Flussi!$F:$F,Flussi!$B:$B,AC$67,Flussi!$D:$D,$J199,Flussi!$E:$E,$K199,Flussi!$A:$A,$D$2),"")</f>
        <v>0</v>
      </c>
      <c r="AD199" s="53">
        <f>IF(AND(TRUE,AD$67&lt;&gt;""),SUMIFS(Flussi!$F:$F,Flussi!$B:$B,AD$67,Flussi!$D:$D,$J199,Flussi!$E:$E,$K199,Flussi!$A:$A,$D$2),"")</f>
        <v>0</v>
      </c>
      <c r="AE199" s="53">
        <f>IF(AND(TRUE,AE$67&lt;&gt;""),SUMIFS(Flussi!$F:$F,Flussi!$B:$B,AE$67,Flussi!$D:$D,$J199,Flussi!$E:$E,$K199,Flussi!$A:$A,$D$2),"")</f>
        <v>0</v>
      </c>
      <c r="AF199" s="53">
        <f>IF(AND(TRUE,AF$67&lt;&gt;""),SUMIFS(Flussi!$F:$F,Flussi!$B:$B,AF$67,Flussi!$D:$D,$J199,Flussi!$E:$E,$K199,Flussi!$A:$A,$D$2),"")</f>
        <v>0</v>
      </c>
      <c r="AG199" s="53">
        <f>IF(AND(TRUE,AG$67&lt;&gt;""),SUMIFS(Flussi!$F:$F,Flussi!$B:$B,AG$67,Flussi!$D:$D,$J199,Flussi!$E:$E,$K199,Flussi!$A:$A,$D$2),"")</f>
        <v>0</v>
      </c>
      <c r="AH199" s="53">
        <f>IF(AND(TRUE,AH$67&lt;&gt;""),SUMIFS(Flussi!$F:$F,Flussi!$B:$B,AH$67,Flussi!$D:$D,$J199,Flussi!$E:$E,$K199,Flussi!$A:$A,$D$2),"")</f>
        <v>0</v>
      </c>
      <c r="AI199" s="53">
        <f>IF(AND(TRUE,AI$67&lt;&gt;""),SUMIFS(Flussi!$F:$F,Flussi!$B:$B,AI$67,Flussi!$D:$D,$J199,Flussi!$E:$E,$K199,Flussi!$A:$A,$D$2),"")</f>
        <v>0</v>
      </c>
      <c r="AJ199" s="53">
        <f>IF(AND(TRUE,AJ$67&lt;&gt;""),SUMIFS(Flussi!$F:$F,Flussi!$B:$B,AJ$67,Flussi!$D:$D,$J199,Flussi!$E:$E,$K199,Flussi!$A:$A,$D$2),"")</f>
        <v>0</v>
      </c>
      <c r="AK199" s="53">
        <f>IF(AND(TRUE,AK$67&lt;&gt;""),SUMIFS(Flussi!$F:$F,Flussi!$B:$B,AK$67,Flussi!$D:$D,$J199,Flussi!$E:$E,$K199,Flussi!$A:$A,$D$2),"")</f>
        <v>0</v>
      </c>
      <c r="AL199" s="53">
        <f>IF(AND(TRUE,AL$67&lt;&gt;""),SUMIFS(Flussi!$F:$F,Flussi!$B:$B,AL$67,Flussi!$D:$D,$J199,Flussi!$E:$E,$K199,Flussi!$A:$A,$D$2),"")</f>
        <v>0</v>
      </c>
      <c r="AM199" s="53" t="str">
        <f>IF(AND(TRUE,AM$67&lt;&gt;""),SUMIFS(Flussi!$F:$F,Flussi!$B:$B,AM$67,Flussi!$D:$D,$J199,Flussi!$E:$E,$K199,Flussi!$A:$A,$D$2),"")</f>
        <v/>
      </c>
      <c r="AN199" s="53" t="str">
        <f>IF(AND(TRUE,AN$67&lt;&gt;""),SUMIFS(Flussi!$F:$F,Flussi!$B:$B,AN$67,Flussi!$D:$D,$J199,Flussi!$E:$E,$K199,Flussi!$A:$A,$D$2),"")</f>
        <v/>
      </c>
      <c r="AO199" s="53" t="str">
        <f>IF(AND(TRUE,AO$67&lt;&gt;""),SUMIFS(Flussi!$F:$F,Flussi!$B:$B,AO$67,Flussi!$D:$D,$J199,Flussi!$E:$E,$K199,Flussi!$A:$A,$D$2),"")</f>
        <v/>
      </c>
    </row>
    <row r="200" spans="8:41" ht="17" x14ac:dyDescent="1.2">
      <c r="J200" s="184" t="s">
        <v>57</v>
      </c>
      <c r="K200" s="184" t="s">
        <v>76</v>
      </c>
      <c r="L200" s="53">
        <f>IF(AND(TRUE,L$67&lt;&gt;""),SUMIFS(Flussi!$F:$F,Flussi!$B:$B,L$67,Flussi!$D:$D,$J200,Flussi!$E:$E,$K200,Flussi!$A:$A,$D$2),"")</f>
        <v>0</v>
      </c>
      <c r="M200" s="53">
        <f>IF(AND(TRUE,M$67&lt;&gt;""),SUMIFS(Flussi!$F:$F,Flussi!$B:$B,M$67,Flussi!$D:$D,$J200,Flussi!$E:$E,$K200,Flussi!$A:$A,$D$2),"")</f>
        <v>0</v>
      </c>
      <c r="N200" s="53">
        <f>IF(AND(TRUE,N$67&lt;&gt;""),SUMIFS(Flussi!$F:$F,Flussi!$B:$B,N$67,Flussi!$D:$D,$J200,Flussi!$E:$E,$K200,Flussi!$A:$A,$D$2),"")</f>
        <v>0</v>
      </c>
      <c r="O200" s="53">
        <f>IF(AND(TRUE,O$67&lt;&gt;""),SUMIFS(Flussi!$F:$F,Flussi!$B:$B,O$67,Flussi!$D:$D,$J200,Flussi!$E:$E,$K200,Flussi!$A:$A,$D$2),"")</f>
        <v>0</v>
      </c>
      <c r="P200" s="53">
        <f>IF(AND(TRUE,P$67&lt;&gt;""),SUMIFS(Flussi!$F:$F,Flussi!$B:$B,P$67,Flussi!$D:$D,$J200,Flussi!$E:$E,$K200,Flussi!$A:$A,$D$2),"")</f>
        <v>0</v>
      </c>
      <c r="Q200" s="53">
        <f>IF(AND(TRUE,Q$67&lt;&gt;""),SUMIFS(Flussi!$F:$F,Flussi!$B:$B,Q$67,Flussi!$D:$D,$J200,Flussi!$E:$E,$K200,Flussi!$A:$A,$D$2),"")</f>
        <v>0</v>
      </c>
      <c r="R200" s="53">
        <f>IF(AND(TRUE,R$67&lt;&gt;""),SUMIFS(Flussi!$F:$F,Flussi!$B:$B,R$67,Flussi!$D:$D,$J200,Flussi!$E:$E,$K200,Flussi!$A:$A,$D$2),"")</f>
        <v>0</v>
      </c>
      <c r="S200" s="53">
        <f>IF(AND(TRUE,S$67&lt;&gt;""),SUMIFS(Flussi!$F:$F,Flussi!$B:$B,S$67,Flussi!$D:$D,$J200,Flussi!$E:$E,$K200,Flussi!$A:$A,$D$2),"")</f>
        <v>0</v>
      </c>
      <c r="T200" s="53">
        <f>IF(AND(TRUE,T$67&lt;&gt;""),SUMIFS(Flussi!$F:$F,Flussi!$B:$B,T$67,Flussi!$D:$D,$J200,Flussi!$E:$E,$K200,Flussi!$A:$A,$D$2),"")</f>
        <v>0</v>
      </c>
      <c r="U200" s="53">
        <f>IF(AND(TRUE,U$67&lt;&gt;""),SUMIFS(Flussi!$F:$F,Flussi!$B:$B,U$67,Flussi!$D:$D,$J200,Flussi!$E:$E,$K200,Flussi!$A:$A,$D$2),"")</f>
        <v>0</v>
      </c>
      <c r="V200" s="53">
        <f>IF(AND(TRUE,V$67&lt;&gt;""),SUMIFS(Flussi!$F:$F,Flussi!$B:$B,V$67,Flussi!$D:$D,$J200,Flussi!$E:$E,$K200,Flussi!$A:$A,$D$2),"")</f>
        <v>0</v>
      </c>
      <c r="W200" s="53">
        <f>IF(AND(TRUE,W$67&lt;&gt;""),SUMIFS(Flussi!$F:$F,Flussi!$B:$B,W$67,Flussi!$D:$D,$J200,Flussi!$E:$E,$K200,Flussi!$A:$A,$D$2),"")</f>
        <v>0</v>
      </c>
      <c r="X200" s="53">
        <f>IF(AND(TRUE,X$67&lt;&gt;""),SUMIFS(Flussi!$F:$F,Flussi!$B:$B,X$67,Flussi!$D:$D,$J200,Flussi!$E:$E,$K200,Flussi!$A:$A,$D$2),"")</f>
        <v>0</v>
      </c>
      <c r="Y200" s="53">
        <f>IF(AND(TRUE,Y$67&lt;&gt;""),SUMIFS(Flussi!$F:$F,Flussi!$B:$B,Y$67,Flussi!$D:$D,$J200,Flussi!$E:$E,$K200,Flussi!$A:$A,$D$2),"")</f>
        <v>0</v>
      </c>
      <c r="Z200" s="53">
        <f>IF(AND(TRUE,Z$67&lt;&gt;""),SUMIFS(Flussi!$F:$F,Flussi!$B:$B,Z$67,Flussi!$D:$D,$J200,Flussi!$E:$E,$K200,Flussi!$A:$A,$D$2),"")</f>
        <v>0</v>
      </c>
      <c r="AA200" s="53">
        <f>IF(AND(TRUE,AA$67&lt;&gt;""),SUMIFS(Flussi!$F:$F,Flussi!$B:$B,AA$67,Flussi!$D:$D,$J200,Flussi!$E:$E,$K200,Flussi!$A:$A,$D$2),"")</f>
        <v>0</v>
      </c>
      <c r="AB200" s="53">
        <f>IF(AND(TRUE,AB$67&lt;&gt;""),SUMIFS(Flussi!$F:$F,Flussi!$B:$B,AB$67,Flussi!$D:$D,$J200,Flussi!$E:$E,$K200,Flussi!$A:$A,$D$2),"")</f>
        <v>0</v>
      </c>
      <c r="AC200" s="53">
        <f>IF(AND(TRUE,AC$67&lt;&gt;""),SUMIFS(Flussi!$F:$F,Flussi!$B:$B,AC$67,Flussi!$D:$D,$J200,Flussi!$E:$E,$K200,Flussi!$A:$A,$D$2),"")</f>
        <v>0</v>
      </c>
      <c r="AD200" s="53">
        <f>IF(AND(TRUE,AD$67&lt;&gt;""),SUMIFS(Flussi!$F:$F,Flussi!$B:$B,AD$67,Flussi!$D:$D,$J200,Flussi!$E:$E,$K200,Flussi!$A:$A,$D$2),"")</f>
        <v>0</v>
      </c>
      <c r="AE200" s="53">
        <f>IF(AND(TRUE,AE$67&lt;&gt;""),SUMIFS(Flussi!$F:$F,Flussi!$B:$B,AE$67,Flussi!$D:$D,$J200,Flussi!$E:$E,$K200,Flussi!$A:$A,$D$2),"")</f>
        <v>0</v>
      </c>
      <c r="AF200" s="53">
        <f>IF(AND(TRUE,AF$67&lt;&gt;""),SUMIFS(Flussi!$F:$F,Flussi!$B:$B,AF$67,Flussi!$D:$D,$J200,Flussi!$E:$E,$K200,Flussi!$A:$A,$D$2),"")</f>
        <v>0</v>
      </c>
      <c r="AG200" s="53">
        <f>IF(AND(TRUE,AG$67&lt;&gt;""),SUMIFS(Flussi!$F:$F,Flussi!$B:$B,AG$67,Flussi!$D:$D,$J200,Flussi!$E:$E,$K200,Flussi!$A:$A,$D$2),"")</f>
        <v>0</v>
      </c>
      <c r="AH200" s="53">
        <f>IF(AND(TRUE,AH$67&lt;&gt;""),SUMIFS(Flussi!$F:$F,Flussi!$B:$B,AH$67,Flussi!$D:$D,$J200,Flussi!$E:$E,$K200,Flussi!$A:$A,$D$2),"")</f>
        <v>0</v>
      </c>
      <c r="AI200" s="53">
        <f>IF(AND(TRUE,AI$67&lt;&gt;""),SUMIFS(Flussi!$F:$F,Flussi!$B:$B,AI$67,Flussi!$D:$D,$J200,Flussi!$E:$E,$K200,Flussi!$A:$A,$D$2),"")</f>
        <v>0</v>
      </c>
      <c r="AJ200" s="53">
        <f>IF(AND(TRUE,AJ$67&lt;&gt;""),SUMIFS(Flussi!$F:$F,Flussi!$B:$B,AJ$67,Flussi!$D:$D,$J200,Flussi!$E:$E,$K200,Flussi!$A:$A,$D$2),"")</f>
        <v>0</v>
      </c>
      <c r="AK200" s="53">
        <f>IF(AND(TRUE,AK$67&lt;&gt;""),SUMIFS(Flussi!$F:$F,Flussi!$B:$B,AK$67,Flussi!$D:$D,$J200,Flussi!$E:$E,$K200,Flussi!$A:$A,$D$2),"")</f>
        <v>0</v>
      </c>
      <c r="AL200" s="53">
        <f>IF(AND(TRUE,AL$67&lt;&gt;""),SUMIFS(Flussi!$F:$F,Flussi!$B:$B,AL$67,Flussi!$D:$D,$J200,Flussi!$E:$E,$K200,Flussi!$A:$A,$D$2),"")</f>
        <v>0</v>
      </c>
      <c r="AM200" s="53" t="str">
        <f>IF(AND(TRUE,AM$67&lt;&gt;""),SUMIFS(Flussi!$F:$F,Flussi!$B:$B,AM$67,Flussi!$D:$D,$J200,Flussi!$E:$E,$K200,Flussi!$A:$A,$D$2),"")</f>
        <v/>
      </c>
      <c r="AN200" s="53" t="str">
        <f>IF(AND(TRUE,AN$67&lt;&gt;""),SUMIFS(Flussi!$F:$F,Flussi!$B:$B,AN$67,Flussi!$D:$D,$J200,Flussi!$E:$E,$K200,Flussi!$A:$A,$D$2),"")</f>
        <v/>
      </c>
      <c r="AO200" s="53" t="str">
        <f>IF(AND(TRUE,AO$67&lt;&gt;""),SUMIFS(Flussi!$F:$F,Flussi!$B:$B,AO$67,Flussi!$D:$D,$J200,Flussi!$E:$E,$K200,Flussi!$A:$A,$D$2),"")</f>
        <v/>
      </c>
    </row>
    <row r="201" spans="8:41" ht="17" x14ac:dyDescent="1.2">
      <c r="J201" s="184" t="s">
        <v>57</v>
      </c>
      <c r="K201" s="184" t="s">
        <v>75</v>
      </c>
      <c r="L201" s="53">
        <f>IF(AND(TRUE,L$67&lt;&gt;""),SUMIFS(Flussi!$F:$F,Flussi!$B:$B,L$67,Flussi!$D:$D,$J201,Flussi!$E:$E,$K201,Flussi!$A:$A,$D$2),"")</f>
        <v>0</v>
      </c>
      <c r="M201" s="53">
        <f>IF(AND(TRUE,M$67&lt;&gt;""),SUMIFS(Flussi!$F:$F,Flussi!$B:$B,M$67,Flussi!$D:$D,$J201,Flussi!$E:$E,$K201,Flussi!$A:$A,$D$2),"")</f>
        <v>0</v>
      </c>
      <c r="N201" s="53">
        <f>IF(AND(TRUE,N$67&lt;&gt;""),SUMIFS(Flussi!$F:$F,Flussi!$B:$B,N$67,Flussi!$D:$D,$J201,Flussi!$E:$E,$K201,Flussi!$A:$A,$D$2),"")</f>
        <v>0</v>
      </c>
      <c r="O201" s="53">
        <f>IF(AND(TRUE,O$67&lt;&gt;""),SUMIFS(Flussi!$F:$F,Flussi!$B:$B,O$67,Flussi!$D:$D,$J201,Flussi!$E:$E,$K201,Flussi!$A:$A,$D$2),"")</f>
        <v>0</v>
      </c>
      <c r="P201" s="53">
        <f>IF(AND(TRUE,P$67&lt;&gt;""),SUMIFS(Flussi!$F:$F,Flussi!$B:$B,P$67,Flussi!$D:$D,$J201,Flussi!$E:$E,$K201,Flussi!$A:$A,$D$2),"")</f>
        <v>0</v>
      </c>
      <c r="Q201" s="53">
        <f>IF(AND(TRUE,Q$67&lt;&gt;""),SUMIFS(Flussi!$F:$F,Flussi!$B:$B,Q$67,Flussi!$D:$D,$J201,Flussi!$E:$E,$K201,Flussi!$A:$A,$D$2),"")</f>
        <v>0</v>
      </c>
      <c r="R201" s="53">
        <f>IF(AND(TRUE,R$67&lt;&gt;""),SUMIFS(Flussi!$F:$F,Flussi!$B:$B,R$67,Flussi!$D:$D,$J201,Flussi!$E:$E,$K201,Flussi!$A:$A,$D$2),"")</f>
        <v>0</v>
      </c>
      <c r="S201" s="53">
        <f>IF(AND(TRUE,S$67&lt;&gt;""),SUMIFS(Flussi!$F:$F,Flussi!$B:$B,S$67,Flussi!$D:$D,$J201,Flussi!$E:$E,$K201,Flussi!$A:$A,$D$2),"")</f>
        <v>0</v>
      </c>
      <c r="T201" s="53">
        <f>IF(AND(TRUE,T$67&lt;&gt;""),SUMIFS(Flussi!$F:$F,Flussi!$B:$B,T$67,Flussi!$D:$D,$J201,Flussi!$E:$E,$K201,Flussi!$A:$A,$D$2),"")</f>
        <v>0</v>
      </c>
      <c r="U201" s="53">
        <f>IF(AND(TRUE,U$67&lt;&gt;""),SUMIFS(Flussi!$F:$F,Flussi!$B:$B,U$67,Flussi!$D:$D,$J201,Flussi!$E:$E,$K201,Flussi!$A:$A,$D$2),"")</f>
        <v>0</v>
      </c>
      <c r="V201" s="53">
        <f>IF(AND(TRUE,V$67&lt;&gt;""),SUMIFS(Flussi!$F:$F,Flussi!$B:$B,V$67,Flussi!$D:$D,$J201,Flussi!$E:$E,$K201,Flussi!$A:$A,$D$2),"")</f>
        <v>0</v>
      </c>
      <c r="W201" s="53">
        <f>IF(AND(TRUE,W$67&lt;&gt;""),SUMIFS(Flussi!$F:$F,Flussi!$B:$B,W$67,Flussi!$D:$D,$J201,Flussi!$E:$E,$K201,Flussi!$A:$A,$D$2),"")</f>
        <v>0</v>
      </c>
      <c r="X201" s="53">
        <f>IF(AND(TRUE,X$67&lt;&gt;""),SUMIFS(Flussi!$F:$F,Flussi!$B:$B,X$67,Flussi!$D:$D,$J201,Flussi!$E:$E,$K201,Flussi!$A:$A,$D$2),"")</f>
        <v>0</v>
      </c>
      <c r="Y201" s="53">
        <f>IF(AND(TRUE,Y$67&lt;&gt;""),SUMIFS(Flussi!$F:$F,Flussi!$B:$B,Y$67,Flussi!$D:$D,$J201,Flussi!$E:$E,$K201,Flussi!$A:$A,$D$2),"")</f>
        <v>0</v>
      </c>
      <c r="Z201" s="53">
        <f>IF(AND(TRUE,Z$67&lt;&gt;""),SUMIFS(Flussi!$F:$F,Flussi!$B:$B,Z$67,Flussi!$D:$D,$J201,Flussi!$E:$E,$K201,Flussi!$A:$A,$D$2),"")</f>
        <v>0</v>
      </c>
      <c r="AA201" s="53">
        <f>IF(AND(TRUE,AA$67&lt;&gt;""),SUMIFS(Flussi!$F:$F,Flussi!$B:$B,AA$67,Flussi!$D:$D,$J201,Flussi!$E:$E,$K201,Flussi!$A:$A,$D$2),"")</f>
        <v>0</v>
      </c>
      <c r="AB201" s="53">
        <f>IF(AND(TRUE,AB$67&lt;&gt;""),SUMIFS(Flussi!$F:$F,Flussi!$B:$B,AB$67,Flussi!$D:$D,$J201,Flussi!$E:$E,$K201,Flussi!$A:$A,$D$2),"")</f>
        <v>0</v>
      </c>
      <c r="AC201" s="53">
        <f>IF(AND(TRUE,AC$67&lt;&gt;""),SUMIFS(Flussi!$F:$F,Flussi!$B:$B,AC$67,Flussi!$D:$D,$J201,Flussi!$E:$E,$K201,Flussi!$A:$A,$D$2),"")</f>
        <v>0</v>
      </c>
      <c r="AD201" s="53">
        <f>IF(AND(TRUE,AD$67&lt;&gt;""),SUMIFS(Flussi!$F:$F,Flussi!$B:$B,AD$67,Flussi!$D:$D,$J201,Flussi!$E:$E,$K201,Flussi!$A:$A,$D$2),"")</f>
        <v>0</v>
      </c>
      <c r="AE201" s="53">
        <f>IF(AND(TRUE,AE$67&lt;&gt;""),SUMIFS(Flussi!$F:$F,Flussi!$B:$B,AE$67,Flussi!$D:$D,$J201,Flussi!$E:$E,$K201,Flussi!$A:$A,$D$2),"")</f>
        <v>0</v>
      </c>
      <c r="AF201" s="53">
        <f>IF(AND(TRUE,AF$67&lt;&gt;""),SUMIFS(Flussi!$F:$F,Flussi!$B:$B,AF$67,Flussi!$D:$D,$J201,Flussi!$E:$E,$K201,Flussi!$A:$A,$D$2),"")</f>
        <v>0</v>
      </c>
      <c r="AG201" s="53">
        <f>IF(AND(TRUE,AG$67&lt;&gt;""),SUMIFS(Flussi!$F:$F,Flussi!$B:$B,AG$67,Flussi!$D:$D,$J201,Flussi!$E:$E,$K201,Flussi!$A:$A,$D$2),"")</f>
        <v>0</v>
      </c>
      <c r="AH201" s="53">
        <f>IF(AND(TRUE,AH$67&lt;&gt;""),SUMIFS(Flussi!$F:$F,Flussi!$B:$B,AH$67,Flussi!$D:$D,$J201,Flussi!$E:$E,$K201,Flussi!$A:$A,$D$2),"")</f>
        <v>0</v>
      </c>
      <c r="AI201" s="53">
        <f>IF(AND(TRUE,AI$67&lt;&gt;""),SUMIFS(Flussi!$F:$F,Flussi!$B:$B,AI$67,Flussi!$D:$D,$J201,Flussi!$E:$E,$K201,Flussi!$A:$A,$D$2),"")</f>
        <v>0</v>
      </c>
      <c r="AJ201" s="53">
        <f>IF(AND(TRUE,AJ$67&lt;&gt;""),SUMIFS(Flussi!$F:$F,Flussi!$B:$B,AJ$67,Flussi!$D:$D,$J201,Flussi!$E:$E,$K201,Flussi!$A:$A,$D$2),"")</f>
        <v>0</v>
      </c>
      <c r="AK201" s="53">
        <f>IF(AND(TRUE,AK$67&lt;&gt;""),SUMIFS(Flussi!$F:$F,Flussi!$B:$B,AK$67,Flussi!$D:$D,$J201,Flussi!$E:$E,$K201,Flussi!$A:$A,$D$2),"")</f>
        <v>0</v>
      </c>
      <c r="AL201" s="53">
        <f>IF(AND(TRUE,AL$67&lt;&gt;""),SUMIFS(Flussi!$F:$F,Flussi!$B:$B,AL$67,Flussi!$D:$D,$J201,Flussi!$E:$E,$K201,Flussi!$A:$A,$D$2),"")</f>
        <v>0</v>
      </c>
      <c r="AM201" s="53" t="str">
        <f>IF(AND(TRUE,AM$67&lt;&gt;""),SUMIFS(Flussi!$F:$F,Flussi!$B:$B,AM$67,Flussi!$D:$D,$J201,Flussi!$E:$E,$K201,Flussi!$A:$A,$D$2),"")</f>
        <v/>
      </c>
      <c r="AN201" s="53" t="str">
        <f>IF(AND(TRUE,AN$67&lt;&gt;""),SUMIFS(Flussi!$F:$F,Flussi!$B:$B,AN$67,Flussi!$D:$D,$J201,Flussi!$E:$E,$K201,Flussi!$A:$A,$D$2),"")</f>
        <v/>
      </c>
      <c r="AO201" s="53" t="str">
        <f>IF(AND(TRUE,AO$67&lt;&gt;""),SUMIFS(Flussi!$F:$F,Flussi!$B:$B,AO$67,Flussi!$D:$D,$J201,Flussi!$E:$E,$K201,Flussi!$A:$A,$D$2),"")</f>
        <v/>
      </c>
    </row>
    <row r="202" spans="8:41" ht="17" x14ac:dyDescent="1.2">
      <c r="J202" s="184" t="s">
        <v>57</v>
      </c>
      <c r="K202" s="184" t="s">
        <v>74</v>
      </c>
      <c r="L202" s="53">
        <f>IF(AND(TRUE,L$67&lt;&gt;""),SUMIFS(Flussi!$F:$F,Flussi!$B:$B,L$67,Flussi!$D:$D,$J202,Flussi!$E:$E,$K202,Flussi!$A:$A,$D$2),"")</f>
        <v>0</v>
      </c>
      <c r="M202" s="53">
        <f ca="1">IF(AND(TRUE,M$67&lt;&gt;""),SUMIFS(Flussi!$F:$F,Flussi!$B:$B,M$67,Flussi!$D:$D,$J202,Flussi!$E:$E,$K202,Flussi!$A:$A,$D$2),"")</f>
        <v>1103.6508000000001</v>
      </c>
      <c r="N202" s="53">
        <f ca="1">IF(AND(TRUE,N$67&lt;&gt;""),SUMIFS(Flussi!$F:$F,Flussi!$B:$B,N$67,Flussi!$D:$D,$J202,Flussi!$E:$E,$K202,Flussi!$A:$A,$D$2),"")</f>
        <v>1103.6508000000001</v>
      </c>
      <c r="O202" s="53">
        <f ca="1">IF(AND(TRUE,O$67&lt;&gt;""),SUMIFS(Flussi!$F:$F,Flussi!$B:$B,O$67,Flussi!$D:$D,$J202,Flussi!$E:$E,$K202,Flussi!$A:$A,$D$2),"")</f>
        <v>1103.6508000000001</v>
      </c>
      <c r="P202" s="53">
        <f ca="1">IF(AND(TRUE,P$67&lt;&gt;""),SUMIFS(Flussi!$F:$F,Flussi!$B:$B,P$67,Flussi!$D:$D,$J202,Flussi!$E:$E,$K202,Flussi!$A:$A,$D$2),"")</f>
        <v>1103.6508000000001</v>
      </c>
      <c r="Q202" s="53">
        <f ca="1">IF(AND(TRUE,Q$67&lt;&gt;""),SUMIFS(Flussi!$F:$F,Flussi!$B:$B,Q$67,Flussi!$D:$D,$J202,Flussi!$E:$E,$K202,Flussi!$A:$A,$D$2),"")</f>
        <v>1103.6508000000001</v>
      </c>
      <c r="R202" s="53">
        <f ca="1">IF(AND(TRUE,R$67&lt;&gt;""),SUMIFS(Flussi!$F:$F,Flussi!$B:$B,R$67,Flussi!$D:$D,$J202,Flussi!$E:$E,$K202,Flussi!$A:$A,$D$2),"")</f>
        <v>1103.6508000000001</v>
      </c>
      <c r="S202" s="53">
        <f ca="1">IF(AND(TRUE,S$67&lt;&gt;""),SUMIFS(Flussi!$F:$F,Flussi!$B:$B,S$67,Flussi!$D:$D,$J202,Flussi!$E:$E,$K202,Flussi!$A:$A,$D$2),"")</f>
        <v>1103.6508000000001</v>
      </c>
      <c r="T202" s="53">
        <f ca="1">IF(AND(TRUE,T$67&lt;&gt;""),SUMIFS(Flussi!$F:$F,Flussi!$B:$B,T$67,Flussi!$D:$D,$J202,Flussi!$E:$E,$K202,Flussi!$A:$A,$D$2),"")</f>
        <v>1103.6508000000001</v>
      </c>
      <c r="U202" s="53">
        <f ca="1">IF(AND(TRUE,U$67&lt;&gt;""),SUMIFS(Flussi!$F:$F,Flussi!$B:$B,U$67,Flussi!$D:$D,$J202,Flussi!$E:$E,$K202,Flussi!$A:$A,$D$2),"")</f>
        <v>1103.6508000000001</v>
      </c>
      <c r="V202" s="53">
        <f ca="1">IF(AND(TRUE,V$67&lt;&gt;""),SUMIFS(Flussi!$F:$F,Flussi!$B:$B,V$67,Flussi!$D:$D,$J202,Flussi!$E:$E,$K202,Flussi!$A:$A,$D$2),"")</f>
        <v>1103.6508000000001</v>
      </c>
      <c r="W202" s="53">
        <f ca="1">IF(AND(TRUE,W$67&lt;&gt;""),SUMIFS(Flussi!$F:$F,Flussi!$B:$B,W$67,Flussi!$D:$D,$J202,Flussi!$E:$E,$K202,Flussi!$A:$A,$D$2),"")</f>
        <v>1103.6508000000001</v>
      </c>
      <c r="X202" s="53">
        <f ca="1">IF(AND(TRUE,X$67&lt;&gt;""),SUMIFS(Flussi!$F:$F,Flussi!$B:$B,X$67,Flussi!$D:$D,$J202,Flussi!$E:$E,$K202,Flussi!$A:$A,$D$2),"")</f>
        <v>1103.6508000000001</v>
      </c>
      <c r="Y202" s="53">
        <f ca="1">IF(AND(TRUE,Y$67&lt;&gt;""),SUMIFS(Flussi!$F:$F,Flussi!$B:$B,Y$67,Flussi!$D:$D,$J202,Flussi!$E:$E,$K202,Flussi!$A:$A,$D$2),"")</f>
        <v>1103.6508000000001</v>
      </c>
      <c r="Z202" s="53">
        <f ca="1">IF(AND(TRUE,Z$67&lt;&gt;""),SUMIFS(Flussi!$F:$F,Flussi!$B:$B,Z$67,Flussi!$D:$D,$J202,Flussi!$E:$E,$K202,Flussi!$A:$A,$D$2),"")</f>
        <v>1103.6508000000001</v>
      </c>
      <c r="AA202" s="53">
        <f ca="1">IF(AND(TRUE,AA$67&lt;&gt;""),SUMIFS(Flussi!$F:$F,Flussi!$B:$B,AA$67,Flussi!$D:$D,$J202,Flussi!$E:$E,$K202,Flussi!$A:$A,$D$2),"")</f>
        <v>1103.6508000000001</v>
      </c>
      <c r="AB202" s="53">
        <f ca="1">IF(AND(TRUE,AB$67&lt;&gt;""),SUMIFS(Flussi!$F:$F,Flussi!$B:$B,AB$67,Flussi!$D:$D,$J202,Flussi!$E:$E,$K202,Flussi!$A:$A,$D$2),"")</f>
        <v>1103.6508000000001</v>
      </c>
      <c r="AC202" s="53">
        <f ca="1">IF(AND(TRUE,AC$67&lt;&gt;""),SUMIFS(Flussi!$F:$F,Flussi!$B:$B,AC$67,Flussi!$D:$D,$J202,Flussi!$E:$E,$K202,Flussi!$A:$A,$D$2),"")</f>
        <v>1103.6508000000001</v>
      </c>
      <c r="AD202" s="53">
        <f ca="1">IF(AND(TRUE,AD$67&lt;&gt;""),SUMIFS(Flussi!$F:$F,Flussi!$B:$B,AD$67,Flussi!$D:$D,$J202,Flussi!$E:$E,$K202,Flussi!$A:$A,$D$2),"")</f>
        <v>1103.6508000000001</v>
      </c>
      <c r="AE202" s="53">
        <f ca="1">IF(AND(TRUE,AE$67&lt;&gt;""),SUMIFS(Flussi!$F:$F,Flussi!$B:$B,AE$67,Flussi!$D:$D,$J202,Flussi!$E:$E,$K202,Flussi!$A:$A,$D$2),"")</f>
        <v>1103.6508000000001</v>
      </c>
      <c r="AF202" s="53">
        <f ca="1">IF(AND(TRUE,AF$67&lt;&gt;""),SUMIFS(Flussi!$F:$F,Flussi!$B:$B,AF$67,Flussi!$D:$D,$J202,Flussi!$E:$E,$K202,Flussi!$A:$A,$D$2),"")</f>
        <v>1103.6508000000001</v>
      </c>
      <c r="AG202" s="53">
        <f ca="1">IF(AND(TRUE,AG$67&lt;&gt;""),SUMIFS(Flussi!$F:$F,Flussi!$B:$B,AG$67,Flussi!$D:$D,$J202,Flussi!$E:$E,$K202,Flussi!$A:$A,$D$2),"")</f>
        <v>1103.6508000000001</v>
      </c>
      <c r="AH202" s="53">
        <f ca="1">IF(AND(TRUE,AH$67&lt;&gt;""),SUMIFS(Flussi!$F:$F,Flussi!$B:$B,AH$67,Flussi!$D:$D,$J202,Flussi!$E:$E,$K202,Flussi!$A:$A,$D$2),"")</f>
        <v>1103.6508000000001</v>
      </c>
      <c r="AI202" s="53">
        <f ca="1">IF(AND(TRUE,AI$67&lt;&gt;""),SUMIFS(Flussi!$F:$F,Flussi!$B:$B,AI$67,Flussi!$D:$D,$J202,Flussi!$E:$E,$K202,Flussi!$A:$A,$D$2),"")</f>
        <v>1103.6508000000001</v>
      </c>
      <c r="AJ202" s="53">
        <f ca="1">IF(AND(TRUE,AJ$67&lt;&gt;""),SUMIFS(Flussi!$F:$F,Flussi!$B:$B,AJ$67,Flussi!$D:$D,$J202,Flussi!$E:$E,$K202,Flussi!$A:$A,$D$2),"")</f>
        <v>1103.6508000000001</v>
      </c>
      <c r="AK202" s="53">
        <f>IF(AND(TRUE,AK$67&lt;&gt;""),SUMIFS(Flussi!$F:$F,Flussi!$B:$B,AK$67,Flussi!$D:$D,$J202,Flussi!$E:$E,$K202,Flussi!$A:$A,$D$2),"")</f>
        <v>0</v>
      </c>
      <c r="AL202" s="53">
        <f>IF(AND(TRUE,AL$67&lt;&gt;""),SUMIFS(Flussi!$F:$F,Flussi!$B:$B,AL$67,Flussi!$D:$D,$J202,Flussi!$E:$E,$K202,Flussi!$A:$A,$D$2),"")</f>
        <v>0</v>
      </c>
      <c r="AM202" s="53" t="str">
        <f>IF(AND(TRUE,AM$67&lt;&gt;""),SUMIFS(Flussi!$F:$F,Flussi!$B:$B,AM$67,Flussi!$D:$D,$J202,Flussi!$E:$E,$K202,Flussi!$A:$A,$D$2),"")</f>
        <v/>
      </c>
      <c r="AN202" s="53" t="str">
        <f>IF(AND(TRUE,AN$67&lt;&gt;""),SUMIFS(Flussi!$F:$F,Flussi!$B:$B,AN$67,Flussi!$D:$D,$J202,Flussi!$E:$E,$K202,Flussi!$A:$A,$D$2),"")</f>
        <v/>
      </c>
      <c r="AO202" s="53" t="str">
        <f>IF(AND(TRUE,AO$67&lt;&gt;""),SUMIFS(Flussi!$F:$F,Flussi!$B:$B,AO$67,Flussi!$D:$D,$J202,Flussi!$E:$E,$K202,Flussi!$A:$A,$D$2),"")</f>
        <v/>
      </c>
    </row>
    <row r="203" spans="8:41" ht="17" x14ac:dyDescent="1.2">
      <c r="J203" s="184" t="s">
        <v>57</v>
      </c>
      <c r="K203" s="184" t="s">
        <v>73</v>
      </c>
      <c r="L203" s="53">
        <f>IF(AND(TRUE,L$67&lt;&gt;""),SUMIFS(Flussi!$F:$F,Flussi!$B:$B,L$67,Flussi!$D:$D,$J203,Flussi!$E:$E,$K203,Flussi!$A:$A,$D$2),"")</f>
        <v>-60</v>
      </c>
      <c r="M203" s="53">
        <f ca="1">IF(AND(TRUE,M$67&lt;&gt;""),SUMIFS(Flussi!$F:$F,Flussi!$B:$B,M$67,Flussi!$D:$D,$J203,Flussi!$E:$E,$K203,Flussi!$A:$A,$D$2),"")</f>
        <v>-176</v>
      </c>
      <c r="N203" s="53">
        <f ca="1">IF(AND(TRUE,N$67&lt;&gt;""),SUMIFS(Flussi!$F:$F,Flussi!$B:$B,N$67,Flussi!$D:$D,$J203,Flussi!$E:$E,$K203,Flussi!$A:$A,$D$2),"")</f>
        <v>-176</v>
      </c>
      <c r="O203" s="53">
        <f ca="1">IF(AND(TRUE,O$67&lt;&gt;""),SUMIFS(Flussi!$F:$F,Flussi!$B:$B,O$67,Flussi!$D:$D,$J203,Flussi!$E:$E,$K203,Flussi!$A:$A,$D$2),"")</f>
        <v>-176</v>
      </c>
      <c r="P203" s="53">
        <f ca="1">IF(AND(TRUE,P$67&lt;&gt;""),SUMIFS(Flussi!$F:$F,Flussi!$B:$B,P$67,Flussi!$D:$D,$J203,Flussi!$E:$E,$K203,Flussi!$A:$A,$D$2),"")</f>
        <v>-176</v>
      </c>
      <c r="Q203" s="53">
        <f ca="1">IF(AND(TRUE,Q$67&lt;&gt;""),SUMIFS(Flussi!$F:$F,Flussi!$B:$B,Q$67,Flussi!$D:$D,$J203,Flussi!$E:$E,$K203,Flussi!$A:$A,$D$2),"")</f>
        <v>-176</v>
      </c>
      <c r="R203" s="53">
        <f ca="1">IF(AND(TRUE,R$67&lt;&gt;""),SUMIFS(Flussi!$F:$F,Flussi!$B:$B,R$67,Flussi!$D:$D,$J203,Flussi!$E:$E,$K203,Flussi!$A:$A,$D$2),"")</f>
        <v>-176</v>
      </c>
      <c r="S203" s="53">
        <f ca="1">IF(AND(TRUE,S$67&lt;&gt;""),SUMIFS(Flussi!$F:$F,Flussi!$B:$B,S$67,Flussi!$D:$D,$J203,Flussi!$E:$E,$K203,Flussi!$A:$A,$D$2),"")</f>
        <v>-176</v>
      </c>
      <c r="T203" s="53">
        <f ca="1">IF(AND(TRUE,T$67&lt;&gt;""),SUMIFS(Flussi!$F:$F,Flussi!$B:$B,T$67,Flussi!$D:$D,$J203,Flussi!$E:$E,$K203,Flussi!$A:$A,$D$2),"")</f>
        <v>-176</v>
      </c>
      <c r="U203" s="53">
        <f ca="1">IF(AND(TRUE,U$67&lt;&gt;""),SUMIFS(Flussi!$F:$F,Flussi!$B:$B,U$67,Flussi!$D:$D,$J203,Flussi!$E:$E,$K203,Flussi!$A:$A,$D$2),"")</f>
        <v>-176</v>
      </c>
      <c r="V203" s="53">
        <f ca="1">IF(AND(TRUE,V$67&lt;&gt;""),SUMIFS(Flussi!$F:$F,Flussi!$B:$B,V$67,Flussi!$D:$D,$J203,Flussi!$E:$E,$K203,Flussi!$A:$A,$D$2),"")</f>
        <v>-176</v>
      </c>
      <c r="W203" s="53">
        <f ca="1">IF(AND(TRUE,W$67&lt;&gt;""),SUMIFS(Flussi!$F:$F,Flussi!$B:$B,W$67,Flussi!$D:$D,$J203,Flussi!$E:$E,$K203,Flussi!$A:$A,$D$2),"")</f>
        <v>-176</v>
      </c>
      <c r="X203" s="53">
        <f ca="1">IF(AND(TRUE,X$67&lt;&gt;""),SUMIFS(Flussi!$F:$F,Flussi!$B:$B,X$67,Flussi!$D:$D,$J203,Flussi!$E:$E,$K203,Flussi!$A:$A,$D$2),"")</f>
        <v>-176</v>
      </c>
      <c r="Y203" s="53">
        <f ca="1">IF(AND(TRUE,Y$67&lt;&gt;""),SUMIFS(Flussi!$F:$F,Flussi!$B:$B,Y$67,Flussi!$D:$D,$J203,Flussi!$E:$E,$K203,Flussi!$A:$A,$D$2),"")</f>
        <v>-176</v>
      </c>
      <c r="Z203" s="53">
        <f ca="1">IF(AND(TRUE,Z$67&lt;&gt;""),SUMIFS(Flussi!$F:$F,Flussi!$B:$B,Z$67,Flussi!$D:$D,$J203,Flussi!$E:$E,$K203,Flussi!$A:$A,$D$2),"")</f>
        <v>-176</v>
      </c>
      <c r="AA203" s="53">
        <f ca="1">IF(AND(TRUE,AA$67&lt;&gt;""),SUMIFS(Flussi!$F:$F,Flussi!$B:$B,AA$67,Flussi!$D:$D,$J203,Flussi!$E:$E,$K203,Flussi!$A:$A,$D$2),"")</f>
        <v>-176</v>
      </c>
      <c r="AB203" s="53">
        <f ca="1">IF(AND(TRUE,AB$67&lt;&gt;""),SUMIFS(Flussi!$F:$F,Flussi!$B:$B,AB$67,Flussi!$D:$D,$J203,Flussi!$E:$E,$K203,Flussi!$A:$A,$D$2),"")</f>
        <v>-176</v>
      </c>
      <c r="AC203" s="53">
        <f ca="1">IF(AND(TRUE,AC$67&lt;&gt;""),SUMIFS(Flussi!$F:$F,Flussi!$B:$B,AC$67,Flussi!$D:$D,$J203,Flussi!$E:$E,$K203,Flussi!$A:$A,$D$2),"")</f>
        <v>-176</v>
      </c>
      <c r="AD203" s="53">
        <f ca="1">IF(AND(TRUE,AD$67&lt;&gt;""),SUMIFS(Flussi!$F:$F,Flussi!$B:$B,AD$67,Flussi!$D:$D,$J203,Flussi!$E:$E,$K203,Flussi!$A:$A,$D$2),"")</f>
        <v>-176</v>
      </c>
      <c r="AE203" s="53">
        <f ca="1">IF(AND(TRUE,AE$67&lt;&gt;""),SUMIFS(Flussi!$F:$F,Flussi!$B:$B,AE$67,Flussi!$D:$D,$J203,Flussi!$E:$E,$K203,Flussi!$A:$A,$D$2),"")</f>
        <v>-176</v>
      </c>
      <c r="AF203" s="53">
        <f ca="1">IF(AND(TRUE,AF$67&lt;&gt;""),SUMIFS(Flussi!$F:$F,Flussi!$B:$B,AF$67,Flussi!$D:$D,$J203,Flussi!$E:$E,$K203,Flussi!$A:$A,$D$2),"")</f>
        <v>-176</v>
      </c>
      <c r="AG203" s="53">
        <f ca="1">IF(AND(TRUE,AG$67&lt;&gt;""),SUMIFS(Flussi!$F:$F,Flussi!$B:$B,AG$67,Flussi!$D:$D,$J203,Flussi!$E:$E,$K203,Flussi!$A:$A,$D$2),"")</f>
        <v>-176</v>
      </c>
      <c r="AH203" s="53">
        <f ca="1">IF(AND(TRUE,AH$67&lt;&gt;""),SUMIFS(Flussi!$F:$F,Flussi!$B:$B,AH$67,Flussi!$D:$D,$J203,Flussi!$E:$E,$K203,Flussi!$A:$A,$D$2),"")</f>
        <v>-176</v>
      </c>
      <c r="AI203" s="53">
        <f>IF(AND(TRUE,AI$67&lt;&gt;""),SUMIFS(Flussi!$F:$F,Flussi!$B:$B,AI$67,Flussi!$D:$D,$J203,Flussi!$E:$E,$K203,Flussi!$A:$A,$D$2),"")</f>
        <v>0</v>
      </c>
      <c r="AJ203" s="53">
        <f ca="1">IF(AND(TRUE,AJ$67&lt;&gt;""),SUMIFS(Flussi!$F:$F,Flussi!$B:$B,AJ$67,Flussi!$D:$D,$J203,Flussi!$E:$E,$K203,Flussi!$A:$A,$D$2),"")</f>
        <v>-352</v>
      </c>
      <c r="AK203" s="53">
        <f>IF(AND(TRUE,AK$67&lt;&gt;""),SUMIFS(Flussi!$F:$F,Flussi!$B:$B,AK$67,Flussi!$D:$D,$J203,Flussi!$E:$E,$K203,Flussi!$A:$A,$D$2),"")</f>
        <v>0</v>
      </c>
      <c r="AL203" s="53">
        <f>IF(AND(TRUE,AL$67&lt;&gt;""),SUMIFS(Flussi!$F:$F,Flussi!$B:$B,AL$67,Flussi!$D:$D,$J203,Flussi!$E:$E,$K203,Flussi!$A:$A,$D$2),"")</f>
        <v>0</v>
      </c>
      <c r="AM203" s="53" t="str">
        <f>IF(AND(TRUE,AM$67&lt;&gt;""),SUMIFS(Flussi!$F:$F,Flussi!$B:$B,AM$67,Flussi!$D:$D,$J203,Flussi!$E:$E,$K203,Flussi!$A:$A,$D$2),"")</f>
        <v/>
      </c>
      <c r="AN203" s="53" t="str">
        <f>IF(AND(TRUE,AN$67&lt;&gt;""),SUMIFS(Flussi!$F:$F,Flussi!$B:$B,AN$67,Flussi!$D:$D,$J203,Flussi!$E:$E,$K203,Flussi!$A:$A,$D$2),"")</f>
        <v/>
      </c>
      <c r="AO203" s="53" t="str">
        <f>IF(AND(TRUE,AO$67&lt;&gt;""),SUMIFS(Flussi!$F:$F,Flussi!$B:$B,AO$67,Flussi!$D:$D,$J203,Flussi!$E:$E,$K203,Flussi!$A:$A,$D$2),"")</f>
        <v/>
      </c>
    </row>
    <row r="204" spans="8:41" x14ac:dyDescent="0.75">
      <c r="I204" s="171" t="s">
        <v>15</v>
      </c>
      <c r="J204" s="171"/>
      <c r="K204" s="171" t="s">
        <v>63</v>
      </c>
      <c r="L204" s="170">
        <f t="shared" ref="L204:AO204" si="41">IF(AND(TRUE,L$67&lt;&gt;""),SUM(L199:L203),"")</f>
        <v>-60</v>
      </c>
      <c r="M204" s="170">
        <f t="shared" ca="1" si="41"/>
        <v>927.65080000000012</v>
      </c>
      <c r="N204" s="170">
        <f t="shared" ca="1" si="41"/>
        <v>927.65080000000012</v>
      </c>
      <c r="O204" s="170">
        <f t="shared" ca="1" si="41"/>
        <v>927.65080000000012</v>
      </c>
      <c r="P204" s="170">
        <f t="shared" ca="1" si="41"/>
        <v>927.65080000000012</v>
      </c>
      <c r="Q204" s="170">
        <f t="shared" ca="1" si="41"/>
        <v>927.65080000000012</v>
      </c>
      <c r="R204" s="170">
        <f t="shared" ca="1" si="41"/>
        <v>927.65080000000012</v>
      </c>
      <c r="S204" s="170">
        <f t="shared" ca="1" si="41"/>
        <v>927.65080000000012</v>
      </c>
      <c r="T204" s="170">
        <f t="shared" ca="1" si="41"/>
        <v>927.65080000000012</v>
      </c>
      <c r="U204" s="170">
        <f t="shared" ca="1" si="41"/>
        <v>927.65080000000012</v>
      </c>
      <c r="V204" s="170">
        <f t="shared" ca="1" si="41"/>
        <v>927.65080000000012</v>
      </c>
      <c r="W204" s="170">
        <f t="shared" ca="1" si="41"/>
        <v>927.65080000000012</v>
      </c>
      <c r="X204" s="170">
        <f t="shared" ca="1" si="41"/>
        <v>927.65080000000012</v>
      </c>
      <c r="Y204" s="170">
        <f t="shared" ca="1" si="41"/>
        <v>927.65080000000012</v>
      </c>
      <c r="Z204" s="170">
        <f t="shared" ca="1" si="41"/>
        <v>927.65080000000012</v>
      </c>
      <c r="AA204" s="170">
        <f t="shared" ca="1" si="41"/>
        <v>927.65080000000012</v>
      </c>
      <c r="AB204" s="170">
        <f t="shared" ca="1" si="41"/>
        <v>927.65080000000012</v>
      </c>
      <c r="AC204" s="170">
        <f t="shared" ca="1" si="41"/>
        <v>927.65080000000012</v>
      </c>
      <c r="AD204" s="170">
        <f t="shared" ca="1" si="41"/>
        <v>927.65080000000012</v>
      </c>
      <c r="AE204" s="170">
        <f t="shared" ca="1" si="41"/>
        <v>927.65080000000012</v>
      </c>
      <c r="AF204" s="170">
        <f t="shared" ca="1" si="41"/>
        <v>927.65080000000012</v>
      </c>
      <c r="AG204" s="170">
        <f t="shared" ca="1" si="41"/>
        <v>927.65080000000012</v>
      </c>
      <c r="AH204" s="170">
        <f t="shared" ca="1" si="41"/>
        <v>927.65080000000012</v>
      </c>
      <c r="AI204" s="170">
        <f t="shared" ca="1" si="41"/>
        <v>1103.6508000000001</v>
      </c>
      <c r="AJ204" s="170">
        <f t="shared" ca="1" si="41"/>
        <v>751.65080000000012</v>
      </c>
      <c r="AK204" s="170">
        <f t="shared" si="41"/>
        <v>0</v>
      </c>
      <c r="AL204" s="170">
        <f t="shared" si="41"/>
        <v>0</v>
      </c>
      <c r="AM204" s="170" t="str">
        <f t="shared" si="41"/>
        <v/>
      </c>
      <c r="AN204" s="170" t="str">
        <f t="shared" si="41"/>
        <v/>
      </c>
      <c r="AO204" s="170" t="str">
        <f t="shared" si="41"/>
        <v/>
      </c>
    </row>
    <row r="205" spans="8:41" x14ac:dyDescent="0.75">
      <c r="H205" s="183" t="s">
        <v>68</v>
      </c>
      <c r="I205" s="182" t="s">
        <v>67</v>
      </c>
      <c r="J205" s="169" t="s">
        <v>72</v>
      </c>
      <c r="K205" s="169" t="s">
        <v>69</v>
      </c>
      <c r="L205" s="103">
        <f t="shared" ref="L205:AO205" si="42">IF(AND(TRUE,L$67&lt;&gt;""),MIN($D$54,-L$77),"")</f>
        <v>1000</v>
      </c>
      <c r="M205" s="103">
        <f t="shared" si="42"/>
        <v>0</v>
      </c>
      <c r="N205" s="103">
        <f t="shared" si="42"/>
        <v>0</v>
      </c>
      <c r="O205" s="103">
        <f t="shared" si="42"/>
        <v>0</v>
      </c>
      <c r="P205" s="103">
        <f t="shared" si="42"/>
        <v>0</v>
      </c>
      <c r="Q205" s="103">
        <f t="shared" si="42"/>
        <v>0</v>
      </c>
      <c r="R205" s="103">
        <f t="shared" si="42"/>
        <v>0</v>
      </c>
      <c r="S205" s="103">
        <f t="shared" si="42"/>
        <v>0</v>
      </c>
      <c r="T205" s="103">
        <f t="shared" si="42"/>
        <v>0</v>
      </c>
      <c r="U205" s="103">
        <f t="shared" si="42"/>
        <v>0</v>
      </c>
      <c r="V205" s="103">
        <f t="shared" si="42"/>
        <v>0</v>
      </c>
      <c r="W205" s="103">
        <f t="shared" si="42"/>
        <v>0</v>
      </c>
      <c r="X205" s="103">
        <f t="shared" si="42"/>
        <v>0</v>
      </c>
      <c r="Y205" s="103">
        <f t="shared" si="42"/>
        <v>0</v>
      </c>
      <c r="Z205" s="103">
        <f t="shared" si="42"/>
        <v>0</v>
      </c>
      <c r="AA205" s="103">
        <f t="shared" si="42"/>
        <v>0</v>
      </c>
      <c r="AB205" s="103">
        <f t="shared" si="42"/>
        <v>0</v>
      </c>
      <c r="AC205" s="103">
        <f t="shared" si="42"/>
        <v>0</v>
      </c>
      <c r="AD205" s="103">
        <f t="shared" si="42"/>
        <v>0</v>
      </c>
      <c r="AE205" s="103">
        <f t="shared" si="42"/>
        <v>0</v>
      </c>
      <c r="AF205" s="103">
        <f t="shared" si="42"/>
        <v>0</v>
      </c>
      <c r="AG205" s="103">
        <f t="shared" si="42"/>
        <v>0</v>
      </c>
      <c r="AH205" s="103">
        <f t="shared" si="42"/>
        <v>0</v>
      </c>
      <c r="AI205" s="103">
        <f t="shared" si="42"/>
        <v>0</v>
      </c>
      <c r="AJ205" s="103">
        <f t="shared" si="42"/>
        <v>0</v>
      </c>
      <c r="AK205" s="103">
        <f t="shared" si="42"/>
        <v>0</v>
      </c>
      <c r="AL205" s="103">
        <f t="shared" si="42"/>
        <v>0</v>
      </c>
      <c r="AM205" s="103" t="str">
        <f t="shared" si="42"/>
        <v/>
      </c>
      <c r="AN205" s="103" t="str">
        <f t="shared" si="42"/>
        <v/>
      </c>
      <c r="AO205" s="103" t="str">
        <f t="shared" si="42"/>
        <v/>
      </c>
    </row>
    <row r="206" spans="8:41" x14ac:dyDescent="0.75">
      <c r="H206" s="183" t="s">
        <v>68</v>
      </c>
      <c r="I206" s="182" t="s">
        <v>67</v>
      </c>
      <c r="J206" s="169" t="s">
        <v>71</v>
      </c>
      <c r="K206" s="169" t="s">
        <v>65</v>
      </c>
      <c r="L206" s="104">
        <v>0</v>
      </c>
      <c r="M206" s="103">
        <f t="shared" ref="M206:AO206" si="43">IF(AND(TRUE,M$67&lt;&gt;""),L205*$D$55,"")</f>
        <v>190</v>
      </c>
      <c r="N206" s="103">
        <f t="shared" si="43"/>
        <v>0</v>
      </c>
      <c r="O206" s="103">
        <f t="shared" si="43"/>
        <v>0</v>
      </c>
      <c r="P206" s="103">
        <f t="shared" si="43"/>
        <v>0</v>
      </c>
      <c r="Q206" s="103">
        <f t="shared" si="43"/>
        <v>0</v>
      </c>
      <c r="R206" s="103">
        <f t="shared" si="43"/>
        <v>0</v>
      </c>
      <c r="S206" s="103">
        <f t="shared" si="43"/>
        <v>0</v>
      </c>
      <c r="T206" s="103">
        <f t="shared" si="43"/>
        <v>0</v>
      </c>
      <c r="U206" s="103">
        <f t="shared" si="43"/>
        <v>0</v>
      </c>
      <c r="V206" s="103">
        <f t="shared" si="43"/>
        <v>0</v>
      </c>
      <c r="W206" s="103">
        <f t="shared" si="43"/>
        <v>0</v>
      </c>
      <c r="X206" s="103">
        <f t="shared" si="43"/>
        <v>0</v>
      </c>
      <c r="Y206" s="103">
        <f t="shared" si="43"/>
        <v>0</v>
      </c>
      <c r="Z206" s="103">
        <f t="shared" si="43"/>
        <v>0</v>
      </c>
      <c r="AA206" s="103">
        <f t="shared" si="43"/>
        <v>0</v>
      </c>
      <c r="AB206" s="103">
        <f t="shared" si="43"/>
        <v>0</v>
      </c>
      <c r="AC206" s="103">
        <f t="shared" si="43"/>
        <v>0</v>
      </c>
      <c r="AD206" s="103">
        <f t="shared" si="43"/>
        <v>0</v>
      </c>
      <c r="AE206" s="103">
        <f t="shared" si="43"/>
        <v>0</v>
      </c>
      <c r="AF206" s="103">
        <f t="shared" si="43"/>
        <v>0</v>
      </c>
      <c r="AG206" s="103">
        <f t="shared" si="43"/>
        <v>0</v>
      </c>
      <c r="AH206" s="103">
        <f t="shared" si="43"/>
        <v>0</v>
      </c>
      <c r="AI206" s="103">
        <f t="shared" si="43"/>
        <v>0</v>
      </c>
      <c r="AJ206" s="103">
        <f t="shared" si="43"/>
        <v>0</v>
      </c>
      <c r="AK206" s="103">
        <f t="shared" si="43"/>
        <v>0</v>
      </c>
      <c r="AL206" s="103">
        <f t="shared" si="43"/>
        <v>0</v>
      </c>
      <c r="AM206" s="103" t="str">
        <f t="shared" si="43"/>
        <v/>
      </c>
      <c r="AN206" s="103" t="str">
        <f t="shared" si="43"/>
        <v/>
      </c>
      <c r="AO206" s="103" t="str">
        <f t="shared" si="43"/>
        <v/>
      </c>
    </row>
    <row r="207" spans="8:41" x14ac:dyDescent="0.75">
      <c r="H207" s="183" t="s">
        <v>68</v>
      </c>
      <c r="I207" s="182" t="s">
        <v>67</v>
      </c>
      <c r="J207" s="169" t="s">
        <v>71</v>
      </c>
      <c r="K207" s="169" t="s">
        <v>69</v>
      </c>
      <c r="L207" s="103">
        <f t="shared" ref="L207:AO207" si="44">IF(AND(TRUE,L$67&lt;&gt;""),MIN($D$52,-L$196),"")</f>
        <v>0</v>
      </c>
      <c r="M207" s="103">
        <f t="shared" si="44"/>
        <v>0</v>
      </c>
      <c r="N207" s="103">
        <f t="shared" si="44"/>
        <v>0</v>
      </c>
      <c r="O207" s="103">
        <f t="shared" si="44"/>
        <v>0</v>
      </c>
      <c r="P207" s="103">
        <f t="shared" si="44"/>
        <v>0</v>
      </c>
      <c r="Q207" s="103">
        <f t="shared" si="44"/>
        <v>0</v>
      </c>
      <c r="R207" s="103">
        <f t="shared" si="44"/>
        <v>0</v>
      </c>
      <c r="S207" s="103">
        <f t="shared" si="44"/>
        <v>0</v>
      </c>
      <c r="T207" s="103">
        <f t="shared" si="44"/>
        <v>0</v>
      </c>
      <c r="U207" s="103">
        <f t="shared" si="44"/>
        <v>0</v>
      </c>
      <c r="V207" s="103">
        <f t="shared" si="44"/>
        <v>0</v>
      </c>
      <c r="W207" s="103">
        <f t="shared" si="44"/>
        <v>0</v>
      </c>
      <c r="X207" s="103">
        <f t="shared" si="44"/>
        <v>0</v>
      </c>
      <c r="Y207" s="103">
        <f t="shared" si="44"/>
        <v>0</v>
      </c>
      <c r="Z207" s="103">
        <f t="shared" si="44"/>
        <v>0</v>
      </c>
      <c r="AA207" s="103">
        <f t="shared" si="44"/>
        <v>0</v>
      </c>
      <c r="AB207" s="103">
        <f t="shared" si="44"/>
        <v>0</v>
      </c>
      <c r="AC207" s="103">
        <f t="shared" si="44"/>
        <v>0</v>
      </c>
      <c r="AD207" s="103">
        <f t="shared" si="44"/>
        <v>0</v>
      </c>
      <c r="AE207" s="103">
        <f t="shared" si="44"/>
        <v>0</v>
      </c>
      <c r="AF207" s="103">
        <f t="shared" si="44"/>
        <v>0</v>
      </c>
      <c r="AG207" s="103">
        <f t="shared" si="44"/>
        <v>0</v>
      </c>
      <c r="AH207" s="103">
        <f t="shared" si="44"/>
        <v>0</v>
      </c>
      <c r="AI207" s="103">
        <f t="shared" si="44"/>
        <v>0</v>
      </c>
      <c r="AJ207" s="103">
        <f t="shared" si="44"/>
        <v>0</v>
      </c>
      <c r="AK207" s="103">
        <f t="shared" si="44"/>
        <v>0</v>
      </c>
      <c r="AL207" s="103">
        <f t="shared" si="44"/>
        <v>0</v>
      </c>
      <c r="AM207" s="103" t="str">
        <f t="shared" si="44"/>
        <v/>
      </c>
      <c r="AN207" s="103" t="str">
        <f t="shared" si="44"/>
        <v/>
      </c>
      <c r="AO207" s="103" t="str">
        <f t="shared" si="44"/>
        <v/>
      </c>
    </row>
    <row r="208" spans="8:41" x14ac:dyDescent="0.75">
      <c r="H208" s="183" t="s">
        <v>68</v>
      </c>
      <c r="I208" s="182" t="s">
        <v>67</v>
      </c>
      <c r="J208" s="169" t="s">
        <v>71</v>
      </c>
      <c r="K208" s="169" t="s">
        <v>65</v>
      </c>
      <c r="L208" s="104">
        <v>0</v>
      </c>
      <c r="M208" s="103">
        <f t="shared" ref="M208:AO208" si="45">IF(AND(TRUE,M$67&lt;&gt;""),L207*$D$53,"")</f>
        <v>0</v>
      </c>
      <c r="N208" s="103">
        <f t="shared" si="45"/>
        <v>0</v>
      </c>
      <c r="O208" s="103">
        <f t="shared" si="45"/>
        <v>0</v>
      </c>
      <c r="P208" s="103">
        <f t="shared" si="45"/>
        <v>0</v>
      </c>
      <c r="Q208" s="103">
        <f t="shared" si="45"/>
        <v>0</v>
      </c>
      <c r="R208" s="103">
        <f t="shared" si="45"/>
        <v>0</v>
      </c>
      <c r="S208" s="103">
        <f t="shared" si="45"/>
        <v>0</v>
      </c>
      <c r="T208" s="103">
        <f t="shared" si="45"/>
        <v>0</v>
      </c>
      <c r="U208" s="103">
        <f t="shared" si="45"/>
        <v>0</v>
      </c>
      <c r="V208" s="103">
        <f t="shared" si="45"/>
        <v>0</v>
      </c>
      <c r="W208" s="103">
        <f t="shared" si="45"/>
        <v>0</v>
      </c>
      <c r="X208" s="103">
        <f t="shared" si="45"/>
        <v>0</v>
      </c>
      <c r="Y208" s="103">
        <f t="shared" si="45"/>
        <v>0</v>
      </c>
      <c r="Z208" s="103">
        <f t="shared" si="45"/>
        <v>0</v>
      </c>
      <c r="AA208" s="103">
        <f t="shared" si="45"/>
        <v>0</v>
      </c>
      <c r="AB208" s="103">
        <f t="shared" si="45"/>
        <v>0</v>
      </c>
      <c r="AC208" s="103">
        <f t="shared" si="45"/>
        <v>0</v>
      </c>
      <c r="AD208" s="103">
        <f t="shared" si="45"/>
        <v>0</v>
      </c>
      <c r="AE208" s="103">
        <f t="shared" si="45"/>
        <v>0</v>
      </c>
      <c r="AF208" s="103">
        <f t="shared" si="45"/>
        <v>0</v>
      </c>
      <c r="AG208" s="103">
        <f t="shared" si="45"/>
        <v>0</v>
      </c>
      <c r="AH208" s="103">
        <f t="shared" si="45"/>
        <v>0</v>
      </c>
      <c r="AI208" s="103">
        <f t="shared" si="45"/>
        <v>0</v>
      </c>
      <c r="AJ208" s="103">
        <f t="shared" si="45"/>
        <v>0</v>
      </c>
      <c r="AK208" s="103">
        <f t="shared" si="45"/>
        <v>0</v>
      </c>
      <c r="AL208" s="103">
        <f t="shared" si="45"/>
        <v>0</v>
      </c>
      <c r="AM208" s="103" t="str">
        <f t="shared" si="45"/>
        <v/>
      </c>
      <c r="AN208" s="103" t="str">
        <f t="shared" si="45"/>
        <v/>
      </c>
      <c r="AO208" s="103" t="str">
        <f t="shared" si="45"/>
        <v/>
      </c>
    </row>
    <row r="209" spans="8:41" x14ac:dyDescent="0.75">
      <c r="H209" s="183" t="s">
        <v>68</v>
      </c>
      <c r="I209" s="182" t="s">
        <v>67</v>
      </c>
      <c r="J209" s="169" t="s">
        <v>70</v>
      </c>
      <c r="K209" s="169" t="s">
        <v>69</v>
      </c>
      <c r="L209" s="103">
        <f t="shared" ref="L209:AO209" ca="1" si="46">IF(AND(TRUE,L$67&lt;&gt;""),MIN($D$56,-L$126),"")</f>
        <v>5000</v>
      </c>
      <c r="M209" s="103">
        <f t="shared" si="46"/>
        <v>0</v>
      </c>
      <c r="N209" s="103">
        <f t="shared" si="46"/>
        <v>0</v>
      </c>
      <c r="O209" s="103">
        <f t="shared" si="46"/>
        <v>0</v>
      </c>
      <c r="P209" s="103">
        <f t="shared" si="46"/>
        <v>0</v>
      </c>
      <c r="Q209" s="103">
        <f t="shared" si="46"/>
        <v>0</v>
      </c>
      <c r="R209" s="103">
        <f t="shared" si="46"/>
        <v>0</v>
      </c>
      <c r="S209" s="103">
        <f t="shared" si="46"/>
        <v>0</v>
      </c>
      <c r="T209" s="103">
        <f t="shared" si="46"/>
        <v>0</v>
      </c>
      <c r="U209" s="103">
        <f t="shared" si="46"/>
        <v>0</v>
      </c>
      <c r="V209" s="103">
        <f t="shared" si="46"/>
        <v>0</v>
      </c>
      <c r="W209" s="103">
        <f t="shared" si="46"/>
        <v>0</v>
      </c>
      <c r="X209" s="103">
        <f t="shared" si="46"/>
        <v>0</v>
      </c>
      <c r="Y209" s="103">
        <f t="shared" si="46"/>
        <v>0</v>
      </c>
      <c r="Z209" s="103">
        <f t="shared" si="46"/>
        <v>0</v>
      </c>
      <c r="AA209" s="103">
        <f t="shared" si="46"/>
        <v>0</v>
      </c>
      <c r="AB209" s="103">
        <f t="shared" si="46"/>
        <v>0</v>
      </c>
      <c r="AC209" s="103">
        <f t="shared" si="46"/>
        <v>0</v>
      </c>
      <c r="AD209" s="103">
        <f t="shared" si="46"/>
        <v>0</v>
      </c>
      <c r="AE209" s="103">
        <f t="shared" si="46"/>
        <v>0</v>
      </c>
      <c r="AF209" s="103">
        <f t="shared" si="46"/>
        <v>0</v>
      </c>
      <c r="AG209" s="103">
        <f t="shared" si="46"/>
        <v>0</v>
      </c>
      <c r="AH209" s="103">
        <f t="shared" si="46"/>
        <v>0</v>
      </c>
      <c r="AI209" s="103">
        <f t="shared" si="46"/>
        <v>0</v>
      </c>
      <c r="AJ209" s="103">
        <f t="shared" si="46"/>
        <v>0</v>
      </c>
      <c r="AK209" s="103">
        <f t="shared" si="46"/>
        <v>0</v>
      </c>
      <c r="AL209" s="103">
        <f t="shared" si="46"/>
        <v>0</v>
      </c>
      <c r="AM209" s="103" t="str">
        <f t="shared" si="46"/>
        <v/>
      </c>
      <c r="AN209" s="103" t="str">
        <f t="shared" si="46"/>
        <v/>
      </c>
      <c r="AO209" s="103" t="str">
        <f t="shared" si="46"/>
        <v/>
      </c>
    </row>
    <row r="210" spans="8:41" x14ac:dyDescent="0.75">
      <c r="H210" s="183" t="s">
        <v>68</v>
      </c>
      <c r="I210" s="182" t="s">
        <v>67</v>
      </c>
      <c r="J210" s="169" t="s">
        <v>70</v>
      </c>
      <c r="K210" s="169" t="s">
        <v>65</v>
      </c>
      <c r="L210" s="104">
        <v>0</v>
      </c>
      <c r="M210" s="103">
        <f t="shared" ref="M210:AO210" ca="1" si="47">IF(AND(TRUE,M$67&lt;&gt;""),L209*$D$57,"")</f>
        <v>2500</v>
      </c>
      <c r="N210" s="103">
        <f t="shared" si="47"/>
        <v>0</v>
      </c>
      <c r="O210" s="103">
        <f t="shared" si="47"/>
        <v>0</v>
      </c>
      <c r="P210" s="103">
        <f t="shared" si="47"/>
        <v>0</v>
      </c>
      <c r="Q210" s="103">
        <f t="shared" si="47"/>
        <v>0</v>
      </c>
      <c r="R210" s="103">
        <f t="shared" si="47"/>
        <v>0</v>
      </c>
      <c r="S210" s="103">
        <f t="shared" si="47"/>
        <v>0</v>
      </c>
      <c r="T210" s="103">
        <f t="shared" si="47"/>
        <v>0</v>
      </c>
      <c r="U210" s="103">
        <f t="shared" si="47"/>
        <v>0</v>
      </c>
      <c r="V210" s="103">
        <f t="shared" si="47"/>
        <v>0</v>
      </c>
      <c r="W210" s="103">
        <f t="shared" si="47"/>
        <v>0</v>
      </c>
      <c r="X210" s="103">
        <f t="shared" si="47"/>
        <v>0</v>
      </c>
      <c r="Y210" s="103">
        <f t="shared" si="47"/>
        <v>0</v>
      </c>
      <c r="Z210" s="103">
        <f t="shared" si="47"/>
        <v>0</v>
      </c>
      <c r="AA210" s="103">
        <f t="shared" si="47"/>
        <v>0</v>
      </c>
      <c r="AB210" s="103">
        <f t="shared" si="47"/>
        <v>0</v>
      </c>
      <c r="AC210" s="103">
        <f t="shared" si="47"/>
        <v>0</v>
      </c>
      <c r="AD210" s="103">
        <f t="shared" si="47"/>
        <v>0</v>
      </c>
      <c r="AE210" s="103">
        <f t="shared" si="47"/>
        <v>0</v>
      </c>
      <c r="AF210" s="103">
        <f t="shared" si="47"/>
        <v>0</v>
      </c>
      <c r="AG210" s="103">
        <f t="shared" si="47"/>
        <v>0</v>
      </c>
      <c r="AH210" s="103">
        <f t="shared" si="47"/>
        <v>0</v>
      </c>
      <c r="AI210" s="103">
        <f t="shared" si="47"/>
        <v>0</v>
      </c>
      <c r="AJ210" s="103">
        <f t="shared" si="47"/>
        <v>0</v>
      </c>
      <c r="AK210" s="103">
        <f t="shared" si="47"/>
        <v>0</v>
      </c>
      <c r="AL210" s="103">
        <f t="shared" si="47"/>
        <v>0</v>
      </c>
      <c r="AM210" s="103" t="str">
        <f t="shared" si="47"/>
        <v/>
      </c>
      <c r="AN210" s="103" t="str">
        <f t="shared" si="47"/>
        <v/>
      </c>
      <c r="AO210" s="103" t="str">
        <f t="shared" si="47"/>
        <v/>
      </c>
    </row>
    <row r="211" spans="8:41" hidden="1" outlineLevel="1" x14ac:dyDescent="0.75">
      <c r="H211" s="181">
        <f>YEAR($E$4)</f>
        <v>2026</v>
      </c>
      <c r="L211" s="180" t="e">
        <f t="shared" ref="L211:U220" si="48">IF(AND($H211&lt;&gt;"",L$67&lt;&gt;""),IF(AND(L$67&gt;=$H211,L$67&lt;$H211+$D$28),SUMIFS($L$210:$AK$210,$L$67:$AK$67,$H211)/$D$28,0),"")</f>
        <v>#REF!</v>
      </c>
      <c r="M211" s="180" t="e">
        <f t="shared" si="48"/>
        <v>#REF!</v>
      </c>
      <c r="N211" s="180" t="e">
        <f t="shared" si="48"/>
        <v>#REF!</v>
      </c>
      <c r="O211" s="180" t="e">
        <f t="shared" si="48"/>
        <v>#REF!</v>
      </c>
      <c r="P211" s="180" t="e">
        <f t="shared" si="48"/>
        <v>#REF!</v>
      </c>
      <c r="Q211" s="180" t="e">
        <f t="shared" si="48"/>
        <v>#REF!</v>
      </c>
      <c r="R211" s="180" t="e">
        <f t="shared" si="48"/>
        <v>#REF!</v>
      </c>
      <c r="S211" s="180" t="e">
        <f t="shared" si="48"/>
        <v>#REF!</v>
      </c>
      <c r="T211" s="180" t="e">
        <f t="shared" si="48"/>
        <v>#REF!</v>
      </c>
      <c r="U211" s="180" t="e">
        <f t="shared" si="48"/>
        <v>#REF!</v>
      </c>
      <c r="V211" s="180" t="e">
        <f t="shared" ref="V211:AE220" si="49">IF(AND($H211&lt;&gt;"",V$67&lt;&gt;""),IF(AND(V$67&gt;=$H211,V$67&lt;$H211+$D$28),SUMIFS($L$210:$AK$210,$L$67:$AK$67,$H211)/$D$28,0),"")</f>
        <v>#REF!</v>
      </c>
      <c r="W211" s="180" t="e">
        <f t="shared" si="49"/>
        <v>#REF!</v>
      </c>
      <c r="X211" s="180" t="e">
        <f t="shared" si="49"/>
        <v>#REF!</v>
      </c>
      <c r="Y211" s="180" t="e">
        <f t="shared" si="49"/>
        <v>#REF!</v>
      </c>
      <c r="Z211" s="180" t="e">
        <f t="shared" si="49"/>
        <v>#REF!</v>
      </c>
      <c r="AA211" s="180" t="e">
        <f t="shared" si="49"/>
        <v>#REF!</v>
      </c>
      <c r="AB211" s="180" t="e">
        <f t="shared" si="49"/>
        <v>#REF!</v>
      </c>
      <c r="AC211" s="180" t="e">
        <f t="shared" si="49"/>
        <v>#REF!</v>
      </c>
      <c r="AD211" s="180" t="e">
        <f t="shared" si="49"/>
        <v>#REF!</v>
      </c>
      <c r="AE211" s="180" t="e">
        <f t="shared" si="49"/>
        <v>#REF!</v>
      </c>
      <c r="AF211" s="180" t="e">
        <f t="shared" ref="AF211:AO220" si="50">IF(AND($H211&lt;&gt;"",AF$67&lt;&gt;""),IF(AND(AF$67&gt;=$H211,AF$67&lt;$H211+$D$28),SUMIFS($L$210:$AK$210,$L$67:$AK$67,$H211)/$D$28,0),"")</f>
        <v>#REF!</v>
      </c>
      <c r="AG211" s="180" t="e">
        <f t="shared" si="50"/>
        <v>#REF!</v>
      </c>
      <c r="AH211" s="180" t="e">
        <f t="shared" si="50"/>
        <v>#REF!</v>
      </c>
      <c r="AI211" s="180" t="e">
        <f t="shared" si="50"/>
        <v>#REF!</v>
      </c>
      <c r="AJ211" s="180" t="e">
        <f t="shared" si="50"/>
        <v>#REF!</v>
      </c>
      <c r="AK211" s="180" t="e">
        <f t="shared" si="50"/>
        <v>#REF!</v>
      </c>
      <c r="AL211" s="180" t="e">
        <f t="shared" si="50"/>
        <v>#REF!</v>
      </c>
      <c r="AM211" s="180" t="str">
        <f t="shared" si="50"/>
        <v/>
      </c>
      <c r="AN211" s="180" t="str">
        <f t="shared" si="50"/>
        <v/>
      </c>
      <c r="AO211" s="180" t="str">
        <f t="shared" si="50"/>
        <v/>
      </c>
    </row>
    <row r="212" spans="8:41" hidden="1" outlineLevel="1" x14ac:dyDescent="0.75">
      <c r="H212" s="139">
        <f t="shared" ref="H212:H240" si="51">IF(H211&lt;&gt;"",IF(H211+1&lt;YEAR($E$4)+$E$5,H211+1,""),"")</f>
        <v>2027</v>
      </c>
      <c r="L212" s="180" t="e">
        <f t="shared" si="48"/>
        <v>#REF!</v>
      </c>
      <c r="M212" s="180" t="e">
        <f t="shared" si="48"/>
        <v>#REF!</v>
      </c>
      <c r="N212" s="180" t="e">
        <f t="shared" si="48"/>
        <v>#REF!</v>
      </c>
      <c r="O212" s="180" t="e">
        <f t="shared" si="48"/>
        <v>#REF!</v>
      </c>
      <c r="P212" s="180" t="e">
        <f t="shared" si="48"/>
        <v>#REF!</v>
      </c>
      <c r="Q212" s="180" t="e">
        <f t="shared" si="48"/>
        <v>#REF!</v>
      </c>
      <c r="R212" s="180" t="e">
        <f t="shared" si="48"/>
        <v>#REF!</v>
      </c>
      <c r="S212" s="180" t="e">
        <f t="shared" si="48"/>
        <v>#REF!</v>
      </c>
      <c r="T212" s="180" t="e">
        <f t="shared" si="48"/>
        <v>#REF!</v>
      </c>
      <c r="U212" s="180" t="e">
        <f t="shared" si="48"/>
        <v>#REF!</v>
      </c>
      <c r="V212" s="180" t="e">
        <f t="shared" si="49"/>
        <v>#REF!</v>
      </c>
      <c r="W212" s="180" t="e">
        <f t="shared" si="49"/>
        <v>#REF!</v>
      </c>
      <c r="X212" s="180" t="e">
        <f t="shared" si="49"/>
        <v>#REF!</v>
      </c>
      <c r="Y212" s="180" t="e">
        <f t="shared" si="49"/>
        <v>#REF!</v>
      </c>
      <c r="Z212" s="180" t="e">
        <f t="shared" si="49"/>
        <v>#REF!</v>
      </c>
      <c r="AA212" s="180" t="e">
        <f t="shared" si="49"/>
        <v>#REF!</v>
      </c>
      <c r="AB212" s="180" t="e">
        <f t="shared" si="49"/>
        <v>#REF!</v>
      </c>
      <c r="AC212" s="180" t="e">
        <f t="shared" si="49"/>
        <v>#REF!</v>
      </c>
      <c r="AD212" s="180" t="e">
        <f t="shared" si="49"/>
        <v>#REF!</v>
      </c>
      <c r="AE212" s="180" t="e">
        <f t="shared" si="49"/>
        <v>#REF!</v>
      </c>
      <c r="AF212" s="180" t="e">
        <f t="shared" si="50"/>
        <v>#REF!</v>
      </c>
      <c r="AG212" s="180" t="e">
        <f t="shared" si="50"/>
        <v>#REF!</v>
      </c>
      <c r="AH212" s="180" t="e">
        <f t="shared" si="50"/>
        <v>#REF!</v>
      </c>
      <c r="AI212" s="180" t="e">
        <f t="shared" si="50"/>
        <v>#REF!</v>
      </c>
      <c r="AJ212" s="180" t="e">
        <f t="shared" si="50"/>
        <v>#REF!</v>
      </c>
      <c r="AK212" s="180" t="e">
        <f t="shared" si="50"/>
        <v>#REF!</v>
      </c>
      <c r="AL212" s="180" t="e">
        <f t="shared" si="50"/>
        <v>#REF!</v>
      </c>
      <c r="AM212" s="180" t="str">
        <f t="shared" si="50"/>
        <v/>
      </c>
      <c r="AN212" s="180" t="str">
        <f t="shared" si="50"/>
        <v/>
      </c>
      <c r="AO212" s="180" t="str">
        <f t="shared" si="50"/>
        <v/>
      </c>
    </row>
    <row r="213" spans="8:41" hidden="1" outlineLevel="1" x14ac:dyDescent="0.75">
      <c r="H213" s="139">
        <f t="shared" si="51"/>
        <v>2028</v>
      </c>
      <c r="L213" s="180" t="e">
        <f t="shared" si="48"/>
        <v>#REF!</v>
      </c>
      <c r="M213" s="180" t="e">
        <f t="shared" si="48"/>
        <v>#REF!</v>
      </c>
      <c r="N213" s="180" t="e">
        <f t="shared" si="48"/>
        <v>#REF!</v>
      </c>
      <c r="O213" s="180" t="e">
        <f t="shared" si="48"/>
        <v>#REF!</v>
      </c>
      <c r="P213" s="180" t="e">
        <f t="shared" si="48"/>
        <v>#REF!</v>
      </c>
      <c r="Q213" s="180" t="e">
        <f t="shared" si="48"/>
        <v>#REF!</v>
      </c>
      <c r="R213" s="180" t="e">
        <f t="shared" si="48"/>
        <v>#REF!</v>
      </c>
      <c r="S213" s="180" t="e">
        <f t="shared" si="48"/>
        <v>#REF!</v>
      </c>
      <c r="T213" s="180" t="e">
        <f t="shared" si="48"/>
        <v>#REF!</v>
      </c>
      <c r="U213" s="180" t="e">
        <f t="shared" si="48"/>
        <v>#REF!</v>
      </c>
      <c r="V213" s="180" t="e">
        <f t="shared" si="49"/>
        <v>#REF!</v>
      </c>
      <c r="W213" s="180" t="e">
        <f t="shared" si="49"/>
        <v>#REF!</v>
      </c>
      <c r="X213" s="180" t="e">
        <f t="shared" si="49"/>
        <v>#REF!</v>
      </c>
      <c r="Y213" s="180" t="e">
        <f t="shared" si="49"/>
        <v>#REF!</v>
      </c>
      <c r="Z213" s="180" t="e">
        <f t="shared" si="49"/>
        <v>#REF!</v>
      </c>
      <c r="AA213" s="180" t="e">
        <f t="shared" si="49"/>
        <v>#REF!</v>
      </c>
      <c r="AB213" s="180" t="e">
        <f t="shared" si="49"/>
        <v>#REF!</v>
      </c>
      <c r="AC213" s="180" t="e">
        <f t="shared" si="49"/>
        <v>#REF!</v>
      </c>
      <c r="AD213" s="180" t="e">
        <f t="shared" si="49"/>
        <v>#REF!</v>
      </c>
      <c r="AE213" s="180" t="e">
        <f t="shared" si="49"/>
        <v>#REF!</v>
      </c>
      <c r="AF213" s="180" t="e">
        <f t="shared" si="50"/>
        <v>#REF!</v>
      </c>
      <c r="AG213" s="180" t="e">
        <f t="shared" si="50"/>
        <v>#REF!</v>
      </c>
      <c r="AH213" s="180" t="e">
        <f t="shared" si="50"/>
        <v>#REF!</v>
      </c>
      <c r="AI213" s="180" t="e">
        <f t="shared" si="50"/>
        <v>#REF!</v>
      </c>
      <c r="AJ213" s="180" t="e">
        <f t="shared" si="50"/>
        <v>#REF!</v>
      </c>
      <c r="AK213" s="180" t="e">
        <f t="shared" si="50"/>
        <v>#REF!</v>
      </c>
      <c r="AL213" s="180" t="e">
        <f t="shared" si="50"/>
        <v>#REF!</v>
      </c>
      <c r="AM213" s="180" t="str">
        <f t="shared" si="50"/>
        <v/>
      </c>
      <c r="AN213" s="180" t="str">
        <f t="shared" si="50"/>
        <v/>
      </c>
      <c r="AO213" s="180" t="str">
        <f t="shared" si="50"/>
        <v/>
      </c>
    </row>
    <row r="214" spans="8:41" hidden="1" outlineLevel="1" x14ac:dyDescent="0.75">
      <c r="H214" s="139">
        <f t="shared" si="51"/>
        <v>2029</v>
      </c>
      <c r="L214" s="180" t="e">
        <f t="shared" si="48"/>
        <v>#REF!</v>
      </c>
      <c r="M214" s="180" t="e">
        <f t="shared" si="48"/>
        <v>#REF!</v>
      </c>
      <c r="N214" s="180" t="e">
        <f t="shared" si="48"/>
        <v>#REF!</v>
      </c>
      <c r="O214" s="180" t="e">
        <f t="shared" si="48"/>
        <v>#REF!</v>
      </c>
      <c r="P214" s="180" t="e">
        <f t="shared" si="48"/>
        <v>#REF!</v>
      </c>
      <c r="Q214" s="180" t="e">
        <f t="shared" si="48"/>
        <v>#REF!</v>
      </c>
      <c r="R214" s="180" t="e">
        <f t="shared" si="48"/>
        <v>#REF!</v>
      </c>
      <c r="S214" s="180" t="e">
        <f t="shared" si="48"/>
        <v>#REF!</v>
      </c>
      <c r="T214" s="180" t="e">
        <f t="shared" si="48"/>
        <v>#REF!</v>
      </c>
      <c r="U214" s="180" t="e">
        <f t="shared" si="48"/>
        <v>#REF!</v>
      </c>
      <c r="V214" s="180" t="e">
        <f t="shared" si="49"/>
        <v>#REF!</v>
      </c>
      <c r="W214" s="180" t="e">
        <f t="shared" si="49"/>
        <v>#REF!</v>
      </c>
      <c r="X214" s="180" t="e">
        <f t="shared" si="49"/>
        <v>#REF!</v>
      </c>
      <c r="Y214" s="180" t="e">
        <f t="shared" si="49"/>
        <v>#REF!</v>
      </c>
      <c r="Z214" s="180" t="e">
        <f t="shared" si="49"/>
        <v>#REF!</v>
      </c>
      <c r="AA214" s="180" t="e">
        <f t="shared" si="49"/>
        <v>#REF!</v>
      </c>
      <c r="AB214" s="180" t="e">
        <f t="shared" si="49"/>
        <v>#REF!</v>
      </c>
      <c r="AC214" s="180" t="e">
        <f t="shared" si="49"/>
        <v>#REF!</v>
      </c>
      <c r="AD214" s="180" t="e">
        <f t="shared" si="49"/>
        <v>#REF!</v>
      </c>
      <c r="AE214" s="180" t="e">
        <f t="shared" si="49"/>
        <v>#REF!</v>
      </c>
      <c r="AF214" s="180" t="e">
        <f t="shared" si="50"/>
        <v>#REF!</v>
      </c>
      <c r="AG214" s="180" t="e">
        <f t="shared" si="50"/>
        <v>#REF!</v>
      </c>
      <c r="AH214" s="180" t="e">
        <f t="shared" si="50"/>
        <v>#REF!</v>
      </c>
      <c r="AI214" s="180" t="e">
        <f t="shared" si="50"/>
        <v>#REF!</v>
      </c>
      <c r="AJ214" s="180" t="e">
        <f t="shared" si="50"/>
        <v>#REF!</v>
      </c>
      <c r="AK214" s="180" t="e">
        <f t="shared" si="50"/>
        <v>#REF!</v>
      </c>
      <c r="AL214" s="180" t="e">
        <f t="shared" si="50"/>
        <v>#REF!</v>
      </c>
      <c r="AM214" s="180" t="str">
        <f t="shared" si="50"/>
        <v/>
      </c>
      <c r="AN214" s="180" t="str">
        <f t="shared" si="50"/>
        <v/>
      </c>
      <c r="AO214" s="180" t="str">
        <f t="shared" si="50"/>
        <v/>
      </c>
    </row>
    <row r="215" spans="8:41" hidden="1" outlineLevel="1" x14ac:dyDescent="0.75">
      <c r="H215" s="139">
        <f t="shared" si="51"/>
        <v>2030</v>
      </c>
      <c r="L215" s="180" t="e">
        <f t="shared" si="48"/>
        <v>#REF!</v>
      </c>
      <c r="M215" s="180" t="e">
        <f t="shared" si="48"/>
        <v>#REF!</v>
      </c>
      <c r="N215" s="180" t="e">
        <f t="shared" si="48"/>
        <v>#REF!</v>
      </c>
      <c r="O215" s="180" t="e">
        <f t="shared" si="48"/>
        <v>#REF!</v>
      </c>
      <c r="P215" s="180" t="e">
        <f t="shared" si="48"/>
        <v>#REF!</v>
      </c>
      <c r="Q215" s="180" t="e">
        <f t="shared" si="48"/>
        <v>#REF!</v>
      </c>
      <c r="R215" s="180" t="e">
        <f t="shared" si="48"/>
        <v>#REF!</v>
      </c>
      <c r="S215" s="180" t="e">
        <f t="shared" si="48"/>
        <v>#REF!</v>
      </c>
      <c r="T215" s="180" t="e">
        <f t="shared" si="48"/>
        <v>#REF!</v>
      </c>
      <c r="U215" s="180" t="e">
        <f t="shared" si="48"/>
        <v>#REF!</v>
      </c>
      <c r="V215" s="180" t="e">
        <f t="shared" si="49"/>
        <v>#REF!</v>
      </c>
      <c r="W215" s="180" t="e">
        <f t="shared" si="49"/>
        <v>#REF!</v>
      </c>
      <c r="X215" s="180" t="e">
        <f t="shared" si="49"/>
        <v>#REF!</v>
      </c>
      <c r="Y215" s="180" t="e">
        <f t="shared" si="49"/>
        <v>#REF!</v>
      </c>
      <c r="Z215" s="180" t="e">
        <f t="shared" si="49"/>
        <v>#REF!</v>
      </c>
      <c r="AA215" s="180" t="e">
        <f t="shared" si="49"/>
        <v>#REF!</v>
      </c>
      <c r="AB215" s="180" t="e">
        <f t="shared" si="49"/>
        <v>#REF!</v>
      </c>
      <c r="AC215" s="180" t="e">
        <f t="shared" si="49"/>
        <v>#REF!</v>
      </c>
      <c r="AD215" s="180" t="e">
        <f t="shared" si="49"/>
        <v>#REF!</v>
      </c>
      <c r="AE215" s="180" t="e">
        <f t="shared" si="49"/>
        <v>#REF!</v>
      </c>
      <c r="AF215" s="180" t="e">
        <f t="shared" si="50"/>
        <v>#REF!</v>
      </c>
      <c r="AG215" s="180" t="e">
        <f t="shared" si="50"/>
        <v>#REF!</v>
      </c>
      <c r="AH215" s="180" t="e">
        <f t="shared" si="50"/>
        <v>#REF!</v>
      </c>
      <c r="AI215" s="180" t="e">
        <f t="shared" si="50"/>
        <v>#REF!</v>
      </c>
      <c r="AJ215" s="180" t="e">
        <f t="shared" si="50"/>
        <v>#REF!</v>
      </c>
      <c r="AK215" s="180" t="e">
        <f t="shared" si="50"/>
        <v>#REF!</v>
      </c>
      <c r="AL215" s="180" t="e">
        <f t="shared" si="50"/>
        <v>#REF!</v>
      </c>
      <c r="AM215" s="180" t="str">
        <f t="shared" si="50"/>
        <v/>
      </c>
      <c r="AN215" s="180" t="str">
        <f t="shared" si="50"/>
        <v/>
      </c>
      <c r="AO215" s="180" t="str">
        <f t="shared" si="50"/>
        <v/>
      </c>
    </row>
    <row r="216" spans="8:41" hidden="1" outlineLevel="1" x14ac:dyDescent="0.75">
      <c r="H216" s="139">
        <f t="shared" si="51"/>
        <v>2031</v>
      </c>
      <c r="L216" s="180" t="e">
        <f t="shared" si="48"/>
        <v>#REF!</v>
      </c>
      <c r="M216" s="180" t="e">
        <f t="shared" si="48"/>
        <v>#REF!</v>
      </c>
      <c r="N216" s="180" t="e">
        <f t="shared" si="48"/>
        <v>#REF!</v>
      </c>
      <c r="O216" s="180" t="e">
        <f t="shared" si="48"/>
        <v>#REF!</v>
      </c>
      <c r="P216" s="180" t="e">
        <f t="shared" si="48"/>
        <v>#REF!</v>
      </c>
      <c r="Q216" s="180" t="e">
        <f t="shared" si="48"/>
        <v>#REF!</v>
      </c>
      <c r="R216" s="180" t="e">
        <f t="shared" si="48"/>
        <v>#REF!</v>
      </c>
      <c r="S216" s="180" t="e">
        <f t="shared" si="48"/>
        <v>#REF!</v>
      </c>
      <c r="T216" s="180" t="e">
        <f t="shared" si="48"/>
        <v>#REF!</v>
      </c>
      <c r="U216" s="180" t="e">
        <f t="shared" si="48"/>
        <v>#REF!</v>
      </c>
      <c r="V216" s="180" t="e">
        <f t="shared" si="49"/>
        <v>#REF!</v>
      </c>
      <c r="W216" s="180" t="e">
        <f t="shared" si="49"/>
        <v>#REF!</v>
      </c>
      <c r="X216" s="180" t="e">
        <f t="shared" si="49"/>
        <v>#REF!</v>
      </c>
      <c r="Y216" s="180" t="e">
        <f t="shared" si="49"/>
        <v>#REF!</v>
      </c>
      <c r="Z216" s="180" t="e">
        <f t="shared" si="49"/>
        <v>#REF!</v>
      </c>
      <c r="AA216" s="180" t="e">
        <f t="shared" si="49"/>
        <v>#REF!</v>
      </c>
      <c r="AB216" s="180" t="e">
        <f t="shared" si="49"/>
        <v>#REF!</v>
      </c>
      <c r="AC216" s="180" t="e">
        <f t="shared" si="49"/>
        <v>#REF!</v>
      </c>
      <c r="AD216" s="180" t="e">
        <f t="shared" si="49"/>
        <v>#REF!</v>
      </c>
      <c r="AE216" s="180" t="e">
        <f t="shared" si="49"/>
        <v>#REF!</v>
      </c>
      <c r="AF216" s="180" t="e">
        <f t="shared" si="50"/>
        <v>#REF!</v>
      </c>
      <c r="AG216" s="180" t="e">
        <f t="shared" si="50"/>
        <v>#REF!</v>
      </c>
      <c r="AH216" s="180" t="e">
        <f t="shared" si="50"/>
        <v>#REF!</v>
      </c>
      <c r="AI216" s="180" t="e">
        <f t="shared" si="50"/>
        <v>#REF!</v>
      </c>
      <c r="AJ216" s="180" t="e">
        <f t="shared" si="50"/>
        <v>#REF!</v>
      </c>
      <c r="AK216" s="180" t="e">
        <f t="shared" si="50"/>
        <v>#REF!</v>
      </c>
      <c r="AL216" s="180" t="e">
        <f t="shared" si="50"/>
        <v>#REF!</v>
      </c>
      <c r="AM216" s="180" t="str">
        <f t="shared" si="50"/>
        <v/>
      </c>
      <c r="AN216" s="180" t="str">
        <f t="shared" si="50"/>
        <v/>
      </c>
      <c r="AO216" s="180" t="str">
        <f t="shared" si="50"/>
        <v/>
      </c>
    </row>
    <row r="217" spans="8:41" hidden="1" outlineLevel="1" x14ac:dyDescent="0.75">
      <c r="H217" s="139">
        <f t="shared" si="51"/>
        <v>2032</v>
      </c>
      <c r="L217" s="180" t="e">
        <f t="shared" si="48"/>
        <v>#REF!</v>
      </c>
      <c r="M217" s="180" t="e">
        <f t="shared" si="48"/>
        <v>#REF!</v>
      </c>
      <c r="N217" s="180" t="e">
        <f t="shared" si="48"/>
        <v>#REF!</v>
      </c>
      <c r="O217" s="180" t="e">
        <f t="shared" si="48"/>
        <v>#REF!</v>
      </c>
      <c r="P217" s="180" t="e">
        <f t="shared" si="48"/>
        <v>#REF!</v>
      </c>
      <c r="Q217" s="180" t="e">
        <f t="shared" si="48"/>
        <v>#REF!</v>
      </c>
      <c r="R217" s="180" t="e">
        <f t="shared" si="48"/>
        <v>#REF!</v>
      </c>
      <c r="S217" s="180" t="e">
        <f t="shared" si="48"/>
        <v>#REF!</v>
      </c>
      <c r="T217" s="180" t="e">
        <f t="shared" si="48"/>
        <v>#REF!</v>
      </c>
      <c r="U217" s="180" t="e">
        <f t="shared" si="48"/>
        <v>#REF!</v>
      </c>
      <c r="V217" s="180" t="e">
        <f t="shared" si="49"/>
        <v>#REF!</v>
      </c>
      <c r="W217" s="180" t="e">
        <f t="shared" si="49"/>
        <v>#REF!</v>
      </c>
      <c r="X217" s="180" t="e">
        <f t="shared" si="49"/>
        <v>#REF!</v>
      </c>
      <c r="Y217" s="180" t="e">
        <f t="shared" si="49"/>
        <v>#REF!</v>
      </c>
      <c r="Z217" s="180" t="e">
        <f t="shared" si="49"/>
        <v>#REF!</v>
      </c>
      <c r="AA217" s="180" t="e">
        <f t="shared" si="49"/>
        <v>#REF!</v>
      </c>
      <c r="AB217" s="180" t="e">
        <f t="shared" si="49"/>
        <v>#REF!</v>
      </c>
      <c r="AC217" s="180" t="e">
        <f t="shared" si="49"/>
        <v>#REF!</v>
      </c>
      <c r="AD217" s="180" t="e">
        <f t="shared" si="49"/>
        <v>#REF!</v>
      </c>
      <c r="AE217" s="180" t="e">
        <f t="shared" si="49"/>
        <v>#REF!</v>
      </c>
      <c r="AF217" s="180" t="e">
        <f t="shared" si="50"/>
        <v>#REF!</v>
      </c>
      <c r="AG217" s="180" t="e">
        <f t="shared" si="50"/>
        <v>#REF!</v>
      </c>
      <c r="AH217" s="180" t="e">
        <f t="shared" si="50"/>
        <v>#REF!</v>
      </c>
      <c r="AI217" s="180" t="e">
        <f t="shared" si="50"/>
        <v>#REF!</v>
      </c>
      <c r="AJ217" s="180" t="e">
        <f t="shared" si="50"/>
        <v>#REF!</v>
      </c>
      <c r="AK217" s="180" t="e">
        <f t="shared" si="50"/>
        <v>#REF!</v>
      </c>
      <c r="AL217" s="180" t="e">
        <f t="shared" si="50"/>
        <v>#REF!</v>
      </c>
      <c r="AM217" s="180" t="str">
        <f t="shared" si="50"/>
        <v/>
      </c>
      <c r="AN217" s="180" t="str">
        <f t="shared" si="50"/>
        <v/>
      </c>
      <c r="AO217" s="180" t="str">
        <f t="shared" si="50"/>
        <v/>
      </c>
    </row>
    <row r="218" spans="8:41" hidden="1" outlineLevel="1" x14ac:dyDescent="0.75">
      <c r="H218" s="139">
        <f t="shared" si="51"/>
        <v>2033</v>
      </c>
      <c r="L218" s="180" t="e">
        <f t="shared" si="48"/>
        <v>#REF!</v>
      </c>
      <c r="M218" s="180" t="e">
        <f t="shared" si="48"/>
        <v>#REF!</v>
      </c>
      <c r="N218" s="180" t="e">
        <f t="shared" si="48"/>
        <v>#REF!</v>
      </c>
      <c r="O218" s="180" t="e">
        <f t="shared" si="48"/>
        <v>#REF!</v>
      </c>
      <c r="P218" s="180" t="e">
        <f t="shared" si="48"/>
        <v>#REF!</v>
      </c>
      <c r="Q218" s="180" t="e">
        <f t="shared" si="48"/>
        <v>#REF!</v>
      </c>
      <c r="R218" s="180" t="e">
        <f t="shared" si="48"/>
        <v>#REF!</v>
      </c>
      <c r="S218" s="180" t="e">
        <f t="shared" si="48"/>
        <v>#REF!</v>
      </c>
      <c r="T218" s="180" t="e">
        <f t="shared" si="48"/>
        <v>#REF!</v>
      </c>
      <c r="U218" s="180" t="e">
        <f t="shared" si="48"/>
        <v>#REF!</v>
      </c>
      <c r="V218" s="180" t="e">
        <f t="shared" si="49"/>
        <v>#REF!</v>
      </c>
      <c r="W218" s="180" t="e">
        <f t="shared" si="49"/>
        <v>#REF!</v>
      </c>
      <c r="X218" s="180" t="e">
        <f t="shared" si="49"/>
        <v>#REF!</v>
      </c>
      <c r="Y218" s="180" t="e">
        <f t="shared" si="49"/>
        <v>#REF!</v>
      </c>
      <c r="Z218" s="180" t="e">
        <f t="shared" si="49"/>
        <v>#REF!</v>
      </c>
      <c r="AA218" s="180" t="e">
        <f t="shared" si="49"/>
        <v>#REF!</v>
      </c>
      <c r="AB218" s="180" t="e">
        <f t="shared" si="49"/>
        <v>#REF!</v>
      </c>
      <c r="AC218" s="180" t="e">
        <f t="shared" si="49"/>
        <v>#REF!</v>
      </c>
      <c r="AD218" s="180" t="e">
        <f t="shared" si="49"/>
        <v>#REF!</v>
      </c>
      <c r="AE218" s="180" t="e">
        <f t="shared" si="49"/>
        <v>#REF!</v>
      </c>
      <c r="AF218" s="180" t="e">
        <f t="shared" si="50"/>
        <v>#REF!</v>
      </c>
      <c r="AG218" s="180" t="e">
        <f t="shared" si="50"/>
        <v>#REF!</v>
      </c>
      <c r="AH218" s="180" t="e">
        <f t="shared" si="50"/>
        <v>#REF!</v>
      </c>
      <c r="AI218" s="180" t="e">
        <f t="shared" si="50"/>
        <v>#REF!</v>
      </c>
      <c r="AJ218" s="180" t="e">
        <f t="shared" si="50"/>
        <v>#REF!</v>
      </c>
      <c r="AK218" s="180" t="e">
        <f t="shared" si="50"/>
        <v>#REF!</v>
      </c>
      <c r="AL218" s="180" t="e">
        <f t="shared" si="50"/>
        <v>#REF!</v>
      </c>
      <c r="AM218" s="180" t="str">
        <f t="shared" si="50"/>
        <v/>
      </c>
      <c r="AN218" s="180" t="str">
        <f t="shared" si="50"/>
        <v/>
      </c>
      <c r="AO218" s="180" t="str">
        <f t="shared" si="50"/>
        <v/>
      </c>
    </row>
    <row r="219" spans="8:41" hidden="1" outlineLevel="1" x14ac:dyDescent="0.75">
      <c r="H219" s="139">
        <f t="shared" si="51"/>
        <v>2034</v>
      </c>
      <c r="L219" s="180" t="e">
        <f t="shared" si="48"/>
        <v>#REF!</v>
      </c>
      <c r="M219" s="180" t="e">
        <f t="shared" si="48"/>
        <v>#REF!</v>
      </c>
      <c r="N219" s="180" t="e">
        <f t="shared" si="48"/>
        <v>#REF!</v>
      </c>
      <c r="O219" s="180" t="e">
        <f t="shared" si="48"/>
        <v>#REF!</v>
      </c>
      <c r="P219" s="180" t="e">
        <f t="shared" si="48"/>
        <v>#REF!</v>
      </c>
      <c r="Q219" s="180" t="e">
        <f t="shared" si="48"/>
        <v>#REF!</v>
      </c>
      <c r="R219" s="180" t="e">
        <f t="shared" si="48"/>
        <v>#REF!</v>
      </c>
      <c r="S219" s="180" t="e">
        <f t="shared" si="48"/>
        <v>#REF!</v>
      </c>
      <c r="T219" s="180" t="e">
        <f t="shared" si="48"/>
        <v>#REF!</v>
      </c>
      <c r="U219" s="180" t="e">
        <f t="shared" si="48"/>
        <v>#REF!</v>
      </c>
      <c r="V219" s="180" t="e">
        <f t="shared" si="49"/>
        <v>#REF!</v>
      </c>
      <c r="W219" s="180" t="e">
        <f t="shared" si="49"/>
        <v>#REF!</v>
      </c>
      <c r="X219" s="180" t="e">
        <f t="shared" si="49"/>
        <v>#REF!</v>
      </c>
      <c r="Y219" s="180" t="e">
        <f t="shared" si="49"/>
        <v>#REF!</v>
      </c>
      <c r="Z219" s="180" t="e">
        <f t="shared" si="49"/>
        <v>#REF!</v>
      </c>
      <c r="AA219" s="180" t="e">
        <f t="shared" si="49"/>
        <v>#REF!</v>
      </c>
      <c r="AB219" s="180" t="e">
        <f t="shared" si="49"/>
        <v>#REF!</v>
      </c>
      <c r="AC219" s="180" t="e">
        <f t="shared" si="49"/>
        <v>#REF!</v>
      </c>
      <c r="AD219" s="180" t="e">
        <f t="shared" si="49"/>
        <v>#REF!</v>
      </c>
      <c r="AE219" s="180" t="e">
        <f t="shared" si="49"/>
        <v>#REF!</v>
      </c>
      <c r="AF219" s="180" t="e">
        <f t="shared" si="50"/>
        <v>#REF!</v>
      </c>
      <c r="AG219" s="180" t="e">
        <f t="shared" si="50"/>
        <v>#REF!</v>
      </c>
      <c r="AH219" s="180" t="e">
        <f t="shared" si="50"/>
        <v>#REF!</v>
      </c>
      <c r="AI219" s="180" t="e">
        <f t="shared" si="50"/>
        <v>#REF!</v>
      </c>
      <c r="AJ219" s="180" t="e">
        <f t="shared" si="50"/>
        <v>#REF!</v>
      </c>
      <c r="AK219" s="180" t="e">
        <f t="shared" si="50"/>
        <v>#REF!</v>
      </c>
      <c r="AL219" s="180" t="e">
        <f t="shared" si="50"/>
        <v>#REF!</v>
      </c>
      <c r="AM219" s="180" t="str">
        <f t="shared" si="50"/>
        <v/>
      </c>
      <c r="AN219" s="180" t="str">
        <f t="shared" si="50"/>
        <v/>
      </c>
      <c r="AO219" s="180" t="str">
        <f t="shared" si="50"/>
        <v/>
      </c>
    </row>
    <row r="220" spans="8:41" hidden="1" outlineLevel="1" x14ac:dyDescent="0.75">
      <c r="H220" s="139">
        <f t="shared" si="51"/>
        <v>2035</v>
      </c>
      <c r="L220" s="180" t="e">
        <f t="shared" si="48"/>
        <v>#REF!</v>
      </c>
      <c r="M220" s="180" t="e">
        <f t="shared" si="48"/>
        <v>#REF!</v>
      </c>
      <c r="N220" s="180" t="e">
        <f t="shared" si="48"/>
        <v>#REF!</v>
      </c>
      <c r="O220" s="180" t="e">
        <f t="shared" si="48"/>
        <v>#REF!</v>
      </c>
      <c r="P220" s="180" t="e">
        <f t="shared" si="48"/>
        <v>#REF!</v>
      </c>
      <c r="Q220" s="180" t="e">
        <f t="shared" si="48"/>
        <v>#REF!</v>
      </c>
      <c r="R220" s="180" t="e">
        <f t="shared" si="48"/>
        <v>#REF!</v>
      </c>
      <c r="S220" s="180" t="e">
        <f t="shared" si="48"/>
        <v>#REF!</v>
      </c>
      <c r="T220" s="180" t="e">
        <f t="shared" si="48"/>
        <v>#REF!</v>
      </c>
      <c r="U220" s="180" t="e">
        <f t="shared" si="48"/>
        <v>#REF!</v>
      </c>
      <c r="V220" s="180" t="e">
        <f t="shared" si="49"/>
        <v>#REF!</v>
      </c>
      <c r="W220" s="180" t="e">
        <f t="shared" si="49"/>
        <v>#REF!</v>
      </c>
      <c r="X220" s="180" t="e">
        <f t="shared" si="49"/>
        <v>#REF!</v>
      </c>
      <c r="Y220" s="180" t="e">
        <f t="shared" si="49"/>
        <v>#REF!</v>
      </c>
      <c r="Z220" s="180" t="e">
        <f t="shared" si="49"/>
        <v>#REF!</v>
      </c>
      <c r="AA220" s="180" t="e">
        <f t="shared" si="49"/>
        <v>#REF!</v>
      </c>
      <c r="AB220" s="180" t="e">
        <f t="shared" si="49"/>
        <v>#REF!</v>
      </c>
      <c r="AC220" s="180" t="e">
        <f t="shared" si="49"/>
        <v>#REF!</v>
      </c>
      <c r="AD220" s="180" t="e">
        <f t="shared" si="49"/>
        <v>#REF!</v>
      </c>
      <c r="AE220" s="180" t="e">
        <f t="shared" si="49"/>
        <v>#REF!</v>
      </c>
      <c r="AF220" s="180" t="e">
        <f t="shared" si="50"/>
        <v>#REF!</v>
      </c>
      <c r="AG220" s="180" t="e">
        <f t="shared" si="50"/>
        <v>#REF!</v>
      </c>
      <c r="AH220" s="180" t="e">
        <f t="shared" si="50"/>
        <v>#REF!</v>
      </c>
      <c r="AI220" s="180" t="e">
        <f t="shared" si="50"/>
        <v>#REF!</v>
      </c>
      <c r="AJ220" s="180" t="e">
        <f t="shared" si="50"/>
        <v>#REF!</v>
      </c>
      <c r="AK220" s="180" t="e">
        <f t="shared" si="50"/>
        <v>#REF!</v>
      </c>
      <c r="AL220" s="180" t="e">
        <f t="shared" si="50"/>
        <v>#REF!</v>
      </c>
      <c r="AM220" s="180" t="str">
        <f t="shared" si="50"/>
        <v/>
      </c>
      <c r="AN220" s="180" t="str">
        <f t="shared" si="50"/>
        <v/>
      </c>
      <c r="AO220" s="180" t="str">
        <f t="shared" si="50"/>
        <v/>
      </c>
    </row>
    <row r="221" spans="8:41" hidden="1" outlineLevel="1" x14ac:dyDescent="0.75">
      <c r="H221" s="139">
        <f t="shared" si="51"/>
        <v>2036</v>
      </c>
      <c r="L221" s="180" t="e">
        <f t="shared" ref="L221:U230" si="52">IF(AND($H221&lt;&gt;"",L$67&lt;&gt;""),IF(AND(L$67&gt;=$H221,L$67&lt;$H221+$D$28),SUMIFS($L$210:$AK$210,$L$67:$AK$67,$H221)/$D$28,0),"")</f>
        <v>#REF!</v>
      </c>
      <c r="M221" s="180" t="e">
        <f t="shared" si="52"/>
        <v>#REF!</v>
      </c>
      <c r="N221" s="180" t="e">
        <f t="shared" si="52"/>
        <v>#REF!</v>
      </c>
      <c r="O221" s="180" t="e">
        <f t="shared" si="52"/>
        <v>#REF!</v>
      </c>
      <c r="P221" s="180" t="e">
        <f t="shared" si="52"/>
        <v>#REF!</v>
      </c>
      <c r="Q221" s="180" t="e">
        <f t="shared" si="52"/>
        <v>#REF!</v>
      </c>
      <c r="R221" s="180" t="e">
        <f t="shared" si="52"/>
        <v>#REF!</v>
      </c>
      <c r="S221" s="180" t="e">
        <f t="shared" si="52"/>
        <v>#REF!</v>
      </c>
      <c r="T221" s="180" t="e">
        <f t="shared" si="52"/>
        <v>#REF!</v>
      </c>
      <c r="U221" s="180" t="e">
        <f t="shared" si="52"/>
        <v>#REF!</v>
      </c>
      <c r="V221" s="180" t="e">
        <f t="shared" ref="V221:AE230" si="53">IF(AND($H221&lt;&gt;"",V$67&lt;&gt;""),IF(AND(V$67&gt;=$H221,V$67&lt;$H221+$D$28),SUMIFS($L$210:$AK$210,$L$67:$AK$67,$H221)/$D$28,0),"")</f>
        <v>#REF!</v>
      </c>
      <c r="W221" s="180" t="e">
        <f t="shared" si="53"/>
        <v>#REF!</v>
      </c>
      <c r="X221" s="180" t="e">
        <f t="shared" si="53"/>
        <v>#REF!</v>
      </c>
      <c r="Y221" s="180" t="e">
        <f t="shared" si="53"/>
        <v>#REF!</v>
      </c>
      <c r="Z221" s="180" t="e">
        <f t="shared" si="53"/>
        <v>#REF!</v>
      </c>
      <c r="AA221" s="180" t="e">
        <f t="shared" si="53"/>
        <v>#REF!</v>
      </c>
      <c r="AB221" s="180" t="e">
        <f t="shared" si="53"/>
        <v>#REF!</v>
      </c>
      <c r="AC221" s="180" t="e">
        <f t="shared" si="53"/>
        <v>#REF!</v>
      </c>
      <c r="AD221" s="180" t="e">
        <f t="shared" si="53"/>
        <v>#REF!</v>
      </c>
      <c r="AE221" s="180" t="e">
        <f t="shared" si="53"/>
        <v>#REF!</v>
      </c>
      <c r="AF221" s="180" t="e">
        <f t="shared" ref="AF221:AO230" si="54">IF(AND($H221&lt;&gt;"",AF$67&lt;&gt;""),IF(AND(AF$67&gt;=$H221,AF$67&lt;$H221+$D$28),SUMIFS($L$210:$AK$210,$L$67:$AK$67,$H221)/$D$28,0),"")</f>
        <v>#REF!</v>
      </c>
      <c r="AG221" s="180" t="e">
        <f t="shared" si="54"/>
        <v>#REF!</v>
      </c>
      <c r="AH221" s="180" t="e">
        <f t="shared" si="54"/>
        <v>#REF!</v>
      </c>
      <c r="AI221" s="180" t="e">
        <f t="shared" si="54"/>
        <v>#REF!</v>
      </c>
      <c r="AJ221" s="180" t="e">
        <f t="shared" si="54"/>
        <v>#REF!</v>
      </c>
      <c r="AK221" s="180" t="e">
        <f t="shared" si="54"/>
        <v>#REF!</v>
      </c>
      <c r="AL221" s="180" t="e">
        <f t="shared" si="54"/>
        <v>#REF!</v>
      </c>
      <c r="AM221" s="180" t="str">
        <f t="shared" si="54"/>
        <v/>
      </c>
      <c r="AN221" s="180" t="str">
        <f t="shared" si="54"/>
        <v/>
      </c>
      <c r="AO221" s="180" t="str">
        <f t="shared" si="54"/>
        <v/>
      </c>
    </row>
    <row r="222" spans="8:41" hidden="1" outlineLevel="1" x14ac:dyDescent="0.75">
      <c r="H222" s="139">
        <f t="shared" si="51"/>
        <v>2037</v>
      </c>
      <c r="L222" s="180" t="e">
        <f t="shared" si="52"/>
        <v>#REF!</v>
      </c>
      <c r="M222" s="180" t="e">
        <f t="shared" si="52"/>
        <v>#REF!</v>
      </c>
      <c r="N222" s="180" t="e">
        <f t="shared" si="52"/>
        <v>#REF!</v>
      </c>
      <c r="O222" s="180" t="e">
        <f t="shared" si="52"/>
        <v>#REF!</v>
      </c>
      <c r="P222" s="180" t="e">
        <f t="shared" si="52"/>
        <v>#REF!</v>
      </c>
      <c r="Q222" s="180" t="e">
        <f t="shared" si="52"/>
        <v>#REF!</v>
      </c>
      <c r="R222" s="180" t="e">
        <f t="shared" si="52"/>
        <v>#REF!</v>
      </c>
      <c r="S222" s="180" t="e">
        <f t="shared" si="52"/>
        <v>#REF!</v>
      </c>
      <c r="T222" s="180" t="e">
        <f t="shared" si="52"/>
        <v>#REF!</v>
      </c>
      <c r="U222" s="180" t="e">
        <f t="shared" si="52"/>
        <v>#REF!</v>
      </c>
      <c r="V222" s="180" t="e">
        <f t="shared" si="53"/>
        <v>#REF!</v>
      </c>
      <c r="W222" s="180" t="e">
        <f t="shared" si="53"/>
        <v>#REF!</v>
      </c>
      <c r="X222" s="180" t="e">
        <f t="shared" si="53"/>
        <v>#REF!</v>
      </c>
      <c r="Y222" s="180" t="e">
        <f t="shared" si="53"/>
        <v>#REF!</v>
      </c>
      <c r="Z222" s="180" t="e">
        <f t="shared" si="53"/>
        <v>#REF!</v>
      </c>
      <c r="AA222" s="180" t="e">
        <f t="shared" si="53"/>
        <v>#REF!</v>
      </c>
      <c r="AB222" s="180" t="e">
        <f t="shared" si="53"/>
        <v>#REF!</v>
      </c>
      <c r="AC222" s="180" t="e">
        <f t="shared" si="53"/>
        <v>#REF!</v>
      </c>
      <c r="AD222" s="180" t="e">
        <f t="shared" si="53"/>
        <v>#REF!</v>
      </c>
      <c r="AE222" s="180" t="e">
        <f t="shared" si="53"/>
        <v>#REF!</v>
      </c>
      <c r="AF222" s="180" t="e">
        <f t="shared" si="54"/>
        <v>#REF!</v>
      </c>
      <c r="AG222" s="180" t="e">
        <f t="shared" si="54"/>
        <v>#REF!</v>
      </c>
      <c r="AH222" s="180" t="e">
        <f t="shared" si="54"/>
        <v>#REF!</v>
      </c>
      <c r="AI222" s="180" t="e">
        <f t="shared" si="54"/>
        <v>#REF!</v>
      </c>
      <c r="AJ222" s="180" t="e">
        <f t="shared" si="54"/>
        <v>#REF!</v>
      </c>
      <c r="AK222" s="180" t="e">
        <f t="shared" si="54"/>
        <v>#REF!</v>
      </c>
      <c r="AL222" s="180" t="e">
        <f t="shared" si="54"/>
        <v>#REF!</v>
      </c>
      <c r="AM222" s="180" t="str">
        <f t="shared" si="54"/>
        <v/>
      </c>
      <c r="AN222" s="180" t="str">
        <f t="shared" si="54"/>
        <v/>
      </c>
      <c r="AO222" s="180" t="str">
        <f t="shared" si="54"/>
        <v/>
      </c>
    </row>
    <row r="223" spans="8:41" hidden="1" outlineLevel="1" x14ac:dyDescent="0.75">
      <c r="H223" s="139">
        <f t="shared" si="51"/>
        <v>2038</v>
      </c>
      <c r="L223" s="180" t="e">
        <f t="shared" si="52"/>
        <v>#REF!</v>
      </c>
      <c r="M223" s="180" t="e">
        <f t="shared" si="52"/>
        <v>#REF!</v>
      </c>
      <c r="N223" s="180" t="e">
        <f t="shared" si="52"/>
        <v>#REF!</v>
      </c>
      <c r="O223" s="180" t="e">
        <f t="shared" si="52"/>
        <v>#REF!</v>
      </c>
      <c r="P223" s="180" t="e">
        <f t="shared" si="52"/>
        <v>#REF!</v>
      </c>
      <c r="Q223" s="180" t="e">
        <f t="shared" si="52"/>
        <v>#REF!</v>
      </c>
      <c r="R223" s="180" t="e">
        <f t="shared" si="52"/>
        <v>#REF!</v>
      </c>
      <c r="S223" s="180" t="e">
        <f t="shared" si="52"/>
        <v>#REF!</v>
      </c>
      <c r="T223" s="180" t="e">
        <f t="shared" si="52"/>
        <v>#REF!</v>
      </c>
      <c r="U223" s="180" t="e">
        <f t="shared" si="52"/>
        <v>#REF!</v>
      </c>
      <c r="V223" s="180" t="e">
        <f t="shared" si="53"/>
        <v>#REF!</v>
      </c>
      <c r="W223" s="180" t="e">
        <f t="shared" si="53"/>
        <v>#REF!</v>
      </c>
      <c r="X223" s="180" t="e">
        <f t="shared" si="53"/>
        <v>#REF!</v>
      </c>
      <c r="Y223" s="180" t="e">
        <f t="shared" si="53"/>
        <v>#REF!</v>
      </c>
      <c r="Z223" s="180" t="e">
        <f t="shared" si="53"/>
        <v>#REF!</v>
      </c>
      <c r="AA223" s="180" t="e">
        <f t="shared" si="53"/>
        <v>#REF!</v>
      </c>
      <c r="AB223" s="180" t="e">
        <f t="shared" si="53"/>
        <v>#REF!</v>
      </c>
      <c r="AC223" s="180" t="e">
        <f t="shared" si="53"/>
        <v>#REF!</v>
      </c>
      <c r="AD223" s="180" t="e">
        <f t="shared" si="53"/>
        <v>#REF!</v>
      </c>
      <c r="AE223" s="180" t="e">
        <f t="shared" si="53"/>
        <v>#REF!</v>
      </c>
      <c r="AF223" s="180" t="e">
        <f t="shared" si="54"/>
        <v>#REF!</v>
      </c>
      <c r="AG223" s="180" t="e">
        <f t="shared" si="54"/>
        <v>#REF!</v>
      </c>
      <c r="AH223" s="180" t="e">
        <f t="shared" si="54"/>
        <v>#REF!</v>
      </c>
      <c r="AI223" s="180" t="e">
        <f t="shared" si="54"/>
        <v>#REF!</v>
      </c>
      <c r="AJ223" s="180" t="e">
        <f t="shared" si="54"/>
        <v>#REF!</v>
      </c>
      <c r="AK223" s="180" t="e">
        <f t="shared" si="54"/>
        <v>#REF!</v>
      </c>
      <c r="AL223" s="180" t="e">
        <f t="shared" si="54"/>
        <v>#REF!</v>
      </c>
      <c r="AM223" s="180" t="str">
        <f t="shared" si="54"/>
        <v/>
      </c>
      <c r="AN223" s="180" t="str">
        <f t="shared" si="54"/>
        <v/>
      </c>
      <c r="AO223" s="180" t="str">
        <f t="shared" si="54"/>
        <v/>
      </c>
    </row>
    <row r="224" spans="8:41" hidden="1" outlineLevel="1" x14ac:dyDescent="0.75">
      <c r="H224" s="139">
        <f t="shared" si="51"/>
        <v>2039</v>
      </c>
      <c r="L224" s="180" t="e">
        <f t="shared" si="52"/>
        <v>#REF!</v>
      </c>
      <c r="M224" s="180" t="e">
        <f t="shared" si="52"/>
        <v>#REF!</v>
      </c>
      <c r="N224" s="180" t="e">
        <f t="shared" si="52"/>
        <v>#REF!</v>
      </c>
      <c r="O224" s="180" t="e">
        <f t="shared" si="52"/>
        <v>#REF!</v>
      </c>
      <c r="P224" s="180" t="e">
        <f t="shared" si="52"/>
        <v>#REF!</v>
      </c>
      <c r="Q224" s="180" t="e">
        <f t="shared" si="52"/>
        <v>#REF!</v>
      </c>
      <c r="R224" s="180" t="e">
        <f t="shared" si="52"/>
        <v>#REF!</v>
      </c>
      <c r="S224" s="180" t="e">
        <f t="shared" si="52"/>
        <v>#REF!</v>
      </c>
      <c r="T224" s="180" t="e">
        <f t="shared" si="52"/>
        <v>#REF!</v>
      </c>
      <c r="U224" s="180" t="e">
        <f t="shared" si="52"/>
        <v>#REF!</v>
      </c>
      <c r="V224" s="180" t="e">
        <f t="shared" si="53"/>
        <v>#REF!</v>
      </c>
      <c r="W224" s="180" t="e">
        <f t="shared" si="53"/>
        <v>#REF!</v>
      </c>
      <c r="X224" s="180" t="e">
        <f t="shared" si="53"/>
        <v>#REF!</v>
      </c>
      <c r="Y224" s="180" t="e">
        <f t="shared" si="53"/>
        <v>#REF!</v>
      </c>
      <c r="Z224" s="180" t="e">
        <f t="shared" si="53"/>
        <v>#REF!</v>
      </c>
      <c r="AA224" s="180" t="e">
        <f t="shared" si="53"/>
        <v>#REF!</v>
      </c>
      <c r="AB224" s="180" t="e">
        <f t="shared" si="53"/>
        <v>#REF!</v>
      </c>
      <c r="AC224" s="180" t="e">
        <f t="shared" si="53"/>
        <v>#REF!</v>
      </c>
      <c r="AD224" s="180" t="e">
        <f t="shared" si="53"/>
        <v>#REF!</v>
      </c>
      <c r="AE224" s="180" t="e">
        <f t="shared" si="53"/>
        <v>#REF!</v>
      </c>
      <c r="AF224" s="180" t="e">
        <f t="shared" si="54"/>
        <v>#REF!</v>
      </c>
      <c r="AG224" s="180" t="e">
        <f t="shared" si="54"/>
        <v>#REF!</v>
      </c>
      <c r="AH224" s="180" t="e">
        <f t="shared" si="54"/>
        <v>#REF!</v>
      </c>
      <c r="AI224" s="180" t="e">
        <f t="shared" si="54"/>
        <v>#REF!</v>
      </c>
      <c r="AJ224" s="180" t="e">
        <f t="shared" si="54"/>
        <v>#REF!</v>
      </c>
      <c r="AK224" s="180" t="e">
        <f t="shared" si="54"/>
        <v>#REF!</v>
      </c>
      <c r="AL224" s="180" t="e">
        <f t="shared" si="54"/>
        <v>#REF!</v>
      </c>
      <c r="AM224" s="180" t="str">
        <f t="shared" si="54"/>
        <v/>
      </c>
      <c r="AN224" s="180" t="str">
        <f t="shared" si="54"/>
        <v/>
      </c>
      <c r="AO224" s="180" t="str">
        <f t="shared" si="54"/>
        <v/>
      </c>
    </row>
    <row r="225" spans="8:41" hidden="1" outlineLevel="1" x14ac:dyDescent="0.75">
      <c r="H225" s="139">
        <f t="shared" si="51"/>
        <v>2040</v>
      </c>
      <c r="L225" s="180" t="e">
        <f t="shared" si="52"/>
        <v>#REF!</v>
      </c>
      <c r="M225" s="180" t="e">
        <f t="shared" si="52"/>
        <v>#REF!</v>
      </c>
      <c r="N225" s="180" t="e">
        <f t="shared" si="52"/>
        <v>#REF!</v>
      </c>
      <c r="O225" s="180" t="e">
        <f t="shared" si="52"/>
        <v>#REF!</v>
      </c>
      <c r="P225" s="180" t="e">
        <f t="shared" si="52"/>
        <v>#REF!</v>
      </c>
      <c r="Q225" s="180" t="e">
        <f t="shared" si="52"/>
        <v>#REF!</v>
      </c>
      <c r="R225" s="180" t="e">
        <f t="shared" si="52"/>
        <v>#REF!</v>
      </c>
      <c r="S225" s="180" t="e">
        <f t="shared" si="52"/>
        <v>#REF!</v>
      </c>
      <c r="T225" s="180" t="e">
        <f t="shared" si="52"/>
        <v>#REF!</v>
      </c>
      <c r="U225" s="180" t="e">
        <f t="shared" si="52"/>
        <v>#REF!</v>
      </c>
      <c r="V225" s="180" t="e">
        <f t="shared" si="53"/>
        <v>#REF!</v>
      </c>
      <c r="W225" s="180" t="e">
        <f t="shared" si="53"/>
        <v>#REF!</v>
      </c>
      <c r="X225" s="180" t="e">
        <f t="shared" si="53"/>
        <v>#REF!</v>
      </c>
      <c r="Y225" s="180" t="e">
        <f t="shared" si="53"/>
        <v>#REF!</v>
      </c>
      <c r="Z225" s="180" t="e">
        <f t="shared" si="53"/>
        <v>#REF!</v>
      </c>
      <c r="AA225" s="180" t="e">
        <f t="shared" si="53"/>
        <v>#REF!</v>
      </c>
      <c r="AB225" s="180" t="e">
        <f t="shared" si="53"/>
        <v>#REF!</v>
      </c>
      <c r="AC225" s="180" t="e">
        <f t="shared" si="53"/>
        <v>#REF!</v>
      </c>
      <c r="AD225" s="180" t="e">
        <f t="shared" si="53"/>
        <v>#REF!</v>
      </c>
      <c r="AE225" s="180" t="e">
        <f t="shared" si="53"/>
        <v>#REF!</v>
      </c>
      <c r="AF225" s="180" t="e">
        <f t="shared" si="54"/>
        <v>#REF!</v>
      </c>
      <c r="AG225" s="180" t="e">
        <f t="shared" si="54"/>
        <v>#REF!</v>
      </c>
      <c r="AH225" s="180" t="e">
        <f t="shared" si="54"/>
        <v>#REF!</v>
      </c>
      <c r="AI225" s="180" t="e">
        <f t="shared" si="54"/>
        <v>#REF!</v>
      </c>
      <c r="AJ225" s="180" t="e">
        <f t="shared" si="54"/>
        <v>#REF!</v>
      </c>
      <c r="AK225" s="180" t="e">
        <f t="shared" si="54"/>
        <v>#REF!</v>
      </c>
      <c r="AL225" s="180" t="e">
        <f t="shared" si="54"/>
        <v>#REF!</v>
      </c>
      <c r="AM225" s="180" t="str">
        <f t="shared" si="54"/>
        <v/>
      </c>
      <c r="AN225" s="180" t="str">
        <f t="shared" si="54"/>
        <v/>
      </c>
      <c r="AO225" s="180" t="str">
        <f t="shared" si="54"/>
        <v/>
      </c>
    </row>
    <row r="226" spans="8:41" hidden="1" outlineLevel="1" x14ac:dyDescent="0.75">
      <c r="H226" s="139">
        <f t="shared" si="51"/>
        <v>2041</v>
      </c>
      <c r="L226" s="180" t="e">
        <f t="shared" si="52"/>
        <v>#REF!</v>
      </c>
      <c r="M226" s="180" t="e">
        <f t="shared" si="52"/>
        <v>#REF!</v>
      </c>
      <c r="N226" s="180" t="e">
        <f t="shared" si="52"/>
        <v>#REF!</v>
      </c>
      <c r="O226" s="180" t="e">
        <f t="shared" si="52"/>
        <v>#REF!</v>
      </c>
      <c r="P226" s="180" t="e">
        <f t="shared" si="52"/>
        <v>#REF!</v>
      </c>
      <c r="Q226" s="180" t="e">
        <f t="shared" si="52"/>
        <v>#REF!</v>
      </c>
      <c r="R226" s="180" t="e">
        <f t="shared" si="52"/>
        <v>#REF!</v>
      </c>
      <c r="S226" s="180" t="e">
        <f t="shared" si="52"/>
        <v>#REF!</v>
      </c>
      <c r="T226" s="180" t="e">
        <f t="shared" si="52"/>
        <v>#REF!</v>
      </c>
      <c r="U226" s="180" t="e">
        <f t="shared" si="52"/>
        <v>#REF!</v>
      </c>
      <c r="V226" s="180" t="e">
        <f t="shared" si="53"/>
        <v>#REF!</v>
      </c>
      <c r="W226" s="180" t="e">
        <f t="shared" si="53"/>
        <v>#REF!</v>
      </c>
      <c r="X226" s="180" t="e">
        <f t="shared" si="53"/>
        <v>#REF!</v>
      </c>
      <c r="Y226" s="180" t="e">
        <f t="shared" si="53"/>
        <v>#REF!</v>
      </c>
      <c r="Z226" s="180" t="e">
        <f t="shared" si="53"/>
        <v>#REF!</v>
      </c>
      <c r="AA226" s="180" t="e">
        <f t="shared" si="53"/>
        <v>#REF!</v>
      </c>
      <c r="AB226" s="180" t="e">
        <f t="shared" si="53"/>
        <v>#REF!</v>
      </c>
      <c r="AC226" s="180" t="e">
        <f t="shared" si="53"/>
        <v>#REF!</v>
      </c>
      <c r="AD226" s="180" t="e">
        <f t="shared" si="53"/>
        <v>#REF!</v>
      </c>
      <c r="AE226" s="180" t="e">
        <f t="shared" si="53"/>
        <v>#REF!</v>
      </c>
      <c r="AF226" s="180" t="e">
        <f t="shared" si="54"/>
        <v>#REF!</v>
      </c>
      <c r="AG226" s="180" t="e">
        <f t="shared" si="54"/>
        <v>#REF!</v>
      </c>
      <c r="AH226" s="180" t="e">
        <f t="shared" si="54"/>
        <v>#REF!</v>
      </c>
      <c r="AI226" s="180" t="e">
        <f t="shared" si="54"/>
        <v>#REF!</v>
      </c>
      <c r="AJ226" s="180" t="e">
        <f t="shared" si="54"/>
        <v>#REF!</v>
      </c>
      <c r="AK226" s="180" t="e">
        <f t="shared" si="54"/>
        <v>#REF!</v>
      </c>
      <c r="AL226" s="180" t="e">
        <f t="shared" si="54"/>
        <v>#REF!</v>
      </c>
      <c r="AM226" s="180" t="str">
        <f t="shared" si="54"/>
        <v/>
      </c>
      <c r="AN226" s="180" t="str">
        <f t="shared" si="54"/>
        <v/>
      </c>
      <c r="AO226" s="180" t="str">
        <f t="shared" si="54"/>
        <v/>
      </c>
    </row>
    <row r="227" spans="8:41" hidden="1" outlineLevel="1" x14ac:dyDescent="0.75">
      <c r="H227" s="139">
        <f t="shared" si="51"/>
        <v>2042</v>
      </c>
      <c r="L227" s="180" t="e">
        <f t="shared" si="52"/>
        <v>#REF!</v>
      </c>
      <c r="M227" s="180" t="e">
        <f t="shared" si="52"/>
        <v>#REF!</v>
      </c>
      <c r="N227" s="180" t="e">
        <f t="shared" si="52"/>
        <v>#REF!</v>
      </c>
      <c r="O227" s="180" t="e">
        <f t="shared" si="52"/>
        <v>#REF!</v>
      </c>
      <c r="P227" s="180" t="e">
        <f t="shared" si="52"/>
        <v>#REF!</v>
      </c>
      <c r="Q227" s="180" t="e">
        <f t="shared" si="52"/>
        <v>#REF!</v>
      </c>
      <c r="R227" s="180" t="e">
        <f t="shared" si="52"/>
        <v>#REF!</v>
      </c>
      <c r="S227" s="180" t="e">
        <f t="shared" si="52"/>
        <v>#REF!</v>
      </c>
      <c r="T227" s="180" t="e">
        <f t="shared" si="52"/>
        <v>#REF!</v>
      </c>
      <c r="U227" s="180" t="e">
        <f t="shared" si="52"/>
        <v>#REF!</v>
      </c>
      <c r="V227" s="180" t="e">
        <f t="shared" si="53"/>
        <v>#REF!</v>
      </c>
      <c r="W227" s="180" t="e">
        <f t="shared" si="53"/>
        <v>#REF!</v>
      </c>
      <c r="X227" s="180" t="e">
        <f t="shared" si="53"/>
        <v>#REF!</v>
      </c>
      <c r="Y227" s="180" t="e">
        <f t="shared" si="53"/>
        <v>#REF!</v>
      </c>
      <c r="Z227" s="180" t="e">
        <f t="shared" si="53"/>
        <v>#REF!</v>
      </c>
      <c r="AA227" s="180" t="e">
        <f t="shared" si="53"/>
        <v>#REF!</v>
      </c>
      <c r="AB227" s="180" t="e">
        <f t="shared" si="53"/>
        <v>#REF!</v>
      </c>
      <c r="AC227" s="180" t="e">
        <f t="shared" si="53"/>
        <v>#REF!</v>
      </c>
      <c r="AD227" s="180" t="e">
        <f t="shared" si="53"/>
        <v>#REF!</v>
      </c>
      <c r="AE227" s="180" t="e">
        <f t="shared" si="53"/>
        <v>#REF!</v>
      </c>
      <c r="AF227" s="180" t="e">
        <f t="shared" si="54"/>
        <v>#REF!</v>
      </c>
      <c r="AG227" s="180" t="e">
        <f t="shared" si="54"/>
        <v>#REF!</v>
      </c>
      <c r="AH227" s="180" t="e">
        <f t="shared" si="54"/>
        <v>#REF!</v>
      </c>
      <c r="AI227" s="180" t="e">
        <f t="shared" si="54"/>
        <v>#REF!</v>
      </c>
      <c r="AJ227" s="180" t="e">
        <f t="shared" si="54"/>
        <v>#REF!</v>
      </c>
      <c r="AK227" s="180" t="e">
        <f t="shared" si="54"/>
        <v>#REF!</v>
      </c>
      <c r="AL227" s="180" t="e">
        <f t="shared" si="54"/>
        <v>#REF!</v>
      </c>
      <c r="AM227" s="180" t="str">
        <f t="shared" si="54"/>
        <v/>
      </c>
      <c r="AN227" s="180" t="str">
        <f t="shared" si="54"/>
        <v/>
      </c>
      <c r="AO227" s="180" t="str">
        <f t="shared" si="54"/>
        <v/>
      </c>
    </row>
    <row r="228" spans="8:41" hidden="1" outlineLevel="1" x14ac:dyDescent="0.75">
      <c r="H228" s="139">
        <f t="shared" si="51"/>
        <v>2043</v>
      </c>
      <c r="L228" s="180" t="e">
        <f t="shared" si="52"/>
        <v>#REF!</v>
      </c>
      <c r="M228" s="180" t="e">
        <f t="shared" si="52"/>
        <v>#REF!</v>
      </c>
      <c r="N228" s="180" t="e">
        <f t="shared" si="52"/>
        <v>#REF!</v>
      </c>
      <c r="O228" s="180" t="e">
        <f t="shared" si="52"/>
        <v>#REF!</v>
      </c>
      <c r="P228" s="180" t="e">
        <f t="shared" si="52"/>
        <v>#REF!</v>
      </c>
      <c r="Q228" s="180" t="e">
        <f t="shared" si="52"/>
        <v>#REF!</v>
      </c>
      <c r="R228" s="180" t="e">
        <f t="shared" si="52"/>
        <v>#REF!</v>
      </c>
      <c r="S228" s="180" t="e">
        <f t="shared" si="52"/>
        <v>#REF!</v>
      </c>
      <c r="T228" s="180" t="e">
        <f t="shared" si="52"/>
        <v>#REF!</v>
      </c>
      <c r="U228" s="180" t="e">
        <f t="shared" si="52"/>
        <v>#REF!</v>
      </c>
      <c r="V228" s="180" t="e">
        <f t="shared" si="53"/>
        <v>#REF!</v>
      </c>
      <c r="W228" s="180" t="e">
        <f t="shared" si="53"/>
        <v>#REF!</v>
      </c>
      <c r="X228" s="180" t="e">
        <f t="shared" si="53"/>
        <v>#REF!</v>
      </c>
      <c r="Y228" s="180" t="e">
        <f t="shared" si="53"/>
        <v>#REF!</v>
      </c>
      <c r="Z228" s="180" t="e">
        <f t="shared" si="53"/>
        <v>#REF!</v>
      </c>
      <c r="AA228" s="180" t="e">
        <f t="shared" si="53"/>
        <v>#REF!</v>
      </c>
      <c r="AB228" s="180" t="e">
        <f t="shared" si="53"/>
        <v>#REF!</v>
      </c>
      <c r="AC228" s="180" t="e">
        <f t="shared" si="53"/>
        <v>#REF!</v>
      </c>
      <c r="AD228" s="180" t="e">
        <f t="shared" si="53"/>
        <v>#REF!</v>
      </c>
      <c r="AE228" s="180" t="e">
        <f t="shared" si="53"/>
        <v>#REF!</v>
      </c>
      <c r="AF228" s="180" t="e">
        <f t="shared" si="54"/>
        <v>#REF!</v>
      </c>
      <c r="AG228" s="180" t="e">
        <f t="shared" si="54"/>
        <v>#REF!</v>
      </c>
      <c r="AH228" s="180" t="e">
        <f t="shared" si="54"/>
        <v>#REF!</v>
      </c>
      <c r="AI228" s="180" t="e">
        <f t="shared" si="54"/>
        <v>#REF!</v>
      </c>
      <c r="AJ228" s="180" t="e">
        <f t="shared" si="54"/>
        <v>#REF!</v>
      </c>
      <c r="AK228" s="180" t="e">
        <f t="shared" si="54"/>
        <v>#REF!</v>
      </c>
      <c r="AL228" s="180" t="e">
        <f t="shared" si="54"/>
        <v>#REF!</v>
      </c>
      <c r="AM228" s="180" t="str">
        <f t="shared" si="54"/>
        <v/>
      </c>
      <c r="AN228" s="180" t="str">
        <f t="shared" si="54"/>
        <v/>
      </c>
      <c r="AO228" s="180" t="str">
        <f t="shared" si="54"/>
        <v/>
      </c>
    </row>
    <row r="229" spans="8:41" hidden="1" outlineLevel="1" x14ac:dyDescent="0.75">
      <c r="H229" s="139">
        <f t="shared" si="51"/>
        <v>2044</v>
      </c>
      <c r="L229" s="180" t="e">
        <f t="shared" si="52"/>
        <v>#REF!</v>
      </c>
      <c r="M229" s="180" t="e">
        <f t="shared" si="52"/>
        <v>#REF!</v>
      </c>
      <c r="N229" s="180" t="e">
        <f t="shared" si="52"/>
        <v>#REF!</v>
      </c>
      <c r="O229" s="180" t="e">
        <f t="shared" si="52"/>
        <v>#REF!</v>
      </c>
      <c r="P229" s="180" t="e">
        <f t="shared" si="52"/>
        <v>#REF!</v>
      </c>
      <c r="Q229" s="180" t="e">
        <f t="shared" si="52"/>
        <v>#REF!</v>
      </c>
      <c r="R229" s="180" t="e">
        <f t="shared" si="52"/>
        <v>#REF!</v>
      </c>
      <c r="S229" s="180" t="e">
        <f t="shared" si="52"/>
        <v>#REF!</v>
      </c>
      <c r="T229" s="180" t="e">
        <f t="shared" si="52"/>
        <v>#REF!</v>
      </c>
      <c r="U229" s="180" t="e">
        <f t="shared" si="52"/>
        <v>#REF!</v>
      </c>
      <c r="V229" s="180" t="e">
        <f t="shared" si="53"/>
        <v>#REF!</v>
      </c>
      <c r="W229" s="180" t="e">
        <f t="shared" si="53"/>
        <v>#REF!</v>
      </c>
      <c r="X229" s="180" t="e">
        <f t="shared" si="53"/>
        <v>#REF!</v>
      </c>
      <c r="Y229" s="180" t="e">
        <f t="shared" si="53"/>
        <v>#REF!</v>
      </c>
      <c r="Z229" s="180" t="e">
        <f t="shared" si="53"/>
        <v>#REF!</v>
      </c>
      <c r="AA229" s="180" t="e">
        <f t="shared" si="53"/>
        <v>#REF!</v>
      </c>
      <c r="AB229" s="180" t="e">
        <f t="shared" si="53"/>
        <v>#REF!</v>
      </c>
      <c r="AC229" s="180" t="e">
        <f t="shared" si="53"/>
        <v>#REF!</v>
      </c>
      <c r="AD229" s="180" t="e">
        <f t="shared" si="53"/>
        <v>#REF!</v>
      </c>
      <c r="AE229" s="180" t="e">
        <f t="shared" si="53"/>
        <v>#REF!</v>
      </c>
      <c r="AF229" s="180" t="e">
        <f t="shared" si="54"/>
        <v>#REF!</v>
      </c>
      <c r="AG229" s="180" t="e">
        <f t="shared" si="54"/>
        <v>#REF!</v>
      </c>
      <c r="AH229" s="180" t="e">
        <f t="shared" si="54"/>
        <v>#REF!</v>
      </c>
      <c r="AI229" s="180" t="e">
        <f t="shared" si="54"/>
        <v>#REF!</v>
      </c>
      <c r="AJ229" s="180" t="e">
        <f t="shared" si="54"/>
        <v>#REF!</v>
      </c>
      <c r="AK229" s="180" t="e">
        <f t="shared" si="54"/>
        <v>#REF!</v>
      </c>
      <c r="AL229" s="180" t="e">
        <f t="shared" si="54"/>
        <v>#REF!</v>
      </c>
      <c r="AM229" s="180" t="str">
        <f t="shared" si="54"/>
        <v/>
      </c>
      <c r="AN229" s="180" t="str">
        <f t="shared" si="54"/>
        <v/>
      </c>
      <c r="AO229" s="180" t="str">
        <f t="shared" si="54"/>
        <v/>
      </c>
    </row>
    <row r="230" spans="8:41" hidden="1" outlineLevel="1" x14ac:dyDescent="0.75">
      <c r="H230" s="139">
        <f t="shared" si="51"/>
        <v>2045</v>
      </c>
      <c r="L230" s="180" t="e">
        <f t="shared" si="52"/>
        <v>#REF!</v>
      </c>
      <c r="M230" s="180" t="e">
        <f t="shared" si="52"/>
        <v>#REF!</v>
      </c>
      <c r="N230" s="180" t="e">
        <f t="shared" si="52"/>
        <v>#REF!</v>
      </c>
      <c r="O230" s="180" t="e">
        <f t="shared" si="52"/>
        <v>#REF!</v>
      </c>
      <c r="P230" s="180" t="e">
        <f t="shared" si="52"/>
        <v>#REF!</v>
      </c>
      <c r="Q230" s="180" t="e">
        <f t="shared" si="52"/>
        <v>#REF!</v>
      </c>
      <c r="R230" s="180" t="e">
        <f t="shared" si="52"/>
        <v>#REF!</v>
      </c>
      <c r="S230" s="180" t="e">
        <f t="shared" si="52"/>
        <v>#REF!</v>
      </c>
      <c r="T230" s="180" t="e">
        <f t="shared" si="52"/>
        <v>#REF!</v>
      </c>
      <c r="U230" s="180" t="e">
        <f t="shared" si="52"/>
        <v>#REF!</v>
      </c>
      <c r="V230" s="180" t="e">
        <f t="shared" si="53"/>
        <v>#REF!</v>
      </c>
      <c r="W230" s="180" t="e">
        <f t="shared" si="53"/>
        <v>#REF!</v>
      </c>
      <c r="X230" s="180" t="e">
        <f t="shared" si="53"/>
        <v>#REF!</v>
      </c>
      <c r="Y230" s="180" t="e">
        <f t="shared" si="53"/>
        <v>#REF!</v>
      </c>
      <c r="Z230" s="180" t="e">
        <f t="shared" si="53"/>
        <v>#REF!</v>
      </c>
      <c r="AA230" s="180" t="e">
        <f t="shared" si="53"/>
        <v>#REF!</v>
      </c>
      <c r="AB230" s="180" t="e">
        <f t="shared" si="53"/>
        <v>#REF!</v>
      </c>
      <c r="AC230" s="180" t="e">
        <f t="shared" si="53"/>
        <v>#REF!</v>
      </c>
      <c r="AD230" s="180" t="e">
        <f t="shared" si="53"/>
        <v>#REF!</v>
      </c>
      <c r="AE230" s="180" t="e">
        <f t="shared" si="53"/>
        <v>#REF!</v>
      </c>
      <c r="AF230" s="180" t="e">
        <f t="shared" si="54"/>
        <v>#REF!</v>
      </c>
      <c r="AG230" s="180" t="e">
        <f t="shared" si="54"/>
        <v>#REF!</v>
      </c>
      <c r="AH230" s="180" t="e">
        <f t="shared" si="54"/>
        <v>#REF!</v>
      </c>
      <c r="AI230" s="180" t="e">
        <f t="shared" si="54"/>
        <v>#REF!</v>
      </c>
      <c r="AJ230" s="180" t="e">
        <f t="shared" si="54"/>
        <v>#REF!</v>
      </c>
      <c r="AK230" s="180" t="e">
        <f t="shared" si="54"/>
        <v>#REF!</v>
      </c>
      <c r="AL230" s="180" t="e">
        <f t="shared" si="54"/>
        <v>#REF!</v>
      </c>
      <c r="AM230" s="180" t="str">
        <f t="shared" si="54"/>
        <v/>
      </c>
      <c r="AN230" s="180" t="str">
        <f t="shared" si="54"/>
        <v/>
      </c>
      <c r="AO230" s="180" t="str">
        <f t="shared" si="54"/>
        <v/>
      </c>
    </row>
    <row r="231" spans="8:41" hidden="1" outlineLevel="1" x14ac:dyDescent="0.75">
      <c r="H231" s="139">
        <f t="shared" si="51"/>
        <v>2046</v>
      </c>
      <c r="L231" s="180" t="e">
        <f t="shared" ref="L231:U240" si="55">IF(AND($H231&lt;&gt;"",L$67&lt;&gt;""),IF(AND(L$67&gt;=$H231,L$67&lt;$H231+$D$28),SUMIFS($L$210:$AK$210,$L$67:$AK$67,$H231)/$D$28,0),"")</f>
        <v>#REF!</v>
      </c>
      <c r="M231" s="180" t="e">
        <f t="shared" si="55"/>
        <v>#REF!</v>
      </c>
      <c r="N231" s="180" t="e">
        <f t="shared" si="55"/>
        <v>#REF!</v>
      </c>
      <c r="O231" s="180" t="e">
        <f t="shared" si="55"/>
        <v>#REF!</v>
      </c>
      <c r="P231" s="180" t="e">
        <f t="shared" si="55"/>
        <v>#REF!</v>
      </c>
      <c r="Q231" s="180" t="e">
        <f t="shared" si="55"/>
        <v>#REF!</v>
      </c>
      <c r="R231" s="180" t="e">
        <f t="shared" si="55"/>
        <v>#REF!</v>
      </c>
      <c r="S231" s="180" t="e">
        <f t="shared" si="55"/>
        <v>#REF!</v>
      </c>
      <c r="T231" s="180" t="e">
        <f t="shared" si="55"/>
        <v>#REF!</v>
      </c>
      <c r="U231" s="180" t="e">
        <f t="shared" si="55"/>
        <v>#REF!</v>
      </c>
      <c r="V231" s="180" t="e">
        <f t="shared" ref="V231:AE240" si="56">IF(AND($H231&lt;&gt;"",V$67&lt;&gt;""),IF(AND(V$67&gt;=$H231,V$67&lt;$H231+$D$28),SUMIFS($L$210:$AK$210,$L$67:$AK$67,$H231)/$D$28,0),"")</f>
        <v>#REF!</v>
      </c>
      <c r="W231" s="180" t="e">
        <f t="shared" si="56"/>
        <v>#REF!</v>
      </c>
      <c r="X231" s="180" t="e">
        <f t="shared" si="56"/>
        <v>#REF!</v>
      </c>
      <c r="Y231" s="180" t="e">
        <f t="shared" si="56"/>
        <v>#REF!</v>
      </c>
      <c r="Z231" s="180" t="e">
        <f t="shared" si="56"/>
        <v>#REF!</v>
      </c>
      <c r="AA231" s="180" t="e">
        <f t="shared" si="56"/>
        <v>#REF!</v>
      </c>
      <c r="AB231" s="180" t="e">
        <f t="shared" si="56"/>
        <v>#REF!</v>
      </c>
      <c r="AC231" s="180" t="e">
        <f t="shared" si="56"/>
        <v>#REF!</v>
      </c>
      <c r="AD231" s="180" t="e">
        <f t="shared" si="56"/>
        <v>#REF!</v>
      </c>
      <c r="AE231" s="180" t="e">
        <f t="shared" si="56"/>
        <v>#REF!</v>
      </c>
      <c r="AF231" s="180" t="e">
        <f t="shared" ref="AF231:AO240" si="57">IF(AND($H231&lt;&gt;"",AF$67&lt;&gt;""),IF(AND(AF$67&gt;=$H231,AF$67&lt;$H231+$D$28),SUMIFS($L$210:$AK$210,$L$67:$AK$67,$H231)/$D$28,0),"")</f>
        <v>#REF!</v>
      </c>
      <c r="AG231" s="180" t="e">
        <f t="shared" si="57"/>
        <v>#REF!</v>
      </c>
      <c r="AH231" s="180" t="e">
        <f t="shared" si="57"/>
        <v>#REF!</v>
      </c>
      <c r="AI231" s="180" t="e">
        <f t="shared" si="57"/>
        <v>#REF!</v>
      </c>
      <c r="AJ231" s="180" t="e">
        <f t="shared" si="57"/>
        <v>#REF!</v>
      </c>
      <c r="AK231" s="180" t="e">
        <f t="shared" si="57"/>
        <v>#REF!</v>
      </c>
      <c r="AL231" s="180" t="e">
        <f t="shared" si="57"/>
        <v>#REF!</v>
      </c>
      <c r="AM231" s="180" t="str">
        <f t="shared" si="57"/>
        <v/>
      </c>
      <c r="AN231" s="180" t="str">
        <f t="shared" si="57"/>
        <v/>
      </c>
      <c r="AO231" s="180" t="str">
        <f t="shared" si="57"/>
        <v/>
      </c>
    </row>
    <row r="232" spans="8:41" hidden="1" outlineLevel="1" x14ac:dyDescent="0.75">
      <c r="H232" s="139">
        <f t="shared" si="51"/>
        <v>2047</v>
      </c>
      <c r="L232" s="180" t="e">
        <f t="shared" si="55"/>
        <v>#REF!</v>
      </c>
      <c r="M232" s="180" t="e">
        <f t="shared" si="55"/>
        <v>#REF!</v>
      </c>
      <c r="N232" s="180" t="e">
        <f t="shared" si="55"/>
        <v>#REF!</v>
      </c>
      <c r="O232" s="180" t="e">
        <f t="shared" si="55"/>
        <v>#REF!</v>
      </c>
      <c r="P232" s="180" t="e">
        <f t="shared" si="55"/>
        <v>#REF!</v>
      </c>
      <c r="Q232" s="180" t="e">
        <f t="shared" si="55"/>
        <v>#REF!</v>
      </c>
      <c r="R232" s="180" t="e">
        <f t="shared" si="55"/>
        <v>#REF!</v>
      </c>
      <c r="S232" s="180" t="e">
        <f t="shared" si="55"/>
        <v>#REF!</v>
      </c>
      <c r="T232" s="180" t="e">
        <f t="shared" si="55"/>
        <v>#REF!</v>
      </c>
      <c r="U232" s="180" t="e">
        <f t="shared" si="55"/>
        <v>#REF!</v>
      </c>
      <c r="V232" s="180" t="e">
        <f t="shared" si="56"/>
        <v>#REF!</v>
      </c>
      <c r="W232" s="180" t="e">
        <f t="shared" si="56"/>
        <v>#REF!</v>
      </c>
      <c r="X232" s="180" t="e">
        <f t="shared" si="56"/>
        <v>#REF!</v>
      </c>
      <c r="Y232" s="180" t="e">
        <f t="shared" si="56"/>
        <v>#REF!</v>
      </c>
      <c r="Z232" s="180" t="e">
        <f t="shared" si="56"/>
        <v>#REF!</v>
      </c>
      <c r="AA232" s="180" t="e">
        <f t="shared" si="56"/>
        <v>#REF!</v>
      </c>
      <c r="AB232" s="180" t="e">
        <f t="shared" si="56"/>
        <v>#REF!</v>
      </c>
      <c r="AC232" s="180" t="e">
        <f t="shared" si="56"/>
        <v>#REF!</v>
      </c>
      <c r="AD232" s="180" t="e">
        <f t="shared" si="56"/>
        <v>#REF!</v>
      </c>
      <c r="AE232" s="180" t="e">
        <f t="shared" si="56"/>
        <v>#REF!</v>
      </c>
      <c r="AF232" s="180" t="e">
        <f t="shared" si="57"/>
        <v>#REF!</v>
      </c>
      <c r="AG232" s="180" t="e">
        <f t="shared" si="57"/>
        <v>#REF!</v>
      </c>
      <c r="AH232" s="180" t="e">
        <f t="shared" si="57"/>
        <v>#REF!</v>
      </c>
      <c r="AI232" s="180" t="e">
        <f t="shared" si="57"/>
        <v>#REF!</v>
      </c>
      <c r="AJ232" s="180" t="e">
        <f t="shared" si="57"/>
        <v>#REF!</v>
      </c>
      <c r="AK232" s="180" t="e">
        <f t="shared" si="57"/>
        <v>#REF!</v>
      </c>
      <c r="AL232" s="180" t="e">
        <f t="shared" si="57"/>
        <v>#REF!</v>
      </c>
      <c r="AM232" s="180" t="str">
        <f t="shared" si="57"/>
        <v/>
      </c>
      <c r="AN232" s="180" t="str">
        <f t="shared" si="57"/>
        <v/>
      </c>
      <c r="AO232" s="180" t="str">
        <f t="shared" si="57"/>
        <v/>
      </c>
    </row>
    <row r="233" spans="8:41" hidden="1" outlineLevel="1" x14ac:dyDescent="0.75">
      <c r="H233" s="139">
        <f t="shared" si="51"/>
        <v>2048</v>
      </c>
      <c r="L233" s="180" t="e">
        <f t="shared" si="55"/>
        <v>#REF!</v>
      </c>
      <c r="M233" s="180" t="e">
        <f t="shared" si="55"/>
        <v>#REF!</v>
      </c>
      <c r="N233" s="180" t="e">
        <f t="shared" si="55"/>
        <v>#REF!</v>
      </c>
      <c r="O233" s="180" t="e">
        <f t="shared" si="55"/>
        <v>#REF!</v>
      </c>
      <c r="P233" s="180" t="e">
        <f t="shared" si="55"/>
        <v>#REF!</v>
      </c>
      <c r="Q233" s="180" t="e">
        <f t="shared" si="55"/>
        <v>#REF!</v>
      </c>
      <c r="R233" s="180" t="e">
        <f t="shared" si="55"/>
        <v>#REF!</v>
      </c>
      <c r="S233" s="180" t="e">
        <f t="shared" si="55"/>
        <v>#REF!</v>
      </c>
      <c r="T233" s="180" t="e">
        <f t="shared" si="55"/>
        <v>#REF!</v>
      </c>
      <c r="U233" s="180" t="e">
        <f t="shared" si="55"/>
        <v>#REF!</v>
      </c>
      <c r="V233" s="180" t="e">
        <f t="shared" si="56"/>
        <v>#REF!</v>
      </c>
      <c r="W233" s="180" t="e">
        <f t="shared" si="56"/>
        <v>#REF!</v>
      </c>
      <c r="X233" s="180" t="e">
        <f t="shared" si="56"/>
        <v>#REF!</v>
      </c>
      <c r="Y233" s="180" t="e">
        <f t="shared" si="56"/>
        <v>#REF!</v>
      </c>
      <c r="Z233" s="180" t="e">
        <f t="shared" si="56"/>
        <v>#REF!</v>
      </c>
      <c r="AA233" s="180" t="e">
        <f t="shared" si="56"/>
        <v>#REF!</v>
      </c>
      <c r="AB233" s="180" t="e">
        <f t="shared" si="56"/>
        <v>#REF!</v>
      </c>
      <c r="AC233" s="180" t="e">
        <f t="shared" si="56"/>
        <v>#REF!</v>
      </c>
      <c r="AD233" s="180" t="e">
        <f t="shared" si="56"/>
        <v>#REF!</v>
      </c>
      <c r="AE233" s="180" t="e">
        <f t="shared" si="56"/>
        <v>#REF!</v>
      </c>
      <c r="AF233" s="180" t="e">
        <f t="shared" si="57"/>
        <v>#REF!</v>
      </c>
      <c r="AG233" s="180" t="e">
        <f t="shared" si="57"/>
        <v>#REF!</v>
      </c>
      <c r="AH233" s="180" t="e">
        <f t="shared" si="57"/>
        <v>#REF!</v>
      </c>
      <c r="AI233" s="180" t="e">
        <f t="shared" si="57"/>
        <v>#REF!</v>
      </c>
      <c r="AJ233" s="180" t="e">
        <f t="shared" si="57"/>
        <v>#REF!</v>
      </c>
      <c r="AK233" s="180" t="e">
        <f t="shared" si="57"/>
        <v>#REF!</v>
      </c>
      <c r="AL233" s="180" t="e">
        <f t="shared" si="57"/>
        <v>#REF!</v>
      </c>
      <c r="AM233" s="180" t="str">
        <f t="shared" si="57"/>
        <v/>
      </c>
      <c r="AN233" s="180" t="str">
        <f t="shared" si="57"/>
        <v/>
      </c>
      <c r="AO233" s="180" t="str">
        <f t="shared" si="57"/>
        <v/>
      </c>
    </row>
    <row r="234" spans="8:41" hidden="1" outlineLevel="1" x14ac:dyDescent="0.75">
      <c r="H234" s="139">
        <f t="shared" si="51"/>
        <v>2049</v>
      </c>
      <c r="L234" s="180" t="e">
        <f t="shared" si="55"/>
        <v>#REF!</v>
      </c>
      <c r="M234" s="180" t="e">
        <f t="shared" si="55"/>
        <v>#REF!</v>
      </c>
      <c r="N234" s="180" t="e">
        <f t="shared" si="55"/>
        <v>#REF!</v>
      </c>
      <c r="O234" s="180" t="e">
        <f t="shared" si="55"/>
        <v>#REF!</v>
      </c>
      <c r="P234" s="180" t="e">
        <f t="shared" si="55"/>
        <v>#REF!</v>
      </c>
      <c r="Q234" s="180" t="e">
        <f t="shared" si="55"/>
        <v>#REF!</v>
      </c>
      <c r="R234" s="180" t="e">
        <f t="shared" si="55"/>
        <v>#REF!</v>
      </c>
      <c r="S234" s="180" t="e">
        <f t="shared" si="55"/>
        <v>#REF!</v>
      </c>
      <c r="T234" s="180" t="e">
        <f t="shared" si="55"/>
        <v>#REF!</v>
      </c>
      <c r="U234" s="180" t="e">
        <f t="shared" si="55"/>
        <v>#REF!</v>
      </c>
      <c r="V234" s="180" t="e">
        <f t="shared" si="56"/>
        <v>#REF!</v>
      </c>
      <c r="W234" s="180" t="e">
        <f t="shared" si="56"/>
        <v>#REF!</v>
      </c>
      <c r="X234" s="180" t="e">
        <f t="shared" si="56"/>
        <v>#REF!</v>
      </c>
      <c r="Y234" s="180" t="e">
        <f t="shared" si="56"/>
        <v>#REF!</v>
      </c>
      <c r="Z234" s="180" t="e">
        <f t="shared" si="56"/>
        <v>#REF!</v>
      </c>
      <c r="AA234" s="180" t="e">
        <f t="shared" si="56"/>
        <v>#REF!</v>
      </c>
      <c r="AB234" s="180" t="e">
        <f t="shared" si="56"/>
        <v>#REF!</v>
      </c>
      <c r="AC234" s="180" t="e">
        <f t="shared" si="56"/>
        <v>#REF!</v>
      </c>
      <c r="AD234" s="180" t="e">
        <f t="shared" si="56"/>
        <v>#REF!</v>
      </c>
      <c r="AE234" s="180" t="e">
        <f t="shared" si="56"/>
        <v>#REF!</v>
      </c>
      <c r="AF234" s="180" t="e">
        <f t="shared" si="57"/>
        <v>#REF!</v>
      </c>
      <c r="AG234" s="180" t="e">
        <f t="shared" si="57"/>
        <v>#REF!</v>
      </c>
      <c r="AH234" s="180" t="e">
        <f t="shared" si="57"/>
        <v>#REF!</v>
      </c>
      <c r="AI234" s="180" t="e">
        <f t="shared" si="57"/>
        <v>#REF!</v>
      </c>
      <c r="AJ234" s="180" t="e">
        <f t="shared" si="57"/>
        <v>#REF!</v>
      </c>
      <c r="AK234" s="180" t="e">
        <f t="shared" si="57"/>
        <v>#REF!</v>
      </c>
      <c r="AL234" s="180" t="e">
        <f t="shared" si="57"/>
        <v>#REF!</v>
      </c>
      <c r="AM234" s="180" t="str">
        <f t="shared" si="57"/>
        <v/>
      </c>
      <c r="AN234" s="180" t="str">
        <f t="shared" si="57"/>
        <v/>
      </c>
      <c r="AO234" s="180" t="str">
        <f t="shared" si="57"/>
        <v/>
      </c>
    </row>
    <row r="235" spans="8:41" hidden="1" outlineLevel="1" x14ac:dyDescent="0.75">
      <c r="H235" s="139">
        <f t="shared" si="51"/>
        <v>2050</v>
      </c>
      <c r="L235" s="180" t="e">
        <f t="shared" si="55"/>
        <v>#REF!</v>
      </c>
      <c r="M235" s="180" t="e">
        <f t="shared" si="55"/>
        <v>#REF!</v>
      </c>
      <c r="N235" s="180" t="e">
        <f t="shared" si="55"/>
        <v>#REF!</v>
      </c>
      <c r="O235" s="180" t="e">
        <f t="shared" si="55"/>
        <v>#REF!</v>
      </c>
      <c r="P235" s="180" t="e">
        <f t="shared" si="55"/>
        <v>#REF!</v>
      </c>
      <c r="Q235" s="180" t="e">
        <f t="shared" si="55"/>
        <v>#REF!</v>
      </c>
      <c r="R235" s="180" t="e">
        <f t="shared" si="55"/>
        <v>#REF!</v>
      </c>
      <c r="S235" s="180" t="e">
        <f t="shared" si="55"/>
        <v>#REF!</v>
      </c>
      <c r="T235" s="180" t="e">
        <f t="shared" si="55"/>
        <v>#REF!</v>
      </c>
      <c r="U235" s="180" t="e">
        <f t="shared" si="55"/>
        <v>#REF!</v>
      </c>
      <c r="V235" s="180" t="e">
        <f t="shared" si="56"/>
        <v>#REF!</v>
      </c>
      <c r="W235" s="180" t="e">
        <f t="shared" si="56"/>
        <v>#REF!</v>
      </c>
      <c r="X235" s="180" t="e">
        <f t="shared" si="56"/>
        <v>#REF!</v>
      </c>
      <c r="Y235" s="180" t="e">
        <f t="shared" si="56"/>
        <v>#REF!</v>
      </c>
      <c r="Z235" s="180" t="e">
        <f t="shared" si="56"/>
        <v>#REF!</v>
      </c>
      <c r="AA235" s="180" t="e">
        <f t="shared" si="56"/>
        <v>#REF!</v>
      </c>
      <c r="AB235" s="180" t="e">
        <f t="shared" si="56"/>
        <v>#REF!</v>
      </c>
      <c r="AC235" s="180" t="e">
        <f t="shared" si="56"/>
        <v>#REF!</v>
      </c>
      <c r="AD235" s="180" t="e">
        <f t="shared" si="56"/>
        <v>#REF!</v>
      </c>
      <c r="AE235" s="180" t="e">
        <f t="shared" si="56"/>
        <v>#REF!</v>
      </c>
      <c r="AF235" s="180" t="e">
        <f t="shared" si="57"/>
        <v>#REF!</v>
      </c>
      <c r="AG235" s="180" t="e">
        <f t="shared" si="57"/>
        <v>#REF!</v>
      </c>
      <c r="AH235" s="180" t="e">
        <f t="shared" si="57"/>
        <v>#REF!</v>
      </c>
      <c r="AI235" s="180" t="e">
        <f t="shared" si="57"/>
        <v>#REF!</v>
      </c>
      <c r="AJ235" s="180" t="e">
        <f t="shared" si="57"/>
        <v>#REF!</v>
      </c>
      <c r="AK235" s="180" t="e">
        <f t="shared" si="57"/>
        <v>#REF!</v>
      </c>
      <c r="AL235" s="180" t="e">
        <f t="shared" si="57"/>
        <v>#REF!</v>
      </c>
      <c r="AM235" s="180" t="str">
        <f t="shared" si="57"/>
        <v/>
      </c>
      <c r="AN235" s="180" t="str">
        <f t="shared" si="57"/>
        <v/>
      </c>
      <c r="AO235" s="180" t="str">
        <f t="shared" si="57"/>
        <v/>
      </c>
    </row>
    <row r="236" spans="8:41" hidden="1" outlineLevel="1" x14ac:dyDescent="0.75">
      <c r="H236" s="139" t="str">
        <f t="shared" si="51"/>
        <v/>
      </c>
      <c r="L236" s="180" t="str">
        <f t="shared" si="55"/>
        <v/>
      </c>
      <c r="M236" s="180" t="str">
        <f t="shared" si="55"/>
        <v/>
      </c>
      <c r="N236" s="180" t="str">
        <f t="shared" si="55"/>
        <v/>
      </c>
      <c r="O236" s="180" t="str">
        <f t="shared" si="55"/>
        <v/>
      </c>
      <c r="P236" s="180" t="str">
        <f t="shared" si="55"/>
        <v/>
      </c>
      <c r="Q236" s="180" t="str">
        <f t="shared" si="55"/>
        <v/>
      </c>
      <c r="R236" s="180" t="str">
        <f t="shared" si="55"/>
        <v/>
      </c>
      <c r="S236" s="180" t="str">
        <f t="shared" si="55"/>
        <v/>
      </c>
      <c r="T236" s="180" t="str">
        <f t="shared" si="55"/>
        <v/>
      </c>
      <c r="U236" s="180" t="str">
        <f t="shared" si="55"/>
        <v/>
      </c>
      <c r="V236" s="180" t="str">
        <f t="shared" si="56"/>
        <v/>
      </c>
      <c r="W236" s="180" t="str">
        <f t="shared" si="56"/>
        <v/>
      </c>
      <c r="X236" s="180" t="str">
        <f t="shared" si="56"/>
        <v/>
      </c>
      <c r="Y236" s="180" t="str">
        <f t="shared" si="56"/>
        <v/>
      </c>
      <c r="Z236" s="180" t="str">
        <f t="shared" si="56"/>
        <v/>
      </c>
      <c r="AA236" s="180" t="str">
        <f t="shared" si="56"/>
        <v/>
      </c>
      <c r="AB236" s="180" t="str">
        <f t="shared" si="56"/>
        <v/>
      </c>
      <c r="AC236" s="180" t="str">
        <f t="shared" si="56"/>
        <v/>
      </c>
      <c r="AD236" s="180" t="str">
        <f t="shared" si="56"/>
        <v/>
      </c>
      <c r="AE236" s="180" t="str">
        <f t="shared" si="56"/>
        <v/>
      </c>
      <c r="AF236" s="180" t="str">
        <f t="shared" si="57"/>
        <v/>
      </c>
      <c r="AG236" s="180" t="str">
        <f t="shared" si="57"/>
        <v/>
      </c>
      <c r="AH236" s="180" t="str">
        <f t="shared" si="57"/>
        <v/>
      </c>
      <c r="AI236" s="180" t="str">
        <f t="shared" si="57"/>
        <v/>
      </c>
      <c r="AJ236" s="180" t="str">
        <f t="shared" si="57"/>
        <v/>
      </c>
      <c r="AK236" s="180" t="str">
        <f t="shared" si="57"/>
        <v/>
      </c>
      <c r="AL236" s="180" t="str">
        <f t="shared" si="57"/>
        <v/>
      </c>
      <c r="AM236" s="180" t="str">
        <f t="shared" si="57"/>
        <v/>
      </c>
      <c r="AN236" s="180" t="str">
        <f t="shared" si="57"/>
        <v/>
      </c>
      <c r="AO236" s="180" t="str">
        <f t="shared" si="57"/>
        <v/>
      </c>
    </row>
    <row r="237" spans="8:41" hidden="1" outlineLevel="1" x14ac:dyDescent="0.75">
      <c r="H237" s="139" t="str">
        <f t="shared" si="51"/>
        <v/>
      </c>
      <c r="L237" s="180" t="str">
        <f t="shared" si="55"/>
        <v/>
      </c>
      <c r="M237" s="180" t="str">
        <f t="shared" si="55"/>
        <v/>
      </c>
      <c r="N237" s="180" t="str">
        <f t="shared" si="55"/>
        <v/>
      </c>
      <c r="O237" s="180" t="str">
        <f t="shared" si="55"/>
        <v/>
      </c>
      <c r="P237" s="180" t="str">
        <f t="shared" si="55"/>
        <v/>
      </c>
      <c r="Q237" s="180" t="str">
        <f t="shared" si="55"/>
        <v/>
      </c>
      <c r="R237" s="180" t="str">
        <f t="shared" si="55"/>
        <v/>
      </c>
      <c r="S237" s="180" t="str">
        <f t="shared" si="55"/>
        <v/>
      </c>
      <c r="T237" s="180" t="str">
        <f t="shared" si="55"/>
        <v/>
      </c>
      <c r="U237" s="180" t="str">
        <f t="shared" si="55"/>
        <v/>
      </c>
      <c r="V237" s="180" t="str">
        <f t="shared" si="56"/>
        <v/>
      </c>
      <c r="W237" s="180" t="str">
        <f t="shared" si="56"/>
        <v/>
      </c>
      <c r="X237" s="180" t="str">
        <f t="shared" si="56"/>
        <v/>
      </c>
      <c r="Y237" s="180" t="str">
        <f t="shared" si="56"/>
        <v/>
      </c>
      <c r="Z237" s="180" t="str">
        <f t="shared" si="56"/>
        <v/>
      </c>
      <c r="AA237" s="180" t="str">
        <f t="shared" si="56"/>
        <v/>
      </c>
      <c r="AB237" s="180" t="str">
        <f t="shared" si="56"/>
        <v/>
      </c>
      <c r="AC237" s="180" t="str">
        <f t="shared" si="56"/>
        <v/>
      </c>
      <c r="AD237" s="180" t="str">
        <f t="shared" si="56"/>
        <v/>
      </c>
      <c r="AE237" s="180" t="str">
        <f t="shared" si="56"/>
        <v/>
      </c>
      <c r="AF237" s="180" t="str">
        <f t="shared" si="57"/>
        <v/>
      </c>
      <c r="AG237" s="180" t="str">
        <f t="shared" si="57"/>
        <v/>
      </c>
      <c r="AH237" s="180" t="str">
        <f t="shared" si="57"/>
        <v/>
      </c>
      <c r="AI237" s="180" t="str">
        <f t="shared" si="57"/>
        <v/>
      </c>
      <c r="AJ237" s="180" t="str">
        <f t="shared" si="57"/>
        <v/>
      </c>
      <c r="AK237" s="180" t="str">
        <f t="shared" si="57"/>
        <v/>
      </c>
      <c r="AL237" s="180" t="str">
        <f t="shared" si="57"/>
        <v/>
      </c>
      <c r="AM237" s="180" t="str">
        <f t="shared" si="57"/>
        <v/>
      </c>
      <c r="AN237" s="180" t="str">
        <f t="shared" si="57"/>
        <v/>
      </c>
      <c r="AO237" s="180" t="str">
        <f t="shared" si="57"/>
        <v/>
      </c>
    </row>
    <row r="238" spans="8:41" hidden="1" outlineLevel="1" x14ac:dyDescent="0.75">
      <c r="H238" s="139" t="str">
        <f t="shared" si="51"/>
        <v/>
      </c>
      <c r="L238" s="180" t="str">
        <f t="shared" si="55"/>
        <v/>
      </c>
      <c r="M238" s="180" t="str">
        <f t="shared" si="55"/>
        <v/>
      </c>
      <c r="N238" s="180" t="str">
        <f t="shared" si="55"/>
        <v/>
      </c>
      <c r="O238" s="180" t="str">
        <f t="shared" si="55"/>
        <v/>
      </c>
      <c r="P238" s="180" t="str">
        <f t="shared" si="55"/>
        <v/>
      </c>
      <c r="Q238" s="180" t="str">
        <f t="shared" si="55"/>
        <v/>
      </c>
      <c r="R238" s="180" t="str">
        <f t="shared" si="55"/>
        <v/>
      </c>
      <c r="S238" s="180" t="str">
        <f t="shared" si="55"/>
        <v/>
      </c>
      <c r="T238" s="180" t="str">
        <f t="shared" si="55"/>
        <v/>
      </c>
      <c r="U238" s="180" t="str">
        <f t="shared" si="55"/>
        <v/>
      </c>
      <c r="V238" s="180" t="str">
        <f t="shared" si="56"/>
        <v/>
      </c>
      <c r="W238" s="180" t="str">
        <f t="shared" si="56"/>
        <v/>
      </c>
      <c r="X238" s="180" t="str">
        <f t="shared" si="56"/>
        <v/>
      </c>
      <c r="Y238" s="180" t="str">
        <f t="shared" si="56"/>
        <v/>
      </c>
      <c r="Z238" s="180" t="str">
        <f t="shared" si="56"/>
        <v/>
      </c>
      <c r="AA238" s="180" t="str">
        <f t="shared" si="56"/>
        <v/>
      </c>
      <c r="AB238" s="180" t="str">
        <f t="shared" si="56"/>
        <v/>
      </c>
      <c r="AC238" s="180" t="str">
        <f t="shared" si="56"/>
        <v/>
      </c>
      <c r="AD238" s="180" t="str">
        <f t="shared" si="56"/>
        <v/>
      </c>
      <c r="AE238" s="180" t="str">
        <f t="shared" si="56"/>
        <v/>
      </c>
      <c r="AF238" s="180" t="str">
        <f t="shared" si="57"/>
        <v/>
      </c>
      <c r="AG238" s="180" t="str">
        <f t="shared" si="57"/>
        <v/>
      </c>
      <c r="AH238" s="180" t="str">
        <f t="shared" si="57"/>
        <v/>
      </c>
      <c r="AI238" s="180" t="str">
        <f t="shared" si="57"/>
        <v/>
      </c>
      <c r="AJ238" s="180" t="str">
        <f t="shared" si="57"/>
        <v/>
      </c>
      <c r="AK238" s="180" t="str">
        <f t="shared" si="57"/>
        <v/>
      </c>
      <c r="AL238" s="180" t="str">
        <f t="shared" si="57"/>
        <v/>
      </c>
      <c r="AM238" s="180" t="str">
        <f t="shared" si="57"/>
        <v/>
      </c>
      <c r="AN238" s="180" t="str">
        <f t="shared" si="57"/>
        <v/>
      </c>
      <c r="AO238" s="180" t="str">
        <f t="shared" si="57"/>
        <v/>
      </c>
    </row>
    <row r="239" spans="8:41" hidden="1" outlineLevel="1" x14ac:dyDescent="0.75">
      <c r="H239" s="139" t="str">
        <f t="shared" si="51"/>
        <v/>
      </c>
      <c r="L239" s="180" t="str">
        <f t="shared" si="55"/>
        <v/>
      </c>
      <c r="M239" s="180" t="str">
        <f t="shared" si="55"/>
        <v/>
      </c>
      <c r="N239" s="180" t="str">
        <f t="shared" si="55"/>
        <v/>
      </c>
      <c r="O239" s="180" t="str">
        <f t="shared" si="55"/>
        <v/>
      </c>
      <c r="P239" s="180" t="str">
        <f t="shared" si="55"/>
        <v/>
      </c>
      <c r="Q239" s="180" t="str">
        <f t="shared" si="55"/>
        <v/>
      </c>
      <c r="R239" s="180" t="str">
        <f t="shared" si="55"/>
        <v/>
      </c>
      <c r="S239" s="180" t="str">
        <f t="shared" si="55"/>
        <v/>
      </c>
      <c r="T239" s="180" t="str">
        <f t="shared" si="55"/>
        <v/>
      </c>
      <c r="U239" s="180" t="str">
        <f t="shared" si="55"/>
        <v/>
      </c>
      <c r="V239" s="180" t="str">
        <f t="shared" si="56"/>
        <v/>
      </c>
      <c r="W239" s="180" t="str">
        <f t="shared" si="56"/>
        <v/>
      </c>
      <c r="X239" s="180" t="str">
        <f t="shared" si="56"/>
        <v/>
      </c>
      <c r="Y239" s="180" t="str">
        <f t="shared" si="56"/>
        <v/>
      </c>
      <c r="Z239" s="180" t="str">
        <f t="shared" si="56"/>
        <v/>
      </c>
      <c r="AA239" s="180" t="str">
        <f t="shared" si="56"/>
        <v/>
      </c>
      <c r="AB239" s="180" t="str">
        <f t="shared" si="56"/>
        <v/>
      </c>
      <c r="AC239" s="180" t="str">
        <f t="shared" si="56"/>
        <v/>
      </c>
      <c r="AD239" s="180" t="str">
        <f t="shared" si="56"/>
        <v/>
      </c>
      <c r="AE239" s="180" t="str">
        <f t="shared" si="56"/>
        <v/>
      </c>
      <c r="AF239" s="180" t="str">
        <f t="shared" si="57"/>
        <v/>
      </c>
      <c r="AG239" s="180" t="str">
        <f t="shared" si="57"/>
        <v/>
      </c>
      <c r="AH239" s="180" t="str">
        <f t="shared" si="57"/>
        <v/>
      </c>
      <c r="AI239" s="180" t="str">
        <f t="shared" si="57"/>
        <v/>
      </c>
      <c r="AJ239" s="180" t="str">
        <f t="shared" si="57"/>
        <v/>
      </c>
      <c r="AK239" s="180" t="str">
        <f t="shared" si="57"/>
        <v/>
      </c>
      <c r="AL239" s="180" t="str">
        <f t="shared" si="57"/>
        <v/>
      </c>
      <c r="AM239" s="180" t="str">
        <f t="shared" si="57"/>
        <v/>
      </c>
      <c r="AN239" s="180" t="str">
        <f t="shared" si="57"/>
        <v/>
      </c>
      <c r="AO239" s="180" t="str">
        <f t="shared" si="57"/>
        <v/>
      </c>
    </row>
    <row r="240" spans="8:41" hidden="1" outlineLevel="1" x14ac:dyDescent="0.75">
      <c r="H240" s="139" t="str">
        <f t="shared" si="51"/>
        <v/>
      </c>
      <c r="L240" s="180" t="str">
        <f t="shared" si="55"/>
        <v/>
      </c>
      <c r="M240" s="180" t="str">
        <f t="shared" si="55"/>
        <v/>
      </c>
      <c r="N240" s="180" t="str">
        <f t="shared" si="55"/>
        <v/>
      </c>
      <c r="O240" s="180" t="str">
        <f t="shared" si="55"/>
        <v/>
      </c>
      <c r="P240" s="180" t="str">
        <f t="shared" si="55"/>
        <v/>
      </c>
      <c r="Q240" s="180" t="str">
        <f t="shared" si="55"/>
        <v/>
      </c>
      <c r="R240" s="180" t="str">
        <f t="shared" si="55"/>
        <v/>
      </c>
      <c r="S240" s="180" t="str">
        <f t="shared" si="55"/>
        <v/>
      </c>
      <c r="T240" s="180" t="str">
        <f t="shared" si="55"/>
        <v/>
      </c>
      <c r="U240" s="180" t="str">
        <f t="shared" si="55"/>
        <v/>
      </c>
      <c r="V240" s="180" t="str">
        <f t="shared" si="56"/>
        <v/>
      </c>
      <c r="W240" s="180" t="str">
        <f t="shared" si="56"/>
        <v/>
      </c>
      <c r="X240" s="180" t="str">
        <f t="shared" si="56"/>
        <v/>
      </c>
      <c r="Y240" s="180" t="str">
        <f t="shared" si="56"/>
        <v/>
      </c>
      <c r="Z240" s="180" t="str">
        <f t="shared" si="56"/>
        <v/>
      </c>
      <c r="AA240" s="180" t="str">
        <f t="shared" si="56"/>
        <v/>
      </c>
      <c r="AB240" s="180" t="str">
        <f t="shared" si="56"/>
        <v/>
      </c>
      <c r="AC240" s="180" t="str">
        <f t="shared" si="56"/>
        <v/>
      </c>
      <c r="AD240" s="180" t="str">
        <f t="shared" si="56"/>
        <v/>
      </c>
      <c r="AE240" s="180" t="str">
        <f t="shared" si="56"/>
        <v/>
      </c>
      <c r="AF240" s="180" t="str">
        <f t="shared" si="57"/>
        <v/>
      </c>
      <c r="AG240" s="180" t="str">
        <f t="shared" si="57"/>
        <v/>
      </c>
      <c r="AH240" s="180" t="str">
        <f t="shared" si="57"/>
        <v/>
      </c>
      <c r="AI240" s="180" t="str">
        <f t="shared" si="57"/>
        <v/>
      </c>
      <c r="AJ240" s="180" t="str">
        <f t="shared" si="57"/>
        <v/>
      </c>
      <c r="AK240" s="180" t="str">
        <f t="shared" si="57"/>
        <v/>
      </c>
      <c r="AL240" s="180" t="str">
        <f t="shared" si="57"/>
        <v/>
      </c>
      <c r="AM240" s="180" t="str">
        <f t="shared" si="57"/>
        <v/>
      </c>
      <c r="AN240" s="180" t="str">
        <f t="shared" si="57"/>
        <v/>
      </c>
      <c r="AO240" s="180" t="str">
        <f t="shared" si="57"/>
        <v/>
      </c>
    </row>
    <row r="241" spans="8:41" collapsed="1" x14ac:dyDescent="0.75">
      <c r="H241" s="183" t="s">
        <v>68</v>
      </c>
      <c r="I241" s="182" t="s">
        <v>67</v>
      </c>
      <c r="J241" s="169" t="s">
        <v>66</v>
      </c>
      <c r="K241" s="169" t="s">
        <v>69</v>
      </c>
      <c r="L241" s="103">
        <f t="shared" ref="L241:AO241" ca="1" si="58">IF(AND(TRUE,L$67&lt;&gt;""),MIN($D$56,-L$157),"")</f>
        <v>3000</v>
      </c>
      <c r="M241" s="103">
        <f t="shared" si="58"/>
        <v>0</v>
      </c>
      <c r="N241" s="103">
        <f t="shared" si="58"/>
        <v>0</v>
      </c>
      <c r="O241" s="103">
        <f t="shared" si="58"/>
        <v>0</v>
      </c>
      <c r="P241" s="103">
        <f t="shared" si="58"/>
        <v>0</v>
      </c>
      <c r="Q241" s="103">
        <f t="shared" si="58"/>
        <v>0</v>
      </c>
      <c r="R241" s="103">
        <f t="shared" si="58"/>
        <v>0</v>
      </c>
      <c r="S241" s="103">
        <f t="shared" si="58"/>
        <v>0</v>
      </c>
      <c r="T241" s="103">
        <f t="shared" si="58"/>
        <v>0</v>
      </c>
      <c r="U241" s="103">
        <f t="shared" si="58"/>
        <v>0</v>
      </c>
      <c r="V241" s="103">
        <f t="shared" si="58"/>
        <v>0</v>
      </c>
      <c r="W241" s="103">
        <f t="shared" si="58"/>
        <v>0</v>
      </c>
      <c r="X241" s="103">
        <f t="shared" si="58"/>
        <v>0</v>
      </c>
      <c r="Y241" s="103">
        <f t="shared" si="58"/>
        <v>0</v>
      </c>
      <c r="Z241" s="103">
        <f t="shared" si="58"/>
        <v>0</v>
      </c>
      <c r="AA241" s="103">
        <f t="shared" si="58"/>
        <v>0</v>
      </c>
      <c r="AB241" s="103">
        <f t="shared" si="58"/>
        <v>0</v>
      </c>
      <c r="AC241" s="103">
        <f t="shared" si="58"/>
        <v>0</v>
      </c>
      <c r="AD241" s="103">
        <f t="shared" si="58"/>
        <v>0</v>
      </c>
      <c r="AE241" s="103">
        <f t="shared" si="58"/>
        <v>0</v>
      </c>
      <c r="AF241" s="103">
        <f t="shared" si="58"/>
        <v>0</v>
      </c>
      <c r="AG241" s="103">
        <f t="shared" si="58"/>
        <v>0</v>
      </c>
      <c r="AH241" s="103">
        <f t="shared" si="58"/>
        <v>0</v>
      </c>
      <c r="AI241" s="103">
        <f t="shared" si="58"/>
        <v>0</v>
      </c>
      <c r="AJ241" s="103">
        <f t="shared" si="58"/>
        <v>0</v>
      </c>
      <c r="AK241" s="103">
        <f t="shared" si="58"/>
        <v>0</v>
      </c>
      <c r="AL241" s="103">
        <f t="shared" si="58"/>
        <v>0</v>
      </c>
      <c r="AM241" s="103" t="str">
        <f t="shared" si="58"/>
        <v/>
      </c>
      <c r="AN241" s="103" t="str">
        <f t="shared" si="58"/>
        <v/>
      </c>
      <c r="AO241" s="103" t="str">
        <f t="shared" si="58"/>
        <v/>
      </c>
    </row>
    <row r="242" spans="8:41" x14ac:dyDescent="0.75">
      <c r="H242" s="183" t="s">
        <v>68</v>
      </c>
      <c r="I242" s="182" t="s">
        <v>67</v>
      </c>
      <c r="J242" s="169" t="s">
        <v>66</v>
      </c>
      <c r="K242" s="169" t="s">
        <v>65</v>
      </c>
      <c r="L242" s="104">
        <v>0</v>
      </c>
      <c r="M242" s="103">
        <f t="shared" ref="M242:AO242" ca="1" si="59">IF(AND(TRUE,M$67&lt;&gt;""),L241*$D$61,"")</f>
        <v>1500</v>
      </c>
      <c r="N242" s="103">
        <f t="shared" si="59"/>
        <v>0</v>
      </c>
      <c r="O242" s="103">
        <f t="shared" si="59"/>
        <v>0</v>
      </c>
      <c r="P242" s="103">
        <f t="shared" si="59"/>
        <v>0</v>
      </c>
      <c r="Q242" s="103">
        <f t="shared" si="59"/>
        <v>0</v>
      </c>
      <c r="R242" s="103">
        <f t="shared" si="59"/>
        <v>0</v>
      </c>
      <c r="S242" s="103">
        <f t="shared" si="59"/>
        <v>0</v>
      </c>
      <c r="T242" s="103">
        <f t="shared" si="59"/>
        <v>0</v>
      </c>
      <c r="U242" s="103">
        <f t="shared" si="59"/>
        <v>0</v>
      </c>
      <c r="V242" s="103">
        <f t="shared" si="59"/>
        <v>0</v>
      </c>
      <c r="W242" s="103">
        <f t="shared" si="59"/>
        <v>0</v>
      </c>
      <c r="X242" s="103">
        <f t="shared" si="59"/>
        <v>0</v>
      </c>
      <c r="Y242" s="103">
        <f t="shared" si="59"/>
        <v>0</v>
      </c>
      <c r="Z242" s="103">
        <f t="shared" si="59"/>
        <v>0</v>
      </c>
      <c r="AA242" s="103">
        <f t="shared" si="59"/>
        <v>0</v>
      </c>
      <c r="AB242" s="103">
        <f t="shared" si="59"/>
        <v>0</v>
      </c>
      <c r="AC242" s="103">
        <f t="shared" si="59"/>
        <v>0</v>
      </c>
      <c r="AD242" s="103">
        <f t="shared" si="59"/>
        <v>0</v>
      </c>
      <c r="AE242" s="103">
        <f t="shared" si="59"/>
        <v>0</v>
      </c>
      <c r="AF242" s="103">
        <f t="shared" si="59"/>
        <v>0</v>
      </c>
      <c r="AG242" s="103">
        <f t="shared" si="59"/>
        <v>0</v>
      </c>
      <c r="AH242" s="103">
        <f t="shared" si="59"/>
        <v>0</v>
      </c>
      <c r="AI242" s="103">
        <f t="shared" si="59"/>
        <v>0</v>
      </c>
      <c r="AJ242" s="103">
        <f t="shared" si="59"/>
        <v>0</v>
      </c>
      <c r="AK242" s="103">
        <f t="shared" si="59"/>
        <v>0</v>
      </c>
      <c r="AL242" s="103">
        <f t="shared" si="59"/>
        <v>0</v>
      </c>
      <c r="AM242" s="103" t="str">
        <f t="shared" si="59"/>
        <v/>
      </c>
      <c r="AN242" s="103" t="str">
        <f t="shared" si="59"/>
        <v/>
      </c>
      <c r="AO242" s="103" t="str">
        <f t="shared" si="59"/>
        <v/>
      </c>
    </row>
    <row r="243" spans="8:41" hidden="1" outlineLevel="1" x14ac:dyDescent="0.75">
      <c r="H243" s="181">
        <f>YEAR($E$4)</f>
        <v>2026</v>
      </c>
      <c r="L243" s="180" t="e">
        <f t="shared" ref="L243:U252" si="60">IF(AND($H243&lt;&gt;"",L$67&lt;&gt;""),IF(AND(L$67&gt;=$H243,L$67&lt;$H243+$D$28),SUMIFS($L$242:$AK$242,$L$67:$AK$67,$H243)/$D$28,0),"")</f>
        <v>#REF!</v>
      </c>
      <c r="M243" s="180" t="e">
        <f t="shared" si="60"/>
        <v>#REF!</v>
      </c>
      <c r="N243" s="180" t="e">
        <f t="shared" si="60"/>
        <v>#REF!</v>
      </c>
      <c r="O243" s="180" t="e">
        <f t="shared" si="60"/>
        <v>#REF!</v>
      </c>
      <c r="P243" s="180" t="e">
        <f t="shared" si="60"/>
        <v>#REF!</v>
      </c>
      <c r="Q243" s="180" t="e">
        <f t="shared" si="60"/>
        <v>#REF!</v>
      </c>
      <c r="R243" s="180" t="e">
        <f t="shared" si="60"/>
        <v>#REF!</v>
      </c>
      <c r="S243" s="180" t="e">
        <f t="shared" si="60"/>
        <v>#REF!</v>
      </c>
      <c r="T243" s="180" t="e">
        <f t="shared" si="60"/>
        <v>#REF!</v>
      </c>
      <c r="U243" s="180" t="e">
        <f t="shared" si="60"/>
        <v>#REF!</v>
      </c>
      <c r="V243" s="180" t="e">
        <f t="shared" ref="V243:AE252" si="61">IF(AND($H243&lt;&gt;"",V$67&lt;&gt;""),IF(AND(V$67&gt;=$H243,V$67&lt;$H243+$D$28),SUMIFS($L$242:$AK$242,$L$67:$AK$67,$H243)/$D$28,0),"")</f>
        <v>#REF!</v>
      </c>
      <c r="W243" s="180" t="e">
        <f t="shared" si="61"/>
        <v>#REF!</v>
      </c>
      <c r="X243" s="180" t="e">
        <f t="shared" si="61"/>
        <v>#REF!</v>
      </c>
      <c r="Y243" s="180" t="e">
        <f t="shared" si="61"/>
        <v>#REF!</v>
      </c>
      <c r="Z243" s="180" t="e">
        <f t="shared" si="61"/>
        <v>#REF!</v>
      </c>
      <c r="AA243" s="180" t="e">
        <f t="shared" si="61"/>
        <v>#REF!</v>
      </c>
      <c r="AB243" s="180" t="e">
        <f t="shared" si="61"/>
        <v>#REF!</v>
      </c>
      <c r="AC243" s="180" t="e">
        <f t="shared" si="61"/>
        <v>#REF!</v>
      </c>
      <c r="AD243" s="180" t="e">
        <f t="shared" si="61"/>
        <v>#REF!</v>
      </c>
      <c r="AE243" s="180" t="e">
        <f t="shared" si="61"/>
        <v>#REF!</v>
      </c>
      <c r="AF243" s="180" t="e">
        <f t="shared" ref="AF243:AO252" si="62">IF(AND($H243&lt;&gt;"",AF$67&lt;&gt;""),IF(AND(AF$67&gt;=$H243,AF$67&lt;$H243+$D$28),SUMIFS($L$242:$AK$242,$L$67:$AK$67,$H243)/$D$28,0),"")</f>
        <v>#REF!</v>
      </c>
      <c r="AG243" s="180" t="e">
        <f t="shared" si="62"/>
        <v>#REF!</v>
      </c>
      <c r="AH243" s="180" t="e">
        <f t="shared" si="62"/>
        <v>#REF!</v>
      </c>
      <c r="AI243" s="180" t="e">
        <f t="shared" si="62"/>
        <v>#REF!</v>
      </c>
      <c r="AJ243" s="180" t="e">
        <f t="shared" si="62"/>
        <v>#REF!</v>
      </c>
      <c r="AK243" s="180" t="e">
        <f t="shared" si="62"/>
        <v>#REF!</v>
      </c>
      <c r="AL243" s="180" t="e">
        <f t="shared" si="62"/>
        <v>#REF!</v>
      </c>
      <c r="AM243" s="180" t="str">
        <f t="shared" si="62"/>
        <v/>
      </c>
      <c r="AN243" s="180" t="str">
        <f t="shared" si="62"/>
        <v/>
      </c>
      <c r="AO243" s="180" t="str">
        <f t="shared" si="62"/>
        <v/>
      </c>
    </row>
    <row r="244" spans="8:41" hidden="1" outlineLevel="1" x14ac:dyDescent="0.75">
      <c r="H244" s="139">
        <f t="shared" ref="H244:H272" si="63">IF(H243&lt;&gt;"",IF(H243+1&lt;YEAR($E$4)+$E$5,H243+1,""),"")</f>
        <v>2027</v>
      </c>
      <c r="L244" s="180" t="e">
        <f t="shared" si="60"/>
        <v>#REF!</v>
      </c>
      <c r="M244" s="180" t="e">
        <f t="shared" si="60"/>
        <v>#REF!</v>
      </c>
      <c r="N244" s="180" t="e">
        <f t="shared" si="60"/>
        <v>#REF!</v>
      </c>
      <c r="O244" s="180" t="e">
        <f t="shared" si="60"/>
        <v>#REF!</v>
      </c>
      <c r="P244" s="180" t="e">
        <f t="shared" si="60"/>
        <v>#REF!</v>
      </c>
      <c r="Q244" s="180" t="e">
        <f t="shared" si="60"/>
        <v>#REF!</v>
      </c>
      <c r="R244" s="180" t="e">
        <f t="shared" si="60"/>
        <v>#REF!</v>
      </c>
      <c r="S244" s="180" t="e">
        <f t="shared" si="60"/>
        <v>#REF!</v>
      </c>
      <c r="T244" s="180" t="e">
        <f t="shared" si="60"/>
        <v>#REF!</v>
      </c>
      <c r="U244" s="180" t="e">
        <f t="shared" si="60"/>
        <v>#REF!</v>
      </c>
      <c r="V244" s="180" t="e">
        <f t="shared" si="61"/>
        <v>#REF!</v>
      </c>
      <c r="W244" s="180" t="e">
        <f t="shared" si="61"/>
        <v>#REF!</v>
      </c>
      <c r="X244" s="180" t="e">
        <f t="shared" si="61"/>
        <v>#REF!</v>
      </c>
      <c r="Y244" s="180" t="e">
        <f t="shared" si="61"/>
        <v>#REF!</v>
      </c>
      <c r="Z244" s="180" t="e">
        <f t="shared" si="61"/>
        <v>#REF!</v>
      </c>
      <c r="AA244" s="180" t="e">
        <f t="shared" si="61"/>
        <v>#REF!</v>
      </c>
      <c r="AB244" s="180" t="e">
        <f t="shared" si="61"/>
        <v>#REF!</v>
      </c>
      <c r="AC244" s="180" t="e">
        <f t="shared" si="61"/>
        <v>#REF!</v>
      </c>
      <c r="AD244" s="180" t="e">
        <f t="shared" si="61"/>
        <v>#REF!</v>
      </c>
      <c r="AE244" s="180" t="e">
        <f t="shared" si="61"/>
        <v>#REF!</v>
      </c>
      <c r="AF244" s="180" t="e">
        <f t="shared" si="62"/>
        <v>#REF!</v>
      </c>
      <c r="AG244" s="180" t="e">
        <f t="shared" si="62"/>
        <v>#REF!</v>
      </c>
      <c r="AH244" s="180" t="e">
        <f t="shared" si="62"/>
        <v>#REF!</v>
      </c>
      <c r="AI244" s="180" t="e">
        <f t="shared" si="62"/>
        <v>#REF!</v>
      </c>
      <c r="AJ244" s="180" t="e">
        <f t="shared" si="62"/>
        <v>#REF!</v>
      </c>
      <c r="AK244" s="180" t="e">
        <f t="shared" si="62"/>
        <v>#REF!</v>
      </c>
      <c r="AL244" s="180" t="e">
        <f t="shared" si="62"/>
        <v>#REF!</v>
      </c>
      <c r="AM244" s="180" t="str">
        <f t="shared" si="62"/>
        <v/>
      </c>
      <c r="AN244" s="180" t="str">
        <f t="shared" si="62"/>
        <v/>
      </c>
      <c r="AO244" s="180" t="str">
        <f t="shared" si="62"/>
        <v/>
      </c>
    </row>
    <row r="245" spans="8:41" hidden="1" outlineLevel="1" x14ac:dyDescent="0.75">
      <c r="H245" s="139">
        <f t="shared" si="63"/>
        <v>2028</v>
      </c>
      <c r="L245" s="180" t="e">
        <f t="shared" si="60"/>
        <v>#REF!</v>
      </c>
      <c r="M245" s="180" t="e">
        <f t="shared" si="60"/>
        <v>#REF!</v>
      </c>
      <c r="N245" s="180" t="e">
        <f t="shared" si="60"/>
        <v>#REF!</v>
      </c>
      <c r="O245" s="180" t="e">
        <f t="shared" si="60"/>
        <v>#REF!</v>
      </c>
      <c r="P245" s="180" t="e">
        <f t="shared" si="60"/>
        <v>#REF!</v>
      </c>
      <c r="Q245" s="180" t="e">
        <f t="shared" si="60"/>
        <v>#REF!</v>
      </c>
      <c r="R245" s="180" t="e">
        <f t="shared" si="60"/>
        <v>#REF!</v>
      </c>
      <c r="S245" s="180" t="e">
        <f t="shared" si="60"/>
        <v>#REF!</v>
      </c>
      <c r="T245" s="180" t="e">
        <f t="shared" si="60"/>
        <v>#REF!</v>
      </c>
      <c r="U245" s="180" t="e">
        <f t="shared" si="60"/>
        <v>#REF!</v>
      </c>
      <c r="V245" s="180" t="e">
        <f t="shared" si="61"/>
        <v>#REF!</v>
      </c>
      <c r="W245" s="180" t="e">
        <f t="shared" si="61"/>
        <v>#REF!</v>
      </c>
      <c r="X245" s="180" t="e">
        <f t="shared" si="61"/>
        <v>#REF!</v>
      </c>
      <c r="Y245" s="180" t="e">
        <f t="shared" si="61"/>
        <v>#REF!</v>
      </c>
      <c r="Z245" s="180" t="e">
        <f t="shared" si="61"/>
        <v>#REF!</v>
      </c>
      <c r="AA245" s="180" t="e">
        <f t="shared" si="61"/>
        <v>#REF!</v>
      </c>
      <c r="AB245" s="180" t="e">
        <f t="shared" si="61"/>
        <v>#REF!</v>
      </c>
      <c r="AC245" s="180" t="e">
        <f t="shared" si="61"/>
        <v>#REF!</v>
      </c>
      <c r="AD245" s="180" t="e">
        <f t="shared" si="61"/>
        <v>#REF!</v>
      </c>
      <c r="AE245" s="180" t="e">
        <f t="shared" si="61"/>
        <v>#REF!</v>
      </c>
      <c r="AF245" s="180" t="e">
        <f t="shared" si="62"/>
        <v>#REF!</v>
      </c>
      <c r="AG245" s="180" t="e">
        <f t="shared" si="62"/>
        <v>#REF!</v>
      </c>
      <c r="AH245" s="180" t="e">
        <f t="shared" si="62"/>
        <v>#REF!</v>
      </c>
      <c r="AI245" s="180" t="e">
        <f t="shared" si="62"/>
        <v>#REF!</v>
      </c>
      <c r="AJ245" s="180" t="e">
        <f t="shared" si="62"/>
        <v>#REF!</v>
      </c>
      <c r="AK245" s="180" t="e">
        <f t="shared" si="62"/>
        <v>#REF!</v>
      </c>
      <c r="AL245" s="180" t="e">
        <f t="shared" si="62"/>
        <v>#REF!</v>
      </c>
      <c r="AM245" s="180" t="str">
        <f t="shared" si="62"/>
        <v/>
      </c>
      <c r="AN245" s="180" t="str">
        <f t="shared" si="62"/>
        <v/>
      </c>
      <c r="AO245" s="180" t="str">
        <f t="shared" si="62"/>
        <v/>
      </c>
    </row>
    <row r="246" spans="8:41" hidden="1" outlineLevel="1" x14ac:dyDescent="0.75">
      <c r="H246" s="139">
        <f t="shared" si="63"/>
        <v>2029</v>
      </c>
      <c r="L246" s="180" t="e">
        <f t="shared" si="60"/>
        <v>#REF!</v>
      </c>
      <c r="M246" s="180" t="e">
        <f t="shared" si="60"/>
        <v>#REF!</v>
      </c>
      <c r="N246" s="180" t="e">
        <f t="shared" si="60"/>
        <v>#REF!</v>
      </c>
      <c r="O246" s="180" t="e">
        <f t="shared" si="60"/>
        <v>#REF!</v>
      </c>
      <c r="P246" s="180" t="e">
        <f t="shared" si="60"/>
        <v>#REF!</v>
      </c>
      <c r="Q246" s="180" t="e">
        <f t="shared" si="60"/>
        <v>#REF!</v>
      </c>
      <c r="R246" s="180" t="e">
        <f t="shared" si="60"/>
        <v>#REF!</v>
      </c>
      <c r="S246" s="180" t="e">
        <f t="shared" si="60"/>
        <v>#REF!</v>
      </c>
      <c r="T246" s="180" t="e">
        <f t="shared" si="60"/>
        <v>#REF!</v>
      </c>
      <c r="U246" s="180" t="e">
        <f t="shared" si="60"/>
        <v>#REF!</v>
      </c>
      <c r="V246" s="180" t="e">
        <f t="shared" si="61"/>
        <v>#REF!</v>
      </c>
      <c r="W246" s="180" t="e">
        <f t="shared" si="61"/>
        <v>#REF!</v>
      </c>
      <c r="X246" s="180" t="e">
        <f t="shared" si="61"/>
        <v>#REF!</v>
      </c>
      <c r="Y246" s="180" t="e">
        <f t="shared" si="61"/>
        <v>#REF!</v>
      </c>
      <c r="Z246" s="180" t="e">
        <f t="shared" si="61"/>
        <v>#REF!</v>
      </c>
      <c r="AA246" s="180" t="e">
        <f t="shared" si="61"/>
        <v>#REF!</v>
      </c>
      <c r="AB246" s="180" t="e">
        <f t="shared" si="61"/>
        <v>#REF!</v>
      </c>
      <c r="AC246" s="180" t="e">
        <f t="shared" si="61"/>
        <v>#REF!</v>
      </c>
      <c r="AD246" s="180" t="e">
        <f t="shared" si="61"/>
        <v>#REF!</v>
      </c>
      <c r="AE246" s="180" t="e">
        <f t="shared" si="61"/>
        <v>#REF!</v>
      </c>
      <c r="AF246" s="180" t="e">
        <f t="shared" si="62"/>
        <v>#REF!</v>
      </c>
      <c r="AG246" s="180" t="e">
        <f t="shared" si="62"/>
        <v>#REF!</v>
      </c>
      <c r="AH246" s="180" t="e">
        <f t="shared" si="62"/>
        <v>#REF!</v>
      </c>
      <c r="AI246" s="180" t="e">
        <f t="shared" si="62"/>
        <v>#REF!</v>
      </c>
      <c r="AJ246" s="180" t="e">
        <f t="shared" si="62"/>
        <v>#REF!</v>
      </c>
      <c r="AK246" s="180" t="e">
        <f t="shared" si="62"/>
        <v>#REF!</v>
      </c>
      <c r="AL246" s="180" t="e">
        <f t="shared" si="62"/>
        <v>#REF!</v>
      </c>
      <c r="AM246" s="180" t="str">
        <f t="shared" si="62"/>
        <v/>
      </c>
      <c r="AN246" s="180" t="str">
        <f t="shared" si="62"/>
        <v/>
      </c>
      <c r="AO246" s="180" t="str">
        <f t="shared" si="62"/>
        <v/>
      </c>
    </row>
    <row r="247" spans="8:41" hidden="1" outlineLevel="1" x14ac:dyDescent="0.75">
      <c r="H247" s="139">
        <f t="shared" si="63"/>
        <v>2030</v>
      </c>
      <c r="L247" s="180" t="e">
        <f t="shared" si="60"/>
        <v>#REF!</v>
      </c>
      <c r="M247" s="180" t="e">
        <f t="shared" si="60"/>
        <v>#REF!</v>
      </c>
      <c r="N247" s="180" t="e">
        <f t="shared" si="60"/>
        <v>#REF!</v>
      </c>
      <c r="O247" s="180" t="e">
        <f t="shared" si="60"/>
        <v>#REF!</v>
      </c>
      <c r="P247" s="180" t="e">
        <f t="shared" si="60"/>
        <v>#REF!</v>
      </c>
      <c r="Q247" s="180" t="e">
        <f t="shared" si="60"/>
        <v>#REF!</v>
      </c>
      <c r="R247" s="180" t="e">
        <f t="shared" si="60"/>
        <v>#REF!</v>
      </c>
      <c r="S247" s="180" t="e">
        <f t="shared" si="60"/>
        <v>#REF!</v>
      </c>
      <c r="T247" s="180" t="e">
        <f t="shared" si="60"/>
        <v>#REF!</v>
      </c>
      <c r="U247" s="180" t="e">
        <f t="shared" si="60"/>
        <v>#REF!</v>
      </c>
      <c r="V247" s="180" t="e">
        <f t="shared" si="61"/>
        <v>#REF!</v>
      </c>
      <c r="W247" s="180" t="e">
        <f t="shared" si="61"/>
        <v>#REF!</v>
      </c>
      <c r="X247" s="180" t="e">
        <f t="shared" si="61"/>
        <v>#REF!</v>
      </c>
      <c r="Y247" s="180" t="e">
        <f t="shared" si="61"/>
        <v>#REF!</v>
      </c>
      <c r="Z247" s="180" t="e">
        <f t="shared" si="61"/>
        <v>#REF!</v>
      </c>
      <c r="AA247" s="180" t="e">
        <f t="shared" si="61"/>
        <v>#REF!</v>
      </c>
      <c r="AB247" s="180" t="e">
        <f t="shared" si="61"/>
        <v>#REF!</v>
      </c>
      <c r="AC247" s="180" t="e">
        <f t="shared" si="61"/>
        <v>#REF!</v>
      </c>
      <c r="AD247" s="180" t="e">
        <f t="shared" si="61"/>
        <v>#REF!</v>
      </c>
      <c r="AE247" s="180" t="e">
        <f t="shared" si="61"/>
        <v>#REF!</v>
      </c>
      <c r="AF247" s="180" t="e">
        <f t="shared" si="62"/>
        <v>#REF!</v>
      </c>
      <c r="AG247" s="180" t="e">
        <f t="shared" si="62"/>
        <v>#REF!</v>
      </c>
      <c r="AH247" s="180" t="e">
        <f t="shared" si="62"/>
        <v>#REF!</v>
      </c>
      <c r="AI247" s="180" t="e">
        <f t="shared" si="62"/>
        <v>#REF!</v>
      </c>
      <c r="AJ247" s="180" t="e">
        <f t="shared" si="62"/>
        <v>#REF!</v>
      </c>
      <c r="AK247" s="180" t="e">
        <f t="shared" si="62"/>
        <v>#REF!</v>
      </c>
      <c r="AL247" s="180" t="e">
        <f t="shared" si="62"/>
        <v>#REF!</v>
      </c>
      <c r="AM247" s="180" t="str">
        <f t="shared" si="62"/>
        <v/>
      </c>
      <c r="AN247" s="180" t="str">
        <f t="shared" si="62"/>
        <v/>
      </c>
      <c r="AO247" s="180" t="str">
        <f t="shared" si="62"/>
        <v/>
      </c>
    </row>
    <row r="248" spans="8:41" hidden="1" outlineLevel="1" x14ac:dyDescent="0.75">
      <c r="H248" s="139">
        <f t="shared" si="63"/>
        <v>2031</v>
      </c>
      <c r="L248" s="180" t="e">
        <f t="shared" si="60"/>
        <v>#REF!</v>
      </c>
      <c r="M248" s="180" t="e">
        <f t="shared" si="60"/>
        <v>#REF!</v>
      </c>
      <c r="N248" s="180" t="e">
        <f t="shared" si="60"/>
        <v>#REF!</v>
      </c>
      <c r="O248" s="180" t="e">
        <f t="shared" si="60"/>
        <v>#REF!</v>
      </c>
      <c r="P248" s="180" t="e">
        <f t="shared" si="60"/>
        <v>#REF!</v>
      </c>
      <c r="Q248" s="180" t="e">
        <f t="shared" si="60"/>
        <v>#REF!</v>
      </c>
      <c r="R248" s="180" t="e">
        <f t="shared" si="60"/>
        <v>#REF!</v>
      </c>
      <c r="S248" s="180" t="e">
        <f t="shared" si="60"/>
        <v>#REF!</v>
      </c>
      <c r="T248" s="180" t="e">
        <f t="shared" si="60"/>
        <v>#REF!</v>
      </c>
      <c r="U248" s="180" t="e">
        <f t="shared" si="60"/>
        <v>#REF!</v>
      </c>
      <c r="V248" s="180" t="e">
        <f t="shared" si="61"/>
        <v>#REF!</v>
      </c>
      <c r="W248" s="180" t="e">
        <f t="shared" si="61"/>
        <v>#REF!</v>
      </c>
      <c r="X248" s="180" t="e">
        <f t="shared" si="61"/>
        <v>#REF!</v>
      </c>
      <c r="Y248" s="180" t="e">
        <f t="shared" si="61"/>
        <v>#REF!</v>
      </c>
      <c r="Z248" s="180" t="e">
        <f t="shared" si="61"/>
        <v>#REF!</v>
      </c>
      <c r="AA248" s="180" t="e">
        <f t="shared" si="61"/>
        <v>#REF!</v>
      </c>
      <c r="AB248" s="180" t="e">
        <f t="shared" si="61"/>
        <v>#REF!</v>
      </c>
      <c r="AC248" s="180" t="e">
        <f t="shared" si="61"/>
        <v>#REF!</v>
      </c>
      <c r="AD248" s="180" t="e">
        <f t="shared" si="61"/>
        <v>#REF!</v>
      </c>
      <c r="AE248" s="180" t="e">
        <f t="shared" si="61"/>
        <v>#REF!</v>
      </c>
      <c r="AF248" s="180" t="e">
        <f t="shared" si="62"/>
        <v>#REF!</v>
      </c>
      <c r="AG248" s="180" t="e">
        <f t="shared" si="62"/>
        <v>#REF!</v>
      </c>
      <c r="AH248" s="180" t="e">
        <f t="shared" si="62"/>
        <v>#REF!</v>
      </c>
      <c r="AI248" s="180" t="e">
        <f t="shared" si="62"/>
        <v>#REF!</v>
      </c>
      <c r="AJ248" s="180" t="e">
        <f t="shared" si="62"/>
        <v>#REF!</v>
      </c>
      <c r="AK248" s="180" t="e">
        <f t="shared" si="62"/>
        <v>#REF!</v>
      </c>
      <c r="AL248" s="180" t="e">
        <f t="shared" si="62"/>
        <v>#REF!</v>
      </c>
      <c r="AM248" s="180" t="str">
        <f t="shared" si="62"/>
        <v/>
      </c>
      <c r="AN248" s="180" t="str">
        <f t="shared" si="62"/>
        <v/>
      </c>
      <c r="AO248" s="180" t="str">
        <f t="shared" si="62"/>
        <v/>
      </c>
    </row>
    <row r="249" spans="8:41" hidden="1" outlineLevel="1" x14ac:dyDescent="0.75">
      <c r="H249" s="139">
        <f t="shared" si="63"/>
        <v>2032</v>
      </c>
      <c r="L249" s="180" t="e">
        <f t="shared" si="60"/>
        <v>#REF!</v>
      </c>
      <c r="M249" s="180" t="e">
        <f t="shared" si="60"/>
        <v>#REF!</v>
      </c>
      <c r="N249" s="180" t="e">
        <f t="shared" si="60"/>
        <v>#REF!</v>
      </c>
      <c r="O249" s="180" t="e">
        <f t="shared" si="60"/>
        <v>#REF!</v>
      </c>
      <c r="P249" s="180" t="e">
        <f t="shared" si="60"/>
        <v>#REF!</v>
      </c>
      <c r="Q249" s="180" t="e">
        <f t="shared" si="60"/>
        <v>#REF!</v>
      </c>
      <c r="R249" s="180" t="e">
        <f t="shared" si="60"/>
        <v>#REF!</v>
      </c>
      <c r="S249" s="180" t="e">
        <f t="shared" si="60"/>
        <v>#REF!</v>
      </c>
      <c r="T249" s="180" t="e">
        <f t="shared" si="60"/>
        <v>#REF!</v>
      </c>
      <c r="U249" s="180" t="e">
        <f t="shared" si="60"/>
        <v>#REF!</v>
      </c>
      <c r="V249" s="180" t="e">
        <f t="shared" si="61"/>
        <v>#REF!</v>
      </c>
      <c r="W249" s="180" t="e">
        <f t="shared" si="61"/>
        <v>#REF!</v>
      </c>
      <c r="X249" s="180" t="e">
        <f t="shared" si="61"/>
        <v>#REF!</v>
      </c>
      <c r="Y249" s="180" t="e">
        <f t="shared" si="61"/>
        <v>#REF!</v>
      </c>
      <c r="Z249" s="180" t="e">
        <f t="shared" si="61"/>
        <v>#REF!</v>
      </c>
      <c r="AA249" s="180" t="e">
        <f t="shared" si="61"/>
        <v>#REF!</v>
      </c>
      <c r="AB249" s="180" t="e">
        <f t="shared" si="61"/>
        <v>#REF!</v>
      </c>
      <c r="AC249" s="180" t="e">
        <f t="shared" si="61"/>
        <v>#REF!</v>
      </c>
      <c r="AD249" s="180" t="e">
        <f t="shared" si="61"/>
        <v>#REF!</v>
      </c>
      <c r="AE249" s="180" t="e">
        <f t="shared" si="61"/>
        <v>#REF!</v>
      </c>
      <c r="AF249" s="180" t="e">
        <f t="shared" si="62"/>
        <v>#REF!</v>
      </c>
      <c r="AG249" s="180" t="e">
        <f t="shared" si="62"/>
        <v>#REF!</v>
      </c>
      <c r="AH249" s="180" t="e">
        <f t="shared" si="62"/>
        <v>#REF!</v>
      </c>
      <c r="AI249" s="180" t="e">
        <f t="shared" si="62"/>
        <v>#REF!</v>
      </c>
      <c r="AJ249" s="180" t="e">
        <f t="shared" si="62"/>
        <v>#REF!</v>
      </c>
      <c r="AK249" s="180" t="e">
        <f t="shared" si="62"/>
        <v>#REF!</v>
      </c>
      <c r="AL249" s="180" t="e">
        <f t="shared" si="62"/>
        <v>#REF!</v>
      </c>
      <c r="AM249" s="180" t="str">
        <f t="shared" si="62"/>
        <v/>
      </c>
      <c r="AN249" s="180" t="str">
        <f t="shared" si="62"/>
        <v/>
      </c>
      <c r="AO249" s="180" t="str">
        <f t="shared" si="62"/>
        <v/>
      </c>
    </row>
    <row r="250" spans="8:41" hidden="1" outlineLevel="1" x14ac:dyDescent="0.75">
      <c r="H250" s="139">
        <f t="shared" si="63"/>
        <v>2033</v>
      </c>
      <c r="L250" s="180" t="e">
        <f t="shared" si="60"/>
        <v>#REF!</v>
      </c>
      <c r="M250" s="180" t="e">
        <f t="shared" si="60"/>
        <v>#REF!</v>
      </c>
      <c r="N250" s="180" t="e">
        <f t="shared" si="60"/>
        <v>#REF!</v>
      </c>
      <c r="O250" s="180" t="e">
        <f t="shared" si="60"/>
        <v>#REF!</v>
      </c>
      <c r="P250" s="180" t="e">
        <f t="shared" si="60"/>
        <v>#REF!</v>
      </c>
      <c r="Q250" s="180" t="e">
        <f t="shared" si="60"/>
        <v>#REF!</v>
      </c>
      <c r="R250" s="180" t="e">
        <f t="shared" si="60"/>
        <v>#REF!</v>
      </c>
      <c r="S250" s="180" t="e">
        <f t="shared" si="60"/>
        <v>#REF!</v>
      </c>
      <c r="T250" s="180" t="e">
        <f t="shared" si="60"/>
        <v>#REF!</v>
      </c>
      <c r="U250" s="180" t="e">
        <f t="shared" si="60"/>
        <v>#REF!</v>
      </c>
      <c r="V250" s="180" t="e">
        <f t="shared" si="61"/>
        <v>#REF!</v>
      </c>
      <c r="W250" s="180" t="e">
        <f t="shared" si="61"/>
        <v>#REF!</v>
      </c>
      <c r="X250" s="180" t="e">
        <f t="shared" si="61"/>
        <v>#REF!</v>
      </c>
      <c r="Y250" s="180" t="e">
        <f t="shared" si="61"/>
        <v>#REF!</v>
      </c>
      <c r="Z250" s="180" t="e">
        <f t="shared" si="61"/>
        <v>#REF!</v>
      </c>
      <c r="AA250" s="180" t="e">
        <f t="shared" si="61"/>
        <v>#REF!</v>
      </c>
      <c r="AB250" s="180" t="e">
        <f t="shared" si="61"/>
        <v>#REF!</v>
      </c>
      <c r="AC250" s="180" t="e">
        <f t="shared" si="61"/>
        <v>#REF!</v>
      </c>
      <c r="AD250" s="180" t="e">
        <f t="shared" si="61"/>
        <v>#REF!</v>
      </c>
      <c r="AE250" s="180" t="e">
        <f t="shared" si="61"/>
        <v>#REF!</v>
      </c>
      <c r="AF250" s="180" t="e">
        <f t="shared" si="62"/>
        <v>#REF!</v>
      </c>
      <c r="AG250" s="180" t="e">
        <f t="shared" si="62"/>
        <v>#REF!</v>
      </c>
      <c r="AH250" s="180" t="e">
        <f t="shared" si="62"/>
        <v>#REF!</v>
      </c>
      <c r="AI250" s="180" t="e">
        <f t="shared" si="62"/>
        <v>#REF!</v>
      </c>
      <c r="AJ250" s="180" t="e">
        <f t="shared" si="62"/>
        <v>#REF!</v>
      </c>
      <c r="AK250" s="180" t="e">
        <f t="shared" si="62"/>
        <v>#REF!</v>
      </c>
      <c r="AL250" s="180" t="e">
        <f t="shared" si="62"/>
        <v>#REF!</v>
      </c>
      <c r="AM250" s="180" t="str">
        <f t="shared" si="62"/>
        <v/>
      </c>
      <c r="AN250" s="180" t="str">
        <f t="shared" si="62"/>
        <v/>
      </c>
      <c r="AO250" s="180" t="str">
        <f t="shared" si="62"/>
        <v/>
      </c>
    </row>
    <row r="251" spans="8:41" hidden="1" outlineLevel="1" x14ac:dyDescent="0.75">
      <c r="H251" s="139">
        <f t="shared" si="63"/>
        <v>2034</v>
      </c>
      <c r="L251" s="180" t="e">
        <f t="shared" si="60"/>
        <v>#REF!</v>
      </c>
      <c r="M251" s="180" t="e">
        <f t="shared" si="60"/>
        <v>#REF!</v>
      </c>
      <c r="N251" s="180" t="e">
        <f t="shared" si="60"/>
        <v>#REF!</v>
      </c>
      <c r="O251" s="180" t="e">
        <f t="shared" si="60"/>
        <v>#REF!</v>
      </c>
      <c r="P251" s="180" t="e">
        <f t="shared" si="60"/>
        <v>#REF!</v>
      </c>
      <c r="Q251" s="180" t="e">
        <f t="shared" si="60"/>
        <v>#REF!</v>
      </c>
      <c r="R251" s="180" t="e">
        <f t="shared" si="60"/>
        <v>#REF!</v>
      </c>
      <c r="S251" s="180" t="e">
        <f t="shared" si="60"/>
        <v>#REF!</v>
      </c>
      <c r="T251" s="180" t="e">
        <f t="shared" si="60"/>
        <v>#REF!</v>
      </c>
      <c r="U251" s="180" t="e">
        <f t="shared" si="60"/>
        <v>#REF!</v>
      </c>
      <c r="V251" s="180" t="e">
        <f t="shared" si="61"/>
        <v>#REF!</v>
      </c>
      <c r="W251" s="180" t="e">
        <f t="shared" si="61"/>
        <v>#REF!</v>
      </c>
      <c r="X251" s="180" t="e">
        <f t="shared" si="61"/>
        <v>#REF!</v>
      </c>
      <c r="Y251" s="180" t="e">
        <f t="shared" si="61"/>
        <v>#REF!</v>
      </c>
      <c r="Z251" s="180" t="e">
        <f t="shared" si="61"/>
        <v>#REF!</v>
      </c>
      <c r="AA251" s="180" t="e">
        <f t="shared" si="61"/>
        <v>#REF!</v>
      </c>
      <c r="AB251" s="180" t="e">
        <f t="shared" si="61"/>
        <v>#REF!</v>
      </c>
      <c r="AC251" s="180" t="e">
        <f t="shared" si="61"/>
        <v>#REF!</v>
      </c>
      <c r="AD251" s="180" t="e">
        <f t="shared" si="61"/>
        <v>#REF!</v>
      </c>
      <c r="AE251" s="180" t="e">
        <f t="shared" si="61"/>
        <v>#REF!</v>
      </c>
      <c r="AF251" s="180" t="e">
        <f t="shared" si="62"/>
        <v>#REF!</v>
      </c>
      <c r="AG251" s="180" t="e">
        <f t="shared" si="62"/>
        <v>#REF!</v>
      </c>
      <c r="AH251" s="180" t="e">
        <f t="shared" si="62"/>
        <v>#REF!</v>
      </c>
      <c r="AI251" s="180" t="e">
        <f t="shared" si="62"/>
        <v>#REF!</v>
      </c>
      <c r="AJ251" s="180" t="e">
        <f t="shared" si="62"/>
        <v>#REF!</v>
      </c>
      <c r="AK251" s="180" t="e">
        <f t="shared" si="62"/>
        <v>#REF!</v>
      </c>
      <c r="AL251" s="180" t="e">
        <f t="shared" si="62"/>
        <v>#REF!</v>
      </c>
      <c r="AM251" s="180" t="str">
        <f t="shared" si="62"/>
        <v/>
      </c>
      <c r="AN251" s="180" t="str">
        <f t="shared" si="62"/>
        <v/>
      </c>
      <c r="AO251" s="180" t="str">
        <f t="shared" si="62"/>
        <v/>
      </c>
    </row>
    <row r="252" spans="8:41" hidden="1" outlineLevel="1" x14ac:dyDescent="0.75">
      <c r="H252" s="139">
        <f t="shared" si="63"/>
        <v>2035</v>
      </c>
      <c r="L252" s="180" t="e">
        <f t="shared" si="60"/>
        <v>#REF!</v>
      </c>
      <c r="M252" s="180" t="e">
        <f t="shared" si="60"/>
        <v>#REF!</v>
      </c>
      <c r="N252" s="180" t="e">
        <f t="shared" si="60"/>
        <v>#REF!</v>
      </c>
      <c r="O252" s="180" t="e">
        <f t="shared" si="60"/>
        <v>#REF!</v>
      </c>
      <c r="P252" s="180" t="e">
        <f t="shared" si="60"/>
        <v>#REF!</v>
      </c>
      <c r="Q252" s="180" t="e">
        <f t="shared" si="60"/>
        <v>#REF!</v>
      </c>
      <c r="R252" s="180" t="e">
        <f t="shared" si="60"/>
        <v>#REF!</v>
      </c>
      <c r="S252" s="180" t="e">
        <f t="shared" si="60"/>
        <v>#REF!</v>
      </c>
      <c r="T252" s="180" t="e">
        <f t="shared" si="60"/>
        <v>#REF!</v>
      </c>
      <c r="U252" s="180" t="e">
        <f t="shared" si="60"/>
        <v>#REF!</v>
      </c>
      <c r="V252" s="180" t="e">
        <f t="shared" si="61"/>
        <v>#REF!</v>
      </c>
      <c r="W252" s="180" t="e">
        <f t="shared" si="61"/>
        <v>#REF!</v>
      </c>
      <c r="X252" s="180" t="e">
        <f t="shared" si="61"/>
        <v>#REF!</v>
      </c>
      <c r="Y252" s="180" t="e">
        <f t="shared" si="61"/>
        <v>#REF!</v>
      </c>
      <c r="Z252" s="180" t="e">
        <f t="shared" si="61"/>
        <v>#REF!</v>
      </c>
      <c r="AA252" s="180" t="e">
        <f t="shared" si="61"/>
        <v>#REF!</v>
      </c>
      <c r="AB252" s="180" t="e">
        <f t="shared" si="61"/>
        <v>#REF!</v>
      </c>
      <c r="AC252" s="180" t="e">
        <f t="shared" si="61"/>
        <v>#REF!</v>
      </c>
      <c r="AD252" s="180" t="e">
        <f t="shared" si="61"/>
        <v>#REF!</v>
      </c>
      <c r="AE252" s="180" t="e">
        <f t="shared" si="61"/>
        <v>#REF!</v>
      </c>
      <c r="AF252" s="180" t="e">
        <f t="shared" si="62"/>
        <v>#REF!</v>
      </c>
      <c r="AG252" s="180" t="e">
        <f t="shared" si="62"/>
        <v>#REF!</v>
      </c>
      <c r="AH252" s="180" t="e">
        <f t="shared" si="62"/>
        <v>#REF!</v>
      </c>
      <c r="AI252" s="180" t="e">
        <f t="shared" si="62"/>
        <v>#REF!</v>
      </c>
      <c r="AJ252" s="180" t="e">
        <f t="shared" si="62"/>
        <v>#REF!</v>
      </c>
      <c r="AK252" s="180" t="e">
        <f t="shared" si="62"/>
        <v>#REF!</v>
      </c>
      <c r="AL252" s="180" t="e">
        <f t="shared" si="62"/>
        <v>#REF!</v>
      </c>
      <c r="AM252" s="180" t="str">
        <f t="shared" si="62"/>
        <v/>
      </c>
      <c r="AN252" s="180" t="str">
        <f t="shared" si="62"/>
        <v/>
      </c>
      <c r="AO252" s="180" t="str">
        <f t="shared" si="62"/>
        <v/>
      </c>
    </row>
    <row r="253" spans="8:41" hidden="1" outlineLevel="1" x14ac:dyDescent="0.75">
      <c r="H253" s="139">
        <f t="shared" si="63"/>
        <v>2036</v>
      </c>
      <c r="L253" s="180" t="e">
        <f t="shared" ref="L253:U262" si="64">IF(AND($H253&lt;&gt;"",L$67&lt;&gt;""),IF(AND(L$67&gt;=$H253,L$67&lt;$H253+$D$28),SUMIFS($L$242:$AK$242,$L$67:$AK$67,$H253)/$D$28,0),"")</f>
        <v>#REF!</v>
      </c>
      <c r="M253" s="180" t="e">
        <f t="shared" si="64"/>
        <v>#REF!</v>
      </c>
      <c r="N253" s="180" t="e">
        <f t="shared" si="64"/>
        <v>#REF!</v>
      </c>
      <c r="O253" s="180" t="e">
        <f t="shared" si="64"/>
        <v>#REF!</v>
      </c>
      <c r="P253" s="180" t="e">
        <f t="shared" si="64"/>
        <v>#REF!</v>
      </c>
      <c r="Q253" s="180" t="e">
        <f t="shared" si="64"/>
        <v>#REF!</v>
      </c>
      <c r="R253" s="180" t="e">
        <f t="shared" si="64"/>
        <v>#REF!</v>
      </c>
      <c r="S253" s="180" t="e">
        <f t="shared" si="64"/>
        <v>#REF!</v>
      </c>
      <c r="T253" s="180" t="e">
        <f t="shared" si="64"/>
        <v>#REF!</v>
      </c>
      <c r="U253" s="180" t="e">
        <f t="shared" si="64"/>
        <v>#REF!</v>
      </c>
      <c r="V253" s="180" t="e">
        <f t="shared" ref="V253:AE262" si="65">IF(AND($H253&lt;&gt;"",V$67&lt;&gt;""),IF(AND(V$67&gt;=$H253,V$67&lt;$H253+$D$28),SUMIFS($L$242:$AK$242,$L$67:$AK$67,$H253)/$D$28,0),"")</f>
        <v>#REF!</v>
      </c>
      <c r="W253" s="180" t="e">
        <f t="shared" si="65"/>
        <v>#REF!</v>
      </c>
      <c r="X253" s="180" t="e">
        <f t="shared" si="65"/>
        <v>#REF!</v>
      </c>
      <c r="Y253" s="180" t="e">
        <f t="shared" si="65"/>
        <v>#REF!</v>
      </c>
      <c r="Z253" s="180" t="e">
        <f t="shared" si="65"/>
        <v>#REF!</v>
      </c>
      <c r="AA253" s="180" t="e">
        <f t="shared" si="65"/>
        <v>#REF!</v>
      </c>
      <c r="AB253" s="180" t="e">
        <f t="shared" si="65"/>
        <v>#REF!</v>
      </c>
      <c r="AC253" s="180" t="e">
        <f t="shared" si="65"/>
        <v>#REF!</v>
      </c>
      <c r="AD253" s="180" t="e">
        <f t="shared" si="65"/>
        <v>#REF!</v>
      </c>
      <c r="AE253" s="180" t="e">
        <f t="shared" si="65"/>
        <v>#REF!</v>
      </c>
      <c r="AF253" s="180" t="e">
        <f t="shared" ref="AF253:AO262" si="66">IF(AND($H253&lt;&gt;"",AF$67&lt;&gt;""),IF(AND(AF$67&gt;=$H253,AF$67&lt;$H253+$D$28),SUMIFS($L$242:$AK$242,$L$67:$AK$67,$H253)/$D$28,0),"")</f>
        <v>#REF!</v>
      </c>
      <c r="AG253" s="180" t="e">
        <f t="shared" si="66"/>
        <v>#REF!</v>
      </c>
      <c r="AH253" s="180" t="e">
        <f t="shared" si="66"/>
        <v>#REF!</v>
      </c>
      <c r="AI253" s="180" t="e">
        <f t="shared" si="66"/>
        <v>#REF!</v>
      </c>
      <c r="AJ253" s="180" t="e">
        <f t="shared" si="66"/>
        <v>#REF!</v>
      </c>
      <c r="AK253" s="180" t="e">
        <f t="shared" si="66"/>
        <v>#REF!</v>
      </c>
      <c r="AL253" s="180" t="e">
        <f t="shared" si="66"/>
        <v>#REF!</v>
      </c>
      <c r="AM253" s="180" t="str">
        <f t="shared" si="66"/>
        <v/>
      </c>
      <c r="AN253" s="180" t="str">
        <f t="shared" si="66"/>
        <v/>
      </c>
      <c r="AO253" s="180" t="str">
        <f t="shared" si="66"/>
        <v/>
      </c>
    </row>
    <row r="254" spans="8:41" hidden="1" outlineLevel="1" x14ac:dyDescent="0.75">
      <c r="H254" s="139">
        <f t="shared" si="63"/>
        <v>2037</v>
      </c>
      <c r="L254" s="180" t="e">
        <f t="shared" si="64"/>
        <v>#REF!</v>
      </c>
      <c r="M254" s="180" t="e">
        <f t="shared" si="64"/>
        <v>#REF!</v>
      </c>
      <c r="N254" s="180" t="e">
        <f t="shared" si="64"/>
        <v>#REF!</v>
      </c>
      <c r="O254" s="180" t="e">
        <f t="shared" si="64"/>
        <v>#REF!</v>
      </c>
      <c r="P254" s="180" t="e">
        <f t="shared" si="64"/>
        <v>#REF!</v>
      </c>
      <c r="Q254" s="180" t="e">
        <f t="shared" si="64"/>
        <v>#REF!</v>
      </c>
      <c r="R254" s="180" t="e">
        <f t="shared" si="64"/>
        <v>#REF!</v>
      </c>
      <c r="S254" s="180" t="e">
        <f t="shared" si="64"/>
        <v>#REF!</v>
      </c>
      <c r="T254" s="180" t="e">
        <f t="shared" si="64"/>
        <v>#REF!</v>
      </c>
      <c r="U254" s="180" t="e">
        <f t="shared" si="64"/>
        <v>#REF!</v>
      </c>
      <c r="V254" s="180" t="e">
        <f t="shared" si="65"/>
        <v>#REF!</v>
      </c>
      <c r="W254" s="180" t="e">
        <f t="shared" si="65"/>
        <v>#REF!</v>
      </c>
      <c r="X254" s="180" t="e">
        <f t="shared" si="65"/>
        <v>#REF!</v>
      </c>
      <c r="Y254" s="180" t="e">
        <f t="shared" si="65"/>
        <v>#REF!</v>
      </c>
      <c r="Z254" s="180" t="e">
        <f t="shared" si="65"/>
        <v>#REF!</v>
      </c>
      <c r="AA254" s="180" t="e">
        <f t="shared" si="65"/>
        <v>#REF!</v>
      </c>
      <c r="AB254" s="180" t="e">
        <f t="shared" si="65"/>
        <v>#REF!</v>
      </c>
      <c r="AC254" s="180" t="e">
        <f t="shared" si="65"/>
        <v>#REF!</v>
      </c>
      <c r="AD254" s="180" t="e">
        <f t="shared" si="65"/>
        <v>#REF!</v>
      </c>
      <c r="AE254" s="180" t="e">
        <f t="shared" si="65"/>
        <v>#REF!</v>
      </c>
      <c r="AF254" s="180" t="e">
        <f t="shared" si="66"/>
        <v>#REF!</v>
      </c>
      <c r="AG254" s="180" t="e">
        <f t="shared" si="66"/>
        <v>#REF!</v>
      </c>
      <c r="AH254" s="180" t="e">
        <f t="shared" si="66"/>
        <v>#REF!</v>
      </c>
      <c r="AI254" s="180" t="e">
        <f t="shared" si="66"/>
        <v>#REF!</v>
      </c>
      <c r="AJ254" s="180" t="e">
        <f t="shared" si="66"/>
        <v>#REF!</v>
      </c>
      <c r="AK254" s="180" t="e">
        <f t="shared" si="66"/>
        <v>#REF!</v>
      </c>
      <c r="AL254" s="180" t="e">
        <f t="shared" si="66"/>
        <v>#REF!</v>
      </c>
      <c r="AM254" s="180" t="str">
        <f t="shared" si="66"/>
        <v/>
      </c>
      <c r="AN254" s="180" t="str">
        <f t="shared" si="66"/>
        <v/>
      </c>
      <c r="AO254" s="180" t="str">
        <f t="shared" si="66"/>
        <v/>
      </c>
    </row>
    <row r="255" spans="8:41" hidden="1" outlineLevel="1" x14ac:dyDescent="0.75">
      <c r="H255" s="139">
        <f t="shared" si="63"/>
        <v>2038</v>
      </c>
      <c r="L255" s="180" t="e">
        <f t="shared" si="64"/>
        <v>#REF!</v>
      </c>
      <c r="M255" s="180" t="e">
        <f t="shared" si="64"/>
        <v>#REF!</v>
      </c>
      <c r="N255" s="180" t="e">
        <f t="shared" si="64"/>
        <v>#REF!</v>
      </c>
      <c r="O255" s="180" t="e">
        <f t="shared" si="64"/>
        <v>#REF!</v>
      </c>
      <c r="P255" s="180" t="e">
        <f t="shared" si="64"/>
        <v>#REF!</v>
      </c>
      <c r="Q255" s="180" t="e">
        <f t="shared" si="64"/>
        <v>#REF!</v>
      </c>
      <c r="R255" s="180" t="e">
        <f t="shared" si="64"/>
        <v>#REF!</v>
      </c>
      <c r="S255" s="180" t="e">
        <f t="shared" si="64"/>
        <v>#REF!</v>
      </c>
      <c r="T255" s="180" t="e">
        <f t="shared" si="64"/>
        <v>#REF!</v>
      </c>
      <c r="U255" s="180" t="e">
        <f t="shared" si="64"/>
        <v>#REF!</v>
      </c>
      <c r="V255" s="180" t="e">
        <f t="shared" si="65"/>
        <v>#REF!</v>
      </c>
      <c r="W255" s="180" t="e">
        <f t="shared" si="65"/>
        <v>#REF!</v>
      </c>
      <c r="X255" s="180" t="e">
        <f t="shared" si="65"/>
        <v>#REF!</v>
      </c>
      <c r="Y255" s="180" t="e">
        <f t="shared" si="65"/>
        <v>#REF!</v>
      </c>
      <c r="Z255" s="180" t="e">
        <f t="shared" si="65"/>
        <v>#REF!</v>
      </c>
      <c r="AA255" s="180" t="e">
        <f t="shared" si="65"/>
        <v>#REF!</v>
      </c>
      <c r="AB255" s="180" t="e">
        <f t="shared" si="65"/>
        <v>#REF!</v>
      </c>
      <c r="AC255" s="180" t="e">
        <f t="shared" si="65"/>
        <v>#REF!</v>
      </c>
      <c r="AD255" s="180" t="e">
        <f t="shared" si="65"/>
        <v>#REF!</v>
      </c>
      <c r="AE255" s="180" t="e">
        <f t="shared" si="65"/>
        <v>#REF!</v>
      </c>
      <c r="AF255" s="180" t="e">
        <f t="shared" si="66"/>
        <v>#REF!</v>
      </c>
      <c r="AG255" s="180" t="e">
        <f t="shared" si="66"/>
        <v>#REF!</v>
      </c>
      <c r="AH255" s="180" t="e">
        <f t="shared" si="66"/>
        <v>#REF!</v>
      </c>
      <c r="AI255" s="180" t="e">
        <f t="shared" si="66"/>
        <v>#REF!</v>
      </c>
      <c r="AJ255" s="180" t="e">
        <f t="shared" si="66"/>
        <v>#REF!</v>
      </c>
      <c r="AK255" s="180" t="e">
        <f t="shared" si="66"/>
        <v>#REF!</v>
      </c>
      <c r="AL255" s="180" t="e">
        <f t="shared" si="66"/>
        <v>#REF!</v>
      </c>
      <c r="AM255" s="180" t="str">
        <f t="shared" si="66"/>
        <v/>
      </c>
      <c r="AN255" s="180" t="str">
        <f t="shared" si="66"/>
        <v/>
      </c>
      <c r="AO255" s="180" t="str">
        <f t="shared" si="66"/>
        <v/>
      </c>
    </row>
    <row r="256" spans="8:41" hidden="1" outlineLevel="1" x14ac:dyDescent="0.75">
      <c r="H256" s="139">
        <f t="shared" si="63"/>
        <v>2039</v>
      </c>
      <c r="L256" s="180" t="e">
        <f t="shared" si="64"/>
        <v>#REF!</v>
      </c>
      <c r="M256" s="180" t="e">
        <f t="shared" si="64"/>
        <v>#REF!</v>
      </c>
      <c r="N256" s="180" t="e">
        <f t="shared" si="64"/>
        <v>#REF!</v>
      </c>
      <c r="O256" s="180" t="e">
        <f t="shared" si="64"/>
        <v>#REF!</v>
      </c>
      <c r="P256" s="180" t="e">
        <f t="shared" si="64"/>
        <v>#REF!</v>
      </c>
      <c r="Q256" s="180" t="e">
        <f t="shared" si="64"/>
        <v>#REF!</v>
      </c>
      <c r="R256" s="180" t="e">
        <f t="shared" si="64"/>
        <v>#REF!</v>
      </c>
      <c r="S256" s="180" t="e">
        <f t="shared" si="64"/>
        <v>#REF!</v>
      </c>
      <c r="T256" s="180" t="e">
        <f t="shared" si="64"/>
        <v>#REF!</v>
      </c>
      <c r="U256" s="180" t="e">
        <f t="shared" si="64"/>
        <v>#REF!</v>
      </c>
      <c r="V256" s="180" t="e">
        <f t="shared" si="65"/>
        <v>#REF!</v>
      </c>
      <c r="W256" s="180" t="e">
        <f t="shared" si="65"/>
        <v>#REF!</v>
      </c>
      <c r="X256" s="180" t="e">
        <f t="shared" si="65"/>
        <v>#REF!</v>
      </c>
      <c r="Y256" s="180" t="e">
        <f t="shared" si="65"/>
        <v>#REF!</v>
      </c>
      <c r="Z256" s="180" t="e">
        <f t="shared" si="65"/>
        <v>#REF!</v>
      </c>
      <c r="AA256" s="180" t="e">
        <f t="shared" si="65"/>
        <v>#REF!</v>
      </c>
      <c r="AB256" s="180" t="e">
        <f t="shared" si="65"/>
        <v>#REF!</v>
      </c>
      <c r="AC256" s="180" t="e">
        <f t="shared" si="65"/>
        <v>#REF!</v>
      </c>
      <c r="AD256" s="180" t="e">
        <f t="shared" si="65"/>
        <v>#REF!</v>
      </c>
      <c r="AE256" s="180" t="e">
        <f t="shared" si="65"/>
        <v>#REF!</v>
      </c>
      <c r="AF256" s="180" t="e">
        <f t="shared" si="66"/>
        <v>#REF!</v>
      </c>
      <c r="AG256" s="180" t="e">
        <f t="shared" si="66"/>
        <v>#REF!</v>
      </c>
      <c r="AH256" s="180" t="e">
        <f t="shared" si="66"/>
        <v>#REF!</v>
      </c>
      <c r="AI256" s="180" t="e">
        <f t="shared" si="66"/>
        <v>#REF!</v>
      </c>
      <c r="AJ256" s="180" t="e">
        <f t="shared" si="66"/>
        <v>#REF!</v>
      </c>
      <c r="AK256" s="180" t="e">
        <f t="shared" si="66"/>
        <v>#REF!</v>
      </c>
      <c r="AL256" s="180" t="e">
        <f t="shared" si="66"/>
        <v>#REF!</v>
      </c>
      <c r="AM256" s="180" t="str">
        <f t="shared" si="66"/>
        <v/>
      </c>
      <c r="AN256" s="180" t="str">
        <f t="shared" si="66"/>
        <v/>
      </c>
      <c r="AO256" s="180" t="str">
        <f t="shared" si="66"/>
        <v/>
      </c>
    </row>
    <row r="257" spans="8:41" hidden="1" outlineLevel="1" x14ac:dyDescent="0.75">
      <c r="H257" s="139">
        <f t="shared" si="63"/>
        <v>2040</v>
      </c>
      <c r="L257" s="180" t="e">
        <f t="shared" si="64"/>
        <v>#REF!</v>
      </c>
      <c r="M257" s="180" t="e">
        <f t="shared" si="64"/>
        <v>#REF!</v>
      </c>
      <c r="N257" s="180" t="e">
        <f t="shared" si="64"/>
        <v>#REF!</v>
      </c>
      <c r="O257" s="180" t="e">
        <f t="shared" si="64"/>
        <v>#REF!</v>
      </c>
      <c r="P257" s="180" t="e">
        <f t="shared" si="64"/>
        <v>#REF!</v>
      </c>
      <c r="Q257" s="180" t="e">
        <f t="shared" si="64"/>
        <v>#REF!</v>
      </c>
      <c r="R257" s="180" t="e">
        <f t="shared" si="64"/>
        <v>#REF!</v>
      </c>
      <c r="S257" s="180" t="e">
        <f t="shared" si="64"/>
        <v>#REF!</v>
      </c>
      <c r="T257" s="180" t="e">
        <f t="shared" si="64"/>
        <v>#REF!</v>
      </c>
      <c r="U257" s="180" t="e">
        <f t="shared" si="64"/>
        <v>#REF!</v>
      </c>
      <c r="V257" s="180" t="e">
        <f t="shared" si="65"/>
        <v>#REF!</v>
      </c>
      <c r="W257" s="180" t="e">
        <f t="shared" si="65"/>
        <v>#REF!</v>
      </c>
      <c r="X257" s="180" t="e">
        <f t="shared" si="65"/>
        <v>#REF!</v>
      </c>
      <c r="Y257" s="180" t="e">
        <f t="shared" si="65"/>
        <v>#REF!</v>
      </c>
      <c r="Z257" s="180" t="e">
        <f t="shared" si="65"/>
        <v>#REF!</v>
      </c>
      <c r="AA257" s="180" t="e">
        <f t="shared" si="65"/>
        <v>#REF!</v>
      </c>
      <c r="AB257" s="180" t="e">
        <f t="shared" si="65"/>
        <v>#REF!</v>
      </c>
      <c r="AC257" s="180" t="e">
        <f t="shared" si="65"/>
        <v>#REF!</v>
      </c>
      <c r="AD257" s="180" t="e">
        <f t="shared" si="65"/>
        <v>#REF!</v>
      </c>
      <c r="AE257" s="180" t="e">
        <f t="shared" si="65"/>
        <v>#REF!</v>
      </c>
      <c r="AF257" s="180" t="e">
        <f t="shared" si="66"/>
        <v>#REF!</v>
      </c>
      <c r="AG257" s="180" t="e">
        <f t="shared" si="66"/>
        <v>#REF!</v>
      </c>
      <c r="AH257" s="180" t="e">
        <f t="shared" si="66"/>
        <v>#REF!</v>
      </c>
      <c r="AI257" s="180" t="e">
        <f t="shared" si="66"/>
        <v>#REF!</v>
      </c>
      <c r="AJ257" s="180" t="e">
        <f t="shared" si="66"/>
        <v>#REF!</v>
      </c>
      <c r="AK257" s="180" t="e">
        <f t="shared" si="66"/>
        <v>#REF!</v>
      </c>
      <c r="AL257" s="180" t="e">
        <f t="shared" si="66"/>
        <v>#REF!</v>
      </c>
      <c r="AM257" s="180" t="str">
        <f t="shared" si="66"/>
        <v/>
      </c>
      <c r="AN257" s="180" t="str">
        <f t="shared" si="66"/>
        <v/>
      </c>
      <c r="AO257" s="180" t="str">
        <f t="shared" si="66"/>
        <v/>
      </c>
    </row>
    <row r="258" spans="8:41" hidden="1" outlineLevel="1" x14ac:dyDescent="0.75">
      <c r="H258" s="139">
        <f t="shared" si="63"/>
        <v>2041</v>
      </c>
      <c r="L258" s="180" t="e">
        <f t="shared" si="64"/>
        <v>#REF!</v>
      </c>
      <c r="M258" s="180" t="e">
        <f t="shared" si="64"/>
        <v>#REF!</v>
      </c>
      <c r="N258" s="180" t="e">
        <f t="shared" si="64"/>
        <v>#REF!</v>
      </c>
      <c r="O258" s="180" t="e">
        <f t="shared" si="64"/>
        <v>#REF!</v>
      </c>
      <c r="P258" s="180" t="e">
        <f t="shared" si="64"/>
        <v>#REF!</v>
      </c>
      <c r="Q258" s="180" t="e">
        <f t="shared" si="64"/>
        <v>#REF!</v>
      </c>
      <c r="R258" s="180" t="e">
        <f t="shared" si="64"/>
        <v>#REF!</v>
      </c>
      <c r="S258" s="180" t="e">
        <f t="shared" si="64"/>
        <v>#REF!</v>
      </c>
      <c r="T258" s="180" t="e">
        <f t="shared" si="64"/>
        <v>#REF!</v>
      </c>
      <c r="U258" s="180" t="e">
        <f t="shared" si="64"/>
        <v>#REF!</v>
      </c>
      <c r="V258" s="180" t="e">
        <f t="shared" si="65"/>
        <v>#REF!</v>
      </c>
      <c r="W258" s="180" t="e">
        <f t="shared" si="65"/>
        <v>#REF!</v>
      </c>
      <c r="X258" s="180" t="e">
        <f t="shared" si="65"/>
        <v>#REF!</v>
      </c>
      <c r="Y258" s="180" t="e">
        <f t="shared" si="65"/>
        <v>#REF!</v>
      </c>
      <c r="Z258" s="180" t="e">
        <f t="shared" si="65"/>
        <v>#REF!</v>
      </c>
      <c r="AA258" s="180" t="e">
        <f t="shared" si="65"/>
        <v>#REF!</v>
      </c>
      <c r="AB258" s="180" t="e">
        <f t="shared" si="65"/>
        <v>#REF!</v>
      </c>
      <c r="AC258" s="180" t="e">
        <f t="shared" si="65"/>
        <v>#REF!</v>
      </c>
      <c r="AD258" s="180" t="e">
        <f t="shared" si="65"/>
        <v>#REF!</v>
      </c>
      <c r="AE258" s="180" t="e">
        <f t="shared" si="65"/>
        <v>#REF!</v>
      </c>
      <c r="AF258" s="180" t="e">
        <f t="shared" si="66"/>
        <v>#REF!</v>
      </c>
      <c r="AG258" s="180" t="e">
        <f t="shared" si="66"/>
        <v>#REF!</v>
      </c>
      <c r="AH258" s="180" t="e">
        <f t="shared" si="66"/>
        <v>#REF!</v>
      </c>
      <c r="AI258" s="180" t="e">
        <f t="shared" si="66"/>
        <v>#REF!</v>
      </c>
      <c r="AJ258" s="180" t="e">
        <f t="shared" si="66"/>
        <v>#REF!</v>
      </c>
      <c r="AK258" s="180" t="e">
        <f t="shared" si="66"/>
        <v>#REF!</v>
      </c>
      <c r="AL258" s="180" t="e">
        <f t="shared" si="66"/>
        <v>#REF!</v>
      </c>
      <c r="AM258" s="180" t="str">
        <f t="shared" si="66"/>
        <v/>
      </c>
      <c r="AN258" s="180" t="str">
        <f t="shared" si="66"/>
        <v/>
      </c>
      <c r="AO258" s="180" t="str">
        <f t="shared" si="66"/>
        <v/>
      </c>
    </row>
    <row r="259" spans="8:41" hidden="1" outlineLevel="1" x14ac:dyDescent="0.75">
      <c r="H259" s="139">
        <f t="shared" si="63"/>
        <v>2042</v>
      </c>
      <c r="L259" s="180" t="e">
        <f t="shared" si="64"/>
        <v>#REF!</v>
      </c>
      <c r="M259" s="180" t="e">
        <f t="shared" si="64"/>
        <v>#REF!</v>
      </c>
      <c r="N259" s="180" t="e">
        <f t="shared" si="64"/>
        <v>#REF!</v>
      </c>
      <c r="O259" s="180" t="e">
        <f t="shared" si="64"/>
        <v>#REF!</v>
      </c>
      <c r="P259" s="180" t="e">
        <f t="shared" si="64"/>
        <v>#REF!</v>
      </c>
      <c r="Q259" s="180" t="e">
        <f t="shared" si="64"/>
        <v>#REF!</v>
      </c>
      <c r="R259" s="180" t="e">
        <f t="shared" si="64"/>
        <v>#REF!</v>
      </c>
      <c r="S259" s="180" t="e">
        <f t="shared" si="64"/>
        <v>#REF!</v>
      </c>
      <c r="T259" s="180" t="e">
        <f t="shared" si="64"/>
        <v>#REF!</v>
      </c>
      <c r="U259" s="180" t="e">
        <f t="shared" si="64"/>
        <v>#REF!</v>
      </c>
      <c r="V259" s="180" t="e">
        <f t="shared" si="65"/>
        <v>#REF!</v>
      </c>
      <c r="W259" s="180" t="e">
        <f t="shared" si="65"/>
        <v>#REF!</v>
      </c>
      <c r="X259" s="180" t="e">
        <f t="shared" si="65"/>
        <v>#REF!</v>
      </c>
      <c r="Y259" s="180" t="e">
        <f t="shared" si="65"/>
        <v>#REF!</v>
      </c>
      <c r="Z259" s="180" t="e">
        <f t="shared" si="65"/>
        <v>#REF!</v>
      </c>
      <c r="AA259" s="180" t="e">
        <f t="shared" si="65"/>
        <v>#REF!</v>
      </c>
      <c r="AB259" s="180" t="e">
        <f t="shared" si="65"/>
        <v>#REF!</v>
      </c>
      <c r="AC259" s="180" t="e">
        <f t="shared" si="65"/>
        <v>#REF!</v>
      </c>
      <c r="AD259" s="180" t="e">
        <f t="shared" si="65"/>
        <v>#REF!</v>
      </c>
      <c r="AE259" s="180" t="e">
        <f t="shared" si="65"/>
        <v>#REF!</v>
      </c>
      <c r="AF259" s="180" t="e">
        <f t="shared" si="66"/>
        <v>#REF!</v>
      </c>
      <c r="AG259" s="180" t="e">
        <f t="shared" si="66"/>
        <v>#REF!</v>
      </c>
      <c r="AH259" s="180" t="e">
        <f t="shared" si="66"/>
        <v>#REF!</v>
      </c>
      <c r="AI259" s="180" t="e">
        <f t="shared" si="66"/>
        <v>#REF!</v>
      </c>
      <c r="AJ259" s="180" t="e">
        <f t="shared" si="66"/>
        <v>#REF!</v>
      </c>
      <c r="AK259" s="180" t="e">
        <f t="shared" si="66"/>
        <v>#REF!</v>
      </c>
      <c r="AL259" s="180" t="e">
        <f t="shared" si="66"/>
        <v>#REF!</v>
      </c>
      <c r="AM259" s="180" t="str">
        <f t="shared" si="66"/>
        <v/>
      </c>
      <c r="AN259" s="180" t="str">
        <f t="shared" si="66"/>
        <v/>
      </c>
      <c r="AO259" s="180" t="str">
        <f t="shared" si="66"/>
        <v/>
      </c>
    </row>
    <row r="260" spans="8:41" hidden="1" outlineLevel="1" x14ac:dyDescent="0.75">
      <c r="H260" s="139">
        <f t="shared" si="63"/>
        <v>2043</v>
      </c>
      <c r="L260" s="180" t="e">
        <f t="shared" si="64"/>
        <v>#REF!</v>
      </c>
      <c r="M260" s="180" t="e">
        <f t="shared" si="64"/>
        <v>#REF!</v>
      </c>
      <c r="N260" s="180" t="e">
        <f t="shared" si="64"/>
        <v>#REF!</v>
      </c>
      <c r="O260" s="180" t="e">
        <f t="shared" si="64"/>
        <v>#REF!</v>
      </c>
      <c r="P260" s="180" t="e">
        <f t="shared" si="64"/>
        <v>#REF!</v>
      </c>
      <c r="Q260" s="180" t="e">
        <f t="shared" si="64"/>
        <v>#REF!</v>
      </c>
      <c r="R260" s="180" t="e">
        <f t="shared" si="64"/>
        <v>#REF!</v>
      </c>
      <c r="S260" s="180" t="e">
        <f t="shared" si="64"/>
        <v>#REF!</v>
      </c>
      <c r="T260" s="180" t="e">
        <f t="shared" si="64"/>
        <v>#REF!</v>
      </c>
      <c r="U260" s="180" t="e">
        <f t="shared" si="64"/>
        <v>#REF!</v>
      </c>
      <c r="V260" s="180" t="e">
        <f t="shared" si="65"/>
        <v>#REF!</v>
      </c>
      <c r="W260" s="180" t="e">
        <f t="shared" si="65"/>
        <v>#REF!</v>
      </c>
      <c r="X260" s="180" t="e">
        <f t="shared" si="65"/>
        <v>#REF!</v>
      </c>
      <c r="Y260" s="180" t="e">
        <f t="shared" si="65"/>
        <v>#REF!</v>
      </c>
      <c r="Z260" s="180" t="e">
        <f t="shared" si="65"/>
        <v>#REF!</v>
      </c>
      <c r="AA260" s="180" t="e">
        <f t="shared" si="65"/>
        <v>#REF!</v>
      </c>
      <c r="AB260" s="180" t="e">
        <f t="shared" si="65"/>
        <v>#REF!</v>
      </c>
      <c r="AC260" s="180" t="e">
        <f t="shared" si="65"/>
        <v>#REF!</v>
      </c>
      <c r="AD260" s="180" t="e">
        <f t="shared" si="65"/>
        <v>#REF!</v>
      </c>
      <c r="AE260" s="180" t="e">
        <f t="shared" si="65"/>
        <v>#REF!</v>
      </c>
      <c r="AF260" s="180" t="e">
        <f t="shared" si="66"/>
        <v>#REF!</v>
      </c>
      <c r="AG260" s="180" t="e">
        <f t="shared" si="66"/>
        <v>#REF!</v>
      </c>
      <c r="AH260" s="180" t="e">
        <f t="shared" si="66"/>
        <v>#REF!</v>
      </c>
      <c r="AI260" s="180" t="e">
        <f t="shared" si="66"/>
        <v>#REF!</v>
      </c>
      <c r="AJ260" s="180" t="e">
        <f t="shared" si="66"/>
        <v>#REF!</v>
      </c>
      <c r="AK260" s="180" t="e">
        <f t="shared" si="66"/>
        <v>#REF!</v>
      </c>
      <c r="AL260" s="180" t="e">
        <f t="shared" si="66"/>
        <v>#REF!</v>
      </c>
      <c r="AM260" s="180" t="str">
        <f t="shared" si="66"/>
        <v/>
      </c>
      <c r="AN260" s="180" t="str">
        <f t="shared" si="66"/>
        <v/>
      </c>
      <c r="AO260" s="180" t="str">
        <f t="shared" si="66"/>
        <v/>
      </c>
    </row>
    <row r="261" spans="8:41" hidden="1" outlineLevel="1" x14ac:dyDescent="0.75">
      <c r="H261" s="139">
        <f t="shared" si="63"/>
        <v>2044</v>
      </c>
      <c r="L261" s="180" t="e">
        <f t="shared" si="64"/>
        <v>#REF!</v>
      </c>
      <c r="M261" s="180" t="e">
        <f t="shared" si="64"/>
        <v>#REF!</v>
      </c>
      <c r="N261" s="180" t="e">
        <f t="shared" si="64"/>
        <v>#REF!</v>
      </c>
      <c r="O261" s="180" t="e">
        <f t="shared" si="64"/>
        <v>#REF!</v>
      </c>
      <c r="P261" s="180" t="e">
        <f t="shared" si="64"/>
        <v>#REF!</v>
      </c>
      <c r="Q261" s="180" t="e">
        <f t="shared" si="64"/>
        <v>#REF!</v>
      </c>
      <c r="R261" s="180" t="e">
        <f t="shared" si="64"/>
        <v>#REF!</v>
      </c>
      <c r="S261" s="180" t="e">
        <f t="shared" si="64"/>
        <v>#REF!</v>
      </c>
      <c r="T261" s="180" t="e">
        <f t="shared" si="64"/>
        <v>#REF!</v>
      </c>
      <c r="U261" s="180" t="e">
        <f t="shared" si="64"/>
        <v>#REF!</v>
      </c>
      <c r="V261" s="180" t="e">
        <f t="shared" si="65"/>
        <v>#REF!</v>
      </c>
      <c r="W261" s="180" t="e">
        <f t="shared" si="65"/>
        <v>#REF!</v>
      </c>
      <c r="X261" s="180" t="e">
        <f t="shared" si="65"/>
        <v>#REF!</v>
      </c>
      <c r="Y261" s="180" t="e">
        <f t="shared" si="65"/>
        <v>#REF!</v>
      </c>
      <c r="Z261" s="180" t="e">
        <f t="shared" si="65"/>
        <v>#REF!</v>
      </c>
      <c r="AA261" s="180" t="e">
        <f t="shared" si="65"/>
        <v>#REF!</v>
      </c>
      <c r="AB261" s="180" t="e">
        <f t="shared" si="65"/>
        <v>#REF!</v>
      </c>
      <c r="AC261" s="180" t="e">
        <f t="shared" si="65"/>
        <v>#REF!</v>
      </c>
      <c r="AD261" s="180" t="e">
        <f t="shared" si="65"/>
        <v>#REF!</v>
      </c>
      <c r="AE261" s="180" t="e">
        <f t="shared" si="65"/>
        <v>#REF!</v>
      </c>
      <c r="AF261" s="180" t="e">
        <f t="shared" si="66"/>
        <v>#REF!</v>
      </c>
      <c r="AG261" s="180" t="e">
        <f t="shared" si="66"/>
        <v>#REF!</v>
      </c>
      <c r="AH261" s="180" t="e">
        <f t="shared" si="66"/>
        <v>#REF!</v>
      </c>
      <c r="AI261" s="180" t="e">
        <f t="shared" si="66"/>
        <v>#REF!</v>
      </c>
      <c r="AJ261" s="180" t="e">
        <f t="shared" si="66"/>
        <v>#REF!</v>
      </c>
      <c r="AK261" s="180" t="e">
        <f t="shared" si="66"/>
        <v>#REF!</v>
      </c>
      <c r="AL261" s="180" t="e">
        <f t="shared" si="66"/>
        <v>#REF!</v>
      </c>
      <c r="AM261" s="180" t="str">
        <f t="shared" si="66"/>
        <v/>
      </c>
      <c r="AN261" s="180" t="str">
        <f t="shared" si="66"/>
        <v/>
      </c>
      <c r="AO261" s="180" t="str">
        <f t="shared" si="66"/>
        <v/>
      </c>
    </row>
    <row r="262" spans="8:41" hidden="1" outlineLevel="1" x14ac:dyDescent="0.75">
      <c r="H262" s="139">
        <f t="shared" si="63"/>
        <v>2045</v>
      </c>
      <c r="L262" s="180" t="e">
        <f t="shared" si="64"/>
        <v>#REF!</v>
      </c>
      <c r="M262" s="180" t="e">
        <f t="shared" si="64"/>
        <v>#REF!</v>
      </c>
      <c r="N262" s="180" t="e">
        <f t="shared" si="64"/>
        <v>#REF!</v>
      </c>
      <c r="O262" s="180" t="e">
        <f t="shared" si="64"/>
        <v>#REF!</v>
      </c>
      <c r="P262" s="180" t="e">
        <f t="shared" si="64"/>
        <v>#REF!</v>
      </c>
      <c r="Q262" s="180" t="e">
        <f t="shared" si="64"/>
        <v>#REF!</v>
      </c>
      <c r="R262" s="180" t="e">
        <f t="shared" si="64"/>
        <v>#REF!</v>
      </c>
      <c r="S262" s="180" t="e">
        <f t="shared" si="64"/>
        <v>#REF!</v>
      </c>
      <c r="T262" s="180" t="e">
        <f t="shared" si="64"/>
        <v>#REF!</v>
      </c>
      <c r="U262" s="180" t="e">
        <f t="shared" si="64"/>
        <v>#REF!</v>
      </c>
      <c r="V262" s="180" t="e">
        <f t="shared" si="65"/>
        <v>#REF!</v>
      </c>
      <c r="W262" s="180" t="e">
        <f t="shared" si="65"/>
        <v>#REF!</v>
      </c>
      <c r="X262" s="180" t="e">
        <f t="shared" si="65"/>
        <v>#REF!</v>
      </c>
      <c r="Y262" s="180" t="e">
        <f t="shared" si="65"/>
        <v>#REF!</v>
      </c>
      <c r="Z262" s="180" t="e">
        <f t="shared" si="65"/>
        <v>#REF!</v>
      </c>
      <c r="AA262" s="180" t="e">
        <f t="shared" si="65"/>
        <v>#REF!</v>
      </c>
      <c r="AB262" s="180" t="e">
        <f t="shared" si="65"/>
        <v>#REF!</v>
      </c>
      <c r="AC262" s="180" t="e">
        <f t="shared" si="65"/>
        <v>#REF!</v>
      </c>
      <c r="AD262" s="180" t="e">
        <f t="shared" si="65"/>
        <v>#REF!</v>
      </c>
      <c r="AE262" s="180" t="e">
        <f t="shared" si="65"/>
        <v>#REF!</v>
      </c>
      <c r="AF262" s="180" t="e">
        <f t="shared" si="66"/>
        <v>#REF!</v>
      </c>
      <c r="AG262" s="180" t="e">
        <f t="shared" si="66"/>
        <v>#REF!</v>
      </c>
      <c r="AH262" s="180" t="e">
        <f t="shared" si="66"/>
        <v>#REF!</v>
      </c>
      <c r="AI262" s="180" t="e">
        <f t="shared" si="66"/>
        <v>#REF!</v>
      </c>
      <c r="AJ262" s="180" t="e">
        <f t="shared" si="66"/>
        <v>#REF!</v>
      </c>
      <c r="AK262" s="180" t="e">
        <f t="shared" si="66"/>
        <v>#REF!</v>
      </c>
      <c r="AL262" s="180" t="e">
        <f t="shared" si="66"/>
        <v>#REF!</v>
      </c>
      <c r="AM262" s="180" t="str">
        <f t="shared" si="66"/>
        <v/>
      </c>
      <c r="AN262" s="180" t="str">
        <f t="shared" si="66"/>
        <v/>
      </c>
      <c r="AO262" s="180" t="str">
        <f t="shared" si="66"/>
        <v/>
      </c>
    </row>
    <row r="263" spans="8:41" hidden="1" outlineLevel="1" x14ac:dyDescent="0.75">
      <c r="H263" s="139">
        <f t="shared" si="63"/>
        <v>2046</v>
      </c>
      <c r="L263" s="180" t="e">
        <f t="shared" ref="L263:U272" si="67">IF(AND($H263&lt;&gt;"",L$67&lt;&gt;""),IF(AND(L$67&gt;=$H263,L$67&lt;$H263+$D$28),SUMIFS($L$242:$AK$242,$L$67:$AK$67,$H263)/$D$28,0),"")</f>
        <v>#REF!</v>
      </c>
      <c r="M263" s="180" t="e">
        <f t="shared" si="67"/>
        <v>#REF!</v>
      </c>
      <c r="N263" s="180" t="e">
        <f t="shared" si="67"/>
        <v>#REF!</v>
      </c>
      <c r="O263" s="180" t="e">
        <f t="shared" si="67"/>
        <v>#REF!</v>
      </c>
      <c r="P263" s="180" t="e">
        <f t="shared" si="67"/>
        <v>#REF!</v>
      </c>
      <c r="Q263" s="180" t="e">
        <f t="shared" si="67"/>
        <v>#REF!</v>
      </c>
      <c r="R263" s="180" t="e">
        <f t="shared" si="67"/>
        <v>#REF!</v>
      </c>
      <c r="S263" s="180" t="e">
        <f t="shared" si="67"/>
        <v>#REF!</v>
      </c>
      <c r="T263" s="180" t="e">
        <f t="shared" si="67"/>
        <v>#REF!</v>
      </c>
      <c r="U263" s="180" t="e">
        <f t="shared" si="67"/>
        <v>#REF!</v>
      </c>
      <c r="V263" s="180" t="e">
        <f t="shared" ref="V263:AE272" si="68">IF(AND($H263&lt;&gt;"",V$67&lt;&gt;""),IF(AND(V$67&gt;=$H263,V$67&lt;$H263+$D$28),SUMIFS($L$242:$AK$242,$L$67:$AK$67,$H263)/$D$28,0),"")</f>
        <v>#REF!</v>
      </c>
      <c r="W263" s="180" t="e">
        <f t="shared" si="68"/>
        <v>#REF!</v>
      </c>
      <c r="X263" s="180" t="e">
        <f t="shared" si="68"/>
        <v>#REF!</v>
      </c>
      <c r="Y263" s="180" t="e">
        <f t="shared" si="68"/>
        <v>#REF!</v>
      </c>
      <c r="Z263" s="180" t="e">
        <f t="shared" si="68"/>
        <v>#REF!</v>
      </c>
      <c r="AA263" s="180" t="e">
        <f t="shared" si="68"/>
        <v>#REF!</v>
      </c>
      <c r="AB263" s="180" t="e">
        <f t="shared" si="68"/>
        <v>#REF!</v>
      </c>
      <c r="AC263" s="180" t="e">
        <f t="shared" si="68"/>
        <v>#REF!</v>
      </c>
      <c r="AD263" s="180" t="e">
        <f t="shared" si="68"/>
        <v>#REF!</v>
      </c>
      <c r="AE263" s="180" t="e">
        <f t="shared" si="68"/>
        <v>#REF!</v>
      </c>
      <c r="AF263" s="180" t="e">
        <f t="shared" ref="AF263:AO272" si="69">IF(AND($H263&lt;&gt;"",AF$67&lt;&gt;""),IF(AND(AF$67&gt;=$H263,AF$67&lt;$H263+$D$28),SUMIFS($L$242:$AK$242,$L$67:$AK$67,$H263)/$D$28,0),"")</f>
        <v>#REF!</v>
      </c>
      <c r="AG263" s="180" t="e">
        <f t="shared" si="69"/>
        <v>#REF!</v>
      </c>
      <c r="AH263" s="180" t="e">
        <f t="shared" si="69"/>
        <v>#REF!</v>
      </c>
      <c r="AI263" s="180" t="e">
        <f t="shared" si="69"/>
        <v>#REF!</v>
      </c>
      <c r="AJ263" s="180" t="e">
        <f t="shared" si="69"/>
        <v>#REF!</v>
      </c>
      <c r="AK263" s="180" t="e">
        <f t="shared" si="69"/>
        <v>#REF!</v>
      </c>
      <c r="AL263" s="180" t="e">
        <f t="shared" si="69"/>
        <v>#REF!</v>
      </c>
      <c r="AM263" s="180" t="str">
        <f t="shared" si="69"/>
        <v/>
      </c>
      <c r="AN263" s="180" t="str">
        <f t="shared" si="69"/>
        <v/>
      </c>
      <c r="AO263" s="180" t="str">
        <f t="shared" si="69"/>
        <v/>
      </c>
    </row>
    <row r="264" spans="8:41" hidden="1" outlineLevel="1" x14ac:dyDescent="0.75">
      <c r="H264" s="139">
        <f t="shared" si="63"/>
        <v>2047</v>
      </c>
      <c r="L264" s="180" t="e">
        <f t="shared" si="67"/>
        <v>#REF!</v>
      </c>
      <c r="M264" s="180" t="e">
        <f t="shared" si="67"/>
        <v>#REF!</v>
      </c>
      <c r="N264" s="180" t="e">
        <f t="shared" si="67"/>
        <v>#REF!</v>
      </c>
      <c r="O264" s="180" t="e">
        <f t="shared" si="67"/>
        <v>#REF!</v>
      </c>
      <c r="P264" s="180" t="e">
        <f t="shared" si="67"/>
        <v>#REF!</v>
      </c>
      <c r="Q264" s="180" t="e">
        <f t="shared" si="67"/>
        <v>#REF!</v>
      </c>
      <c r="R264" s="180" t="e">
        <f t="shared" si="67"/>
        <v>#REF!</v>
      </c>
      <c r="S264" s="180" t="e">
        <f t="shared" si="67"/>
        <v>#REF!</v>
      </c>
      <c r="T264" s="180" t="e">
        <f t="shared" si="67"/>
        <v>#REF!</v>
      </c>
      <c r="U264" s="180" t="e">
        <f t="shared" si="67"/>
        <v>#REF!</v>
      </c>
      <c r="V264" s="180" t="e">
        <f t="shared" si="68"/>
        <v>#REF!</v>
      </c>
      <c r="W264" s="180" t="e">
        <f t="shared" si="68"/>
        <v>#REF!</v>
      </c>
      <c r="X264" s="180" t="e">
        <f t="shared" si="68"/>
        <v>#REF!</v>
      </c>
      <c r="Y264" s="180" t="e">
        <f t="shared" si="68"/>
        <v>#REF!</v>
      </c>
      <c r="Z264" s="180" t="e">
        <f t="shared" si="68"/>
        <v>#REF!</v>
      </c>
      <c r="AA264" s="180" t="e">
        <f t="shared" si="68"/>
        <v>#REF!</v>
      </c>
      <c r="AB264" s="180" t="e">
        <f t="shared" si="68"/>
        <v>#REF!</v>
      </c>
      <c r="AC264" s="180" t="e">
        <f t="shared" si="68"/>
        <v>#REF!</v>
      </c>
      <c r="AD264" s="180" t="e">
        <f t="shared" si="68"/>
        <v>#REF!</v>
      </c>
      <c r="AE264" s="180" t="e">
        <f t="shared" si="68"/>
        <v>#REF!</v>
      </c>
      <c r="AF264" s="180" t="e">
        <f t="shared" si="69"/>
        <v>#REF!</v>
      </c>
      <c r="AG264" s="180" t="e">
        <f t="shared" si="69"/>
        <v>#REF!</v>
      </c>
      <c r="AH264" s="180" t="e">
        <f t="shared" si="69"/>
        <v>#REF!</v>
      </c>
      <c r="AI264" s="180" t="e">
        <f t="shared" si="69"/>
        <v>#REF!</v>
      </c>
      <c r="AJ264" s="180" t="e">
        <f t="shared" si="69"/>
        <v>#REF!</v>
      </c>
      <c r="AK264" s="180" t="e">
        <f t="shared" si="69"/>
        <v>#REF!</v>
      </c>
      <c r="AL264" s="180" t="e">
        <f t="shared" si="69"/>
        <v>#REF!</v>
      </c>
      <c r="AM264" s="180" t="str">
        <f t="shared" si="69"/>
        <v/>
      </c>
      <c r="AN264" s="180" t="str">
        <f t="shared" si="69"/>
        <v/>
      </c>
      <c r="AO264" s="180" t="str">
        <f t="shared" si="69"/>
        <v/>
      </c>
    </row>
    <row r="265" spans="8:41" hidden="1" outlineLevel="1" x14ac:dyDescent="0.75">
      <c r="H265" s="139">
        <f t="shared" si="63"/>
        <v>2048</v>
      </c>
      <c r="L265" s="180" t="e">
        <f t="shared" si="67"/>
        <v>#REF!</v>
      </c>
      <c r="M265" s="180" t="e">
        <f t="shared" si="67"/>
        <v>#REF!</v>
      </c>
      <c r="N265" s="180" t="e">
        <f t="shared" si="67"/>
        <v>#REF!</v>
      </c>
      <c r="O265" s="180" t="e">
        <f t="shared" si="67"/>
        <v>#REF!</v>
      </c>
      <c r="P265" s="180" t="e">
        <f t="shared" si="67"/>
        <v>#REF!</v>
      </c>
      <c r="Q265" s="180" t="e">
        <f t="shared" si="67"/>
        <v>#REF!</v>
      </c>
      <c r="R265" s="180" t="e">
        <f t="shared" si="67"/>
        <v>#REF!</v>
      </c>
      <c r="S265" s="180" t="e">
        <f t="shared" si="67"/>
        <v>#REF!</v>
      </c>
      <c r="T265" s="180" t="e">
        <f t="shared" si="67"/>
        <v>#REF!</v>
      </c>
      <c r="U265" s="180" t="e">
        <f t="shared" si="67"/>
        <v>#REF!</v>
      </c>
      <c r="V265" s="180" t="e">
        <f t="shared" si="68"/>
        <v>#REF!</v>
      </c>
      <c r="W265" s="180" t="e">
        <f t="shared" si="68"/>
        <v>#REF!</v>
      </c>
      <c r="X265" s="180" t="e">
        <f t="shared" si="68"/>
        <v>#REF!</v>
      </c>
      <c r="Y265" s="180" t="e">
        <f t="shared" si="68"/>
        <v>#REF!</v>
      </c>
      <c r="Z265" s="180" t="e">
        <f t="shared" si="68"/>
        <v>#REF!</v>
      </c>
      <c r="AA265" s="180" t="e">
        <f t="shared" si="68"/>
        <v>#REF!</v>
      </c>
      <c r="AB265" s="180" t="e">
        <f t="shared" si="68"/>
        <v>#REF!</v>
      </c>
      <c r="AC265" s="180" t="e">
        <f t="shared" si="68"/>
        <v>#REF!</v>
      </c>
      <c r="AD265" s="180" t="e">
        <f t="shared" si="68"/>
        <v>#REF!</v>
      </c>
      <c r="AE265" s="180" t="e">
        <f t="shared" si="68"/>
        <v>#REF!</v>
      </c>
      <c r="AF265" s="180" t="e">
        <f t="shared" si="69"/>
        <v>#REF!</v>
      </c>
      <c r="AG265" s="180" t="e">
        <f t="shared" si="69"/>
        <v>#REF!</v>
      </c>
      <c r="AH265" s="180" t="e">
        <f t="shared" si="69"/>
        <v>#REF!</v>
      </c>
      <c r="AI265" s="180" t="e">
        <f t="shared" si="69"/>
        <v>#REF!</v>
      </c>
      <c r="AJ265" s="180" t="e">
        <f t="shared" si="69"/>
        <v>#REF!</v>
      </c>
      <c r="AK265" s="180" t="e">
        <f t="shared" si="69"/>
        <v>#REF!</v>
      </c>
      <c r="AL265" s="180" t="e">
        <f t="shared" si="69"/>
        <v>#REF!</v>
      </c>
      <c r="AM265" s="180" t="str">
        <f t="shared" si="69"/>
        <v/>
      </c>
      <c r="AN265" s="180" t="str">
        <f t="shared" si="69"/>
        <v/>
      </c>
      <c r="AO265" s="180" t="str">
        <f t="shared" si="69"/>
        <v/>
      </c>
    </row>
    <row r="266" spans="8:41" hidden="1" outlineLevel="1" x14ac:dyDescent="0.75">
      <c r="H266" s="139">
        <f t="shared" si="63"/>
        <v>2049</v>
      </c>
      <c r="L266" s="180" t="e">
        <f t="shared" si="67"/>
        <v>#REF!</v>
      </c>
      <c r="M266" s="180" t="e">
        <f t="shared" si="67"/>
        <v>#REF!</v>
      </c>
      <c r="N266" s="180" t="e">
        <f t="shared" si="67"/>
        <v>#REF!</v>
      </c>
      <c r="O266" s="180" t="e">
        <f t="shared" si="67"/>
        <v>#REF!</v>
      </c>
      <c r="P266" s="180" t="e">
        <f t="shared" si="67"/>
        <v>#REF!</v>
      </c>
      <c r="Q266" s="180" t="e">
        <f t="shared" si="67"/>
        <v>#REF!</v>
      </c>
      <c r="R266" s="180" t="e">
        <f t="shared" si="67"/>
        <v>#REF!</v>
      </c>
      <c r="S266" s="180" t="e">
        <f t="shared" si="67"/>
        <v>#REF!</v>
      </c>
      <c r="T266" s="180" t="e">
        <f t="shared" si="67"/>
        <v>#REF!</v>
      </c>
      <c r="U266" s="180" t="e">
        <f t="shared" si="67"/>
        <v>#REF!</v>
      </c>
      <c r="V266" s="180" t="e">
        <f t="shared" si="68"/>
        <v>#REF!</v>
      </c>
      <c r="W266" s="180" t="e">
        <f t="shared" si="68"/>
        <v>#REF!</v>
      </c>
      <c r="X266" s="180" t="e">
        <f t="shared" si="68"/>
        <v>#REF!</v>
      </c>
      <c r="Y266" s="180" t="e">
        <f t="shared" si="68"/>
        <v>#REF!</v>
      </c>
      <c r="Z266" s="180" t="e">
        <f t="shared" si="68"/>
        <v>#REF!</v>
      </c>
      <c r="AA266" s="180" t="e">
        <f t="shared" si="68"/>
        <v>#REF!</v>
      </c>
      <c r="AB266" s="180" t="e">
        <f t="shared" si="68"/>
        <v>#REF!</v>
      </c>
      <c r="AC266" s="180" t="e">
        <f t="shared" si="68"/>
        <v>#REF!</v>
      </c>
      <c r="AD266" s="180" t="e">
        <f t="shared" si="68"/>
        <v>#REF!</v>
      </c>
      <c r="AE266" s="180" t="e">
        <f t="shared" si="68"/>
        <v>#REF!</v>
      </c>
      <c r="AF266" s="180" t="e">
        <f t="shared" si="69"/>
        <v>#REF!</v>
      </c>
      <c r="AG266" s="180" t="e">
        <f t="shared" si="69"/>
        <v>#REF!</v>
      </c>
      <c r="AH266" s="180" t="e">
        <f t="shared" si="69"/>
        <v>#REF!</v>
      </c>
      <c r="AI266" s="180" t="e">
        <f t="shared" si="69"/>
        <v>#REF!</v>
      </c>
      <c r="AJ266" s="180" t="e">
        <f t="shared" si="69"/>
        <v>#REF!</v>
      </c>
      <c r="AK266" s="180" t="e">
        <f t="shared" si="69"/>
        <v>#REF!</v>
      </c>
      <c r="AL266" s="180" t="e">
        <f t="shared" si="69"/>
        <v>#REF!</v>
      </c>
      <c r="AM266" s="180" t="str">
        <f t="shared" si="69"/>
        <v/>
      </c>
      <c r="AN266" s="180" t="str">
        <f t="shared" si="69"/>
        <v/>
      </c>
      <c r="AO266" s="180" t="str">
        <f t="shared" si="69"/>
        <v/>
      </c>
    </row>
    <row r="267" spans="8:41" hidden="1" outlineLevel="1" x14ac:dyDescent="0.75">
      <c r="H267" s="139">
        <f t="shared" si="63"/>
        <v>2050</v>
      </c>
      <c r="L267" s="180" t="e">
        <f t="shared" si="67"/>
        <v>#REF!</v>
      </c>
      <c r="M267" s="180" t="e">
        <f t="shared" si="67"/>
        <v>#REF!</v>
      </c>
      <c r="N267" s="180" t="e">
        <f t="shared" si="67"/>
        <v>#REF!</v>
      </c>
      <c r="O267" s="180" t="e">
        <f t="shared" si="67"/>
        <v>#REF!</v>
      </c>
      <c r="P267" s="180" t="e">
        <f t="shared" si="67"/>
        <v>#REF!</v>
      </c>
      <c r="Q267" s="180" t="e">
        <f t="shared" si="67"/>
        <v>#REF!</v>
      </c>
      <c r="R267" s="180" t="e">
        <f t="shared" si="67"/>
        <v>#REF!</v>
      </c>
      <c r="S267" s="180" t="e">
        <f t="shared" si="67"/>
        <v>#REF!</v>
      </c>
      <c r="T267" s="180" t="e">
        <f t="shared" si="67"/>
        <v>#REF!</v>
      </c>
      <c r="U267" s="180" t="e">
        <f t="shared" si="67"/>
        <v>#REF!</v>
      </c>
      <c r="V267" s="180" t="e">
        <f t="shared" si="68"/>
        <v>#REF!</v>
      </c>
      <c r="W267" s="180" t="e">
        <f t="shared" si="68"/>
        <v>#REF!</v>
      </c>
      <c r="X267" s="180" t="e">
        <f t="shared" si="68"/>
        <v>#REF!</v>
      </c>
      <c r="Y267" s="180" t="e">
        <f t="shared" si="68"/>
        <v>#REF!</v>
      </c>
      <c r="Z267" s="180" t="e">
        <f t="shared" si="68"/>
        <v>#REF!</v>
      </c>
      <c r="AA267" s="180" t="e">
        <f t="shared" si="68"/>
        <v>#REF!</v>
      </c>
      <c r="AB267" s="180" t="e">
        <f t="shared" si="68"/>
        <v>#REF!</v>
      </c>
      <c r="AC267" s="180" t="e">
        <f t="shared" si="68"/>
        <v>#REF!</v>
      </c>
      <c r="AD267" s="180" t="e">
        <f t="shared" si="68"/>
        <v>#REF!</v>
      </c>
      <c r="AE267" s="180" t="e">
        <f t="shared" si="68"/>
        <v>#REF!</v>
      </c>
      <c r="AF267" s="180" t="e">
        <f t="shared" si="69"/>
        <v>#REF!</v>
      </c>
      <c r="AG267" s="180" t="e">
        <f t="shared" si="69"/>
        <v>#REF!</v>
      </c>
      <c r="AH267" s="180" t="e">
        <f t="shared" si="69"/>
        <v>#REF!</v>
      </c>
      <c r="AI267" s="180" t="e">
        <f t="shared" si="69"/>
        <v>#REF!</v>
      </c>
      <c r="AJ267" s="180" t="e">
        <f t="shared" si="69"/>
        <v>#REF!</v>
      </c>
      <c r="AK267" s="180" t="e">
        <f t="shared" si="69"/>
        <v>#REF!</v>
      </c>
      <c r="AL267" s="180" t="e">
        <f t="shared" si="69"/>
        <v>#REF!</v>
      </c>
      <c r="AM267" s="180" t="str">
        <f t="shared" si="69"/>
        <v/>
      </c>
      <c r="AN267" s="180" t="str">
        <f t="shared" si="69"/>
        <v/>
      </c>
      <c r="AO267" s="180" t="str">
        <f t="shared" si="69"/>
        <v/>
      </c>
    </row>
    <row r="268" spans="8:41" hidden="1" outlineLevel="1" x14ac:dyDescent="0.75">
      <c r="H268" s="139" t="str">
        <f t="shared" si="63"/>
        <v/>
      </c>
      <c r="L268" s="180" t="str">
        <f t="shared" si="67"/>
        <v/>
      </c>
      <c r="M268" s="180" t="str">
        <f t="shared" si="67"/>
        <v/>
      </c>
      <c r="N268" s="180" t="str">
        <f t="shared" si="67"/>
        <v/>
      </c>
      <c r="O268" s="180" t="str">
        <f t="shared" si="67"/>
        <v/>
      </c>
      <c r="P268" s="180" t="str">
        <f t="shared" si="67"/>
        <v/>
      </c>
      <c r="Q268" s="180" t="str">
        <f t="shared" si="67"/>
        <v/>
      </c>
      <c r="R268" s="180" t="str">
        <f t="shared" si="67"/>
        <v/>
      </c>
      <c r="S268" s="180" t="str">
        <f t="shared" si="67"/>
        <v/>
      </c>
      <c r="T268" s="180" t="str">
        <f t="shared" si="67"/>
        <v/>
      </c>
      <c r="U268" s="180" t="str">
        <f t="shared" si="67"/>
        <v/>
      </c>
      <c r="V268" s="180" t="str">
        <f t="shared" si="68"/>
        <v/>
      </c>
      <c r="W268" s="180" t="str">
        <f t="shared" si="68"/>
        <v/>
      </c>
      <c r="X268" s="180" t="str">
        <f t="shared" si="68"/>
        <v/>
      </c>
      <c r="Y268" s="180" t="str">
        <f t="shared" si="68"/>
        <v/>
      </c>
      <c r="Z268" s="180" t="str">
        <f t="shared" si="68"/>
        <v/>
      </c>
      <c r="AA268" s="180" t="str">
        <f t="shared" si="68"/>
        <v/>
      </c>
      <c r="AB268" s="180" t="str">
        <f t="shared" si="68"/>
        <v/>
      </c>
      <c r="AC268" s="180" t="str">
        <f t="shared" si="68"/>
        <v/>
      </c>
      <c r="AD268" s="180" t="str">
        <f t="shared" si="68"/>
        <v/>
      </c>
      <c r="AE268" s="180" t="str">
        <f t="shared" si="68"/>
        <v/>
      </c>
      <c r="AF268" s="180" t="str">
        <f t="shared" si="69"/>
        <v/>
      </c>
      <c r="AG268" s="180" t="str">
        <f t="shared" si="69"/>
        <v/>
      </c>
      <c r="AH268" s="180" t="str">
        <f t="shared" si="69"/>
        <v/>
      </c>
      <c r="AI268" s="180" t="str">
        <f t="shared" si="69"/>
        <v/>
      </c>
      <c r="AJ268" s="180" t="str">
        <f t="shared" si="69"/>
        <v/>
      </c>
      <c r="AK268" s="180" t="str">
        <f t="shared" si="69"/>
        <v/>
      </c>
      <c r="AL268" s="180" t="str">
        <f t="shared" si="69"/>
        <v/>
      </c>
      <c r="AM268" s="180" t="str">
        <f t="shared" si="69"/>
        <v/>
      </c>
      <c r="AN268" s="180" t="str">
        <f t="shared" si="69"/>
        <v/>
      </c>
      <c r="AO268" s="180" t="str">
        <f t="shared" si="69"/>
        <v/>
      </c>
    </row>
    <row r="269" spans="8:41" hidden="1" outlineLevel="1" x14ac:dyDescent="0.75">
      <c r="H269" s="139" t="str">
        <f t="shared" si="63"/>
        <v/>
      </c>
      <c r="L269" s="180" t="str">
        <f t="shared" si="67"/>
        <v/>
      </c>
      <c r="M269" s="180" t="str">
        <f t="shared" si="67"/>
        <v/>
      </c>
      <c r="N269" s="180" t="str">
        <f t="shared" si="67"/>
        <v/>
      </c>
      <c r="O269" s="180" t="str">
        <f t="shared" si="67"/>
        <v/>
      </c>
      <c r="P269" s="180" t="str">
        <f t="shared" si="67"/>
        <v/>
      </c>
      <c r="Q269" s="180" t="str">
        <f t="shared" si="67"/>
        <v/>
      </c>
      <c r="R269" s="180" t="str">
        <f t="shared" si="67"/>
        <v/>
      </c>
      <c r="S269" s="180" t="str">
        <f t="shared" si="67"/>
        <v/>
      </c>
      <c r="T269" s="180" t="str">
        <f t="shared" si="67"/>
        <v/>
      </c>
      <c r="U269" s="180" t="str">
        <f t="shared" si="67"/>
        <v/>
      </c>
      <c r="V269" s="180" t="str">
        <f t="shared" si="68"/>
        <v/>
      </c>
      <c r="W269" s="180" t="str">
        <f t="shared" si="68"/>
        <v/>
      </c>
      <c r="X269" s="180" t="str">
        <f t="shared" si="68"/>
        <v/>
      </c>
      <c r="Y269" s="180" t="str">
        <f t="shared" si="68"/>
        <v/>
      </c>
      <c r="Z269" s="180" t="str">
        <f t="shared" si="68"/>
        <v/>
      </c>
      <c r="AA269" s="180" t="str">
        <f t="shared" si="68"/>
        <v/>
      </c>
      <c r="AB269" s="180" t="str">
        <f t="shared" si="68"/>
        <v/>
      </c>
      <c r="AC269" s="180" t="str">
        <f t="shared" si="68"/>
        <v/>
      </c>
      <c r="AD269" s="180" t="str">
        <f t="shared" si="68"/>
        <v/>
      </c>
      <c r="AE269" s="180" t="str">
        <f t="shared" si="68"/>
        <v/>
      </c>
      <c r="AF269" s="180" t="str">
        <f t="shared" si="69"/>
        <v/>
      </c>
      <c r="AG269" s="180" t="str">
        <f t="shared" si="69"/>
        <v/>
      </c>
      <c r="AH269" s="180" t="str">
        <f t="shared" si="69"/>
        <v/>
      </c>
      <c r="AI269" s="180" t="str">
        <f t="shared" si="69"/>
        <v/>
      </c>
      <c r="AJ269" s="180" t="str">
        <f t="shared" si="69"/>
        <v/>
      </c>
      <c r="AK269" s="180" t="str">
        <f t="shared" si="69"/>
        <v/>
      </c>
      <c r="AL269" s="180" t="str">
        <f t="shared" si="69"/>
        <v/>
      </c>
      <c r="AM269" s="180" t="str">
        <f t="shared" si="69"/>
        <v/>
      </c>
      <c r="AN269" s="180" t="str">
        <f t="shared" si="69"/>
        <v/>
      </c>
      <c r="AO269" s="180" t="str">
        <f t="shared" si="69"/>
        <v/>
      </c>
    </row>
    <row r="270" spans="8:41" hidden="1" outlineLevel="1" x14ac:dyDescent="0.75">
      <c r="H270" s="139" t="str">
        <f t="shared" si="63"/>
        <v/>
      </c>
      <c r="L270" s="180" t="str">
        <f t="shared" si="67"/>
        <v/>
      </c>
      <c r="M270" s="180" t="str">
        <f t="shared" si="67"/>
        <v/>
      </c>
      <c r="N270" s="180" t="str">
        <f t="shared" si="67"/>
        <v/>
      </c>
      <c r="O270" s="180" t="str">
        <f t="shared" si="67"/>
        <v/>
      </c>
      <c r="P270" s="180" t="str">
        <f t="shared" si="67"/>
        <v/>
      </c>
      <c r="Q270" s="180" t="str">
        <f t="shared" si="67"/>
        <v/>
      </c>
      <c r="R270" s="180" t="str">
        <f t="shared" si="67"/>
        <v/>
      </c>
      <c r="S270" s="180" t="str">
        <f t="shared" si="67"/>
        <v/>
      </c>
      <c r="T270" s="180" t="str">
        <f t="shared" si="67"/>
        <v/>
      </c>
      <c r="U270" s="180" t="str">
        <f t="shared" si="67"/>
        <v/>
      </c>
      <c r="V270" s="180" t="str">
        <f t="shared" si="68"/>
        <v/>
      </c>
      <c r="W270" s="180" t="str">
        <f t="shared" si="68"/>
        <v/>
      </c>
      <c r="X270" s="180" t="str">
        <f t="shared" si="68"/>
        <v/>
      </c>
      <c r="Y270" s="180" t="str">
        <f t="shared" si="68"/>
        <v/>
      </c>
      <c r="Z270" s="180" t="str">
        <f t="shared" si="68"/>
        <v/>
      </c>
      <c r="AA270" s="180" t="str">
        <f t="shared" si="68"/>
        <v/>
      </c>
      <c r="AB270" s="180" t="str">
        <f t="shared" si="68"/>
        <v/>
      </c>
      <c r="AC270" s="180" t="str">
        <f t="shared" si="68"/>
        <v/>
      </c>
      <c r="AD270" s="180" t="str">
        <f t="shared" si="68"/>
        <v/>
      </c>
      <c r="AE270" s="180" t="str">
        <f t="shared" si="68"/>
        <v/>
      </c>
      <c r="AF270" s="180" t="str">
        <f t="shared" si="69"/>
        <v/>
      </c>
      <c r="AG270" s="180" t="str">
        <f t="shared" si="69"/>
        <v/>
      </c>
      <c r="AH270" s="180" t="str">
        <f t="shared" si="69"/>
        <v/>
      </c>
      <c r="AI270" s="180" t="str">
        <f t="shared" si="69"/>
        <v/>
      </c>
      <c r="AJ270" s="180" t="str">
        <f t="shared" si="69"/>
        <v/>
      </c>
      <c r="AK270" s="180" t="str">
        <f t="shared" si="69"/>
        <v/>
      </c>
      <c r="AL270" s="180" t="str">
        <f t="shared" si="69"/>
        <v/>
      </c>
      <c r="AM270" s="180" t="str">
        <f t="shared" si="69"/>
        <v/>
      </c>
      <c r="AN270" s="180" t="str">
        <f t="shared" si="69"/>
        <v/>
      </c>
      <c r="AO270" s="180" t="str">
        <f t="shared" si="69"/>
        <v/>
      </c>
    </row>
    <row r="271" spans="8:41" hidden="1" outlineLevel="1" x14ac:dyDescent="0.75">
      <c r="H271" s="139" t="str">
        <f t="shared" si="63"/>
        <v/>
      </c>
      <c r="L271" s="180" t="str">
        <f t="shared" si="67"/>
        <v/>
      </c>
      <c r="M271" s="180" t="str">
        <f t="shared" si="67"/>
        <v/>
      </c>
      <c r="N271" s="180" t="str">
        <f t="shared" si="67"/>
        <v/>
      </c>
      <c r="O271" s="180" t="str">
        <f t="shared" si="67"/>
        <v/>
      </c>
      <c r="P271" s="180" t="str">
        <f t="shared" si="67"/>
        <v/>
      </c>
      <c r="Q271" s="180" t="str">
        <f t="shared" si="67"/>
        <v/>
      </c>
      <c r="R271" s="180" t="str">
        <f t="shared" si="67"/>
        <v/>
      </c>
      <c r="S271" s="180" t="str">
        <f t="shared" si="67"/>
        <v/>
      </c>
      <c r="T271" s="180" t="str">
        <f t="shared" si="67"/>
        <v/>
      </c>
      <c r="U271" s="180" t="str">
        <f t="shared" si="67"/>
        <v/>
      </c>
      <c r="V271" s="180" t="str">
        <f t="shared" si="68"/>
        <v/>
      </c>
      <c r="W271" s="180" t="str">
        <f t="shared" si="68"/>
        <v/>
      </c>
      <c r="X271" s="180" t="str">
        <f t="shared" si="68"/>
        <v/>
      </c>
      <c r="Y271" s="180" t="str">
        <f t="shared" si="68"/>
        <v/>
      </c>
      <c r="Z271" s="180" t="str">
        <f t="shared" si="68"/>
        <v/>
      </c>
      <c r="AA271" s="180" t="str">
        <f t="shared" si="68"/>
        <v/>
      </c>
      <c r="AB271" s="180" t="str">
        <f t="shared" si="68"/>
        <v/>
      </c>
      <c r="AC271" s="180" t="str">
        <f t="shared" si="68"/>
        <v/>
      </c>
      <c r="AD271" s="180" t="str">
        <f t="shared" si="68"/>
        <v/>
      </c>
      <c r="AE271" s="180" t="str">
        <f t="shared" si="68"/>
        <v/>
      </c>
      <c r="AF271" s="180" t="str">
        <f t="shared" si="69"/>
        <v/>
      </c>
      <c r="AG271" s="180" t="str">
        <f t="shared" si="69"/>
        <v/>
      </c>
      <c r="AH271" s="180" t="str">
        <f t="shared" si="69"/>
        <v/>
      </c>
      <c r="AI271" s="180" t="str">
        <f t="shared" si="69"/>
        <v/>
      </c>
      <c r="AJ271" s="180" t="str">
        <f t="shared" si="69"/>
        <v/>
      </c>
      <c r="AK271" s="180" t="str">
        <f t="shared" si="69"/>
        <v/>
      </c>
      <c r="AL271" s="180" t="str">
        <f t="shared" si="69"/>
        <v/>
      </c>
      <c r="AM271" s="180" t="str">
        <f t="shared" si="69"/>
        <v/>
      </c>
      <c r="AN271" s="180" t="str">
        <f t="shared" si="69"/>
        <v/>
      </c>
      <c r="AO271" s="180" t="str">
        <f t="shared" si="69"/>
        <v/>
      </c>
    </row>
    <row r="272" spans="8:41" hidden="1" outlineLevel="1" x14ac:dyDescent="0.75">
      <c r="H272" s="139" t="str">
        <f t="shared" si="63"/>
        <v/>
      </c>
      <c r="L272" s="180" t="str">
        <f t="shared" si="67"/>
        <v/>
      </c>
      <c r="M272" s="180" t="str">
        <f t="shared" si="67"/>
        <v/>
      </c>
      <c r="N272" s="180" t="str">
        <f t="shared" si="67"/>
        <v/>
      </c>
      <c r="O272" s="180" t="str">
        <f t="shared" si="67"/>
        <v/>
      </c>
      <c r="P272" s="180" t="str">
        <f t="shared" si="67"/>
        <v/>
      </c>
      <c r="Q272" s="180" t="str">
        <f t="shared" si="67"/>
        <v/>
      </c>
      <c r="R272" s="180" t="str">
        <f t="shared" si="67"/>
        <v/>
      </c>
      <c r="S272" s="180" t="str">
        <f t="shared" si="67"/>
        <v/>
      </c>
      <c r="T272" s="180" t="str">
        <f t="shared" si="67"/>
        <v/>
      </c>
      <c r="U272" s="180" t="str">
        <f t="shared" si="67"/>
        <v/>
      </c>
      <c r="V272" s="180" t="str">
        <f t="shared" si="68"/>
        <v/>
      </c>
      <c r="W272" s="180" t="str">
        <f t="shared" si="68"/>
        <v/>
      </c>
      <c r="X272" s="180" t="str">
        <f t="shared" si="68"/>
        <v/>
      </c>
      <c r="Y272" s="180" t="str">
        <f t="shared" si="68"/>
        <v/>
      </c>
      <c r="Z272" s="180" t="str">
        <f t="shared" si="68"/>
        <v/>
      </c>
      <c r="AA272" s="180" t="str">
        <f t="shared" si="68"/>
        <v/>
      </c>
      <c r="AB272" s="180" t="str">
        <f t="shared" si="68"/>
        <v/>
      </c>
      <c r="AC272" s="180" t="str">
        <f t="shared" si="68"/>
        <v/>
      </c>
      <c r="AD272" s="180" t="str">
        <f t="shared" si="68"/>
        <v/>
      </c>
      <c r="AE272" s="180" t="str">
        <f t="shared" si="68"/>
        <v/>
      </c>
      <c r="AF272" s="180" t="str">
        <f t="shared" si="69"/>
        <v/>
      </c>
      <c r="AG272" s="180" t="str">
        <f t="shared" si="69"/>
        <v/>
      </c>
      <c r="AH272" s="180" t="str">
        <f t="shared" si="69"/>
        <v/>
      </c>
      <c r="AI272" s="180" t="str">
        <f t="shared" si="69"/>
        <v/>
      </c>
      <c r="AJ272" s="180" t="str">
        <f t="shared" si="69"/>
        <v/>
      </c>
      <c r="AK272" s="180" t="str">
        <f t="shared" si="69"/>
        <v/>
      </c>
      <c r="AL272" s="180" t="str">
        <f t="shared" si="69"/>
        <v/>
      </c>
      <c r="AM272" s="180" t="str">
        <f t="shared" si="69"/>
        <v/>
      </c>
      <c r="AN272" s="180" t="str">
        <f t="shared" si="69"/>
        <v/>
      </c>
      <c r="AO272" s="180" t="str">
        <f t="shared" si="69"/>
        <v/>
      </c>
    </row>
    <row r="273" spans="9:41" collapsed="1" x14ac:dyDescent="0.75">
      <c r="I273" s="171" t="s">
        <v>16</v>
      </c>
      <c r="J273" s="171"/>
      <c r="K273" s="171" t="s">
        <v>63</v>
      </c>
      <c r="L273" s="170">
        <f t="shared" ref="L273:AO273" si="70">IF(AND(TRUE,L$67&lt;&gt;""),IF($E$7="SI",L206+L208+SUM(L211:L240)+SUM(L243:L272),0),"")</f>
        <v>0</v>
      </c>
      <c r="M273" s="170">
        <f t="shared" si="70"/>
        <v>0</v>
      </c>
      <c r="N273" s="170">
        <f t="shared" si="70"/>
        <v>0</v>
      </c>
      <c r="O273" s="170">
        <f t="shared" si="70"/>
        <v>0</v>
      </c>
      <c r="P273" s="170">
        <f t="shared" si="70"/>
        <v>0</v>
      </c>
      <c r="Q273" s="170">
        <f t="shared" si="70"/>
        <v>0</v>
      </c>
      <c r="R273" s="170">
        <f t="shared" si="70"/>
        <v>0</v>
      </c>
      <c r="S273" s="170">
        <f t="shared" si="70"/>
        <v>0</v>
      </c>
      <c r="T273" s="170">
        <f t="shared" si="70"/>
        <v>0</v>
      </c>
      <c r="U273" s="170">
        <f t="shared" si="70"/>
        <v>0</v>
      </c>
      <c r="V273" s="170">
        <f t="shared" si="70"/>
        <v>0</v>
      </c>
      <c r="W273" s="170">
        <f t="shared" si="70"/>
        <v>0</v>
      </c>
      <c r="X273" s="170">
        <f t="shared" si="70"/>
        <v>0</v>
      </c>
      <c r="Y273" s="170">
        <f t="shared" si="70"/>
        <v>0</v>
      </c>
      <c r="Z273" s="170">
        <f t="shared" si="70"/>
        <v>0</v>
      </c>
      <c r="AA273" s="170">
        <f t="shared" si="70"/>
        <v>0</v>
      </c>
      <c r="AB273" s="170">
        <f t="shared" si="70"/>
        <v>0</v>
      </c>
      <c r="AC273" s="170">
        <f t="shared" si="70"/>
        <v>0</v>
      </c>
      <c r="AD273" s="170">
        <f t="shared" si="70"/>
        <v>0</v>
      </c>
      <c r="AE273" s="170">
        <f t="shared" si="70"/>
        <v>0</v>
      </c>
      <c r="AF273" s="170">
        <f t="shared" si="70"/>
        <v>0</v>
      </c>
      <c r="AG273" s="170">
        <f t="shared" si="70"/>
        <v>0</v>
      </c>
      <c r="AH273" s="170">
        <f t="shared" si="70"/>
        <v>0</v>
      </c>
      <c r="AI273" s="170">
        <f t="shared" si="70"/>
        <v>0</v>
      </c>
      <c r="AJ273" s="170">
        <f t="shared" si="70"/>
        <v>0</v>
      </c>
      <c r="AK273" s="170">
        <f t="shared" si="70"/>
        <v>0</v>
      </c>
      <c r="AL273" s="170">
        <f t="shared" si="70"/>
        <v>0</v>
      </c>
      <c r="AM273" s="170" t="str">
        <f t="shared" si="70"/>
        <v/>
      </c>
      <c r="AN273" s="170" t="str">
        <f t="shared" si="70"/>
        <v/>
      </c>
      <c r="AO273" s="170" t="str">
        <f t="shared" si="70"/>
        <v/>
      </c>
    </row>
    <row r="274" spans="9:41" x14ac:dyDescent="0.75">
      <c r="I274" s="165" t="s">
        <v>26</v>
      </c>
      <c r="J274" s="165"/>
      <c r="K274" s="165" t="s">
        <v>63</v>
      </c>
      <c r="L274" s="164" t="e">
        <f t="shared" ref="L274:AO274" ca="1" si="71">IF(AND(TRUE,L$67&lt;&gt;""),L197+L204+L273,"")</f>
        <v>#REF!</v>
      </c>
      <c r="M274" s="164" t="e">
        <f t="shared" ca="1" si="71"/>
        <v>#REF!</v>
      </c>
      <c r="N274" s="164" t="e">
        <f t="shared" ca="1" si="71"/>
        <v>#REF!</v>
      </c>
      <c r="O274" s="164" t="e">
        <f t="shared" ca="1" si="71"/>
        <v>#REF!</v>
      </c>
      <c r="P274" s="164" t="e">
        <f t="shared" ca="1" si="71"/>
        <v>#REF!</v>
      </c>
      <c r="Q274" s="164" t="e">
        <f t="shared" ca="1" si="71"/>
        <v>#REF!</v>
      </c>
      <c r="R274" s="164" t="e">
        <f t="shared" ca="1" si="71"/>
        <v>#REF!</v>
      </c>
      <c r="S274" s="164" t="e">
        <f t="shared" ca="1" si="71"/>
        <v>#REF!</v>
      </c>
      <c r="T274" s="164" t="e">
        <f t="shared" ca="1" si="71"/>
        <v>#REF!</v>
      </c>
      <c r="U274" s="164" t="e">
        <f t="shared" ca="1" si="71"/>
        <v>#REF!</v>
      </c>
      <c r="V274" s="164" t="e">
        <f t="shared" ca="1" si="71"/>
        <v>#REF!</v>
      </c>
      <c r="W274" s="164" t="e">
        <f t="shared" ca="1" si="71"/>
        <v>#REF!</v>
      </c>
      <c r="X274" s="164" t="e">
        <f t="shared" ca="1" si="71"/>
        <v>#REF!</v>
      </c>
      <c r="Y274" s="164" t="e">
        <f t="shared" ca="1" si="71"/>
        <v>#REF!</v>
      </c>
      <c r="Z274" s="164" t="e">
        <f t="shared" ca="1" si="71"/>
        <v>#REF!</v>
      </c>
      <c r="AA274" s="164" t="e">
        <f t="shared" ca="1" si="71"/>
        <v>#REF!</v>
      </c>
      <c r="AB274" s="164" t="e">
        <f t="shared" ca="1" si="71"/>
        <v>#REF!</v>
      </c>
      <c r="AC274" s="164" t="e">
        <f t="shared" ca="1" si="71"/>
        <v>#REF!</v>
      </c>
      <c r="AD274" s="164" t="e">
        <f t="shared" ca="1" si="71"/>
        <v>#REF!</v>
      </c>
      <c r="AE274" s="164" t="e">
        <f t="shared" ca="1" si="71"/>
        <v>#REF!</v>
      </c>
      <c r="AF274" s="164" t="e">
        <f t="shared" ca="1" si="71"/>
        <v>#REF!</v>
      </c>
      <c r="AG274" s="164" t="e">
        <f t="shared" ca="1" si="71"/>
        <v>#REF!</v>
      </c>
      <c r="AH274" s="164" t="e">
        <f t="shared" ca="1" si="71"/>
        <v>#REF!</v>
      </c>
      <c r="AI274" s="164" t="e">
        <f t="shared" ca="1" si="71"/>
        <v>#REF!</v>
      </c>
      <c r="AJ274" s="164" t="e">
        <f t="shared" ca="1" si="71"/>
        <v>#REF!</v>
      </c>
      <c r="AK274" s="164" t="e">
        <f t="shared" ca="1" si="71"/>
        <v>#REF!</v>
      </c>
      <c r="AL274" s="164" t="e">
        <f t="shared" si="71"/>
        <v>#REF!</v>
      </c>
      <c r="AM274" s="164" t="str">
        <f t="shared" si="71"/>
        <v/>
      </c>
      <c r="AN274" s="164" t="str">
        <f t="shared" si="71"/>
        <v/>
      </c>
      <c r="AO274" s="164" t="str">
        <f t="shared" si="71"/>
        <v/>
      </c>
    </row>
    <row r="276" spans="9:41" x14ac:dyDescent="0.75">
      <c r="I276" s="166" t="s">
        <v>27</v>
      </c>
      <c r="J276" s="166"/>
      <c r="K276" s="166"/>
      <c r="L276" s="167" t="e">
        <f ca="1">L274</f>
        <v>#REF!</v>
      </c>
      <c r="M276" s="167" t="e">
        <f t="shared" ref="M276:AO276" ca="1" si="72">IF(AND(TRUE,M$67&lt;&gt;""),M274+L276,"")</f>
        <v>#REF!</v>
      </c>
      <c r="N276" s="167" t="e">
        <f t="shared" ca="1" si="72"/>
        <v>#REF!</v>
      </c>
      <c r="O276" s="167" t="e">
        <f t="shared" ca="1" si="72"/>
        <v>#REF!</v>
      </c>
      <c r="P276" s="167" t="e">
        <f t="shared" ca="1" si="72"/>
        <v>#REF!</v>
      </c>
      <c r="Q276" s="167" t="e">
        <f t="shared" ca="1" si="72"/>
        <v>#REF!</v>
      </c>
      <c r="R276" s="167" t="e">
        <f t="shared" ca="1" si="72"/>
        <v>#REF!</v>
      </c>
      <c r="S276" s="167" t="e">
        <f t="shared" ca="1" si="72"/>
        <v>#REF!</v>
      </c>
      <c r="T276" s="167" t="e">
        <f t="shared" ca="1" si="72"/>
        <v>#REF!</v>
      </c>
      <c r="U276" s="167" t="e">
        <f t="shared" ca="1" si="72"/>
        <v>#REF!</v>
      </c>
      <c r="V276" s="167" t="e">
        <f t="shared" ca="1" si="72"/>
        <v>#REF!</v>
      </c>
      <c r="W276" s="167" t="e">
        <f t="shared" ca="1" si="72"/>
        <v>#REF!</v>
      </c>
      <c r="X276" s="167" t="e">
        <f t="shared" ca="1" si="72"/>
        <v>#REF!</v>
      </c>
      <c r="Y276" s="167" t="e">
        <f t="shared" ca="1" si="72"/>
        <v>#REF!</v>
      </c>
      <c r="Z276" s="167" t="e">
        <f t="shared" ca="1" si="72"/>
        <v>#REF!</v>
      </c>
      <c r="AA276" s="167" t="e">
        <f t="shared" ca="1" si="72"/>
        <v>#REF!</v>
      </c>
      <c r="AB276" s="167" t="e">
        <f t="shared" ca="1" si="72"/>
        <v>#REF!</v>
      </c>
      <c r="AC276" s="167" t="e">
        <f t="shared" ca="1" si="72"/>
        <v>#REF!</v>
      </c>
      <c r="AD276" s="167" t="e">
        <f t="shared" ca="1" si="72"/>
        <v>#REF!</v>
      </c>
      <c r="AE276" s="167" t="e">
        <f t="shared" ca="1" si="72"/>
        <v>#REF!</v>
      </c>
      <c r="AF276" s="167" t="e">
        <f t="shared" ca="1" si="72"/>
        <v>#REF!</v>
      </c>
      <c r="AG276" s="167" t="e">
        <f t="shared" ca="1" si="72"/>
        <v>#REF!</v>
      </c>
      <c r="AH276" s="167" t="e">
        <f t="shared" ca="1" si="72"/>
        <v>#REF!</v>
      </c>
      <c r="AI276" s="167" t="e">
        <f t="shared" ca="1" si="72"/>
        <v>#REF!</v>
      </c>
      <c r="AJ276" s="167" t="e">
        <f t="shared" ca="1" si="72"/>
        <v>#REF!</v>
      </c>
      <c r="AK276" s="167" t="e">
        <f t="shared" ca="1" si="72"/>
        <v>#REF!</v>
      </c>
      <c r="AL276" s="167" t="e">
        <f t="shared" ca="1" si="72"/>
        <v>#REF!</v>
      </c>
      <c r="AM276" s="167" t="str">
        <f t="shared" si="72"/>
        <v/>
      </c>
      <c r="AN276" s="167" t="str">
        <f t="shared" si="72"/>
        <v/>
      </c>
      <c r="AO276" s="167" t="str">
        <f t="shared" si="72"/>
        <v/>
      </c>
    </row>
    <row r="277" spans="9:41" x14ac:dyDescent="0.75">
      <c r="I277" s="166" t="s">
        <v>28</v>
      </c>
      <c r="J277" s="166"/>
      <c r="K277" s="166"/>
      <c r="L277" s="56">
        <f>IF(AND(TRUE,L$67&lt;&gt;""),SUMIFS(FOI!$I:$I,FOI!$B:$B,L$67),"")</f>
        <v>1.7643630305095401E-2</v>
      </c>
      <c r="M277" s="56">
        <f>IF(AND(TRUE,M$67&lt;&gt;""),SUMIFS(FOI!$I:$I,FOI!$B:$B,M$67),"")</f>
        <v>1.9167061079574096E-2</v>
      </c>
      <c r="N277" s="56">
        <f>IF(AND(TRUE,N$67&lt;&gt;""),SUMIFS(FOI!$I:$I,FOI!$B:$B,N$67),"")</f>
        <v>1.6929965585859491E-2</v>
      </c>
      <c r="O277" s="56">
        <f>IF(AND(TRUE,O$67&lt;&gt;""),SUMIFS(FOI!$I:$I,FOI!$B:$B,O$67),"")</f>
        <v>1.692996558585939E-2</v>
      </c>
      <c r="P277" s="56">
        <f>IF(AND(TRUE,P$67&lt;&gt;""),SUMIFS(FOI!$I:$I,FOI!$B:$B,P$67),"")</f>
        <v>1.6929965585859557E-2</v>
      </c>
      <c r="Q277" s="56">
        <f>IF(AND(TRUE,Q$67&lt;&gt;""),SUMIFS(FOI!$I:$I,FOI!$B:$B,Q$67),"")</f>
        <v>1.6929965585859182E-2</v>
      </c>
      <c r="R277" s="56">
        <f>IF(AND(TRUE,R$67&lt;&gt;""),SUMIFS(FOI!$I:$I,FOI!$B:$B,R$67),"")</f>
        <v>1.6929965585859085E-2</v>
      </c>
      <c r="S277" s="56">
        <f>IF(AND(TRUE,S$67&lt;&gt;""),SUMIFS(FOI!$I:$I,FOI!$B:$B,S$67),"")</f>
        <v>1.692996558585939E-2</v>
      </c>
      <c r="T277" s="56">
        <f>IF(AND(TRUE,T$67&lt;&gt;""),SUMIFS(FOI!$I:$I,FOI!$B:$B,T$67),"")</f>
        <v>1.692996558585946E-2</v>
      </c>
      <c r="U277" s="56">
        <f>IF(AND(TRUE,U$67&lt;&gt;""),SUMIFS(FOI!$I:$I,FOI!$B:$B,U$67),"")</f>
        <v>1.6929965585859567E-2</v>
      </c>
      <c r="V277" s="56">
        <f>IF(AND(TRUE,V$67&lt;&gt;""),SUMIFS(FOI!$I:$I,FOI!$B:$B,V$67),"")</f>
        <v>1.6929965585859446E-2</v>
      </c>
      <c r="W277" s="56">
        <f>IF(AND(TRUE,W$67&lt;&gt;""),SUMIFS(FOI!$I:$I,FOI!$B:$B,W$67),"")</f>
        <v>1.6929965585859425E-2</v>
      </c>
      <c r="X277" s="56">
        <f>IF(AND(TRUE,X$67&lt;&gt;""),SUMIFS(FOI!$I:$I,FOI!$B:$B,X$67),"")</f>
        <v>1.6929965585859203E-2</v>
      </c>
      <c r="Y277" s="56">
        <f>IF(AND(TRUE,Y$67&lt;&gt;""),SUMIFS(FOI!$I:$I,FOI!$B:$B,Y$67),"")</f>
        <v>1.6929965585859061E-2</v>
      </c>
      <c r="Z277" s="56">
        <f>IF(AND(TRUE,Z$67&lt;&gt;""),SUMIFS(FOI!$I:$I,FOI!$B:$B,Z$67),"")</f>
        <v>1.6929965585859665E-2</v>
      </c>
      <c r="AA277" s="56">
        <f>IF(AND(TRUE,AA$67&lt;&gt;""),SUMIFS(FOI!$I:$I,FOI!$B:$B,AA$67),"")</f>
        <v>1.6929965585859505E-2</v>
      </c>
      <c r="AB277" s="56">
        <f>IF(AND(TRUE,AB$67&lt;&gt;""),SUMIFS(FOI!$I:$I,FOI!$B:$B,AB$67),"")</f>
        <v>1.6929965585859529E-2</v>
      </c>
      <c r="AC277" s="56">
        <f>IF(AND(TRUE,AC$67&lt;&gt;""),SUMIFS(FOI!$I:$I,FOI!$B:$B,AC$67),"")</f>
        <v>1.6929965585859654E-2</v>
      </c>
      <c r="AD277" s="56">
        <f>IF(AND(TRUE,AD$67&lt;&gt;""),SUMIFS(FOI!$I:$I,FOI!$B:$B,AD$67),"")</f>
        <v>1.6929965585859526E-2</v>
      </c>
      <c r="AE277" s="56">
        <f>IF(AND(TRUE,AE$67&lt;&gt;""),SUMIFS(FOI!$I:$I,FOI!$B:$B,AE$67),"")</f>
        <v>1.6929965585859508E-2</v>
      </c>
      <c r="AF277" s="56">
        <f>IF(AND(TRUE,AF$67&lt;&gt;""),SUMIFS(FOI!$I:$I,FOI!$B:$B,AF$67),"")</f>
        <v>1.6929965585859526E-2</v>
      </c>
      <c r="AG277" s="56">
        <f>IF(AND(TRUE,AG$67&lt;&gt;""),SUMIFS(FOI!$I:$I,FOI!$B:$B,AG$67),"")</f>
        <v>1.6929965585859328E-2</v>
      </c>
      <c r="AH277" s="56">
        <f>IF(AND(TRUE,AH$67&lt;&gt;""),SUMIFS(FOI!$I:$I,FOI!$B:$B,AH$67),"")</f>
        <v>0</v>
      </c>
      <c r="AI277" s="56">
        <f>IF(AND(TRUE,AI$67&lt;&gt;""),SUMIFS(FOI!$I:$I,FOI!$B:$B,AI$67),"")</f>
        <v>0</v>
      </c>
      <c r="AJ277" s="56">
        <f>IF(AND(TRUE,AJ$67&lt;&gt;""),SUMIFS(FOI!$I:$I,FOI!$B:$B,AJ$67),"")</f>
        <v>0</v>
      </c>
      <c r="AK277" s="56">
        <f>IF(AND(TRUE,AK$67&lt;&gt;""),SUMIFS(FOI!$I:$I,FOI!$B:$B,AK$67),"")</f>
        <v>0</v>
      </c>
      <c r="AL277" s="56">
        <f>IF(AND(TRUE,AL$67&lt;&gt;""),SUMIFS(FOI!$I:$I,FOI!$B:$B,AL$67),"")</f>
        <v>0</v>
      </c>
      <c r="AM277" s="56" t="str">
        <f>IF(AND(TRUE,AM$67&lt;&gt;""),SUMIFS(FOI!$I:$I,FOI!$B:$B,AM$67),"")</f>
        <v/>
      </c>
      <c r="AN277" s="56" t="str">
        <f>IF(AND(TRUE,AN$67&lt;&gt;""),SUMIFS(FOI!$I:$I,FOI!$B:$B,AN$67),"")</f>
        <v/>
      </c>
      <c r="AO277" s="56" t="str">
        <f>IF(AND(TRUE,AO$67&lt;&gt;""),SUMIFS(FOI!$I:$I,FOI!$B:$B,AO$67),"")</f>
        <v/>
      </c>
    </row>
    <row r="278" spans="9:41" x14ac:dyDescent="0.75">
      <c r="I278" s="166" t="s">
        <v>29</v>
      </c>
      <c r="J278" s="166"/>
      <c r="K278" s="166"/>
      <c r="L278" s="57">
        <v>1</v>
      </c>
      <c r="M278" s="58">
        <f t="shared" ref="M278:AO278" si="73">IF(AND(TRUE,M$67&lt;&gt;""),(1+M277)*L278,"")</f>
        <v>1.019167061079574</v>
      </c>
      <c r="N278" s="58">
        <f t="shared" si="73"/>
        <v>1.0364215243498927</v>
      </c>
      <c r="O278" s="58">
        <f t="shared" si="73"/>
        <v>1.0539681050895804</v>
      </c>
      <c r="P278" s="58">
        <f t="shared" si="73"/>
        <v>1.0718117488373404</v>
      </c>
      <c r="Q278" s="58">
        <f t="shared" si="73"/>
        <v>1.0899574848596763</v>
      </c>
      <c r="R278" s="58">
        <f t="shared" si="73"/>
        <v>1.1084104275683999</v>
      </c>
      <c r="S278" s="58">
        <f t="shared" si="73"/>
        <v>1.1271757779621407</v>
      </c>
      <c r="T278" s="58">
        <f t="shared" si="73"/>
        <v>1.1462588250922541</v>
      </c>
      <c r="U278" s="58">
        <f t="shared" si="73"/>
        <v>1.1656649475535537</v>
      </c>
      <c r="V278" s="58">
        <f t="shared" si="73"/>
        <v>1.1853996150002779</v>
      </c>
      <c r="W278" s="58">
        <f t="shared" si="73"/>
        <v>1.2054683896877236</v>
      </c>
      <c r="X278" s="58">
        <f t="shared" si="73"/>
        <v>1.2258769280399779</v>
      </c>
      <c r="Y278" s="58">
        <f t="shared" si="73"/>
        <v>1.2466309822441934</v>
      </c>
      <c r="Z278" s="58">
        <f t="shared" si="73"/>
        <v>1.267736401871854</v>
      </c>
      <c r="AA278" s="58">
        <f t="shared" si="73"/>
        <v>1.2891991355274859</v>
      </c>
      <c r="AB278" s="58">
        <f t="shared" si="73"/>
        <v>1.311025232525286</v>
      </c>
      <c r="AC278" s="58">
        <f t="shared" si="73"/>
        <v>1.3332208445941327</v>
      </c>
      <c r="AD278" s="58">
        <f t="shared" si="73"/>
        <v>1.3557922276114618</v>
      </c>
      <c r="AE278" s="58">
        <f t="shared" si="73"/>
        <v>1.3787457433664996</v>
      </c>
      <c r="AF278" s="58">
        <f t="shared" si="73"/>
        <v>1.4020878613533447</v>
      </c>
      <c r="AG278" s="58">
        <f t="shared" si="73"/>
        <v>1.4258251605944079</v>
      </c>
      <c r="AH278" s="58">
        <f t="shared" si="73"/>
        <v>1.4258251605944079</v>
      </c>
      <c r="AI278" s="58">
        <f t="shared" si="73"/>
        <v>1.4258251605944079</v>
      </c>
      <c r="AJ278" s="58">
        <f t="shared" si="73"/>
        <v>1.4258251605944079</v>
      </c>
      <c r="AK278" s="58">
        <f t="shared" si="73"/>
        <v>1.4258251605944079</v>
      </c>
      <c r="AL278" s="58">
        <f t="shared" si="73"/>
        <v>1.4258251605944079</v>
      </c>
      <c r="AM278" s="58" t="str">
        <f t="shared" si="73"/>
        <v/>
      </c>
      <c r="AN278" s="58" t="str">
        <f t="shared" si="73"/>
        <v/>
      </c>
      <c r="AO278" s="58" t="str">
        <f t="shared" si="73"/>
        <v/>
      </c>
    </row>
    <row r="279" spans="9:41" x14ac:dyDescent="0.75">
      <c r="I279" s="165" t="s">
        <v>30</v>
      </c>
      <c r="J279" s="165"/>
      <c r="K279" s="165" t="s">
        <v>63</v>
      </c>
      <c r="L279" s="164" t="e">
        <f t="shared" ref="L279:AO279" ca="1" si="74">IF(AND(TRUE,L$67&lt;&gt;""),L274/L278,"")</f>
        <v>#REF!</v>
      </c>
      <c r="M279" s="164" t="e">
        <f t="shared" ca="1" si="74"/>
        <v>#REF!</v>
      </c>
      <c r="N279" s="164" t="e">
        <f t="shared" ca="1" si="74"/>
        <v>#REF!</v>
      </c>
      <c r="O279" s="164" t="e">
        <f t="shared" ca="1" si="74"/>
        <v>#REF!</v>
      </c>
      <c r="P279" s="164" t="e">
        <f t="shared" ca="1" si="74"/>
        <v>#REF!</v>
      </c>
      <c r="Q279" s="164" t="e">
        <f t="shared" ca="1" si="74"/>
        <v>#REF!</v>
      </c>
      <c r="R279" s="164" t="e">
        <f t="shared" ca="1" si="74"/>
        <v>#REF!</v>
      </c>
      <c r="S279" s="164" t="e">
        <f t="shared" ca="1" si="74"/>
        <v>#REF!</v>
      </c>
      <c r="T279" s="164" t="e">
        <f t="shared" ca="1" si="74"/>
        <v>#REF!</v>
      </c>
      <c r="U279" s="164" t="e">
        <f t="shared" ca="1" si="74"/>
        <v>#REF!</v>
      </c>
      <c r="V279" s="164" t="e">
        <f t="shared" ca="1" si="74"/>
        <v>#REF!</v>
      </c>
      <c r="W279" s="164" t="e">
        <f t="shared" ca="1" si="74"/>
        <v>#REF!</v>
      </c>
      <c r="X279" s="164" t="e">
        <f t="shared" ca="1" si="74"/>
        <v>#REF!</v>
      </c>
      <c r="Y279" s="164" t="e">
        <f t="shared" ca="1" si="74"/>
        <v>#REF!</v>
      </c>
      <c r="Z279" s="164" t="e">
        <f t="shared" ca="1" si="74"/>
        <v>#REF!</v>
      </c>
      <c r="AA279" s="164" t="e">
        <f t="shared" ca="1" si="74"/>
        <v>#REF!</v>
      </c>
      <c r="AB279" s="164" t="e">
        <f t="shared" ca="1" si="74"/>
        <v>#REF!</v>
      </c>
      <c r="AC279" s="164" t="e">
        <f t="shared" ca="1" si="74"/>
        <v>#REF!</v>
      </c>
      <c r="AD279" s="164" t="e">
        <f t="shared" ca="1" si="74"/>
        <v>#REF!</v>
      </c>
      <c r="AE279" s="164" t="e">
        <f t="shared" ca="1" si="74"/>
        <v>#REF!</v>
      </c>
      <c r="AF279" s="164" t="e">
        <f t="shared" ca="1" si="74"/>
        <v>#REF!</v>
      </c>
      <c r="AG279" s="164" t="e">
        <f t="shared" ca="1" si="74"/>
        <v>#REF!</v>
      </c>
      <c r="AH279" s="164" t="e">
        <f t="shared" ca="1" si="74"/>
        <v>#REF!</v>
      </c>
      <c r="AI279" s="164" t="e">
        <f t="shared" ca="1" si="74"/>
        <v>#REF!</v>
      </c>
      <c r="AJ279" s="164" t="e">
        <f t="shared" ca="1" si="74"/>
        <v>#REF!</v>
      </c>
      <c r="AK279" s="164" t="e">
        <f t="shared" ca="1" si="74"/>
        <v>#REF!</v>
      </c>
      <c r="AL279" s="164" t="e">
        <f t="shared" si="74"/>
        <v>#REF!</v>
      </c>
      <c r="AM279" s="164" t="str">
        <f t="shared" si="74"/>
        <v/>
      </c>
      <c r="AN279" s="164" t="str">
        <f t="shared" si="74"/>
        <v/>
      </c>
      <c r="AO279" s="164" t="str">
        <f t="shared" si="74"/>
        <v/>
      </c>
    </row>
    <row r="280" spans="9:41" x14ac:dyDescent="0.75">
      <c r="I280" s="165" t="s">
        <v>31</v>
      </c>
      <c r="J280" s="165"/>
      <c r="K280" s="165" t="s">
        <v>63</v>
      </c>
      <c r="L280" s="164" t="e">
        <f ca="1">L279</f>
        <v>#REF!</v>
      </c>
      <c r="M280" s="164" t="e">
        <f t="shared" ref="M280:AO280" ca="1" si="75">IF(AND(TRUE,M$67&lt;&gt;""),M279+L280,"")</f>
        <v>#REF!</v>
      </c>
      <c r="N280" s="164" t="e">
        <f t="shared" ca="1" si="75"/>
        <v>#REF!</v>
      </c>
      <c r="O280" s="164" t="e">
        <f t="shared" ca="1" si="75"/>
        <v>#REF!</v>
      </c>
      <c r="P280" s="164" t="e">
        <f t="shared" ca="1" si="75"/>
        <v>#REF!</v>
      </c>
      <c r="Q280" s="164" t="e">
        <f t="shared" ca="1" si="75"/>
        <v>#REF!</v>
      </c>
      <c r="R280" s="164" t="e">
        <f t="shared" ca="1" si="75"/>
        <v>#REF!</v>
      </c>
      <c r="S280" s="164" t="e">
        <f t="shared" ca="1" si="75"/>
        <v>#REF!</v>
      </c>
      <c r="T280" s="164" t="e">
        <f t="shared" ca="1" si="75"/>
        <v>#REF!</v>
      </c>
      <c r="U280" s="164" t="e">
        <f t="shared" ca="1" si="75"/>
        <v>#REF!</v>
      </c>
      <c r="V280" s="164" t="e">
        <f t="shared" ca="1" si="75"/>
        <v>#REF!</v>
      </c>
      <c r="W280" s="164" t="e">
        <f t="shared" ca="1" si="75"/>
        <v>#REF!</v>
      </c>
      <c r="X280" s="164" t="e">
        <f t="shared" ca="1" si="75"/>
        <v>#REF!</v>
      </c>
      <c r="Y280" s="164" t="e">
        <f t="shared" ca="1" si="75"/>
        <v>#REF!</v>
      </c>
      <c r="Z280" s="164" t="e">
        <f t="shared" ca="1" si="75"/>
        <v>#REF!</v>
      </c>
      <c r="AA280" s="164" t="e">
        <f t="shared" ca="1" si="75"/>
        <v>#REF!</v>
      </c>
      <c r="AB280" s="164" t="e">
        <f t="shared" ca="1" si="75"/>
        <v>#REF!</v>
      </c>
      <c r="AC280" s="164" t="e">
        <f t="shared" ca="1" si="75"/>
        <v>#REF!</v>
      </c>
      <c r="AD280" s="164" t="e">
        <f t="shared" ca="1" si="75"/>
        <v>#REF!</v>
      </c>
      <c r="AE280" s="164" t="e">
        <f t="shared" ca="1" si="75"/>
        <v>#REF!</v>
      </c>
      <c r="AF280" s="164" t="e">
        <f t="shared" ca="1" si="75"/>
        <v>#REF!</v>
      </c>
      <c r="AG280" s="164" t="e">
        <f t="shared" ca="1" si="75"/>
        <v>#REF!</v>
      </c>
      <c r="AH280" s="164" t="e">
        <f t="shared" ca="1" si="75"/>
        <v>#REF!</v>
      </c>
      <c r="AI280" s="164" t="e">
        <f t="shared" ca="1" si="75"/>
        <v>#REF!</v>
      </c>
      <c r="AJ280" s="164" t="e">
        <f t="shared" ca="1" si="75"/>
        <v>#REF!</v>
      </c>
      <c r="AK280" s="164" t="e">
        <f t="shared" ca="1" si="75"/>
        <v>#REF!</v>
      </c>
      <c r="AL280" s="164" t="e">
        <f t="shared" ca="1" si="75"/>
        <v>#REF!</v>
      </c>
      <c r="AM280" s="164" t="str">
        <f t="shared" si="75"/>
        <v/>
      </c>
      <c r="AN280" s="164" t="str">
        <f t="shared" si="75"/>
        <v/>
      </c>
      <c r="AO280" s="164" t="str">
        <f t="shared" si="75"/>
        <v/>
      </c>
    </row>
    <row r="285" spans="9:41" x14ac:dyDescent="0.75">
      <c r="I285" s="334" t="s">
        <v>32</v>
      </c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  <c r="Z285" s="334"/>
      <c r="AA285" s="334"/>
      <c r="AB285" s="334"/>
      <c r="AC285" s="334"/>
      <c r="AD285" s="334"/>
      <c r="AE285" s="334"/>
      <c r="AF285" s="334"/>
      <c r="AG285" s="334"/>
      <c r="AH285" s="334"/>
      <c r="AI285" s="334"/>
      <c r="AJ285" s="334"/>
      <c r="AK285" s="334"/>
      <c r="AL285" s="334"/>
      <c r="AM285" s="334"/>
      <c r="AN285" s="334"/>
      <c r="AO285" s="334"/>
    </row>
    <row r="286" spans="9:41" x14ac:dyDescent="0.75"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V286" s="163"/>
    </row>
    <row r="287" spans="9:41" x14ac:dyDescent="0.75">
      <c r="I287" s="179" t="s">
        <v>18</v>
      </c>
      <c r="J287" s="179" t="s">
        <v>19</v>
      </c>
      <c r="K287" s="179" t="s">
        <v>20</v>
      </c>
      <c r="L287" s="178">
        <f>YEAR($E$4)</f>
        <v>2026</v>
      </c>
      <c r="M287" s="178">
        <f t="shared" ref="M287:AO287" si="76">IF(L287&lt;&gt;"",IF(L287+1&lt;YEAR($E$4)+$E$5,L287+1,""),"")</f>
        <v>2027</v>
      </c>
      <c r="N287" s="178">
        <f t="shared" si="76"/>
        <v>2028</v>
      </c>
      <c r="O287" s="178">
        <f t="shared" si="76"/>
        <v>2029</v>
      </c>
      <c r="P287" s="178">
        <f t="shared" si="76"/>
        <v>2030</v>
      </c>
      <c r="Q287" s="178">
        <f t="shared" si="76"/>
        <v>2031</v>
      </c>
      <c r="R287" s="178">
        <f t="shared" si="76"/>
        <v>2032</v>
      </c>
      <c r="S287" s="178">
        <f t="shared" si="76"/>
        <v>2033</v>
      </c>
      <c r="T287" s="178">
        <f t="shared" si="76"/>
        <v>2034</v>
      </c>
      <c r="U287" s="178">
        <f t="shared" si="76"/>
        <v>2035</v>
      </c>
      <c r="V287" s="178">
        <f t="shared" si="76"/>
        <v>2036</v>
      </c>
      <c r="W287" s="178">
        <f t="shared" si="76"/>
        <v>2037</v>
      </c>
      <c r="X287" s="178">
        <f t="shared" si="76"/>
        <v>2038</v>
      </c>
      <c r="Y287" s="178">
        <f t="shared" si="76"/>
        <v>2039</v>
      </c>
      <c r="Z287" s="178">
        <f t="shared" si="76"/>
        <v>2040</v>
      </c>
      <c r="AA287" s="178">
        <f t="shared" si="76"/>
        <v>2041</v>
      </c>
      <c r="AB287" s="178">
        <f t="shared" si="76"/>
        <v>2042</v>
      </c>
      <c r="AC287" s="178">
        <f t="shared" si="76"/>
        <v>2043</v>
      </c>
      <c r="AD287" s="178">
        <f t="shared" si="76"/>
        <v>2044</v>
      </c>
      <c r="AE287" s="178">
        <f t="shared" si="76"/>
        <v>2045</v>
      </c>
      <c r="AF287" s="178">
        <f t="shared" si="76"/>
        <v>2046</v>
      </c>
      <c r="AG287" s="178">
        <f t="shared" si="76"/>
        <v>2047</v>
      </c>
      <c r="AH287" s="178">
        <f t="shared" si="76"/>
        <v>2048</v>
      </c>
      <c r="AI287" s="178">
        <f t="shared" si="76"/>
        <v>2049</v>
      </c>
      <c r="AJ287" s="178">
        <f t="shared" si="76"/>
        <v>2050</v>
      </c>
      <c r="AK287" s="178" t="str">
        <f t="shared" si="76"/>
        <v/>
      </c>
      <c r="AL287" s="178" t="str">
        <f t="shared" si="76"/>
        <v/>
      </c>
      <c r="AM287" s="178" t="str">
        <f t="shared" si="76"/>
        <v/>
      </c>
      <c r="AN287" s="178" t="str">
        <f t="shared" si="76"/>
        <v/>
      </c>
      <c r="AO287" s="178" t="str">
        <f t="shared" si="76"/>
        <v/>
      </c>
    </row>
    <row r="288" spans="9:41" x14ac:dyDescent="0.75"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V288" s="163"/>
    </row>
    <row r="289" spans="9:41" x14ac:dyDescent="0.75">
      <c r="I289" s="177" t="s">
        <v>10</v>
      </c>
      <c r="J289" s="177"/>
      <c r="K289" s="177" t="s">
        <v>64</v>
      </c>
      <c r="L289" s="176">
        <f t="shared" ref="L289:AO289" si="77">IF(AND(TRUE,L$67&lt;&gt;""),L73,"")</f>
        <v>3000</v>
      </c>
      <c r="M289" s="176">
        <f t="shared" ca="1" si="77"/>
        <v>3000</v>
      </c>
      <c r="N289" s="176">
        <f t="shared" ca="1" si="77"/>
        <v>3000</v>
      </c>
      <c r="O289" s="176">
        <f t="shared" ca="1" si="77"/>
        <v>3000</v>
      </c>
      <c r="P289" s="176">
        <f t="shared" ca="1" si="77"/>
        <v>3000</v>
      </c>
      <c r="Q289" s="176">
        <f t="shared" ca="1" si="77"/>
        <v>3000</v>
      </c>
      <c r="R289" s="176">
        <f t="shared" ca="1" si="77"/>
        <v>3000</v>
      </c>
      <c r="S289" s="176">
        <f t="shared" ca="1" si="77"/>
        <v>3000</v>
      </c>
      <c r="T289" s="176">
        <f t="shared" ca="1" si="77"/>
        <v>3000</v>
      </c>
      <c r="U289" s="176">
        <f t="shared" ca="1" si="77"/>
        <v>3000</v>
      </c>
      <c r="V289" s="176">
        <f t="shared" ca="1" si="77"/>
        <v>3000</v>
      </c>
      <c r="W289" s="176">
        <f t="shared" ca="1" si="77"/>
        <v>3000</v>
      </c>
      <c r="X289" s="176">
        <f t="shared" ca="1" si="77"/>
        <v>3000</v>
      </c>
      <c r="Y289" s="176">
        <f t="shared" ca="1" si="77"/>
        <v>3000</v>
      </c>
      <c r="Z289" s="176">
        <f t="shared" ca="1" si="77"/>
        <v>3000</v>
      </c>
      <c r="AA289" s="176">
        <f t="shared" ca="1" si="77"/>
        <v>3000</v>
      </c>
      <c r="AB289" s="176">
        <f t="shared" ca="1" si="77"/>
        <v>3000</v>
      </c>
      <c r="AC289" s="176">
        <f t="shared" ca="1" si="77"/>
        <v>3000</v>
      </c>
      <c r="AD289" s="176">
        <f t="shared" ca="1" si="77"/>
        <v>3000</v>
      </c>
      <c r="AE289" s="176">
        <f t="shared" ca="1" si="77"/>
        <v>3000</v>
      </c>
      <c r="AF289" s="176">
        <f t="shared" ca="1" si="77"/>
        <v>3000</v>
      </c>
      <c r="AG289" s="176">
        <f t="shared" ca="1" si="77"/>
        <v>3000</v>
      </c>
      <c r="AH289" s="176">
        <f t="shared" ca="1" si="77"/>
        <v>3000</v>
      </c>
      <c r="AI289" s="176">
        <f t="shared" ca="1" si="77"/>
        <v>3000</v>
      </c>
      <c r="AJ289" s="176">
        <f t="shared" ca="1" si="77"/>
        <v>3000</v>
      </c>
      <c r="AK289" s="176">
        <f t="shared" ca="1" si="77"/>
        <v>73631.71238061694</v>
      </c>
      <c r="AL289" s="176">
        <f t="shared" si="77"/>
        <v>0</v>
      </c>
      <c r="AM289" s="176" t="str">
        <f t="shared" si="77"/>
        <v/>
      </c>
      <c r="AN289" s="176" t="str">
        <f t="shared" si="77"/>
        <v/>
      </c>
      <c r="AO289" s="176" t="str">
        <f t="shared" si="77"/>
        <v/>
      </c>
    </row>
    <row r="290" spans="9:41" x14ac:dyDescent="0.75">
      <c r="I290" s="175" t="s">
        <v>11</v>
      </c>
      <c r="J290" s="175"/>
      <c r="K290" s="175" t="s">
        <v>64</v>
      </c>
      <c r="L290" s="174">
        <f t="shared" ref="L290:AO290" ca="1" si="78">IF(AND(TRUE,L$67&lt;&gt;""),L85,"")</f>
        <v>-5699.2199999999993</v>
      </c>
      <c r="M290" s="174">
        <f t="shared" ca="1" si="78"/>
        <v>-747.84</v>
      </c>
      <c r="N290" s="174">
        <f t="shared" ca="1" si="78"/>
        <v>67.019999999999982</v>
      </c>
      <c r="O290" s="174">
        <f t="shared" ca="1" si="78"/>
        <v>67.019999999999982</v>
      </c>
      <c r="P290" s="174">
        <f t="shared" ca="1" si="78"/>
        <v>67.019999999999982</v>
      </c>
      <c r="Q290" s="174">
        <f t="shared" ca="1" si="78"/>
        <v>67.019999999999982</v>
      </c>
      <c r="R290" s="174">
        <f t="shared" ca="1" si="78"/>
        <v>67.019999999999982</v>
      </c>
      <c r="S290" s="174">
        <f t="shared" ca="1" si="78"/>
        <v>67.019999999999982</v>
      </c>
      <c r="T290" s="174">
        <f t="shared" ca="1" si="78"/>
        <v>67.019999999999982</v>
      </c>
      <c r="U290" s="174">
        <f t="shared" ca="1" si="78"/>
        <v>67.019999999999982</v>
      </c>
      <c r="V290" s="174">
        <f t="shared" ca="1" si="78"/>
        <v>67.019999999999982</v>
      </c>
      <c r="W290" s="174">
        <f t="shared" ca="1" si="78"/>
        <v>67.019999999999982</v>
      </c>
      <c r="X290" s="174">
        <f t="shared" ca="1" si="78"/>
        <v>67.019999999999982</v>
      </c>
      <c r="Y290" s="174">
        <f t="shared" ca="1" si="78"/>
        <v>67.019999999999982</v>
      </c>
      <c r="Z290" s="174">
        <f t="shared" ca="1" si="78"/>
        <v>67.019999999999982</v>
      </c>
      <c r="AA290" s="174">
        <f t="shared" ca="1" si="78"/>
        <v>67.019999999999982</v>
      </c>
      <c r="AB290" s="174">
        <f t="shared" ca="1" si="78"/>
        <v>67.019999999999982</v>
      </c>
      <c r="AC290" s="174">
        <f t="shared" ca="1" si="78"/>
        <v>67.019999999999982</v>
      </c>
      <c r="AD290" s="174">
        <f t="shared" ca="1" si="78"/>
        <v>67.019999999999982</v>
      </c>
      <c r="AE290" s="174">
        <f t="shared" ca="1" si="78"/>
        <v>67.019999999999982</v>
      </c>
      <c r="AF290" s="174">
        <f t="shared" ca="1" si="78"/>
        <v>67.019999999999982</v>
      </c>
      <c r="AG290" s="174">
        <f t="shared" ca="1" si="78"/>
        <v>67.019999999999982</v>
      </c>
      <c r="AH290" s="174">
        <f t="shared" ca="1" si="78"/>
        <v>67.019999999999982</v>
      </c>
      <c r="AI290" s="174">
        <f t="shared" ca="1" si="78"/>
        <v>67.019999999999982</v>
      </c>
      <c r="AJ290" s="174">
        <f t="shared" ca="1" si="78"/>
        <v>67.019999999999982</v>
      </c>
      <c r="AK290" s="174">
        <f t="shared" si="78"/>
        <v>0</v>
      </c>
      <c r="AL290" s="174">
        <f t="shared" si="78"/>
        <v>0</v>
      </c>
      <c r="AM290" s="174" t="str">
        <f t="shared" si="78"/>
        <v/>
      </c>
      <c r="AN290" s="174" t="str">
        <f t="shared" si="78"/>
        <v/>
      </c>
      <c r="AO290" s="174" t="str">
        <f t="shared" si="78"/>
        <v/>
      </c>
    </row>
    <row r="291" spans="9:41" x14ac:dyDescent="0.75">
      <c r="I291" s="173" t="s">
        <v>14</v>
      </c>
      <c r="J291" s="173"/>
      <c r="K291" s="173" t="s">
        <v>64</v>
      </c>
      <c r="L291" s="172">
        <f t="shared" ref="L291:AO291" si="79">IF(AND(TRUE,L$67&lt;&gt;""),L196,"")</f>
        <v>-5408.3857727434533</v>
      </c>
      <c r="M291" s="172">
        <f t="shared" si="79"/>
        <v>-5183.6077924646279</v>
      </c>
      <c r="N291" s="172">
        <f t="shared" si="79"/>
        <v>-4952.6390515700659</v>
      </c>
      <c r="O291" s="172">
        <f t="shared" si="79"/>
        <v>-4715.3090461832116</v>
      </c>
      <c r="P291" s="172">
        <f t="shared" si="79"/>
        <v>-4471.4425764662674</v>
      </c>
      <c r="Q291" s="172">
        <f t="shared" si="79"/>
        <v>-4220.8596172855887</v>
      </c>
      <c r="R291" s="172">
        <f t="shared" si="79"/>
        <v>-3963.3751853149724</v>
      </c>
      <c r="S291" s="172">
        <f t="shared" si="79"/>
        <v>-3698.7992024787764</v>
      </c>
      <c r="T291" s="172">
        <f t="shared" si="79"/>
        <v>-3426.9363556340109</v>
      </c>
      <c r="U291" s="172">
        <f t="shared" si="79"/>
        <v>-3147.5859523878539</v>
      </c>
      <c r="V291" s="172">
        <f t="shared" si="79"/>
        <v>-2860.5417729441269</v>
      </c>
      <c r="W291" s="172">
        <f t="shared" si="79"/>
        <v>-2565.591917869393</v>
      </c>
      <c r="X291" s="172">
        <f t="shared" si="79"/>
        <v>-2262.5186516662679</v>
      </c>
      <c r="Y291" s="172">
        <f t="shared" si="79"/>
        <v>-1951.0982420384798</v>
      </c>
      <c r="Z291" s="172">
        <f t="shared" si="79"/>
        <v>-1631.1007947290227</v>
      </c>
      <c r="AA291" s="172">
        <f t="shared" si="79"/>
        <v>-1302.2900838094783</v>
      </c>
      <c r="AB291" s="172">
        <f t="shared" si="79"/>
        <v>-964.42337729522103</v>
      </c>
      <c r="AC291" s="172">
        <f t="shared" si="79"/>
        <v>-617.25125795777183</v>
      </c>
      <c r="AD291" s="172">
        <f t="shared" si="79"/>
        <v>-260.51743920203137</v>
      </c>
      <c r="AE291" s="172">
        <f t="shared" si="79"/>
        <v>-5.3011617242097913</v>
      </c>
      <c r="AF291" s="172">
        <f t="shared" si="79"/>
        <v>0</v>
      </c>
      <c r="AG291" s="172">
        <f t="shared" si="79"/>
        <v>0</v>
      </c>
      <c r="AH291" s="172">
        <f t="shared" si="79"/>
        <v>0</v>
      </c>
      <c r="AI291" s="172">
        <f t="shared" si="79"/>
        <v>0</v>
      </c>
      <c r="AJ291" s="172">
        <f t="shared" si="79"/>
        <v>0</v>
      </c>
      <c r="AK291" s="172">
        <f t="shared" si="79"/>
        <v>0</v>
      </c>
      <c r="AL291" s="172">
        <f t="shared" si="79"/>
        <v>0</v>
      </c>
      <c r="AM291" s="172" t="str">
        <f t="shared" si="79"/>
        <v/>
      </c>
      <c r="AN291" s="172" t="str">
        <f t="shared" si="79"/>
        <v/>
      </c>
      <c r="AO291" s="172" t="str">
        <f t="shared" si="79"/>
        <v/>
      </c>
    </row>
    <row r="292" spans="9:41" x14ac:dyDescent="0.75">
      <c r="I292" s="171" t="s">
        <v>15</v>
      </c>
      <c r="J292" s="171"/>
      <c r="K292" s="171" t="s">
        <v>64</v>
      </c>
      <c r="L292" s="170">
        <f t="shared" ref="L292:AO292" si="80">IF(AND(TRUE,L$67&lt;&gt;""),L204,"")</f>
        <v>-60</v>
      </c>
      <c r="M292" s="170">
        <f t="shared" ca="1" si="80"/>
        <v>927.65080000000012</v>
      </c>
      <c r="N292" s="170">
        <f t="shared" ca="1" si="80"/>
        <v>927.65080000000012</v>
      </c>
      <c r="O292" s="170">
        <f t="shared" ca="1" si="80"/>
        <v>927.65080000000012</v>
      </c>
      <c r="P292" s="170">
        <f t="shared" ca="1" si="80"/>
        <v>927.65080000000012</v>
      </c>
      <c r="Q292" s="170">
        <f t="shared" ca="1" si="80"/>
        <v>927.65080000000012</v>
      </c>
      <c r="R292" s="170">
        <f t="shared" ca="1" si="80"/>
        <v>927.65080000000012</v>
      </c>
      <c r="S292" s="170">
        <f t="shared" ca="1" si="80"/>
        <v>927.65080000000012</v>
      </c>
      <c r="T292" s="170">
        <f t="shared" ca="1" si="80"/>
        <v>927.65080000000012</v>
      </c>
      <c r="U292" s="170">
        <f t="shared" ca="1" si="80"/>
        <v>927.65080000000012</v>
      </c>
      <c r="V292" s="170">
        <f t="shared" ca="1" si="80"/>
        <v>927.65080000000012</v>
      </c>
      <c r="W292" s="170">
        <f t="shared" ca="1" si="80"/>
        <v>927.65080000000012</v>
      </c>
      <c r="X292" s="170">
        <f t="shared" ca="1" si="80"/>
        <v>927.65080000000012</v>
      </c>
      <c r="Y292" s="170">
        <f t="shared" ca="1" si="80"/>
        <v>927.65080000000012</v>
      </c>
      <c r="Z292" s="170">
        <f t="shared" ca="1" si="80"/>
        <v>927.65080000000012</v>
      </c>
      <c r="AA292" s="170">
        <f t="shared" ca="1" si="80"/>
        <v>927.65080000000012</v>
      </c>
      <c r="AB292" s="170">
        <f t="shared" ca="1" si="80"/>
        <v>927.65080000000012</v>
      </c>
      <c r="AC292" s="170">
        <f t="shared" ca="1" si="80"/>
        <v>927.65080000000012</v>
      </c>
      <c r="AD292" s="170">
        <f t="shared" ca="1" si="80"/>
        <v>927.65080000000012</v>
      </c>
      <c r="AE292" s="170">
        <f t="shared" ca="1" si="80"/>
        <v>927.65080000000012</v>
      </c>
      <c r="AF292" s="170">
        <f t="shared" ca="1" si="80"/>
        <v>927.65080000000012</v>
      </c>
      <c r="AG292" s="170">
        <f t="shared" ca="1" si="80"/>
        <v>927.65080000000012</v>
      </c>
      <c r="AH292" s="170">
        <f t="shared" ca="1" si="80"/>
        <v>927.65080000000012</v>
      </c>
      <c r="AI292" s="170">
        <f t="shared" ca="1" si="80"/>
        <v>1103.6508000000001</v>
      </c>
      <c r="AJ292" s="170">
        <f t="shared" ca="1" si="80"/>
        <v>751.65080000000012</v>
      </c>
      <c r="AK292" s="170">
        <f t="shared" si="80"/>
        <v>0</v>
      </c>
      <c r="AL292" s="170">
        <f t="shared" si="80"/>
        <v>0</v>
      </c>
      <c r="AM292" s="170" t="str">
        <f t="shared" si="80"/>
        <v/>
      </c>
      <c r="AN292" s="170" t="str">
        <f t="shared" si="80"/>
        <v/>
      </c>
      <c r="AO292" s="170" t="str">
        <f t="shared" si="80"/>
        <v/>
      </c>
    </row>
    <row r="293" spans="9:41" collapsed="1" x14ac:dyDescent="0.75">
      <c r="I293" s="171" t="s">
        <v>16</v>
      </c>
      <c r="J293" s="171"/>
      <c r="K293" s="171" t="s">
        <v>64</v>
      </c>
      <c r="L293" s="170">
        <f t="shared" ref="L293:AO293" si="81">IF(AND(TRUE,L$67&lt;&gt;""),L273,"")</f>
        <v>0</v>
      </c>
      <c r="M293" s="170">
        <f t="shared" si="81"/>
        <v>0</v>
      </c>
      <c r="N293" s="170">
        <f t="shared" si="81"/>
        <v>0</v>
      </c>
      <c r="O293" s="170">
        <f t="shared" si="81"/>
        <v>0</v>
      </c>
      <c r="P293" s="170">
        <f t="shared" si="81"/>
        <v>0</v>
      </c>
      <c r="Q293" s="170">
        <f t="shared" si="81"/>
        <v>0</v>
      </c>
      <c r="R293" s="170">
        <f t="shared" si="81"/>
        <v>0</v>
      </c>
      <c r="S293" s="170">
        <f t="shared" si="81"/>
        <v>0</v>
      </c>
      <c r="T293" s="170">
        <f t="shared" si="81"/>
        <v>0</v>
      </c>
      <c r="U293" s="170">
        <f t="shared" si="81"/>
        <v>0</v>
      </c>
      <c r="V293" s="170">
        <f t="shared" si="81"/>
        <v>0</v>
      </c>
      <c r="W293" s="170">
        <f t="shared" si="81"/>
        <v>0</v>
      </c>
      <c r="X293" s="170">
        <f t="shared" si="81"/>
        <v>0</v>
      </c>
      <c r="Y293" s="170">
        <f t="shared" si="81"/>
        <v>0</v>
      </c>
      <c r="Z293" s="170">
        <f t="shared" si="81"/>
        <v>0</v>
      </c>
      <c r="AA293" s="170">
        <f t="shared" si="81"/>
        <v>0</v>
      </c>
      <c r="AB293" s="170">
        <f t="shared" si="81"/>
        <v>0</v>
      </c>
      <c r="AC293" s="170">
        <f t="shared" si="81"/>
        <v>0</v>
      </c>
      <c r="AD293" s="170">
        <f t="shared" si="81"/>
        <v>0</v>
      </c>
      <c r="AE293" s="170">
        <f t="shared" si="81"/>
        <v>0</v>
      </c>
      <c r="AF293" s="170">
        <f t="shared" si="81"/>
        <v>0</v>
      </c>
      <c r="AG293" s="170">
        <f t="shared" si="81"/>
        <v>0</v>
      </c>
      <c r="AH293" s="170">
        <f t="shared" si="81"/>
        <v>0</v>
      </c>
      <c r="AI293" s="170">
        <f t="shared" si="81"/>
        <v>0</v>
      </c>
      <c r="AJ293" s="170">
        <f t="shared" si="81"/>
        <v>0</v>
      </c>
      <c r="AK293" s="170">
        <f t="shared" si="81"/>
        <v>0</v>
      </c>
      <c r="AL293" s="170">
        <f t="shared" si="81"/>
        <v>0</v>
      </c>
      <c r="AM293" s="170" t="str">
        <f t="shared" si="81"/>
        <v/>
      </c>
      <c r="AN293" s="170" t="str">
        <f t="shared" si="81"/>
        <v/>
      </c>
      <c r="AO293" s="170" t="str">
        <f t="shared" si="81"/>
        <v/>
      </c>
    </row>
    <row r="294" spans="9:41" ht="17" x14ac:dyDescent="1.2">
      <c r="I294" s="139" t="s">
        <v>33</v>
      </c>
      <c r="J294" s="169" t="s">
        <v>23</v>
      </c>
      <c r="K294" s="168"/>
      <c r="L294" s="53">
        <f t="shared" ref="L294:AO294" ca="1" si="82">IF(AND(TRUE,L$67&lt;&gt;""),L188,"")</f>
        <v>18838.621527412841</v>
      </c>
      <c r="M294" s="53">
        <f t="shared" si="82"/>
        <v>-8386.1564528659819</v>
      </c>
      <c r="N294" s="53">
        <f t="shared" si="82"/>
        <v>-8617.1251937605448</v>
      </c>
      <c r="O294" s="53">
        <f t="shared" si="82"/>
        <v>-8854.4551991473982</v>
      </c>
      <c r="P294" s="53">
        <f t="shared" si="82"/>
        <v>-9098.3216688643424</v>
      </c>
      <c r="Q294" s="53">
        <f t="shared" si="82"/>
        <v>-9348.9046280450239</v>
      </c>
      <c r="R294" s="53">
        <f t="shared" si="82"/>
        <v>-9606.3890600156392</v>
      </c>
      <c r="S294" s="53">
        <f t="shared" si="82"/>
        <v>-9870.9650428518325</v>
      </c>
      <c r="T294" s="53">
        <f t="shared" si="82"/>
        <v>-10142.827889696593</v>
      </c>
      <c r="U294" s="53">
        <f t="shared" si="82"/>
        <v>-10422.17829294275</v>
      </c>
      <c r="V294" s="53">
        <f t="shared" si="82"/>
        <v>-10709.222472386477</v>
      </c>
      <c r="W294" s="53">
        <f t="shared" si="82"/>
        <v>-11004.172327461209</v>
      </c>
      <c r="X294" s="53">
        <f t="shared" si="82"/>
        <v>-11307.245593664335</v>
      </c>
      <c r="Y294" s="53">
        <f t="shared" si="82"/>
        <v>-11618.666003292125</v>
      </c>
      <c r="Z294" s="53">
        <f t="shared" si="82"/>
        <v>-11938.66345060158</v>
      </c>
      <c r="AA294" s="53">
        <f t="shared" si="82"/>
        <v>-12267.474161521121</v>
      </c>
      <c r="AB294" s="53">
        <f t="shared" si="82"/>
        <v>-12605.34086803538</v>
      </c>
      <c r="AC294" s="53">
        <f t="shared" si="82"/>
        <v>-12952.512987372829</v>
      </c>
      <c r="AD294" s="53">
        <f t="shared" si="82"/>
        <v>-13309.246806128567</v>
      </c>
      <c r="AE294" s="53">
        <f t="shared" si="82"/>
        <v>-1125.5125253866727</v>
      </c>
      <c r="AF294" s="53">
        <f t="shared" si="82"/>
        <v>0</v>
      </c>
      <c r="AG294" s="53">
        <f t="shared" si="82"/>
        <v>0</v>
      </c>
      <c r="AH294" s="53">
        <f t="shared" si="82"/>
        <v>0</v>
      </c>
      <c r="AI294" s="53">
        <f t="shared" si="82"/>
        <v>0</v>
      </c>
      <c r="AJ294" s="53">
        <f t="shared" si="82"/>
        <v>0</v>
      </c>
      <c r="AK294" s="53">
        <f t="shared" si="82"/>
        <v>0</v>
      </c>
      <c r="AL294" s="53">
        <f t="shared" si="82"/>
        <v>0</v>
      </c>
      <c r="AM294" s="53" t="str">
        <f t="shared" si="82"/>
        <v/>
      </c>
      <c r="AN294" s="53" t="str">
        <f t="shared" si="82"/>
        <v/>
      </c>
      <c r="AO294" s="53" t="str">
        <f t="shared" si="82"/>
        <v/>
      </c>
    </row>
    <row r="295" spans="9:41" x14ac:dyDescent="0.75">
      <c r="I295" s="165" t="s">
        <v>34</v>
      </c>
      <c r="J295" s="165"/>
      <c r="K295" s="165" t="s">
        <v>64</v>
      </c>
      <c r="L295" s="164">
        <f t="shared" ref="L295:AO295" ca="1" si="83">IF(AND(TRUE,L$67&lt;&gt;""),SUM(L289:L294),"")</f>
        <v>10671.015754669388</v>
      </c>
      <c r="M295" s="164">
        <f t="shared" ca="1" si="83"/>
        <v>-10389.95344533061</v>
      </c>
      <c r="N295" s="164">
        <f t="shared" ca="1" si="83"/>
        <v>-9575.0934453306108</v>
      </c>
      <c r="O295" s="164">
        <f t="shared" ca="1" si="83"/>
        <v>-9575.093445330609</v>
      </c>
      <c r="P295" s="164">
        <f t="shared" ca="1" si="83"/>
        <v>-9575.093445330609</v>
      </c>
      <c r="Q295" s="164">
        <f t="shared" ca="1" si="83"/>
        <v>-9575.0934453306127</v>
      </c>
      <c r="R295" s="164">
        <f t="shared" ca="1" si="83"/>
        <v>-9575.0934453306108</v>
      </c>
      <c r="S295" s="164">
        <f t="shared" ca="1" si="83"/>
        <v>-9575.093445330609</v>
      </c>
      <c r="T295" s="164">
        <f t="shared" ca="1" si="83"/>
        <v>-9575.0934453306036</v>
      </c>
      <c r="U295" s="164">
        <f t="shared" ca="1" si="83"/>
        <v>-9575.0934453306036</v>
      </c>
      <c r="V295" s="164">
        <f t="shared" ca="1" si="83"/>
        <v>-9575.0934453306036</v>
      </c>
      <c r="W295" s="164">
        <f t="shared" ca="1" si="83"/>
        <v>-9575.0934453306018</v>
      </c>
      <c r="X295" s="164">
        <f t="shared" ca="1" si="83"/>
        <v>-9575.0934453306018</v>
      </c>
      <c r="Y295" s="164">
        <f t="shared" ca="1" si="83"/>
        <v>-9575.0934453306036</v>
      </c>
      <c r="Z295" s="164">
        <f t="shared" ca="1" si="83"/>
        <v>-9575.0934453306036</v>
      </c>
      <c r="AA295" s="164">
        <f t="shared" ca="1" si="83"/>
        <v>-9575.0934453305999</v>
      </c>
      <c r="AB295" s="164">
        <f t="shared" ca="1" si="83"/>
        <v>-9575.0934453306018</v>
      </c>
      <c r="AC295" s="164">
        <f t="shared" ca="1" si="83"/>
        <v>-9575.0934453305999</v>
      </c>
      <c r="AD295" s="164">
        <f t="shared" ca="1" si="83"/>
        <v>-9575.0934453305981</v>
      </c>
      <c r="AE295" s="164">
        <f t="shared" ca="1" si="83"/>
        <v>2863.8571128891181</v>
      </c>
      <c r="AF295" s="164">
        <f t="shared" ca="1" si="83"/>
        <v>3994.6707999999999</v>
      </c>
      <c r="AG295" s="164">
        <f t="shared" ca="1" si="83"/>
        <v>3994.6707999999999</v>
      </c>
      <c r="AH295" s="164">
        <f t="shared" ca="1" si="83"/>
        <v>3994.6707999999999</v>
      </c>
      <c r="AI295" s="164">
        <f t="shared" ca="1" si="83"/>
        <v>4170.6707999999999</v>
      </c>
      <c r="AJ295" s="164">
        <f t="shared" ca="1" si="83"/>
        <v>3818.6707999999999</v>
      </c>
      <c r="AK295" s="164">
        <f t="shared" ca="1" si="83"/>
        <v>73631.71238061694</v>
      </c>
      <c r="AL295" s="164">
        <f t="shared" si="83"/>
        <v>0</v>
      </c>
      <c r="AM295" s="164" t="str">
        <f t="shared" si="83"/>
        <v/>
      </c>
      <c r="AN295" s="164" t="str">
        <f t="shared" si="83"/>
        <v/>
      </c>
      <c r="AO295" s="164" t="str">
        <f t="shared" si="83"/>
        <v/>
      </c>
    </row>
    <row r="297" spans="9:41" x14ac:dyDescent="0.75">
      <c r="I297" s="166" t="s">
        <v>35</v>
      </c>
      <c r="J297" s="166"/>
      <c r="K297" s="166"/>
      <c r="L297" s="167">
        <f ca="1">L295</f>
        <v>10671.015754669388</v>
      </c>
      <c r="M297" s="167">
        <f t="shared" ref="M297:AO297" ca="1" si="84">IF(AND(TRUE,M$67&lt;&gt;""),M295+L297,"")</f>
        <v>281.0623093387785</v>
      </c>
      <c r="N297" s="167">
        <f t="shared" ca="1" si="84"/>
        <v>-9294.0311359918323</v>
      </c>
      <c r="O297" s="167">
        <f t="shared" ca="1" si="84"/>
        <v>-18869.124581322441</v>
      </c>
      <c r="P297" s="167">
        <f t="shared" ca="1" si="84"/>
        <v>-28444.218026653049</v>
      </c>
      <c r="Q297" s="167">
        <f t="shared" ca="1" si="84"/>
        <v>-38019.311471983659</v>
      </c>
      <c r="R297" s="167">
        <f t="shared" ca="1" si="84"/>
        <v>-47594.40491731427</v>
      </c>
      <c r="S297" s="167">
        <f t="shared" ca="1" si="84"/>
        <v>-57169.498362644881</v>
      </c>
      <c r="T297" s="167">
        <f t="shared" ca="1" si="84"/>
        <v>-66744.591807975492</v>
      </c>
      <c r="U297" s="167">
        <f t="shared" ca="1" si="84"/>
        <v>-76319.685253306088</v>
      </c>
      <c r="V297" s="167">
        <f t="shared" ca="1" si="84"/>
        <v>-85894.778698636685</v>
      </c>
      <c r="W297" s="167">
        <f t="shared" ca="1" si="84"/>
        <v>-95469.872143967281</v>
      </c>
      <c r="X297" s="167">
        <f t="shared" ca="1" si="84"/>
        <v>-105044.96558929788</v>
      </c>
      <c r="Y297" s="167">
        <f t="shared" ca="1" si="84"/>
        <v>-114620.05903462847</v>
      </c>
      <c r="Z297" s="167">
        <f t="shared" ca="1" si="84"/>
        <v>-124195.15247995907</v>
      </c>
      <c r="AA297" s="167">
        <f t="shared" ca="1" si="84"/>
        <v>-133770.24592528967</v>
      </c>
      <c r="AB297" s="167">
        <f t="shared" ca="1" si="84"/>
        <v>-143345.33937062026</v>
      </c>
      <c r="AC297" s="167">
        <f t="shared" ca="1" si="84"/>
        <v>-152920.43281595086</v>
      </c>
      <c r="AD297" s="167">
        <f t="shared" ca="1" si="84"/>
        <v>-162495.52626128145</v>
      </c>
      <c r="AE297" s="167">
        <f t="shared" ca="1" si="84"/>
        <v>-159631.66914839234</v>
      </c>
      <c r="AF297" s="167">
        <f t="shared" ca="1" si="84"/>
        <v>-155636.99834839234</v>
      </c>
      <c r="AG297" s="167">
        <f t="shared" ca="1" si="84"/>
        <v>-151642.32754839235</v>
      </c>
      <c r="AH297" s="167">
        <f t="shared" ca="1" si="84"/>
        <v>-147647.65674839236</v>
      </c>
      <c r="AI297" s="167">
        <f t="shared" ca="1" si="84"/>
        <v>-143476.98594839236</v>
      </c>
      <c r="AJ297" s="167">
        <f t="shared" ca="1" si="84"/>
        <v>-139658.31514839237</v>
      </c>
      <c r="AK297" s="167">
        <f t="shared" ca="1" si="84"/>
        <v>-66026.602767775432</v>
      </c>
      <c r="AL297" s="167">
        <f t="shared" ca="1" si="84"/>
        <v>-66026.602767775432</v>
      </c>
      <c r="AM297" s="167" t="str">
        <f t="shared" si="84"/>
        <v/>
      </c>
      <c r="AN297" s="167" t="str">
        <f t="shared" si="84"/>
        <v/>
      </c>
      <c r="AO297" s="167" t="str">
        <f t="shared" si="84"/>
        <v/>
      </c>
    </row>
    <row r="298" spans="9:41" x14ac:dyDescent="0.75">
      <c r="I298" s="166" t="s">
        <v>29</v>
      </c>
      <c r="J298" s="166"/>
      <c r="K298" s="166"/>
      <c r="L298" s="59">
        <f t="shared" ref="L298:AO298" si="85">IF(AND(TRUE,L$67&lt;&gt;""),L278,"")</f>
        <v>1</v>
      </c>
      <c r="M298" s="59">
        <f t="shared" si="85"/>
        <v>1.019167061079574</v>
      </c>
      <c r="N298" s="59">
        <f t="shared" si="85"/>
        <v>1.0364215243498927</v>
      </c>
      <c r="O298" s="59">
        <f t="shared" si="85"/>
        <v>1.0539681050895804</v>
      </c>
      <c r="P298" s="59">
        <f t="shared" si="85"/>
        <v>1.0718117488373404</v>
      </c>
      <c r="Q298" s="59">
        <f t="shared" si="85"/>
        <v>1.0899574848596763</v>
      </c>
      <c r="R298" s="59">
        <f t="shared" si="85"/>
        <v>1.1084104275683999</v>
      </c>
      <c r="S298" s="59">
        <f t="shared" si="85"/>
        <v>1.1271757779621407</v>
      </c>
      <c r="T298" s="59">
        <f t="shared" si="85"/>
        <v>1.1462588250922541</v>
      </c>
      <c r="U298" s="59">
        <f t="shared" si="85"/>
        <v>1.1656649475535537</v>
      </c>
      <c r="V298" s="59">
        <f t="shared" si="85"/>
        <v>1.1853996150002779</v>
      </c>
      <c r="W298" s="59">
        <f t="shared" si="85"/>
        <v>1.2054683896877236</v>
      </c>
      <c r="X298" s="59">
        <f t="shared" si="85"/>
        <v>1.2258769280399779</v>
      </c>
      <c r="Y298" s="59">
        <f t="shared" si="85"/>
        <v>1.2466309822441934</v>
      </c>
      <c r="Z298" s="59">
        <f t="shared" si="85"/>
        <v>1.267736401871854</v>
      </c>
      <c r="AA298" s="59">
        <f t="shared" si="85"/>
        <v>1.2891991355274859</v>
      </c>
      <c r="AB298" s="59">
        <f t="shared" si="85"/>
        <v>1.311025232525286</v>
      </c>
      <c r="AC298" s="59">
        <f t="shared" si="85"/>
        <v>1.3332208445941327</v>
      </c>
      <c r="AD298" s="59">
        <f t="shared" si="85"/>
        <v>1.3557922276114618</v>
      </c>
      <c r="AE298" s="59">
        <f t="shared" si="85"/>
        <v>1.3787457433664996</v>
      </c>
      <c r="AF298" s="59">
        <f t="shared" si="85"/>
        <v>1.4020878613533447</v>
      </c>
      <c r="AG298" s="59">
        <f t="shared" si="85"/>
        <v>1.4258251605944079</v>
      </c>
      <c r="AH298" s="59">
        <f t="shared" si="85"/>
        <v>1.4258251605944079</v>
      </c>
      <c r="AI298" s="59">
        <f t="shared" si="85"/>
        <v>1.4258251605944079</v>
      </c>
      <c r="AJ298" s="59">
        <f t="shared" si="85"/>
        <v>1.4258251605944079</v>
      </c>
      <c r="AK298" s="59">
        <f t="shared" si="85"/>
        <v>1.4258251605944079</v>
      </c>
      <c r="AL298" s="59">
        <f t="shared" si="85"/>
        <v>1.4258251605944079</v>
      </c>
      <c r="AM298" s="59" t="str">
        <f t="shared" si="85"/>
        <v/>
      </c>
      <c r="AN298" s="59" t="str">
        <f t="shared" si="85"/>
        <v/>
      </c>
      <c r="AO298" s="59" t="str">
        <f t="shared" si="85"/>
        <v/>
      </c>
    </row>
    <row r="299" spans="9:41" x14ac:dyDescent="0.75">
      <c r="I299" s="165" t="s">
        <v>36</v>
      </c>
      <c r="J299" s="165"/>
      <c r="K299" s="165" t="s">
        <v>64</v>
      </c>
      <c r="L299" s="164">
        <f t="shared" ref="L299:AO299" ca="1" si="86">IF(AND(TRUE,L$67&lt;&gt;""),L295/L298,"")</f>
        <v>10671.015754669388</v>
      </c>
      <c r="M299" s="164">
        <f t="shared" ca="1" si="86"/>
        <v>-10194.553809779562</v>
      </c>
      <c r="N299" s="164">
        <f t="shared" ca="1" si="86"/>
        <v>-9238.6092148527096</v>
      </c>
      <c r="O299" s="164">
        <f t="shared" ca="1" si="86"/>
        <v>-9084.8037991783331</v>
      </c>
      <c r="P299" s="164">
        <f t="shared" ca="1" si="86"/>
        <v>-8933.5589535357267</v>
      </c>
      <c r="Q299" s="164">
        <f t="shared" ca="1" si="86"/>
        <v>-8784.832049264136</v>
      </c>
      <c r="R299" s="164">
        <f t="shared" ca="1" si="86"/>
        <v>-8638.5811673895787</v>
      </c>
      <c r="S299" s="164">
        <f t="shared" ca="1" si="86"/>
        <v>-8494.7650868099245</v>
      </c>
      <c r="T299" s="164">
        <f t="shared" ca="1" si="86"/>
        <v>-8353.343272676635</v>
      </c>
      <c r="U299" s="164">
        <f t="shared" ca="1" si="86"/>
        <v>-8214.2758649699372</v>
      </c>
      <c r="V299" s="164">
        <f t="shared" ca="1" si="86"/>
        <v>-8077.5236672641895</v>
      </c>
      <c r="W299" s="164">
        <f t="shared" ca="1" si="86"/>
        <v>-7943.0481356802957</v>
      </c>
      <c r="X299" s="164">
        <f t="shared" ca="1" si="86"/>
        <v>-7810.8113680220449</v>
      </c>
      <c r="Y299" s="164">
        <f t="shared" ca="1" si="86"/>
        <v>-7680.7760930932873</v>
      </c>
      <c r="Z299" s="164">
        <f t="shared" ca="1" si="86"/>
        <v>-7552.905660192976</v>
      </c>
      <c r="AA299" s="164">
        <f t="shared" ca="1" si="86"/>
        <v>-7427.1640287851078</v>
      </c>
      <c r="AB299" s="164">
        <f t="shared" ca="1" si="86"/>
        <v>-7303.5157583406199</v>
      </c>
      <c r="AC299" s="164">
        <f t="shared" ca="1" si="86"/>
        <v>-7181.9259983483898</v>
      </c>
      <c r="AD299" s="164">
        <f t="shared" ca="1" si="86"/>
        <v>-7062.3604784925756</v>
      </c>
      <c r="AE299" s="164">
        <f t="shared" ca="1" si="86"/>
        <v>2077.146657872107</v>
      </c>
      <c r="AF299" s="164">
        <f t="shared" ca="1" si="86"/>
        <v>2849.087357581288</v>
      </c>
      <c r="AG299" s="164">
        <f t="shared" ca="1" si="86"/>
        <v>2801.6554276084412</v>
      </c>
      <c r="AH299" s="164">
        <f t="shared" ca="1" si="86"/>
        <v>2801.6554276084412</v>
      </c>
      <c r="AI299" s="164">
        <f t="shared" ca="1" si="86"/>
        <v>2925.0927219304376</v>
      </c>
      <c r="AJ299" s="164">
        <f t="shared" ca="1" si="86"/>
        <v>2678.2181332864443</v>
      </c>
      <c r="AK299" s="164">
        <f t="shared" ca="1" si="86"/>
        <v>51641.473594084171</v>
      </c>
      <c r="AL299" s="164">
        <f t="shared" si="86"/>
        <v>0</v>
      </c>
      <c r="AM299" s="164" t="str">
        <f t="shared" si="86"/>
        <v/>
      </c>
      <c r="AN299" s="164" t="str">
        <f t="shared" si="86"/>
        <v/>
      </c>
      <c r="AO299" s="164" t="str">
        <f t="shared" si="86"/>
        <v/>
      </c>
    </row>
    <row r="300" spans="9:41" x14ac:dyDescent="0.75">
      <c r="I300" s="165" t="s">
        <v>9</v>
      </c>
      <c r="J300" s="165"/>
      <c r="K300" s="165" t="s">
        <v>64</v>
      </c>
      <c r="L300" s="164">
        <f ca="1">L299</f>
        <v>10671.015754669388</v>
      </c>
      <c r="M300" s="164">
        <f t="shared" ref="M300:AO300" ca="1" si="87">IF(AND(TRUE,M$67&lt;&gt;""),M299+L300,"")</f>
        <v>476.46194488982655</v>
      </c>
      <c r="N300" s="164">
        <f t="shared" ca="1" si="87"/>
        <v>-8762.147269962883</v>
      </c>
      <c r="O300" s="164">
        <f t="shared" ca="1" si="87"/>
        <v>-17846.951069141214</v>
      </c>
      <c r="P300" s="164">
        <f t="shared" ca="1" si="87"/>
        <v>-26780.510022676943</v>
      </c>
      <c r="Q300" s="164">
        <f t="shared" ca="1" si="87"/>
        <v>-35565.342071941079</v>
      </c>
      <c r="R300" s="164">
        <f t="shared" ca="1" si="87"/>
        <v>-44203.923239330659</v>
      </c>
      <c r="S300" s="164">
        <f t="shared" ca="1" si="87"/>
        <v>-52698.688326140582</v>
      </c>
      <c r="T300" s="164">
        <f t="shared" ca="1" si="87"/>
        <v>-61052.031598817215</v>
      </c>
      <c r="U300" s="164">
        <f t="shared" ca="1" si="87"/>
        <v>-69266.307463787147</v>
      </c>
      <c r="V300" s="164">
        <f t="shared" ca="1" si="87"/>
        <v>-77343.831131051338</v>
      </c>
      <c r="W300" s="164">
        <f t="shared" ca="1" si="87"/>
        <v>-85286.87926673163</v>
      </c>
      <c r="X300" s="164">
        <f t="shared" ca="1" si="87"/>
        <v>-93097.690634753671</v>
      </c>
      <c r="Y300" s="164">
        <f t="shared" ca="1" si="87"/>
        <v>-100778.46672784696</v>
      </c>
      <c r="Z300" s="164">
        <f t="shared" ca="1" si="87"/>
        <v>-108331.37238803993</v>
      </c>
      <c r="AA300" s="164">
        <f t="shared" ca="1" si="87"/>
        <v>-115758.53641682504</v>
      </c>
      <c r="AB300" s="164">
        <f t="shared" ca="1" si="87"/>
        <v>-123062.05217516566</v>
      </c>
      <c r="AC300" s="164">
        <f t="shared" ca="1" si="87"/>
        <v>-130243.97817351406</v>
      </c>
      <c r="AD300" s="164">
        <f t="shared" ca="1" si="87"/>
        <v>-137306.33865200664</v>
      </c>
      <c r="AE300" s="164">
        <f t="shared" ca="1" si="87"/>
        <v>-135229.19199413454</v>
      </c>
      <c r="AF300" s="164">
        <f t="shared" ca="1" si="87"/>
        <v>-132380.10463655324</v>
      </c>
      <c r="AG300" s="164">
        <f t="shared" ca="1" si="87"/>
        <v>-129578.4492089448</v>
      </c>
      <c r="AH300" s="164">
        <f t="shared" ca="1" si="87"/>
        <v>-126776.79378133637</v>
      </c>
      <c r="AI300" s="164">
        <f t="shared" ca="1" si="87"/>
        <v>-123851.70105940592</v>
      </c>
      <c r="AJ300" s="164">
        <f t="shared" ca="1" si="87"/>
        <v>-121173.48292611948</v>
      </c>
      <c r="AK300" s="164">
        <f t="shared" ca="1" si="87"/>
        <v>-69532.009332035319</v>
      </c>
      <c r="AL300" s="164">
        <f t="shared" ca="1" si="87"/>
        <v>-69532.009332035319</v>
      </c>
      <c r="AM300" s="164" t="str">
        <f t="shared" si="87"/>
        <v/>
      </c>
      <c r="AN300" s="164" t="str">
        <f t="shared" si="87"/>
        <v/>
      </c>
      <c r="AO300" s="164" t="str">
        <f t="shared" si="87"/>
        <v/>
      </c>
    </row>
    <row r="301" spans="9:41" x14ac:dyDescent="0.75"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V301" s="163"/>
    </row>
    <row r="302" spans="9:41" x14ac:dyDescent="0.75">
      <c r="I302" s="165" t="s">
        <v>7</v>
      </c>
      <c r="J302" s="165"/>
      <c r="K302" s="165" t="s">
        <v>64</v>
      </c>
      <c r="L302" s="60">
        <f ca="1">IRR(L295:AO295)</f>
        <v>0.93417178904739351</v>
      </c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64"/>
      <c r="AJ302" s="164"/>
      <c r="AK302" s="164"/>
      <c r="AL302" s="164"/>
      <c r="AM302" s="164"/>
      <c r="AN302" s="164"/>
      <c r="AO302" s="164"/>
    </row>
    <row r="303" spans="9:41" s="1" customFormat="1" x14ac:dyDescent="0.75"/>
    <row r="304" spans="9:41" s="1" customFormat="1" x14ac:dyDescent="0.75"/>
    <row r="305" spans="9:41" s="1" customFormat="1" x14ac:dyDescent="0.75">
      <c r="M305" s="264"/>
    </row>
    <row r="306" spans="9:41" s="1" customFormat="1" x14ac:dyDescent="0.75"/>
    <row r="307" spans="9:41" s="1" customFormat="1" x14ac:dyDescent="0.75">
      <c r="I307" s="333" t="s">
        <v>205</v>
      </c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  <c r="Z307" s="333"/>
      <c r="AA307" s="333"/>
      <c r="AB307" s="333"/>
      <c r="AC307" s="333"/>
      <c r="AD307" s="333"/>
      <c r="AE307" s="333"/>
      <c r="AF307" s="333"/>
      <c r="AG307" s="333"/>
      <c r="AH307" s="333"/>
      <c r="AI307" s="333"/>
      <c r="AJ307" s="333"/>
      <c r="AK307" s="333"/>
      <c r="AL307" s="333"/>
      <c r="AM307" s="333"/>
      <c r="AN307" s="333"/>
      <c r="AO307" s="333"/>
    </row>
    <row r="308" spans="9:41" s="1" customFormat="1" x14ac:dyDescent="0.75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V308" s="3"/>
    </row>
    <row r="309" spans="9:41" x14ac:dyDescent="0.75">
      <c r="I309" s="179" t="s">
        <v>18</v>
      </c>
      <c r="J309" s="179" t="s">
        <v>19</v>
      </c>
      <c r="K309" s="179" t="s">
        <v>20</v>
      </c>
      <c r="L309" s="178">
        <f>YEAR($E$4)</f>
        <v>2026</v>
      </c>
      <c r="M309" s="178">
        <f t="shared" ref="M309:AO309" si="88">IF(L309&lt;&gt;"",IF(L309+1&lt;=YEAR($E$4)+$E$5+$D$62,L309+1,""),"")</f>
        <v>2027</v>
      </c>
      <c r="N309" s="178">
        <f t="shared" si="88"/>
        <v>2028</v>
      </c>
      <c r="O309" s="178">
        <f t="shared" si="88"/>
        <v>2029</v>
      </c>
      <c r="P309" s="178">
        <f t="shared" si="88"/>
        <v>2030</v>
      </c>
      <c r="Q309" s="178">
        <f t="shared" si="88"/>
        <v>2031</v>
      </c>
      <c r="R309" s="178">
        <f t="shared" si="88"/>
        <v>2032</v>
      </c>
      <c r="S309" s="178">
        <f t="shared" si="88"/>
        <v>2033</v>
      </c>
      <c r="T309" s="178">
        <f t="shared" si="88"/>
        <v>2034</v>
      </c>
      <c r="U309" s="178">
        <f t="shared" si="88"/>
        <v>2035</v>
      </c>
      <c r="V309" s="178">
        <f t="shared" si="88"/>
        <v>2036</v>
      </c>
      <c r="W309" s="178">
        <f t="shared" si="88"/>
        <v>2037</v>
      </c>
      <c r="X309" s="178">
        <f t="shared" si="88"/>
        <v>2038</v>
      </c>
      <c r="Y309" s="178">
        <f t="shared" si="88"/>
        <v>2039</v>
      </c>
      <c r="Z309" s="178">
        <f t="shared" si="88"/>
        <v>2040</v>
      </c>
      <c r="AA309" s="178">
        <f t="shared" si="88"/>
        <v>2041</v>
      </c>
      <c r="AB309" s="178">
        <f t="shared" si="88"/>
        <v>2042</v>
      </c>
      <c r="AC309" s="178">
        <f t="shared" si="88"/>
        <v>2043</v>
      </c>
      <c r="AD309" s="178">
        <f t="shared" si="88"/>
        <v>2044</v>
      </c>
      <c r="AE309" s="178">
        <f t="shared" si="88"/>
        <v>2045</v>
      </c>
      <c r="AF309" s="178">
        <f t="shared" si="88"/>
        <v>2046</v>
      </c>
      <c r="AG309" s="178">
        <f t="shared" si="88"/>
        <v>2047</v>
      </c>
      <c r="AH309" s="178">
        <f t="shared" si="88"/>
        <v>2048</v>
      </c>
      <c r="AI309" s="178">
        <f t="shared" si="88"/>
        <v>2049</v>
      </c>
      <c r="AJ309" s="178">
        <f t="shared" si="88"/>
        <v>2050</v>
      </c>
      <c r="AK309" s="178">
        <f t="shared" si="88"/>
        <v>2051</v>
      </c>
      <c r="AL309" s="178">
        <f t="shared" si="88"/>
        <v>2052</v>
      </c>
      <c r="AM309" s="178" t="str">
        <f t="shared" si="88"/>
        <v/>
      </c>
      <c r="AN309" s="178" t="str">
        <f t="shared" si="88"/>
        <v/>
      </c>
      <c r="AO309" s="178" t="str">
        <f t="shared" si="88"/>
        <v/>
      </c>
    </row>
    <row r="310" spans="9:41" s="1" customFormat="1" x14ac:dyDescent="0.75"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V310" s="3"/>
    </row>
    <row r="311" spans="9:41" s="1" customFormat="1" x14ac:dyDescent="0.75">
      <c r="I311" s="10" t="s">
        <v>0</v>
      </c>
      <c r="J311" s="10"/>
      <c r="K311" s="11" t="s">
        <v>217</v>
      </c>
      <c r="L311" s="11">
        <f t="shared" ref="L311:AO311" si="89">IF(AND(TRUE,L$67&lt;&gt;""),L325-L345,"")</f>
        <v>-26838.621527412841</v>
      </c>
      <c r="M311" s="11">
        <f t="shared" si="89"/>
        <v>-18777.465074546853</v>
      </c>
      <c r="N311" s="11">
        <f t="shared" si="89"/>
        <v>-10486.964880786298</v>
      </c>
      <c r="O311" s="11">
        <f t="shared" si="89"/>
        <v>-1960.7678066388908</v>
      </c>
      <c r="P311" s="11">
        <f t="shared" si="89"/>
        <v>6807.6544466004561</v>
      </c>
      <c r="Q311" s="11">
        <f t="shared" si="89"/>
        <v>15825.010161942366</v>
      </c>
      <c r="R311" s="11">
        <f t="shared" si="89"/>
        <v>25098.192564691373</v>
      </c>
      <c r="S311" s="11">
        <f t="shared" si="89"/>
        <v>34634.284916990247</v>
      </c>
      <c r="T311" s="11">
        <f t="shared" si="89"/>
        <v>44440.565752681112</v>
      </c>
      <c r="U311" s="11">
        <f t="shared" si="89"/>
        <v>54524.514256348106</v>
      </c>
      <c r="V311" s="11">
        <f t="shared" si="89"/>
        <v>64893.815790512424</v>
      </c>
      <c r="W311" s="11">
        <f t="shared" si="89"/>
        <v>75556.367575060387</v>
      </c>
      <c r="X311" s="11">
        <f t="shared" si="89"/>
        <v>86520.284523096896</v>
      </c>
      <c r="Y311" s="11">
        <f t="shared" si="89"/>
        <v>97793.905237533079</v>
      </c>
      <c r="Z311" s="11">
        <f t="shared" si="89"/>
        <v>109385.79817283442</v>
      </c>
      <c r="AA311" s="11">
        <f t="shared" si="89"/>
        <v>121304.7679664788</v>
      </c>
      <c r="AB311" s="11">
        <f t="shared" si="89"/>
        <v>133559.86194479809</v>
      </c>
      <c r="AC311" s="11">
        <f t="shared" si="89"/>
        <v>146160.3768080062</v>
      </c>
      <c r="AD311" s="11">
        <f t="shared" si="89"/>
        <v>159115.86549934925</v>
      </c>
      <c r="AE311" s="11">
        <f t="shared" si="89"/>
        <v>159885.85111937649</v>
      </c>
      <c r="AF311" s="11">
        <f t="shared" si="89"/>
        <v>159528.54657949024</v>
      </c>
      <c r="AG311" s="11">
        <f t="shared" si="89"/>
        <v>159169.45551690453</v>
      </c>
      <c r="AH311" s="11">
        <f t="shared" si="89"/>
        <v>158808.56899900595</v>
      </c>
      <c r="AI311" s="11">
        <f t="shared" si="89"/>
        <v>158445.87804851786</v>
      </c>
      <c r="AJ311" s="11">
        <f t="shared" si="89"/>
        <v>158081.3736432773</v>
      </c>
      <c r="AK311" s="11">
        <f t="shared" si="89"/>
        <v>157715.04671601055</v>
      </c>
      <c r="AL311" s="11">
        <f t="shared" si="89"/>
        <v>157715.04671601055</v>
      </c>
      <c r="AM311" s="11" t="str">
        <f t="shared" si="89"/>
        <v/>
      </c>
      <c r="AN311" s="11" t="str">
        <f t="shared" si="89"/>
        <v/>
      </c>
      <c r="AO311" s="11" t="str">
        <f t="shared" si="89"/>
        <v/>
      </c>
    </row>
    <row r="312" spans="9:41" s="1" customFormat="1" x14ac:dyDescent="0.75">
      <c r="I312" s="10" t="s">
        <v>214</v>
      </c>
      <c r="J312" s="260"/>
      <c r="K312" s="267" t="s">
        <v>217</v>
      </c>
      <c r="L312" s="11">
        <f t="shared" ref="L312:AO312" si="90">IF(AND(TRUE,L$67&lt;&gt;""),L311/L298,"")</f>
        <v>-26838.621527412841</v>
      </c>
      <c r="M312" s="11">
        <f t="shared" si="90"/>
        <v>-18424.324913578381</v>
      </c>
      <c r="N312" s="11">
        <f t="shared" si="90"/>
        <v>-10118.436017009939</v>
      </c>
      <c r="O312" s="11">
        <f t="shared" si="90"/>
        <v>-1860.3673082424427</v>
      </c>
      <c r="P312" s="11">
        <f t="shared" si="90"/>
        <v>6351.5393015472482</v>
      </c>
      <c r="Q312" s="11">
        <f t="shared" si="90"/>
        <v>14518.924253251691</v>
      </c>
      <c r="R312" s="11">
        <f t="shared" si="90"/>
        <v>22643.41072625155</v>
      </c>
      <c r="S312" s="11">
        <f t="shared" si="90"/>
        <v>30726.605019499926</v>
      </c>
      <c r="T312" s="11">
        <f t="shared" si="90"/>
        <v>38770.096927371014</v>
      </c>
      <c r="U312" s="11">
        <f t="shared" si="90"/>
        <v>46775.460110370273</v>
      </c>
      <c r="V312" s="11">
        <f t="shared" si="90"/>
        <v>54744.252460801763</v>
      </c>
      <c r="W312" s="11">
        <f t="shared" si="90"/>
        <v>62678.016463487067</v>
      </c>
      <c r="X312" s="11">
        <f t="shared" si="90"/>
        <v>70578.279551628308</v>
      </c>
      <c r="Y312" s="11">
        <f t="shared" si="90"/>
        <v>78446.554457906896</v>
      </c>
      <c r="Z312" s="11">
        <f t="shared" si="90"/>
        <v>86284.339560907712</v>
      </c>
      <c r="AA312" s="11">
        <f t="shared" si="90"/>
        <v>94093.119226957919</v>
      </c>
      <c r="AB312" s="11">
        <f t="shared" si="90"/>
        <v>101874.36414746662</v>
      </c>
      <c r="AC312" s="11">
        <f t="shared" si="90"/>
        <v>109629.53167185234</v>
      </c>
      <c r="AD312" s="11">
        <f t="shared" si="90"/>
        <v>117360.0661361426</v>
      </c>
      <c r="AE312" s="11">
        <f t="shared" si="90"/>
        <v>115964.71059920108</v>
      </c>
      <c r="AF312" s="11">
        <f t="shared" si="90"/>
        <v>113779.2794422367</v>
      </c>
      <c r="AG312" s="11">
        <f t="shared" si="90"/>
        <v>111633.22118018233</v>
      </c>
      <c r="AH312" s="11">
        <f t="shared" si="90"/>
        <v>111380.11404764434</v>
      </c>
      <c r="AI312" s="11">
        <f t="shared" si="90"/>
        <v>111125.74137944363</v>
      </c>
      <c r="AJ312" s="11">
        <f t="shared" si="90"/>
        <v>110870.09684790191</v>
      </c>
      <c r="AK312" s="11">
        <f t="shared" si="90"/>
        <v>110613.17409370249</v>
      </c>
      <c r="AL312" s="11">
        <f t="shared" si="90"/>
        <v>110613.17409370249</v>
      </c>
      <c r="AM312" s="11" t="str">
        <f t="shared" si="90"/>
        <v/>
      </c>
      <c r="AN312" s="11" t="str">
        <f t="shared" si="90"/>
        <v/>
      </c>
      <c r="AO312" s="11" t="str">
        <f t="shared" si="90"/>
        <v/>
      </c>
    </row>
    <row r="313" spans="9:41" s="1" customFormat="1" x14ac:dyDescent="0.75">
      <c r="I313" s="2"/>
      <c r="J313" s="2" t="s">
        <v>215</v>
      </c>
      <c r="K313" s="2" t="s">
        <v>5</v>
      </c>
      <c r="L313" s="262">
        <f t="shared" ref="L313:AO313" si="91">IF(AND(TRUE,L$67&lt;&gt;""),SUMIFS($D:$D,$B:$B,$J313,$C:$C,$K313,$E:$E,"&lt;="&amp;DATE(L$309,1,1),$F:$F,"&gt;="&amp;DATE(L$309,1,1)),"")</f>
        <v>0</v>
      </c>
      <c r="M313" s="262">
        <f t="shared" si="91"/>
        <v>5.0000000000000001E-3</v>
      </c>
      <c r="N313" s="262">
        <f t="shared" si="91"/>
        <v>5.0000000000000001E-3</v>
      </c>
      <c r="O313" s="262">
        <f t="shared" si="91"/>
        <v>5.0000000000000001E-3</v>
      </c>
      <c r="P313" s="262">
        <f t="shared" si="91"/>
        <v>5.0000000000000001E-3</v>
      </c>
      <c r="Q313" s="262">
        <f t="shared" si="91"/>
        <v>5.0000000000000001E-3</v>
      </c>
      <c r="R313" s="262">
        <f t="shared" si="91"/>
        <v>5.0000000000000001E-3</v>
      </c>
      <c r="S313" s="262">
        <f t="shared" si="91"/>
        <v>5.0000000000000001E-3</v>
      </c>
      <c r="T313" s="262">
        <f t="shared" si="91"/>
        <v>5.0000000000000001E-3</v>
      </c>
      <c r="U313" s="262">
        <f t="shared" si="91"/>
        <v>5.0000000000000001E-3</v>
      </c>
      <c r="V313" s="262">
        <f t="shared" si="91"/>
        <v>5.0000000000000001E-3</v>
      </c>
      <c r="W313" s="262">
        <f t="shared" si="91"/>
        <v>5.0000000000000001E-3</v>
      </c>
      <c r="X313" s="262">
        <f t="shared" si="91"/>
        <v>5.0000000000000001E-3</v>
      </c>
      <c r="Y313" s="262">
        <f t="shared" si="91"/>
        <v>5.0000000000000001E-3</v>
      </c>
      <c r="Z313" s="262">
        <f t="shared" si="91"/>
        <v>5.0000000000000001E-3</v>
      </c>
      <c r="AA313" s="262">
        <f t="shared" si="91"/>
        <v>5.0000000000000001E-3</v>
      </c>
      <c r="AB313" s="262">
        <f t="shared" si="91"/>
        <v>5.0000000000000001E-3</v>
      </c>
      <c r="AC313" s="262">
        <f t="shared" si="91"/>
        <v>5.0000000000000001E-3</v>
      </c>
      <c r="AD313" s="262">
        <f t="shared" si="91"/>
        <v>5.0000000000000001E-3</v>
      </c>
      <c r="AE313" s="262">
        <f t="shared" si="91"/>
        <v>5.0000000000000001E-3</v>
      </c>
      <c r="AF313" s="262">
        <f t="shared" si="91"/>
        <v>5.0000000000000001E-3</v>
      </c>
      <c r="AG313" s="262">
        <f t="shared" si="91"/>
        <v>5.0000000000000001E-3</v>
      </c>
      <c r="AH313" s="262">
        <f t="shared" si="91"/>
        <v>5.0000000000000001E-3</v>
      </c>
      <c r="AI313" s="262">
        <f t="shared" si="91"/>
        <v>5.0000000000000001E-3</v>
      </c>
      <c r="AJ313" s="262">
        <f t="shared" si="91"/>
        <v>5.0000000000000001E-3</v>
      </c>
      <c r="AK313" s="262">
        <f t="shared" si="91"/>
        <v>5.0000000000000001E-3</v>
      </c>
      <c r="AL313" s="262">
        <f t="shared" si="91"/>
        <v>0</v>
      </c>
      <c r="AM313" s="262" t="str">
        <f t="shared" si="91"/>
        <v/>
      </c>
      <c r="AN313" s="262" t="str">
        <f t="shared" si="91"/>
        <v/>
      </c>
      <c r="AO313" s="262" t="str">
        <f t="shared" si="91"/>
        <v/>
      </c>
    </row>
    <row r="314" spans="9:41" s="1" customFormat="1" x14ac:dyDescent="0.75">
      <c r="I314" s="245"/>
      <c r="J314" s="168" t="s">
        <v>3</v>
      </c>
      <c r="K314" s="168" t="s">
        <v>85</v>
      </c>
      <c r="L314" s="263">
        <f>IF(AND(TRUE,L$67&lt;&gt;""),SUMIFS($D:$D,$B:$B,$J314,$C:$C,$K314),"")</f>
        <v>-65000</v>
      </c>
      <c r="M314" s="263"/>
      <c r="N314" s="263"/>
      <c r="O314" s="263"/>
      <c r="P314" s="263"/>
      <c r="Q314" s="263"/>
      <c r="R314" s="263"/>
      <c r="S314" s="263"/>
      <c r="T314" s="263"/>
      <c r="U314" s="263"/>
      <c r="V314" s="248"/>
      <c r="W314" s="248"/>
      <c r="X314" s="248"/>
      <c r="Y314" s="248"/>
      <c r="Z314" s="248"/>
      <c r="AA314" s="248"/>
      <c r="AB314" s="248"/>
      <c r="AC314" s="248"/>
      <c r="AD314" s="248"/>
      <c r="AE314" s="248"/>
      <c r="AF314" s="248"/>
      <c r="AG314" s="248"/>
      <c r="AH314" s="248"/>
      <c r="AI314" s="248"/>
      <c r="AJ314" s="248"/>
      <c r="AK314" s="248"/>
      <c r="AL314" s="248"/>
      <c r="AM314" s="248"/>
      <c r="AN314" s="248"/>
      <c r="AO314" s="248"/>
    </row>
    <row r="315" spans="9:41" s="1" customFormat="1" ht="17" x14ac:dyDescent="1.2">
      <c r="I315" s="245"/>
      <c r="J315" s="245" t="s">
        <v>2</v>
      </c>
      <c r="K315" s="253"/>
      <c r="L315" s="263">
        <f>IF(AND(TRUE,L$67&lt;&gt;""),L314,"")</f>
        <v>-65000</v>
      </c>
      <c r="M315" s="263">
        <f>IF(AND(TRUE,M$67&lt;&gt;""),L315*(1+M313),"")</f>
        <v>-65324.999999999993</v>
      </c>
      <c r="N315" s="263">
        <f t="shared" ref="N315:AO315" si="92">IF(AND(TRUE,N$67&lt;&gt;""),M315*(1+N313),"")</f>
        <v>-65651.624999999985</v>
      </c>
      <c r="O315" s="263">
        <f t="shared" si="92"/>
        <v>-65979.883124999978</v>
      </c>
      <c r="P315" s="263">
        <f t="shared" si="92"/>
        <v>-66309.782540624976</v>
      </c>
      <c r="Q315" s="263">
        <f t="shared" si="92"/>
        <v>-66641.331453328094</v>
      </c>
      <c r="R315" s="263">
        <f t="shared" si="92"/>
        <v>-66974.538110594731</v>
      </c>
      <c r="S315" s="263">
        <f t="shared" si="92"/>
        <v>-67309.410801147693</v>
      </c>
      <c r="T315" s="263">
        <f t="shared" si="92"/>
        <v>-67645.957855153421</v>
      </c>
      <c r="U315" s="263">
        <f t="shared" si="92"/>
        <v>-67984.187644429185</v>
      </c>
      <c r="V315" s="263">
        <f t="shared" si="92"/>
        <v>-68324.10858265133</v>
      </c>
      <c r="W315" s="263">
        <f t="shared" si="92"/>
        <v>-68665.729125564583</v>
      </c>
      <c r="X315" s="263">
        <f t="shared" si="92"/>
        <v>-69009.057771192398</v>
      </c>
      <c r="Y315" s="263">
        <f t="shared" si="92"/>
        <v>-69354.10306004835</v>
      </c>
      <c r="Z315" s="263">
        <f t="shared" si="92"/>
        <v>-69700.873575348582</v>
      </c>
      <c r="AA315" s="263">
        <f t="shared" si="92"/>
        <v>-70049.377943225321</v>
      </c>
      <c r="AB315" s="263">
        <f t="shared" si="92"/>
        <v>-70399.624832941437</v>
      </c>
      <c r="AC315" s="263">
        <f t="shared" si="92"/>
        <v>-70751.622957106141</v>
      </c>
      <c r="AD315" s="263">
        <f t="shared" si="92"/>
        <v>-71105.381071891665</v>
      </c>
      <c r="AE315" s="263">
        <f t="shared" si="92"/>
        <v>-71460.907977251118</v>
      </c>
      <c r="AF315" s="263">
        <f t="shared" si="92"/>
        <v>-71818.212517137363</v>
      </c>
      <c r="AG315" s="263">
        <f t="shared" si="92"/>
        <v>-72177.30357972304</v>
      </c>
      <c r="AH315" s="263">
        <f t="shared" si="92"/>
        <v>-72538.190097621642</v>
      </c>
      <c r="AI315" s="263">
        <f t="shared" si="92"/>
        <v>-72900.881048109746</v>
      </c>
      <c r="AJ315" s="263">
        <f t="shared" si="92"/>
        <v>-73265.385453350289</v>
      </c>
      <c r="AK315" s="263">
        <f t="shared" si="92"/>
        <v>-73631.712380617028</v>
      </c>
      <c r="AL315" s="263">
        <f t="shared" si="92"/>
        <v>-73631.712380617028</v>
      </c>
      <c r="AM315" s="263" t="str">
        <f t="shared" si="92"/>
        <v/>
      </c>
      <c r="AN315" s="263" t="str">
        <f t="shared" si="92"/>
        <v/>
      </c>
      <c r="AO315" s="263" t="str">
        <f t="shared" si="92"/>
        <v/>
      </c>
    </row>
    <row r="316" spans="9:41" s="1" customFormat="1" ht="17" x14ac:dyDescent="1.2">
      <c r="I316" s="245"/>
      <c r="J316" s="245"/>
      <c r="K316" s="244"/>
      <c r="L316" s="253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  <c r="AC316" s="248"/>
      <c r="AD316" s="248"/>
      <c r="AE316" s="248"/>
      <c r="AF316" s="248"/>
      <c r="AG316" s="248"/>
      <c r="AH316" s="248"/>
      <c r="AI316" s="248"/>
      <c r="AJ316" s="248"/>
      <c r="AK316" s="248"/>
      <c r="AL316" s="248"/>
      <c r="AM316" s="248"/>
      <c r="AN316" s="248"/>
      <c r="AO316" s="248"/>
    </row>
    <row r="317" spans="9:41" s="1" customFormat="1" ht="17" x14ac:dyDescent="1.2">
      <c r="I317" s="245"/>
      <c r="J317" s="245"/>
      <c r="K317" s="253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  <c r="AC317" s="248"/>
      <c r="AD317" s="248"/>
      <c r="AE317" s="248"/>
      <c r="AF317" s="248"/>
      <c r="AG317" s="248"/>
      <c r="AH317" s="248"/>
      <c r="AI317" s="248"/>
      <c r="AJ317" s="248"/>
      <c r="AK317" s="248"/>
      <c r="AL317" s="248"/>
      <c r="AM317" s="248"/>
      <c r="AN317" s="248"/>
      <c r="AO317" s="248"/>
    </row>
    <row r="318" spans="9:41" s="1" customFormat="1" x14ac:dyDescent="0.75">
      <c r="I318" s="6" t="s">
        <v>206</v>
      </c>
      <c r="J318" s="6"/>
      <c r="K318" s="268" t="s">
        <v>217</v>
      </c>
      <c r="L318" s="7">
        <f>IF(AND(TRUE,L$67&lt;&gt;""),SUM(L315:L317),"")</f>
        <v>-65000</v>
      </c>
      <c r="M318" s="7">
        <f t="shared" ref="M318:AO318" si="93">IF(AND(TRUE,M$67&lt;&gt;""),SUM(M315:M317),"")</f>
        <v>-65324.999999999993</v>
      </c>
      <c r="N318" s="7">
        <f t="shared" si="93"/>
        <v>-65651.624999999985</v>
      </c>
      <c r="O318" s="7">
        <f t="shared" si="93"/>
        <v>-65979.883124999978</v>
      </c>
      <c r="P318" s="7">
        <f t="shared" si="93"/>
        <v>-66309.782540624976</v>
      </c>
      <c r="Q318" s="7">
        <f t="shared" si="93"/>
        <v>-66641.331453328094</v>
      </c>
      <c r="R318" s="7">
        <f t="shared" si="93"/>
        <v>-66974.538110594731</v>
      </c>
      <c r="S318" s="7">
        <f t="shared" si="93"/>
        <v>-67309.410801147693</v>
      </c>
      <c r="T318" s="7">
        <f t="shared" si="93"/>
        <v>-67645.957855153421</v>
      </c>
      <c r="U318" s="7">
        <f t="shared" si="93"/>
        <v>-67984.187644429185</v>
      </c>
      <c r="V318" s="7">
        <f t="shared" si="93"/>
        <v>-68324.10858265133</v>
      </c>
      <c r="W318" s="7">
        <f t="shared" si="93"/>
        <v>-68665.729125564583</v>
      </c>
      <c r="X318" s="7">
        <f t="shared" si="93"/>
        <v>-69009.057771192398</v>
      </c>
      <c r="Y318" s="7">
        <f t="shared" si="93"/>
        <v>-69354.10306004835</v>
      </c>
      <c r="Z318" s="7">
        <f t="shared" si="93"/>
        <v>-69700.873575348582</v>
      </c>
      <c r="AA318" s="7">
        <f t="shared" si="93"/>
        <v>-70049.377943225321</v>
      </c>
      <c r="AB318" s="7">
        <f t="shared" si="93"/>
        <v>-70399.624832941437</v>
      </c>
      <c r="AC318" s="7">
        <f t="shared" si="93"/>
        <v>-70751.622957106141</v>
      </c>
      <c r="AD318" s="7">
        <f t="shared" si="93"/>
        <v>-71105.381071891665</v>
      </c>
      <c r="AE318" s="7">
        <f t="shared" si="93"/>
        <v>-71460.907977251118</v>
      </c>
      <c r="AF318" s="7">
        <f t="shared" si="93"/>
        <v>-71818.212517137363</v>
      </c>
      <c r="AG318" s="7">
        <f t="shared" si="93"/>
        <v>-72177.30357972304</v>
      </c>
      <c r="AH318" s="7">
        <f t="shared" si="93"/>
        <v>-72538.190097621642</v>
      </c>
      <c r="AI318" s="7">
        <f t="shared" si="93"/>
        <v>-72900.881048109746</v>
      </c>
      <c r="AJ318" s="7">
        <f t="shared" si="93"/>
        <v>-73265.385453350289</v>
      </c>
      <c r="AK318" s="7">
        <f t="shared" si="93"/>
        <v>-73631.712380617028</v>
      </c>
      <c r="AL318" s="7">
        <f t="shared" si="93"/>
        <v>-73631.712380617028</v>
      </c>
      <c r="AM318" s="7" t="str">
        <f t="shared" si="93"/>
        <v/>
      </c>
      <c r="AN318" s="7" t="str">
        <f t="shared" si="93"/>
        <v/>
      </c>
      <c r="AO318" s="7" t="str">
        <f t="shared" si="93"/>
        <v/>
      </c>
    </row>
    <row r="319" spans="9:41" s="1" customFormat="1" hidden="1" outlineLevel="1" x14ac:dyDescent="0.75"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V319" s="3"/>
    </row>
    <row r="320" spans="9:41" s="1" customFormat="1" ht="17" hidden="1" outlineLevel="1" x14ac:dyDescent="1.2">
      <c r="I320" s="245"/>
      <c r="J320" s="4"/>
      <c r="K320" s="254"/>
      <c r="L320" s="254"/>
      <c r="M320" s="254"/>
      <c r="N320" s="25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253"/>
    </row>
    <row r="321" spans="9:41" s="1" customFormat="1" ht="17" hidden="1" outlineLevel="1" x14ac:dyDescent="1.2">
      <c r="I321" s="245"/>
      <c r="J321" s="245"/>
      <c r="K321" s="244"/>
      <c r="L321" s="244"/>
      <c r="M321" s="244"/>
      <c r="N321" s="25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9:41" s="1" customFormat="1" ht="17" hidden="1" outlineLevel="1" x14ac:dyDescent="1.2">
      <c r="I322" s="245"/>
      <c r="J322" s="245"/>
      <c r="K322" s="244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  <c r="AI322" s="253"/>
      <c r="AJ322" s="253"/>
      <c r="AK322" s="253"/>
      <c r="AL322" s="253"/>
      <c r="AM322" s="253"/>
      <c r="AN322" s="253"/>
      <c r="AO322" s="253"/>
    </row>
    <row r="323" spans="9:41" s="1" customFormat="1" ht="17" hidden="1" outlineLevel="1" x14ac:dyDescent="1.2">
      <c r="I323" s="2"/>
      <c r="J323" s="2"/>
      <c r="K323" s="24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9:41" s="1" customFormat="1" collapsed="1" x14ac:dyDescent="0.75">
      <c r="I324" s="6" t="s">
        <v>207</v>
      </c>
      <c r="J324" s="6"/>
      <c r="K324" s="268" t="s">
        <v>217</v>
      </c>
      <c r="L324" s="7">
        <f t="shared" ref="L324:AO324" si="94">IF(AND(TRUE,L$67&lt;&gt;""),SUM(L320:L323),"")</f>
        <v>0</v>
      </c>
      <c r="M324" s="7">
        <f t="shared" si="94"/>
        <v>0</v>
      </c>
      <c r="N324" s="7">
        <f t="shared" si="94"/>
        <v>0</v>
      </c>
      <c r="O324" s="7">
        <f t="shared" si="94"/>
        <v>0</v>
      </c>
      <c r="P324" s="7">
        <f t="shared" si="94"/>
        <v>0</v>
      </c>
      <c r="Q324" s="7">
        <f t="shared" si="94"/>
        <v>0</v>
      </c>
      <c r="R324" s="7">
        <f t="shared" si="94"/>
        <v>0</v>
      </c>
      <c r="S324" s="7">
        <f t="shared" si="94"/>
        <v>0</v>
      </c>
      <c r="T324" s="7">
        <f t="shared" si="94"/>
        <v>0</v>
      </c>
      <c r="U324" s="7">
        <f t="shared" si="94"/>
        <v>0</v>
      </c>
      <c r="V324" s="7">
        <f t="shared" si="94"/>
        <v>0</v>
      </c>
      <c r="W324" s="7">
        <f t="shared" si="94"/>
        <v>0</v>
      </c>
      <c r="X324" s="7">
        <f t="shared" si="94"/>
        <v>0</v>
      </c>
      <c r="Y324" s="7">
        <f t="shared" si="94"/>
        <v>0</v>
      </c>
      <c r="Z324" s="7">
        <f t="shared" si="94"/>
        <v>0</v>
      </c>
      <c r="AA324" s="7">
        <f t="shared" si="94"/>
        <v>0</v>
      </c>
      <c r="AB324" s="7">
        <f t="shared" si="94"/>
        <v>0</v>
      </c>
      <c r="AC324" s="7">
        <f t="shared" si="94"/>
        <v>0</v>
      </c>
      <c r="AD324" s="7">
        <f t="shared" si="94"/>
        <v>0</v>
      </c>
      <c r="AE324" s="7">
        <f t="shared" si="94"/>
        <v>0</v>
      </c>
      <c r="AF324" s="7">
        <f t="shared" si="94"/>
        <v>0</v>
      </c>
      <c r="AG324" s="7">
        <f t="shared" si="94"/>
        <v>0</v>
      </c>
      <c r="AH324" s="7">
        <f t="shared" si="94"/>
        <v>0</v>
      </c>
      <c r="AI324" s="7">
        <f t="shared" si="94"/>
        <v>0</v>
      </c>
      <c r="AJ324" s="7">
        <f t="shared" si="94"/>
        <v>0</v>
      </c>
      <c r="AK324" s="7">
        <f t="shared" si="94"/>
        <v>0</v>
      </c>
      <c r="AL324" s="7">
        <f t="shared" si="94"/>
        <v>0</v>
      </c>
      <c r="AM324" s="7" t="str">
        <f t="shared" si="94"/>
        <v/>
      </c>
      <c r="AN324" s="7" t="str">
        <f t="shared" si="94"/>
        <v/>
      </c>
      <c r="AO324" s="7" t="str">
        <f t="shared" si="94"/>
        <v/>
      </c>
    </row>
    <row r="325" spans="9:41" s="1" customFormat="1" x14ac:dyDescent="0.75">
      <c r="I325" s="10" t="s">
        <v>208</v>
      </c>
      <c r="J325" s="10"/>
      <c r="K325" s="11"/>
      <c r="L325" s="11">
        <f t="shared" ref="L325:AO325" si="95">IF(AND(TRUE,L$67&lt;&gt;""),L318+L324,"")</f>
        <v>-65000</v>
      </c>
      <c r="M325" s="11">
        <f t="shared" si="95"/>
        <v>-65324.999999999993</v>
      </c>
      <c r="N325" s="11">
        <f t="shared" si="95"/>
        <v>-65651.624999999985</v>
      </c>
      <c r="O325" s="11">
        <f t="shared" si="95"/>
        <v>-65979.883124999978</v>
      </c>
      <c r="P325" s="11">
        <f t="shared" si="95"/>
        <v>-66309.782540624976</v>
      </c>
      <c r="Q325" s="11">
        <f t="shared" si="95"/>
        <v>-66641.331453328094</v>
      </c>
      <c r="R325" s="11">
        <f t="shared" si="95"/>
        <v>-66974.538110594731</v>
      </c>
      <c r="S325" s="11">
        <f t="shared" si="95"/>
        <v>-67309.410801147693</v>
      </c>
      <c r="T325" s="11">
        <f t="shared" si="95"/>
        <v>-67645.957855153421</v>
      </c>
      <c r="U325" s="11">
        <f t="shared" si="95"/>
        <v>-67984.187644429185</v>
      </c>
      <c r="V325" s="11">
        <f t="shared" si="95"/>
        <v>-68324.10858265133</v>
      </c>
      <c r="W325" s="11">
        <f t="shared" si="95"/>
        <v>-68665.729125564583</v>
      </c>
      <c r="X325" s="11">
        <f t="shared" si="95"/>
        <v>-69009.057771192398</v>
      </c>
      <c r="Y325" s="11">
        <f t="shared" si="95"/>
        <v>-69354.10306004835</v>
      </c>
      <c r="Z325" s="11">
        <f t="shared" si="95"/>
        <v>-69700.873575348582</v>
      </c>
      <c r="AA325" s="11">
        <f t="shared" si="95"/>
        <v>-70049.377943225321</v>
      </c>
      <c r="AB325" s="11">
        <f t="shared" si="95"/>
        <v>-70399.624832941437</v>
      </c>
      <c r="AC325" s="11">
        <f t="shared" si="95"/>
        <v>-70751.622957106141</v>
      </c>
      <c r="AD325" s="11">
        <f t="shared" si="95"/>
        <v>-71105.381071891665</v>
      </c>
      <c r="AE325" s="11">
        <f t="shared" si="95"/>
        <v>-71460.907977251118</v>
      </c>
      <c r="AF325" s="11">
        <f t="shared" si="95"/>
        <v>-71818.212517137363</v>
      </c>
      <c r="AG325" s="11">
        <f t="shared" si="95"/>
        <v>-72177.30357972304</v>
      </c>
      <c r="AH325" s="11">
        <f t="shared" si="95"/>
        <v>-72538.190097621642</v>
      </c>
      <c r="AI325" s="11">
        <f t="shared" si="95"/>
        <v>-72900.881048109746</v>
      </c>
      <c r="AJ325" s="11">
        <f t="shared" si="95"/>
        <v>-73265.385453350289</v>
      </c>
      <c r="AK325" s="11">
        <f t="shared" si="95"/>
        <v>-73631.712380617028</v>
      </c>
      <c r="AL325" s="11">
        <f t="shared" si="95"/>
        <v>-73631.712380617028</v>
      </c>
      <c r="AM325" s="11" t="str">
        <f t="shared" si="95"/>
        <v/>
      </c>
      <c r="AN325" s="11" t="str">
        <f t="shared" si="95"/>
        <v/>
      </c>
      <c r="AO325" s="11" t="str">
        <f t="shared" si="95"/>
        <v/>
      </c>
    </row>
    <row r="326" spans="9:41" s="1" customFormat="1" x14ac:dyDescent="0.75">
      <c r="I326" s="250" t="s">
        <v>212</v>
      </c>
      <c r="J326" s="250"/>
      <c r="K326" s="251"/>
      <c r="L326" s="251">
        <f>L325</f>
        <v>-65000</v>
      </c>
      <c r="M326" s="251">
        <f t="shared" ref="M326:AO326" si="96">M325-L325</f>
        <v>-324.99999999999272</v>
      </c>
      <c r="N326" s="251">
        <f t="shared" si="96"/>
        <v>-326.62499999999272</v>
      </c>
      <c r="O326" s="251">
        <f t="shared" si="96"/>
        <v>-328.25812499999302</v>
      </c>
      <c r="P326" s="251">
        <f t="shared" si="96"/>
        <v>-329.89941562499735</v>
      </c>
      <c r="Q326" s="251">
        <f t="shared" si="96"/>
        <v>-331.54891270311782</v>
      </c>
      <c r="R326" s="251">
        <f t="shared" si="96"/>
        <v>-333.20665726663719</v>
      </c>
      <c r="S326" s="251">
        <f t="shared" si="96"/>
        <v>-334.87269055296201</v>
      </c>
      <c r="T326" s="251">
        <f t="shared" si="96"/>
        <v>-336.54705400572857</v>
      </c>
      <c r="U326" s="251">
        <f t="shared" si="96"/>
        <v>-338.22978927576332</v>
      </c>
      <c r="V326" s="251">
        <f t="shared" si="96"/>
        <v>-339.9209382221452</v>
      </c>
      <c r="W326" s="251">
        <f t="shared" si="96"/>
        <v>-341.6205429132533</v>
      </c>
      <c r="X326" s="251">
        <f t="shared" si="96"/>
        <v>-343.32864562781469</v>
      </c>
      <c r="Y326" s="251">
        <f t="shared" si="96"/>
        <v>-345.04528885595209</v>
      </c>
      <c r="Z326" s="251">
        <f t="shared" si="96"/>
        <v>-346.77051530023164</v>
      </c>
      <c r="AA326" s="251">
        <f t="shared" si="96"/>
        <v>-348.50436787673971</v>
      </c>
      <c r="AB326" s="251">
        <f t="shared" si="96"/>
        <v>-350.24688971611613</v>
      </c>
      <c r="AC326" s="251">
        <f t="shared" si="96"/>
        <v>-351.99812416470377</v>
      </c>
      <c r="AD326" s="251">
        <f t="shared" si="96"/>
        <v>-353.7581147855235</v>
      </c>
      <c r="AE326" s="251">
        <f t="shared" si="96"/>
        <v>-355.52690535945294</v>
      </c>
      <c r="AF326" s="251">
        <f t="shared" si="96"/>
        <v>-357.30453988624504</v>
      </c>
      <c r="AG326" s="251">
        <f t="shared" si="96"/>
        <v>-359.09106258567772</v>
      </c>
      <c r="AH326" s="251">
        <f t="shared" si="96"/>
        <v>-360.8865178986016</v>
      </c>
      <c r="AI326" s="251">
        <f t="shared" si="96"/>
        <v>-362.69095048810414</v>
      </c>
      <c r="AJ326" s="251">
        <f t="shared" si="96"/>
        <v>-364.50440524054284</v>
      </c>
      <c r="AK326" s="251">
        <f t="shared" si="96"/>
        <v>-366.32692726673849</v>
      </c>
      <c r="AL326" s="251">
        <f t="shared" si="96"/>
        <v>0</v>
      </c>
      <c r="AM326" s="251" t="e">
        <f t="shared" si="96"/>
        <v>#VALUE!</v>
      </c>
      <c r="AN326" s="251" t="e">
        <f t="shared" si="96"/>
        <v>#VALUE!</v>
      </c>
      <c r="AO326" s="251" t="e">
        <f t="shared" si="96"/>
        <v>#VALUE!</v>
      </c>
    </row>
    <row r="332" spans="9:41" s="1" customFormat="1" x14ac:dyDescent="0.75">
      <c r="I332" s="247" t="s">
        <v>211</v>
      </c>
      <c r="J332" s="8"/>
      <c r="K332" s="9" t="s">
        <v>217</v>
      </c>
      <c r="L332" s="9">
        <f>IF(AND(TRUE,L$67&lt;&gt;""),SUM(L328:L331),"")</f>
        <v>0</v>
      </c>
      <c r="M332" s="9">
        <f t="shared" ref="M332:AO332" si="97">IF(AND(TRUE,M$67&lt;&gt;""),SUM(M328:M331),"")</f>
        <v>0</v>
      </c>
      <c r="N332" s="9">
        <f t="shared" si="97"/>
        <v>0</v>
      </c>
      <c r="O332" s="9">
        <f t="shared" si="97"/>
        <v>0</v>
      </c>
      <c r="P332" s="9">
        <f t="shared" si="97"/>
        <v>0</v>
      </c>
      <c r="Q332" s="9">
        <f t="shared" si="97"/>
        <v>0</v>
      </c>
      <c r="R332" s="9">
        <f t="shared" si="97"/>
        <v>0</v>
      </c>
      <c r="S332" s="9">
        <f t="shared" si="97"/>
        <v>0</v>
      </c>
      <c r="T332" s="9">
        <f t="shared" si="97"/>
        <v>0</v>
      </c>
      <c r="U332" s="9">
        <f t="shared" si="97"/>
        <v>0</v>
      </c>
      <c r="V332" s="9">
        <f t="shared" si="97"/>
        <v>0</v>
      </c>
      <c r="W332" s="9">
        <f t="shared" si="97"/>
        <v>0</v>
      </c>
      <c r="X332" s="9">
        <f t="shared" si="97"/>
        <v>0</v>
      </c>
      <c r="Y332" s="9">
        <f t="shared" si="97"/>
        <v>0</v>
      </c>
      <c r="Z332" s="9">
        <f t="shared" si="97"/>
        <v>0</v>
      </c>
      <c r="AA332" s="9">
        <f t="shared" si="97"/>
        <v>0</v>
      </c>
      <c r="AB332" s="9">
        <f t="shared" si="97"/>
        <v>0</v>
      </c>
      <c r="AC332" s="9">
        <f t="shared" si="97"/>
        <v>0</v>
      </c>
      <c r="AD332" s="9">
        <f t="shared" si="97"/>
        <v>0</v>
      </c>
      <c r="AE332" s="9">
        <f t="shared" si="97"/>
        <v>0</v>
      </c>
      <c r="AF332" s="9">
        <f t="shared" si="97"/>
        <v>0</v>
      </c>
      <c r="AG332" s="9">
        <f t="shared" si="97"/>
        <v>0</v>
      </c>
      <c r="AH332" s="9">
        <f t="shared" si="97"/>
        <v>0</v>
      </c>
      <c r="AI332" s="9">
        <f t="shared" si="97"/>
        <v>0</v>
      </c>
      <c r="AJ332" s="9">
        <f t="shared" si="97"/>
        <v>0</v>
      </c>
      <c r="AK332" s="9">
        <f t="shared" si="97"/>
        <v>0</v>
      </c>
      <c r="AL332" s="9">
        <f t="shared" si="97"/>
        <v>0</v>
      </c>
      <c r="AM332" s="9" t="str">
        <f t="shared" si="97"/>
        <v/>
      </c>
      <c r="AN332" s="9" t="str">
        <f t="shared" si="97"/>
        <v/>
      </c>
      <c r="AO332" s="9" t="str">
        <f t="shared" si="97"/>
        <v/>
      </c>
    </row>
    <row r="333" spans="9:41" s="1" customFormat="1" x14ac:dyDescent="0.75">
      <c r="I333" s="2"/>
      <c r="J333" s="168" t="s">
        <v>3</v>
      </c>
      <c r="K333" s="168" t="s">
        <v>85</v>
      </c>
      <c r="L333" s="263">
        <f>IF(AND(TRUE,L$67&lt;&gt;""),SUMIFS($D:$D,$B:$B,$J333,$C:$C,$K333),"")</f>
        <v>-65000</v>
      </c>
      <c r="M333" s="3"/>
      <c r="N333" s="3"/>
      <c r="O333" s="3"/>
      <c r="P333" s="3"/>
      <c r="Q333" s="3"/>
      <c r="R333" s="3"/>
      <c r="S333" s="3"/>
      <c r="T333" s="3"/>
      <c r="V333" s="3"/>
    </row>
    <row r="334" spans="9:41" s="1" customFormat="1" x14ac:dyDescent="0.75">
      <c r="I334" s="245"/>
      <c r="J334" s="4" t="s">
        <v>58</v>
      </c>
      <c r="K334" s="4" t="s">
        <v>216</v>
      </c>
      <c r="L334" s="248">
        <f t="shared" ref="L334:AL334" si="98">IF(AND(TRUE,L$67&lt;&gt;""),L95,"")</f>
        <v>26838.621527412841</v>
      </c>
      <c r="M334" s="248">
        <f t="shared" si="98"/>
        <v>-8386.1564528659819</v>
      </c>
      <c r="N334" s="248">
        <f t="shared" si="98"/>
        <v>-8617.1251937605448</v>
      </c>
      <c r="O334" s="248">
        <f t="shared" si="98"/>
        <v>-8854.4551991473982</v>
      </c>
      <c r="P334" s="248">
        <f t="shared" si="98"/>
        <v>-9098.3216688643424</v>
      </c>
      <c r="Q334" s="248">
        <f t="shared" si="98"/>
        <v>-9348.9046280450239</v>
      </c>
      <c r="R334" s="248">
        <f t="shared" si="98"/>
        <v>-9606.3890600156392</v>
      </c>
      <c r="S334" s="248">
        <f t="shared" si="98"/>
        <v>-9870.9650428518325</v>
      </c>
      <c r="T334" s="248">
        <f t="shared" si="98"/>
        <v>-10142.827889696593</v>
      </c>
      <c r="U334" s="248">
        <f t="shared" si="98"/>
        <v>-10422.17829294275</v>
      </c>
      <c r="V334" s="248">
        <f t="shared" si="98"/>
        <v>-10709.222472386477</v>
      </c>
      <c r="W334" s="248">
        <f t="shared" si="98"/>
        <v>-11004.172327461209</v>
      </c>
      <c r="X334" s="248">
        <f t="shared" si="98"/>
        <v>-11307.245593664335</v>
      </c>
      <c r="Y334" s="248">
        <f t="shared" si="98"/>
        <v>-11618.666003292125</v>
      </c>
      <c r="Z334" s="248">
        <f t="shared" si="98"/>
        <v>-11938.66345060158</v>
      </c>
      <c r="AA334" s="248">
        <f t="shared" si="98"/>
        <v>-12267.474161521121</v>
      </c>
      <c r="AB334" s="248">
        <f t="shared" si="98"/>
        <v>-12605.34086803538</v>
      </c>
      <c r="AC334" s="248">
        <f t="shared" si="98"/>
        <v>-12952.512987372829</v>
      </c>
      <c r="AD334" s="248">
        <f t="shared" si="98"/>
        <v>-13309.246806128567</v>
      </c>
      <c r="AE334" s="248">
        <f t="shared" si="98"/>
        <v>-1125.5125253866727</v>
      </c>
      <c r="AF334" s="248">
        <f t="shared" si="98"/>
        <v>0</v>
      </c>
      <c r="AG334" s="248">
        <f t="shared" si="98"/>
        <v>0</v>
      </c>
      <c r="AH334" s="248">
        <f t="shared" si="98"/>
        <v>0</v>
      </c>
      <c r="AI334" s="248">
        <f t="shared" si="98"/>
        <v>0</v>
      </c>
      <c r="AJ334" s="248">
        <f t="shared" si="98"/>
        <v>0</v>
      </c>
      <c r="AK334" s="248">
        <f t="shared" si="98"/>
        <v>0</v>
      </c>
      <c r="AL334" s="248">
        <f t="shared" si="98"/>
        <v>0</v>
      </c>
      <c r="AM334" s="248" t="str">
        <f t="shared" ref="AM334:AO334" si="99">IF(AND(TRUE,AM$67&lt;&gt;""),AM95,"")</f>
        <v/>
      </c>
      <c r="AN334" s="248" t="str">
        <f t="shared" si="99"/>
        <v/>
      </c>
      <c r="AO334" s="248" t="str">
        <f t="shared" si="99"/>
        <v/>
      </c>
    </row>
    <row r="335" spans="9:41" s="1" customFormat="1" x14ac:dyDescent="0.75">
      <c r="I335" s="245"/>
      <c r="J335" s="245"/>
      <c r="K335" s="244"/>
      <c r="L335" s="248">
        <f>IF(AND(TRUE,L$67&lt;&gt;""),L333+L334,"")</f>
        <v>-38161.378472587159</v>
      </c>
      <c r="M335" s="248">
        <f t="shared" ref="M335:AL335" si="100">IF(AND(TRUE,M$67&lt;&gt;""),L335+M334,"")</f>
        <v>-46547.534925453139</v>
      </c>
      <c r="N335" s="248">
        <f t="shared" si="100"/>
        <v>-55164.660119213688</v>
      </c>
      <c r="O335" s="248">
        <f t="shared" si="100"/>
        <v>-64019.115318361088</v>
      </c>
      <c r="P335" s="248">
        <f t="shared" si="100"/>
        <v>-73117.436987225432</v>
      </c>
      <c r="Q335" s="248">
        <f t="shared" si="100"/>
        <v>-82466.341615270459</v>
      </c>
      <c r="R335" s="248">
        <f t="shared" si="100"/>
        <v>-92072.730675286104</v>
      </c>
      <c r="S335" s="248">
        <f t="shared" si="100"/>
        <v>-101943.69571813794</v>
      </c>
      <c r="T335" s="248">
        <f t="shared" si="100"/>
        <v>-112086.52360783453</v>
      </c>
      <c r="U335" s="248">
        <f t="shared" si="100"/>
        <v>-122508.70190077729</v>
      </c>
      <c r="V335" s="248">
        <f t="shared" si="100"/>
        <v>-133217.92437316375</v>
      </c>
      <c r="W335" s="248">
        <f t="shared" si="100"/>
        <v>-144222.09670062497</v>
      </c>
      <c r="X335" s="248">
        <f t="shared" si="100"/>
        <v>-155529.34229428929</v>
      </c>
      <c r="Y335" s="248">
        <f t="shared" si="100"/>
        <v>-167148.00829758143</v>
      </c>
      <c r="Z335" s="248">
        <f t="shared" si="100"/>
        <v>-179086.671748183</v>
      </c>
      <c r="AA335" s="248">
        <f t="shared" si="100"/>
        <v>-191354.14590970412</v>
      </c>
      <c r="AB335" s="248">
        <f t="shared" si="100"/>
        <v>-203959.48677773951</v>
      </c>
      <c r="AC335" s="248">
        <f t="shared" si="100"/>
        <v>-216911.99976511236</v>
      </c>
      <c r="AD335" s="248">
        <f t="shared" si="100"/>
        <v>-230221.24657124092</v>
      </c>
      <c r="AE335" s="248">
        <f t="shared" si="100"/>
        <v>-231346.75909662759</v>
      </c>
      <c r="AF335" s="248">
        <f t="shared" si="100"/>
        <v>-231346.75909662759</v>
      </c>
      <c r="AG335" s="248">
        <f t="shared" si="100"/>
        <v>-231346.75909662759</v>
      </c>
      <c r="AH335" s="248">
        <f t="shared" si="100"/>
        <v>-231346.75909662759</v>
      </c>
      <c r="AI335" s="248">
        <f t="shared" si="100"/>
        <v>-231346.75909662759</v>
      </c>
      <c r="AJ335" s="248">
        <f t="shared" si="100"/>
        <v>-231346.75909662759</v>
      </c>
      <c r="AK335" s="248">
        <f t="shared" si="100"/>
        <v>-231346.75909662759</v>
      </c>
      <c r="AL335" s="248">
        <f t="shared" si="100"/>
        <v>-231346.75909662759</v>
      </c>
      <c r="AM335" s="248" t="str">
        <f t="shared" ref="AM335:AO335" si="101">IF(AND(TRUE,AM$67&lt;&gt;""),AL335+AM334,"")</f>
        <v/>
      </c>
      <c r="AN335" s="248" t="str">
        <f t="shared" si="101"/>
        <v/>
      </c>
      <c r="AO335" s="248" t="str">
        <f t="shared" si="101"/>
        <v/>
      </c>
    </row>
    <row r="336" spans="9:41" s="1" customFormat="1" x14ac:dyDescent="0.75">
      <c r="I336" s="245"/>
      <c r="J336" s="245"/>
      <c r="K336" s="244"/>
      <c r="L336" s="244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  <c r="AB336" s="248"/>
      <c r="AC336" s="248"/>
      <c r="AD336" s="248"/>
      <c r="AE336" s="248"/>
      <c r="AF336" s="248"/>
      <c r="AG336" s="248"/>
      <c r="AH336" s="248"/>
      <c r="AI336" s="248"/>
      <c r="AJ336" s="248"/>
      <c r="AK336" s="248"/>
      <c r="AL336" s="248"/>
      <c r="AM336" s="248"/>
      <c r="AN336" s="248"/>
      <c r="AO336" s="248"/>
    </row>
    <row r="337" spans="9:41" s="1" customFormat="1" x14ac:dyDescent="0.75">
      <c r="I337" s="245"/>
      <c r="J337" s="245"/>
      <c r="K337" s="244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  <c r="AB337" s="248"/>
      <c r="AC337" s="248"/>
      <c r="AD337" s="248"/>
      <c r="AE337" s="248"/>
      <c r="AF337" s="248"/>
      <c r="AG337" s="248"/>
      <c r="AH337" s="248"/>
      <c r="AI337" s="248"/>
      <c r="AJ337" s="248"/>
      <c r="AK337" s="248"/>
      <c r="AL337" s="248"/>
      <c r="AM337" s="248"/>
      <c r="AN337" s="248"/>
      <c r="AO337" s="248"/>
    </row>
    <row r="338" spans="9:41" s="1" customFormat="1" x14ac:dyDescent="0.75">
      <c r="I338" s="247" t="s">
        <v>210</v>
      </c>
      <c r="J338" s="8"/>
      <c r="K338" s="9" t="s">
        <v>217</v>
      </c>
      <c r="L338" s="9">
        <f t="shared" ref="L338:AL338" si="102">IF(AND(TRUE,L$67&lt;&gt;""),SUM(L335:L337),"")</f>
        <v>-38161.378472587159</v>
      </c>
      <c r="M338" s="9">
        <f t="shared" si="102"/>
        <v>-46547.534925453139</v>
      </c>
      <c r="N338" s="9">
        <f t="shared" si="102"/>
        <v>-55164.660119213688</v>
      </c>
      <c r="O338" s="9">
        <f t="shared" si="102"/>
        <v>-64019.115318361088</v>
      </c>
      <c r="P338" s="9">
        <f t="shared" si="102"/>
        <v>-73117.436987225432</v>
      </c>
      <c r="Q338" s="9">
        <f t="shared" si="102"/>
        <v>-82466.341615270459</v>
      </c>
      <c r="R338" s="9">
        <f t="shared" si="102"/>
        <v>-92072.730675286104</v>
      </c>
      <c r="S338" s="9">
        <f t="shared" si="102"/>
        <v>-101943.69571813794</v>
      </c>
      <c r="T338" s="9">
        <f t="shared" si="102"/>
        <v>-112086.52360783453</v>
      </c>
      <c r="U338" s="9">
        <f t="shared" si="102"/>
        <v>-122508.70190077729</v>
      </c>
      <c r="V338" s="9">
        <f t="shared" si="102"/>
        <v>-133217.92437316375</v>
      </c>
      <c r="W338" s="9">
        <f t="shared" si="102"/>
        <v>-144222.09670062497</v>
      </c>
      <c r="X338" s="9">
        <f t="shared" si="102"/>
        <v>-155529.34229428929</v>
      </c>
      <c r="Y338" s="9">
        <f t="shared" si="102"/>
        <v>-167148.00829758143</v>
      </c>
      <c r="Z338" s="9">
        <f t="shared" si="102"/>
        <v>-179086.671748183</v>
      </c>
      <c r="AA338" s="9">
        <f t="shared" si="102"/>
        <v>-191354.14590970412</v>
      </c>
      <c r="AB338" s="9">
        <f t="shared" si="102"/>
        <v>-203959.48677773951</v>
      </c>
      <c r="AC338" s="9">
        <f t="shared" si="102"/>
        <v>-216911.99976511236</v>
      </c>
      <c r="AD338" s="9">
        <f t="shared" si="102"/>
        <v>-230221.24657124092</v>
      </c>
      <c r="AE338" s="9">
        <f t="shared" si="102"/>
        <v>-231346.75909662759</v>
      </c>
      <c r="AF338" s="9">
        <f t="shared" si="102"/>
        <v>-231346.75909662759</v>
      </c>
      <c r="AG338" s="9">
        <f t="shared" si="102"/>
        <v>-231346.75909662759</v>
      </c>
      <c r="AH338" s="9">
        <f t="shared" si="102"/>
        <v>-231346.75909662759</v>
      </c>
      <c r="AI338" s="9">
        <f t="shared" si="102"/>
        <v>-231346.75909662759</v>
      </c>
      <c r="AJ338" s="9">
        <f t="shared" si="102"/>
        <v>-231346.75909662759</v>
      </c>
      <c r="AK338" s="9">
        <f t="shared" si="102"/>
        <v>-231346.75909662759</v>
      </c>
      <c r="AL338" s="9">
        <f t="shared" si="102"/>
        <v>-231346.75909662759</v>
      </c>
      <c r="AM338" s="9" t="str">
        <f t="shared" ref="AM338:AO338" si="103">IF(AND(TRUE,AM$67&lt;&gt;""),SUM(AM335:AM337),"")</f>
        <v/>
      </c>
      <c r="AN338" s="9" t="str">
        <f t="shared" si="103"/>
        <v/>
      </c>
      <c r="AO338" s="9" t="str">
        <f t="shared" si="103"/>
        <v/>
      </c>
    </row>
    <row r="339" spans="9:41" s="1" customFormat="1" hidden="1" outlineLevel="1" x14ac:dyDescent="0.75"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V339" s="3"/>
    </row>
    <row r="340" spans="9:41" s="1" customFormat="1" ht="17" hidden="1" outlineLevel="1" x14ac:dyDescent="1.2">
      <c r="I340" s="245"/>
      <c r="J340" s="4"/>
      <c r="K340" s="244"/>
      <c r="L340" s="24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9:41" s="1" customFormat="1" ht="17" hidden="1" outlineLevel="1" x14ac:dyDescent="1.2">
      <c r="I341" s="245"/>
      <c r="J341" s="245"/>
      <c r="K341" s="24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9:41" s="1" customFormat="1" ht="17" hidden="1" outlineLevel="1" x14ac:dyDescent="1.2">
      <c r="I342" s="245"/>
      <c r="J342" s="245"/>
      <c r="K342" s="24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9:41" s="1" customFormat="1" ht="17" hidden="1" outlineLevel="1" x14ac:dyDescent="1.2">
      <c r="I343" s="2"/>
      <c r="J343" s="2"/>
      <c r="K343" s="24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9:41" s="1" customFormat="1" collapsed="1" x14ac:dyDescent="0.75">
      <c r="I344" s="252" t="s">
        <v>213</v>
      </c>
      <c r="J344" s="8"/>
      <c r="K344" s="9" t="s">
        <v>217</v>
      </c>
      <c r="L344" s="9">
        <f t="shared" ref="L344:AO344" si="104">IF(AND(TRUE,L$67&lt;&gt;""),SUM(L340:L343),"")</f>
        <v>0</v>
      </c>
      <c r="M344" s="9">
        <f t="shared" si="104"/>
        <v>0</v>
      </c>
      <c r="N344" s="9">
        <f t="shared" si="104"/>
        <v>0</v>
      </c>
      <c r="O344" s="9">
        <f t="shared" si="104"/>
        <v>0</v>
      </c>
      <c r="P344" s="9">
        <f t="shared" si="104"/>
        <v>0</v>
      </c>
      <c r="Q344" s="9">
        <f t="shared" si="104"/>
        <v>0</v>
      </c>
      <c r="R344" s="9">
        <f t="shared" si="104"/>
        <v>0</v>
      </c>
      <c r="S344" s="9">
        <f t="shared" si="104"/>
        <v>0</v>
      </c>
      <c r="T344" s="9">
        <f t="shared" si="104"/>
        <v>0</v>
      </c>
      <c r="U344" s="9">
        <f t="shared" si="104"/>
        <v>0</v>
      </c>
      <c r="V344" s="9">
        <f t="shared" si="104"/>
        <v>0</v>
      </c>
      <c r="W344" s="9">
        <f t="shared" si="104"/>
        <v>0</v>
      </c>
      <c r="X344" s="9">
        <f t="shared" si="104"/>
        <v>0</v>
      </c>
      <c r="Y344" s="9">
        <f t="shared" si="104"/>
        <v>0</v>
      </c>
      <c r="Z344" s="9">
        <f t="shared" si="104"/>
        <v>0</v>
      </c>
      <c r="AA344" s="9">
        <f t="shared" si="104"/>
        <v>0</v>
      </c>
      <c r="AB344" s="9">
        <f t="shared" si="104"/>
        <v>0</v>
      </c>
      <c r="AC344" s="9">
        <f t="shared" si="104"/>
        <v>0</v>
      </c>
      <c r="AD344" s="9">
        <f t="shared" si="104"/>
        <v>0</v>
      </c>
      <c r="AE344" s="9">
        <f t="shared" si="104"/>
        <v>0</v>
      </c>
      <c r="AF344" s="9">
        <f t="shared" si="104"/>
        <v>0</v>
      </c>
      <c r="AG344" s="9">
        <f t="shared" si="104"/>
        <v>0</v>
      </c>
      <c r="AH344" s="9">
        <f t="shared" si="104"/>
        <v>0</v>
      </c>
      <c r="AI344" s="9">
        <f t="shared" si="104"/>
        <v>0</v>
      </c>
      <c r="AJ344" s="9">
        <f t="shared" si="104"/>
        <v>0</v>
      </c>
      <c r="AK344" s="9">
        <f t="shared" si="104"/>
        <v>0</v>
      </c>
      <c r="AL344" s="9">
        <f t="shared" si="104"/>
        <v>0</v>
      </c>
      <c r="AM344" s="9" t="str">
        <f t="shared" si="104"/>
        <v/>
      </c>
      <c r="AN344" s="9" t="str">
        <f t="shared" si="104"/>
        <v/>
      </c>
      <c r="AO344" s="9" t="str">
        <f t="shared" si="104"/>
        <v/>
      </c>
    </row>
    <row r="345" spans="9:41" s="1" customFormat="1" x14ac:dyDescent="0.75">
      <c r="I345" s="10" t="s">
        <v>209</v>
      </c>
      <c r="J345" s="10"/>
      <c r="K345" s="11"/>
      <c r="L345" s="11">
        <f t="shared" ref="L345:AL345" si="105">IF(AND(TRUE,L$67&lt;&gt;""),L332+L338+L344,"")</f>
        <v>-38161.378472587159</v>
      </c>
      <c r="M345" s="11">
        <f t="shared" si="105"/>
        <v>-46547.534925453139</v>
      </c>
      <c r="N345" s="11">
        <f t="shared" si="105"/>
        <v>-55164.660119213688</v>
      </c>
      <c r="O345" s="11">
        <f t="shared" si="105"/>
        <v>-64019.115318361088</v>
      </c>
      <c r="P345" s="11">
        <f t="shared" si="105"/>
        <v>-73117.436987225432</v>
      </c>
      <c r="Q345" s="11">
        <f t="shared" si="105"/>
        <v>-82466.341615270459</v>
      </c>
      <c r="R345" s="11">
        <f t="shared" si="105"/>
        <v>-92072.730675286104</v>
      </c>
      <c r="S345" s="11">
        <f t="shared" si="105"/>
        <v>-101943.69571813794</v>
      </c>
      <c r="T345" s="11">
        <f t="shared" si="105"/>
        <v>-112086.52360783453</v>
      </c>
      <c r="U345" s="11">
        <f t="shared" si="105"/>
        <v>-122508.70190077729</v>
      </c>
      <c r="V345" s="11">
        <f t="shared" si="105"/>
        <v>-133217.92437316375</v>
      </c>
      <c r="W345" s="11">
        <f t="shared" si="105"/>
        <v>-144222.09670062497</v>
      </c>
      <c r="X345" s="11">
        <f t="shared" si="105"/>
        <v>-155529.34229428929</v>
      </c>
      <c r="Y345" s="11">
        <f t="shared" si="105"/>
        <v>-167148.00829758143</v>
      </c>
      <c r="Z345" s="11">
        <f t="shared" si="105"/>
        <v>-179086.671748183</v>
      </c>
      <c r="AA345" s="11">
        <f t="shared" si="105"/>
        <v>-191354.14590970412</v>
      </c>
      <c r="AB345" s="11">
        <f t="shared" si="105"/>
        <v>-203959.48677773951</v>
      </c>
      <c r="AC345" s="11">
        <f t="shared" si="105"/>
        <v>-216911.99976511236</v>
      </c>
      <c r="AD345" s="11">
        <f t="shared" si="105"/>
        <v>-230221.24657124092</v>
      </c>
      <c r="AE345" s="11">
        <f t="shared" si="105"/>
        <v>-231346.75909662759</v>
      </c>
      <c r="AF345" s="11">
        <f t="shared" si="105"/>
        <v>-231346.75909662759</v>
      </c>
      <c r="AG345" s="11">
        <f t="shared" si="105"/>
        <v>-231346.75909662759</v>
      </c>
      <c r="AH345" s="11">
        <f t="shared" si="105"/>
        <v>-231346.75909662759</v>
      </c>
      <c r="AI345" s="11">
        <f t="shared" si="105"/>
        <v>-231346.75909662759</v>
      </c>
      <c r="AJ345" s="11">
        <f t="shared" si="105"/>
        <v>-231346.75909662759</v>
      </c>
      <c r="AK345" s="11">
        <f t="shared" si="105"/>
        <v>-231346.75909662759</v>
      </c>
      <c r="AL345" s="11">
        <f t="shared" si="105"/>
        <v>-231346.75909662759</v>
      </c>
      <c r="AM345" s="11" t="str">
        <f t="shared" ref="AM345:AO345" si="106">IF(AND(TRUE,AM$67&lt;&gt;""),AM332+AM338+AM344,"")</f>
        <v/>
      </c>
      <c r="AN345" s="11" t="str">
        <f t="shared" si="106"/>
        <v/>
      </c>
      <c r="AO345" s="11" t="str">
        <f t="shared" si="106"/>
        <v/>
      </c>
    </row>
    <row r="346" spans="9:41" s="1" customFormat="1" x14ac:dyDescent="0.75">
      <c r="I346" s="250" t="s">
        <v>212</v>
      </c>
      <c r="J346" s="250"/>
      <c r="K346" s="251"/>
      <c r="L346" s="251">
        <f>L345</f>
        <v>-38161.378472587159</v>
      </c>
      <c r="M346" s="251">
        <f t="shared" ref="M346:AM346" si="107">M345-L345</f>
        <v>-8386.1564528659801</v>
      </c>
      <c r="N346" s="251">
        <f t="shared" si="107"/>
        <v>-8617.1251937605484</v>
      </c>
      <c r="O346" s="251">
        <f t="shared" si="107"/>
        <v>-8854.4551991474</v>
      </c>
      <c r="P346" s="251">
        <f t="shared" si="107"/>
        <v>-9098.3216688643442</v>
      </c>
      <c r="Q346" s="251">
        <f t="shared" si="107"/>
        <v>-9348.9046280450275</v>
      </c>
      <c r="R346" s="251">
        <f t="shared" si="107"/>
        <v>-9606.3890600156446</v>
      </c>
      <c r="S346" s="251">
        <f t="shared" si="107"/>
        <v>-9870.9650428518362</v>
      </c>
      <c r="T346" s="251">
        <f t="shared" si="107"/>
        <v>-10142.827889696593</v>
      </c>
      <c r="U346" s="251">
        <f t="shared" si="107"/>
        <v>-10422.178292942757</v>
      </c>
      <c r="V346" s="251">
        <f t="shared" si="107"/>
        <v>-10709.222472386464</v>
      </c>
      <c r="W346" s="251">
        <f t="shared" si="107"/>
        <v>-11004.172327461216</v>
      </c>
      <c r="X346" s="251">
        <f t="shared" si="107"/>
        <v>-11307.245593664324</v>
      </c>
      <c r="Y346" s="251">
        <f t="shared" si="107"/>
        <v>-11618.666003292135</v>
      </c>
      <c r="Z346" s="251">
        <f t="shared" si="107"/>
        <v>-11938.663450601569</v>
      </c>
      <c r="AA346" s="251">
        <f t="shared" si="107"/>
        <v>-12267.474161521124</v>
      </c>
      <c r="AB346" s="251">
        <f t="shared" si="107"/>
        <v>-12605.34086803539</v>
      </c>
      <c r="AC346" s="251">
        <f t="shared" si="107"/>
        <v>-12952.512987372844</v>
      </c>
      <c r="AD346" s="251">
        <f t="shared" si="107"/>
        <v>-13309.246806128562</v>
      </c>
      <c r="AE346" s="251">
        <f t="shared" si="107"/>
        <v>-1125.5125253866718</v>
      </c>
      <c r="AF346" s="251">
        <f t="shared" si="107"/>
        <v>0</v>
      </c>
      <c r="AG346" s="251">
        <f t="shared" si="107"/>
        <v>0</v>
      </c>
      <c r="AH346" s="251">
        <f t="shared" si="107"/>
        <v>0</v>
      </c>
      <c r="AI346" s="251">
        <f t="shared" si="107"/>
        <v>0</v>
      </c>
      <c r="AJ346" s="251">
        <f t="shared" si="107"/>
        <v>0</v>
      </c>
      <c r="AK346" s="251">
        <f t="shared" si="107"/>
        <v>0</v>
      </c>
      <c r="AL346" s="251">
        <f t="shared" si="107"/>
        <v>0</v>
      </c>
      <c r="AM346" s="251" t="e">
        <f t="shared" si="107"/>
        <v>#VALUE!</v>
      </c>
      <c r="AN346" s="251" t="e">
        <f t="shared" ref="AN346:AO346" si="108">AN345-AM345</f>
        <v>#VALUE!</v>
      </c>
      <c r="AO346" s="251" t="e">
        <f t="shared" si="108"/>
        <v>#VALUE!</v>
      </c>
    </row>
  </sheetData>
  <mergeCells count="8">
    <mergeCell ref="I307:AO307"/>
    <mergeCell ref="B1:F1"/>
    <mergeCell ref="B12:F12"/>
    <mergeCell ref="B42:F42"/>
    <mergeCell ref="B51:F51"/>
    <mergeCell ref="I65:AO65"/>
    <mergeCell ref="I285:AO285"/>
    <mergeCell ref="B35:F35"/>
  </mergeCells>
  <conditionalFormatting sqref="D62 D129:D131">
    <cfRule type="expression" dxfId="142" priority="30">
      <formula>#REF!&lt;0.2</formula>
    </cfRule>
  </conditionalFormatting>
  <conditionalFormatting sqref="D98:D100">
    <cfRule type="expression" dxfId="141" priority="9">
      <formula>#REF!&lt;0.2</formula>
    </cfRule>
  </conditionalFormatting>
  <conditionalFormatting sqref="D160:D162">
    <cfRule type="expression" dxfId="140" priority="18">
      <formula>#REF!&lt;0.2</formula>
    </cfRule>
  </conditionalFormatting>
  <conditionalFormatting sqref="D213:D215">
    <cfRule type="expression" dxfId="139" priority="17">
      <formula>#REF!&lt;0.2</formula>
    </cfRule>
  </conditionalFormatting>
  <conditionalFormatting sqref="D245:D247">
    <cfRule type="expression" dxfId="138" priority="16">
      <formula>#REF!&lt;0.2</formula>
    </cfRule>
  </conditionalFormatting>
  <conditionalFormatting sqref="K311:AO311">
    <cfRule type="cellIs" dxfId="137" priority="7" operator="lessThan">
      <formula>0</formula>
    </cfRule>
    <cfRule type="cellIs" dxfId="136" priority="8" operator="greaterThan">
      <formula>0</formula>
    </cfRule>
  </conditionalFormatting>
  <conditionalFormatting sqref="K325:AO326">
    <cfRule type="cellIs" dxfId="135" priority="5" operator="lessThan">
      <formula>0</formula>
    </cfRule>
    <cfRule type="cellIs" dxfId="134" priority="6" operator="greaterThan">
      <formula>0</formula>
    </cfRule>
  </conditionalFormatting>
  <conditionalFormatting sqref="K345:AO346">
    <cfRule type="cellIs" dxfId="133" priority="3" operator="lessThan">
      <formula>0</formula>
    </cfRule>
    <cfRule type="cellIs" dxfId="132" priority="4" operator="greaterThan">
      <formula>0</formula>
    </cfRule>
  </conditionalFormatting>
  <conditionalFormatting sqref="L86:AO86">
    <cfRule type="cellIs" dxfId="131" priority="27" operator="lessThan">
      <formula>0</formula>
    </cfRule>
    <cfRule type="cellIs" dxfId="130" priority="28" operator="greaterThan">
      <formula>0</formula>
    </cfRule>
  </conditionalFormatting>
  <conditionalFormatting sqref="L190:AO190">
    <cfRule type="cellIs" dxfId="129" priority="25" operator="lessThan">
      <formula>0</formula>
    </cfRule>
    <cfRule type="cellIs" dxfId="128" priority="26" operator="greaterThan">
      <formula>0</formula>
    </cfRule>
  </conditionalFormatting>
  <conditionalFormatting sqref="L197:AO197">
    <cfRule type="cellIs" dxfId="127" priority="23" operator="lessThan">
      <formula>0</formula>
    </cfRule>
    <cfRule type="cellIs" dxfId="126" priority="24" operator="greaterThan">
      <formula>0</formula>
    </cfRule>
  </conditionalFormatting>
  <conditionalFormatting sqref="L274:AO274">
    <cfRule type="cellIs" dxfId="125" priority="21" operator="lessThan">
      <formula>0</formula>
    </cfRule>
    <cfRule type="cellIs" dxfId="124" priority="22" operator="greaterThan">
      <formula>0</formula>
    </cfRule>
  </conditionalFormatting>
  <conditionalFormatting sqref="L279:AO280">
    <cfRule type="cellIs" dxfId="123" priority="19" operator="lessThan">
      <formula>0</formula>
    </cfRule>
    <cfRule type="cellIs" dxfId="122" priority="20" operator="greaterThan">
      <formula>0</formula>
    </cfRule>
  </conditionalFormatting>
  <conditionalFormatting sqref="L295:AO295">
    <cfRule type="cellIs" dxfId="121" priority="14" operator="lessThan">
      <formula>0</formula>
    </cfRule>
    <cfRule type="cellIs" dxfId="120" priority="15" operator="greaterThan">
      <formula>0</formula>
    </cfRule>
  </conditionalFormatting>
  <conditionalFormatting sqref="L299:AO300">
    <cfRule type="cellIs" dxfId="119" priority="12" operator="lessThan">
      <formula>0</formula>
    </cfRule>
    <cfRule type="cellIs" dxfId="118" priority="13" operator="greaterThan">
      <formula>0</formula>
    </cfRule>
  </conditionalFormatting>
  <conditionalFormatting sqref="L302:AO302">
    <cfRule type="cellIs" dxfId="117" priority="10" operator="lessThan">
      <formula>0</formula>
    </cfRule>
    <cfRule type="cellIs" dxfId="116" priority="11" operator="greaterThan">
      <formula>0</formula>
    </cfRule>
  </conditionalFormatting>
  <conditionalFormatting sqref="L312:AO312">
    <cfRule type="cellIs" dxfId="115" priority="1" operator="lessThan">
      <formula>0</formula>
    </cfRule>
    <cfRule type="cellIs" dxfId="114" priority="2" operator="greaterThan">
      <formula>0</formula>
    </cfRule>
  </conditionalFormatting>
  <dataValidations count="2">
    <dataValidation type="list" allowBlank="1" showInputMessage="1" showErrorMessage="1" sqref="E7" xr:uid="{0D79125F-D609-4E0C-9C87-A1B0C82A0F90}">
      <formula1>"SI,NO"</formula1>
    </dataValidation>
    <dataValidation type="list" allowBlank="1" showInputMessage="1" showErrorMessage="1" sqref="E6" xr:uid="{494594F0-EB81-4FD2-A95D-CCA69B093971}">
      <formula1>"Privato/Imprese,Costruttore"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4F35-5E62-437C-B1C9-0612DE43FCA9}">
  <sheetPr codeName="Foglio21">
    <tabColor theme="5" tint="-0.499984740745262"/>
  </sheetPr>
  <dimension ref="B1:AO346"/>
  <sheetViews>
    <sheetView topLeftCell="U28" zoomScale="85" zoomScaleNormal="85" workbookViewId="0">
      <selection activeCell="AI60" sqref="AI60"/>
    </sheetView>
  </sheetViews>
  <sheetFormatPr defaultColWidth="8.76953125" defaultRowHeight="14.75" outlineLevelRow="1" x14ac:dyDescent="0.75"/>
  <cols>
    <col min="1" max="1" width="2.76953125" style="139" customWidth="1"/>
    <col min="2" max="2" width="25.453125" style="139" customWidth="1"/>
    <col min="3" max="3" width="12.76953125" style="139" customWidth="1"/>
    <col min="4" max="4" width="13.76953125" style="139" bestFit="1" customWidth="1"/>
    <col min="5" max="6" width="9.76953125" style="139" customWidth="1"/>
    <col min="7" max="7" width="2.76953125" style="139" customWidth="1"/>
    <col min="8" max="8" width="13.54296875" style="139" bestFit="1" customWidth="1"/>
    <col min="9" max="9" width="8.76953125" style="139" bestFit="1" customWidth="1"/>
    <col min="10" max="10" width="25.2265625" style="139" customWidth="1"/>
    <col min="11" max="11" width="17" style="139" bestFit="1" customWidth="1"/>
    <col min="12" max="23" width="10.76953125" style="139" customWidth="1"/>
    <col min="24" max="24" width="11.453125" style="139" bestFit="1" customWidth="1"/>
    <col min="25" max="41" width="10.76953125" style="139" customWidth="1"/>
    <col min="42" max="42" width="9.76953125" style="139" customWidth="1"/>
    <col min="43" max="16384" width="8.76953125" style="139"/>
  </cols>
  <sheetData>
    <row r="1" spans="2:10" x14ac:dyDescent="0.75">
      <c r="B1" s="335" t="s">
        <v>6</v>
      </c>
      <c r="C1" s="335"/>
      <c r="D1" s="335"/>
      <c r="E1" s="335"/>
      <c r="F1" s="335"/>
    </row>
    <row r="2" spans="2:10" x14ac:dyDescent="0.75">
      <c r="B2" s="304" t="s">
        <v>39</v>
      </c>
      <c r="C2" s="61"/>
      <c r="D2" s="68" t="s">
        <v>238</v>
      </c>
    </row>
    <row r="3" spans="2:10" x14ac:dyDescent="0.75">
      <c r="B3" s="168" t="s">
        <v>3</v>
      </c>
      <c r="C3" s="168" t="s">
        <v>85</v>
      </c>
      <c r="D3" s="48">
        <v>-420000</v>
      </c>
      <c r="E3" s="43">
        <v>44895</v>
      </c>
      <c r="F3" s="99">
        <f>EDATE(E3,($E$5)*12)-1</f>
        <v>55486</v>
      </c>
    </row>
    <row r="4" spans="2:10" x14ac:dyDescent="0.75">
      <c r="B4" s="139" t="s">
        <v>111</v>
      </c>
      <c r="E4" s="43">
        <v>44895</v>
      </c>
      <c r="F4" s="99">
        <f>EDATE(E4,($E$5)*12)-1</f>
        <v>55486</v>
      </c>
      <c r="I4" s="139" t="s">
        <v>7</v>
      </c>
      <c r="J4" s="213">
        <f ca="1">$L$302</f>
        <v>2.5546688382359406E-2</v>
      </c>
    </row>
    <row r="5" spans="2:10" x14ac:dyDescent="0.75">
      <c r="B5" s="139" t="s">
        <v>8</v>
      </c>
      <c r="E5" s="44">
        <v>29</v>
      </c>
      <c r="I5" s="139" t="s">
        <v>9</v>
      </c>
      <c r="J5" s="212">
        <f ca="1">MAX(300:300)</f>
        <v>104702.55883849785</v>
      </c>
    </row>
    <row r="6" spans="2:10" x14ac:dyDescent="0.75">
      <c r="B6" s="139" t="s">
        <v>110</v>
      </c>
      <c r="E6" s="44" t="s">
        <v>109</v>
      </c>
    </row>
    <row r="7" spans="2:10" x14ac:dyDescent="0.75">
      <c r="B7" s="139" t="s">
        <v>108</v>
      </c>
      <c r="E7" s="44" t="s">
        <v>334</v>
      </c>
    </row>
    <row r="8" spans="2:10" x14ac:dyDescent="0.75">
      <c r="B8" s="139" t="s">
        <v>107</v>
      </c>
      <c r="C8" s="139" t="s">
        <v>5</v>
      </c>
      <c r="D8" s="278">
        <f>522.91+15.18</f>
        <v>538.08999999999992</v>
      </c>
      <c r="E8" s="204">
        <f>$E$4</f>
        <v>44895</v>
      </c>
      <c r="F8" s="204">
        <f>EDATE(E8,$E$5*12)-1</f>
        <v>55486</v>
      </c>
    </row>
    <row r="9" spans="2:10" x14ac:dyDescent="0.75">
      <c r="B9" s="202" t="s">
        <v>215</v>
      </c>
      <c r="C9" s="265" t="s">
        <v>5</v>
      </c>
      <c r="D9" s="266">
        <v>0</v>
      </c>
      <c r="E9" s="237">
        <f>$E$4</f>
        <v>44895</v>
      </c>
      <c r="F9" s="270">
        <v>44926</v>
      </c>
    </row>
    <row r="10" spans="2:10" x14ac:dyDescent="0.75">
      <c r="B10" s="202" t="s">
        <v>215</v>
      </c>
      <c r="C10" s="265" t="s">
        <v>5</v>
      </c>
      <c r="D10" s="266">
        <v>1.6E-2</v>
      </c>
      <c r="E10" s="237">
        <f>F9+1</f>
        <v>44927</v>
      </c>
      <c r="F10" s="237">
        <f>F4</f>
        <v>55486</v>
      </c>
    </row>
    <row r="12" spans="2:10" x14ac:dyDescent="0.75">
      <c r="B12" s="336" t="s">
        <v>10</v>
      </c>
      <c r="C12" s="336"/>
      <c r="D12" s="336"/>
      <c r="E12" s="336"/>
      <c r="F12" s="336"/>
    </row>
    <row r="13" spans="2:10" x14ac:dyDescent="0.75">
      <c r="B13" s="134" t="s">
        <v>98</v>
      </c>
      <c r="C13" s="134" t="s">
        <v>97</v>
      </c>
      <c r="D13" s="309">
        <f>D14/12*8</f>
        <v>7200</v>
      </c>
      <c r="E13" s="43">
        <v>44986</v>
      </c>
      <c r="F13" s="43">
        <v>45291</v>
      </c>
    </row>
    <row r="14" spans="2:10" x14ac:dyDescent="0.75">
      <c r="B14" s="134" t="s">
        <v>98</v>
      </c>
      <c r="C14" s="134" t="s">
        <v>97</v>
      </c>
      <c r="D14" s="45">
        <f>900*12</f>
        <v>10800</v>
      </c>
      <c r="E14" s="308">
        <f>F13+1</f>
        <v>45292</v>
      </c>
      <c r="F14" s="99">
        <f>F4</f>
        <v>55486</v>
      </c>
    </row>
    <row r="15" spans="2:10" x14ac:dyDescent="0.75">
      <c r="B15" s="185" t="s">
        <v>4</v>
      </c>
      <c r="C15" s="134" t="s">
        <v>97</v>
      </c>
      <c r="D15" s="269">
        <f>-$D$3*(1+D10)^E5</f>
        <v>665528.74953860859</v>
      </c>
      <c r="E15" s="237">
        <f>EDATE($E$4,$E$5*12)-1</f>
        <v>55486</v>
      </c>
      <c r="F15" s="237">
        <f>EDATE($E$4,$E$5*12)</f>
        <v>55487</v>
      </c>
    </row>
    <row r="17" spans="2:6" x14ac:dyDescent="0.75">
      <c r="B17" s="241" t="s">
        <v>11</v>
      </c>
      <c r="C17" s="241"/>
      <c r="D17" s="241"/>
      <c r="E17" s="241"/>
      <c r="F17" s="241"/>
    </row>
    <row r="18" spans="2:6" x14ac:dyDescent="0.75">
      <c r="B18" s="139" t="s">
        <v>90</v>
      </c>
      <c r="C18" s="139" t="s">
        <v>5</v>
      </c>
      <c r="E18" s="204">
        <f t="shared" ref="E18:E25" si="0">$E$4</f>
        <v>44895</v>
      </c>
      <c r="F18" s="204">
        <f t="shared" ref="F18:F19" si="1">EDATE(E18,$E$5*12)-1</f>
        <v>55486</v>
      </c>
    </row>
    <row r="19" spans="2:6" x14ac:dyDescent="0.75">
      <c r="B19" s="139" t="s">
        <v>89</v>
      </c>
      <c r="C19" s="305" t="s">
        <v>274</v>
      </c>
      <c r="D19" s="45">
        <f>-600*4</f>
        <v>-2400</v>
      </c>
      <c r="E19" s="204">
        <f t="shared" si="0"/>
        <v>44895</v>
      </c>
      <c r="F19" s="204">
        <f t="shared" si="1"/>
        <v>55486</v>
      </c>
    </row>
    <row r="20" spans="2:6" x14ac:dyDescent="0.75">
      <c r="B20" s="139" t="s">
        <v>88</v>
      </c>
      <c r="C20" s="139" t="s">
        <v>5</v>
      </c>
      <c r="D20" s="45">
        <f>-23.7*12</f>
        <v>-284.39999999999998</v>
      </c>
      <c r="E20" s="204">
        <f t="shared" si="0"/>
        <v>44895</v>
      </c>
      <c r="F20" s="204">
        <v>46053</v>
      </c>
    </row>
    <row r="21" spans="2:6" x14ac:dyDescent="0.75">
      <c r="B21" s="191" t="s">
        <v>93</v>
      </c>
      <c r="C21" s="191" t="s">
        <v>95</v>
      </c>
      <c r="D21" s="238">
        <f>-12*12</f>
        <v>-144</v>
      </c>
      <c r="E21" s="237">
        <f t="shared" si="0"/>
        <v>44895</v>
      </c>
      <c r="F21" s="237">
        <f>EDATE(E21,$E$5*12)-1</f>
        <v>55486</v>
      </c>
    </row>
    <row r="22" spans="2:6" x14ac:dyDescent="0.75">
      <c r="B22" s="191" t="s">
        <v>93</v>
      </c>
      <c r="C22" s="191" t="s">
        <v>94</v>
      </c>
      <c r="D22" s="238">
        <f>-35*12</f>
        <v>-420</v>
      </c>
      <c r="E22" s="237">
        <f t="shared" si="0"/>
        <v>44895</v>
      </c>
      <c r="F22" s="237">
        <f>EDATE(E22,$E$5*12)-1</f>
        <v>55486</v>
      </c>
    </row>
    <row r="23" spans="2:6" x14ac:dyDescent="0.75">
      <c r="B23" s="191" t="s">
        <v>93</v>
      </c>
      <c r="C23" s="191" t="s">
        <v>92</v>
      </c>
      <c r="D23" s="238">
        <f>-20.88*12</f>
        <v>-250.56</v>
      </c>
      <c r="E23" s="237">
        <f t="shared" si="0"/>
        <v>44895</v>
      </c>
      <c r="F23" s="237">
        <f>EDATE(E23,$E$5*12)-1</f>
        <v>55486</v>
      </c>
    </row>
    <row r="24" spans="2:6" x14ac:dyDescent="0.75">
      <c r="B24" s="139" t="s">
        <v>87</v>
      </c>
      <c r="C24" s="139" t="s">
        <v>5</v>
      </c>
      <c r="D24" s="45">
        <v>-200</v>
      </c>
      <c r="E24" s="204">
        <f t="shared" si="0"/>
        <v>44895</v>
      </c>
      <c r="F24" s="204">
        <f>EDATE(E24,$E$5*12)-1</f>
        <v>55486</v>
      </c>
    </row>
    <row r="25" spans="2:6" x14ac:dyDescent="0.75">
      <c r="B25" s="139" t="s">
        <v>86</v>
      </c>
      <c r="C25" s="139" t="s">
        <v>5</v>
      </c>
      <c r="D25" s="45">
        <v>-300</v>
      </c>
      <c r="E25" s="204">
        <f t="shared" si="0"/>
        <v>44895</v>
      </c>
      <c r="F25" s="204">
        <f>EDATE(E25,$E$5*12)-1</f>
        <v>55486</v>
      </c>
    </row>
    <row r="27" spans="2:6" x14ac:dyDescent="0.75">
      <c r="B27" s="243" t="s">
        <v>12</v>
      </c>
      <c r="C27" s="243"/>
      <c r="D27" s="243"/>
      <c r="E27" s="243"/>
      <c r="F27" s="243"/>
    </row>
    <row r="28" spans="2:6" x14ac:dyDescent="0.75">
      <c r="B28" s="139" t="s">
        <v>13</v>
      </c>
      <c r="D28" s="194">
        <v>10</v>
      </c>
    </row>
    <row r="30" spans="2:6" x14ac:dyDescent="0.75">
      <c r="B30" s="249" t="s">
        <v>14</v>
      </c>
      <c r="C30" s="249"/>
      <c r="D30" s="249"/>
      <c r="E30" s="249"/>
      <c r="F30" s="249"/>
    </row>
    <row r="31" spans="2:6" x14ac:dyDescent="0.75">
      <c r="B31" s="305" t="s">
        <v>265</v>
      </c>
      <c r="C31" s="198" t="s">
        <v>84</v>
      </c>
      <c r="D31" s="48">
        <v>294000</v>
      </c>
      <c r="E31" s="43">
        <v>44895</v>
      </c>
      <c r="F31" s="255">
        <v>45657</v>
      </c>
    </row>
    <row r="32" spans="2:6" x14ac:dyDescent="0.75">
      <c r="B32" s="305" t="s">
        <v>265</v>
      </c>
      <c r="C32" s="208" t="s">
        <v>106</v>
      </c>
      <c r="D32" s="207">
        <v>12</v>
      </c>
    </row>
    <row r="33" spans="2:6" x14ac:dyDescent="0.75">
      <c r="B33" s="305" t="s">
        <v>265</v>
      </c>
      <c r="C33" s="206" t="s">
        <v>13</v>
      </c>
      <c r="D33" s="207">
        <v>20</v>
      </c>
    </row>
    <row r="34" spans="2:6" x14ac:dyDescent="0.75">
      <c r="B34" s="305" t="s">
        <v>265</v>
      </c>
      <c r="C34" s="206" t="s">
        <v>105</v>
      </c>
      <c r="D34" s="205">
        <v>44958</v>
      </c>
    </row>
    <row r="35" spans="2:6" x14ac:dyDescent="0.75">
      <c r="B35" s="305" t="s">
        <v>265</v>
      </c>
      <c r="C35" s="206" t="s">
        <v>104</v>
      </c>
      <c r="D35" s="278">
        <v>4</v>
      </c>
    </row>
    <row r="36" spans="2:6" x14ac:dyDescent="0.75">
      <c r="B36" s="305" t="s">
        <v>265</v>
      </c>
      <c r="C36" s="139" t="s">
        <v>103</v>
      </c>
      <c r="D36" s="114">
        <v>3.2000000000000001E-2</v>
      </c>
      <c r="E36" s="205">
        <v>45536</v>
      </c>
      <c r="F36" s="205">
        <v>46539</v>
      </c>
    </row>
    <row r="37" spans="2:6" x14ac:dyDescent="0.75">
      <c r="B37" s="305" t="s">
        <v>220</v>
      </c>
      <c r="C37" s="198" t="s">
        <v>84</v>
      </c>
      <c r="D37" s="307">
        <v>208635.71</v>
      </c>
      <c r="E37" s="43">
        <v>45716</v>
      </c>
      <c r="F37" s="204">
        <f>EDATE(E37,$D$33*$D$32)-1</f>
        <v>53020</v>
      </c>
    </row>
    <row r="38" spans="2:6" x14ac:dyDescent="0.75">
      <c r="B38" s="305" t="s">
        <v>220</v>
      </c>
      <c r="C38" s="208" t="s">
        <v>106</v>
      </c>
      <c r="D38" s="207">
        <v>12</v>
      </c>
    </row>
    <row r="39" spans="2:6" x14ac:dyDescent="0.75">
      <c r="B39" s="305" t="s">
        <v>220</v>
      </c>
      <c r="C39" s="206" t="s">
        <v>13</v>
      </c>
      <c r="D39" s="207">
        <v>20</v>
      </c>
    </row>
    <row r="40" spans="2:6" x14ac:dyDescent="0.75">
      <c r="B40" s="305" t="s">
        <v>220</v>
      </c>
      <c r="C40" s="206" t="s">
        <v>105</v>
      </c>
      <c r="D40" s="205">
        <v>45716</v>
      </c>
    </row>
    <row r="41" spans="2:6" x14ac:dyDescent="0.75">
      <c r="B41" s="305" t="s">
        <v>220</v>
      </c>
      <c r="C41" s="206" t="s">
        <v>104</v>
      </c>
      <c r="D41" s="278">
        <v>2.75</v>
      </c>
    </row>
    <row r="42" spans="2:6" x14ac:dyDescent="0.75">
      <c r="B42" s="305" t="s">
        <v>220</v>
      </c>
      <c r="C42" s="139" t="s">
        <v>103</v>
      </c>
      <c r="D42" s="306">
        <v>2.7199999999999998E-2</v>
      </c>
      <c r="E42" s="204">
        <f>D40</f>
        <v>45716</v>
      </c>
      <c r="F42" s="204">
        <f>EDATE(E42,$D$33*12)-1</f>
        <v>53020</v>
      </c>
    </row>
    <row r="44" spans="2:6" x14ac:dyDescent="0.75">
      <c r="B44" s="337" t="s">
        <v>15</v>
      </c>
      <c r="C44" s="337"/>
      <c r="D44" s="337"/>
      <c r="E44" s="337"/>
      <c r="F44" s="337"/>
    </row>
    <row r="45" spans="2:6" x14ac:dyDescent="0.75">
      <c r="B45" s="139" t="s">
        <v>57</v>
      </c>
      <c r="C45" s="139" t="s">
        <v>101</v>
      </c>
      <c r="D45" s="45">
        <f>-IF($E$7="SI",MAX(2%*$D$8*105%*120,1000),MAX(9%*$D$8*105%*120,1000))</f>
        <v>-1355.9867999999999</v>
      </c>
      <c r="E45" s="204">
        <f t="shared" ref="E45:E47" si="2">$E$4</f>
        <v>44895</v>
      </c>
      <c r="F45" s="204">
        <f t="shared" ref="F45:F47" si="3">EDATE(E45,$E$5*12)-1</f>
        <v>55486</v>
      </c>
    </row>
    <row r="46" spans="2:6" x14ac:dyDescent="0.75">
      <c r="B46" s="139" t="s">
        <v>57</v>
      </c>
      <c r="C46" s="139" t="s">
        <v>100</v>
      </c>
      <c r="D46" s="45">
        <f>-IF($E$6="Privato/Imprese",50,200)</f>
        <v>-50</v>
      </c>
      <c r="E46" s="204">
        <f t="shared" si="2"/>
        <v>44895</v>
      </c>
      <c r="F46" s="204">
        <f t="shared" si="3"/>
        <v>55486</v>
      </c>
    </row>
    <row r="47" spans="2:6" x14ac:dyDescent="0.75">
      <c r="B47" s="139" t="s">
        <v>57</v>
      </c>
      <c r="C47" s="139" t="s">
        <v>99</v>
      </c>
      <c r="D47" s="45">
        <f>-IF($E$6="Privato/Imprese",50,200)</f>
        <v>-50</v>
      </c>
      <c r="E47" s="204">
        <f t="shared" si="2"/>
        <v>44895</v>
      </c>
      <c r="F47" s="204">
        <f t="shared" si="3"/>
        <v>55486</v>
      </c>
    </row>
    <row r="48" spans="2:6" x14ac:dyDescent="0.75">
      <c r="B48" s="139" t="s">
        <v>57</v>
      </c>
      <c r="C48" s="139" t="s">
        <v>74</v>
      </c>
      <c r="D48" s="112">
        <f>IF($E$7="SI",0,$D$8*1.05*160*1.06%)</f>
        <v>0</v>
      </c>
      <c r="E48" s="204">
        <f>$E$4</f>
        <v>44895</v>
      </c>
      <c r="F48" s="204">
        <f>EDATE(E48,$E$5*12)-1</f>
        <v>55486</v>
      </c>
    </row>
    <row r="49" spans="2:23" x14ac:dyDescent="0.75">
      <c r="B49" s="139" t="s">
        <v>57</v>
      </c>
      <c r="C49" s="139" t="s">
        <v>73</v>
      </c>
      <c r="D49" s="112">
        <v>-176</v>
      </c>
      <c r="E49" s="204">
        <f>$E$4</f>
        <v>44895</v>
      </c>
      <c r="F49" s="204">
        <f>EDATE(E49,$E$5*12)-1</f>
        <v>55486</v>
      </c>
    </row>
    <row r="50" spans="2:23" x14ac:dyDescent="0.75"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V50" s="163"/>
      <c r="W50" s="196"/>
    </row>
    <row r="51" spans="2:23" x14ac:dyDescent="0.75">
      <c r="B51" s="337" t="s">
        <v>16</v>
      </c>
      <c r="C51" s="337"/>
      <c r="D51" s="337"/>
      <c r="E51" s="337"/>
      <c r="F51" s="337"/>
    </row>
    <row r="52" spans="2:23" x14ac:dyDescent="0.75">
      <c r="B52" s="194" t="s">
        <v>58</v>
      </c>
      <c r="C52" s="198" t="s">
        <v>59</v>
      </c>
      <c r="D52" s="203">
        <f>4000*$D$31/294000</f>
        <v>4000</v>
      </c>
      <c r="E52" s="139" t="s">
        <v>60</v>
      </c>
    </row>
    <row r="53" spans="2:23" x14ac:dyDescent="0.75">
      <c r="B53" s="194" t="s">
        <v>58</v>
      </c>
      <c r="C53" s="198" t="s">
        <v>61</v>
      </c>
      <c r="D53" s="49">
        <v>0.19</v>
      </c>
    </row>
    <row r="54" spans="2:23" x14ac:dyDescent="0.75">
      <c r="B54" s="194" t="s">
        <v>91</v>
      </c>
      <c r="C54" s="198" t="s">
        <v>59</v>
      </c>
      <c r="D54" s="203">
        <v>1000</v>
      </c>
    </row>
    <row r="55" spans="2:23" x14ac:dyDescent="0.75">
      <c r="B55" s="194" t="s">
        <v>91</v>
      </c>
      <c r="C55" s="198" t="s">
        <v>61</v>
      </c>
      <c r="D55" s="110">
        <v>0.19</v>
      </c>
    </row>
    <row r="56" spans="2:23" x14ac:dyDescent="0.75">
      <c r="B56" s="194" t="s">
        <v>81</v>
      </c>
      <c r="C56" s="198" t="s">
        <v>59</v>
      </c>
      <c r="D56" s="203">
        <v>96000</v>
      </c>
    </row>
    <row r="57" spans="2:23" x14ac:dyDescent="0.75">
      <c r="B57" s="194" t="s">
        <v>81</v>
      </c>
      <c r="C57" s="198" t="s">
        <v>61</v>
      </c>
      <c r="D57" s="49">
        <v>0.5</v>
      </c>
    </row>
    <row r="58" spans="2:23" x14ac:dyDescent="0.75">
      <c r="B58" s="202" t="s">
        <v>80</v>
      </c>
      <c r="C58" s="201" t="s">
        <v>59</v>
      </c>
      <c r="D58" s="200">
        <v>10000</v>
      </c>
      <c r="E58" s="199">
        <v>44562</v>
      </c>
      <c r="F58" s="199">
        <v>44592</v>
      </c>
    </row>
    <row r="59" spans="2:23" x14ac:dyDescent="0.75">
      <c r="B59" s="202" t="s">
        <v>80</v>
      </c>
      <c r="C59" s="201" t="s">
        <v>59</v>
      </c>
      <c r="D59" s="200">
        <v>8000</v>
      </c>
      <c r="E59" s="199">
        <v>44927</v>
      </c>
      <c r="F59" s="199">
        <v>44957</v>
      </c>
    </row>
    <row r="60" spans="2:23" x14ac:dyDescent="0.75">
      <c r="B60" s="202" t="s">
        <v>80</v>
      </c>
      <c r="C60" s="201" t="s">
        <v>59</v>
      </c>
      <c r="D60" s="200">
        <v>5000</v>
      </c>
      <c r="E60" s="199">
        <v>45292</v>
      </c>
      <c r="F60" s="199">
        <v>45322</v>
      </c>
    </row>
    <row r="61" spans="2:23" x14ac:dyDescent="0.75">
      <c r="B61" s="194" t="s">
        <v>80</v>
      </c>
      <c r="C61" s="198" t="s">
        <v>61</v>
      </c>
      <c r="D61" s="49">
        <v>0.5</v>
      </c>
    </row>
    <row r="62" spans="2:23" s="194" customFormat="1" x14ac:dyDescent="0.75">
      <c r="B62" s="194" t="s">
        <v>62</v>
      </c>
      <c r="C62" s="139"/>
      <c r="D62" s="50">
        <v>1</v>
      </c>
      <c r="E62" s="147"/>
      <c r="F62" s="147"/>
    </row>
    <row r="65" spans="8:41" x14ac:dyDescent="0.75">
      <c r="H65" s="163"/>
      <c r="I65" s="334" t="s">
        <v>17</v>
      </c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4"/>
      <c r="AG65" s="334"/>
      <c r="AH65" s="334"/>
      <c r="AI65" s="334"/>
      <c r="AJ65" s="334"/>
      <c r="AK65" s="334"/>
      <c r="AL65" s="334"/>
      <c r="AM65" s="334"/>
      <c r="AN65" s="334"/>
      <c r="AO65" s="334"/>
    </row>
    <row r="67" spans="8:41" x14ac:dyDescent="0.75">
      <c r="I67" s="179" t="s">
        <v>18</v>
      </c>
      <c r="J67" s="179" t="s">
        <v>19</v>
      </c>
      <c r="K67" s="179" t="s">
        <v>20</v>
      </c>
      <c r="L67" s="178">
        <f>YEAR($E$4)</f>
        <v>2022</v>
      </c>
      <c r="M67" s="178">
        <f t="shared" ref="M67:AO67" si="4">IF(L67&lt;&gt;"",IF(L67+1&lt;=YEAR($E$4)+$E$5+$D$62,L67+1,""),"")</f>
        <v>2023</v>
      </c>
      <c r="N67" s="178">
        <f t="shared" si="4"/>
        <v>2024</v>
      </c>
      <c r="O67" s="178">
        <f t="shared" si="4"/>
        <v>2025</v>
      </c>
      <c r="P67" s="178">
        <f t="shared" si="4"/>
        <v>2026</v>
      </c>
      <c r="Q67" s="178">
        <f t="shared" si="4"/>
        <v>2027</v>
      </c>
      <c r="R67" s="178">
        <f t="shared" si="4"/>
        <v>2028</v>
      </c>
      <c r="S67" s="178">
        <f t="shared" si="4"/>
        <v>2029</v>
      </c>
      <c r="T67" s="178">
        <f t="shared" si="4"/>
        <v>2030</v>
      </c>
      <c r="U67" s="178">
        <f t="shared" si="4"/>
        <v>2031</v>
      </c>
      <c r="V67" s="178">
        <f t="shared" si="4"/>
        <v>2032</v>
      </c>
      <c r="W67" s="178">
        <f t="shared" si="4"/>
        <v>2033</v>
      </c>
      <c r="X67" s="178">
        <f t="shared" si="4"/>
        <v>2034</v>
      </c>
      <c r="Y67" s="178">
        <f t="shared" si="4"/>
        <v>2035</v>
      </c>
      <c r="Z67" s="178">
        <f t="shared" si="4"/>
        <v>2036</v>
      </c>
      <c r="AA67" s="178">
        <f t="shared" si="4"/>
        <v>2037</v>
      </c>
      <c r="AB67" s="178">
        <f t="shared" si="4"/>
        <v>2038</v>
      </c>
      <c r="AC67" s="178">
        <f t="shared" si="4"/>
        <v>2039</v>
      </c>
      <c r="AD67" s="178">
        <f t="shared" si="4"/>
        <v>2040</v>
      </c>
      <c r="AE67" s="178">
        <f t="shared" si="4"/>
        <v>2041</v>
      </c>
      <c r="AF67" s="178">
        <f t="shared" si="4"/>
        <v>2042</v>
      </c>
      <c r="AG67" s="178">
        <f t="shared" si="4"/>
        <v>2043</v>
      </c>
      <c r="AH67" s="178">
        <f t="shared" si="4"/>
        <v>2044</v>
      </c>
      <c r="AI67" s="178">
        <f t="shared" si="4"/>
        <v>2045</v>
      </c>
      <c r="AJ67" s="178">
        <f t="shared" si="4"/>
        <v>2046</v>
      </c>
      <c r="AK67" s="178">
        <f t="shared" si="4"/>
        <v>2047</v>
      </c>
      <c r="AL67" s="178">
        <f t="shared" si="4"/>
        <v>2048</v>
      </c>
      <c r="AM67" s="178">
        <f t="shared" si="4"/>
        <v>2049</v>
      </c>
      <c r="AN67" s="178">
        <f t="shared" si="4"/>
        <v>2050</v>
      </c>
      <c r="AO67" s="178">
        <f t="shared" si="4"/>
        <v>2051</v>
      </c>
    </row>
    <row r="69" spans="8:41" ht="17" outlineLevel="1" x14ac:dyDescent="1.2">
      <c r="J69" s="168" t="s">
        <v>98</v>
      </c>
      <c r="K69" s="184" t="s">
        <v>97</v>
      </c>
      <c r="L69" s="53">
        <f>IF(AND(TRUE,L$67&lt;&gt;""),SUMIFS(Flussi!$F:$F,Flussi!$B:$B,L$67,Flussi!$D:$D,$J69,Flussi!$E:$E,$K69,Flussi!$A:$A,$D$2),"")</f>
        <v>0</v>
      </c>
      <c r="M69" s="53">
        <f>IF(AND(TRUE,M$67&lt;&gt;""),SUMIFS(Flussi!$F:$F,Flussi!$B:$B,M$67,Flussi!$D:$D,$J69,Flussi!$E:$E,$K69,Flussi!$A:$A,$D$2),"")</f>
        <v>7200</v>
      </c>
      <c r="N69" s="53">
        <f>IF(AND(TRUE,N$67&lt;&gt;""),SUMIFS(Flussi!$F:$F,Flussi!$B:$B,N$67,Flussi!$D:$D,$J69,Flussi!$E:$E,$K69,Flussi!$A:$A,$D$2),"")</f>
        <v>10800</v>
      </c>
      <c r="O69" s="53">
        <f>IF(AND(TRUE,O$67&lt;&gt;""),SUMIFS(Flussi!$F:$F,Flussi!$B:$B,O$67,Flussi!$D:$D,$J69,Flussi!$E:$E,$K69,Flussi!$A:$A,$D$2),"")</f>
        <v>10800</v>
      </c>
      <c r="P69" s="53">
        <f>IF(AND(TRUE,P$67&lt;&gt;""),SUMIFS(Flussi!$F:$F,Flussi!$B:$B,P$67,Flussi!$D:$D,$J69,Flussi!$E:$E,$K69,Flussi!$A:$A,$D$2),"")</f>
        <v>10800</v>
      </c>
      <c r="Q69" s="53">
        <f ca="1">IF(AND(TRUE,Q$67&lt;&gt;""),SUMIFS(Flussi!$F:$F,Flussi!$B:$B,Q$67,Flussi!$D:$D,$J69,Flussi!$E:$E,$K69,Flussi!$A:$A,$D$2),"")</f>
        <v>10800</v>
      </c>
      <c r="R69" s="53">
        <f ca="1">IF(AND(TRUE,R$67&lt;&gt;""),SUMIFS(Flussi!$F:$F,Flussi!$B:$B,R$67,Flussi!$D:$D,$J69,Flussi!$E:$E,$K69,Flussi!$A:$A,$D$2),"")</f>
        <v>10800</v>
      </c>
      <c r="S69" s="53">
        <f ca="1">IF(AND(TRUE,S$67&lt;&gt;""),SUMIFS(Flussi!$F:$F,Flussi!$B:$B,S$67,Flussi!$D:$D,$J69,Flussi!$E:$E,$K69,Flussi!$A:$A,$D$2),"")</f>
        <v>10800</v>
      </c>
      <c r="T69" s="53">
        <f ca="1">IF(AND(TRUE,T$67&lt;&gt;""),SUMIFS(Flussi!$F:$F,Flussi!$B:$B,T$67,Flussi!$D:$D,$J69,Flussi!$E:$E,$K69,Flussi!$A:$A,$D$2),"")</f>
        <v>10800</v>
      </c>
      <c r="U69" s="53">
        <f ca="1">IF(AND(TRUE,U$67&lt;&gt;""),SUMIFS(Flussi!$F:$F,Flussi!$B:$B,U$67,Flussi!$D:$D,$J69,Flussi!$E:$E,$K69,Flussi!$A:$A,$D$2),"")</f>
        <v>10800</v>
      </c>
      <c r="V69" s="53">
        <f ca="1">IF(AND(TRUE,V$67&lt;&gt;""),SUMIFS(Flussi!$F:$F,Flussi!$B:$B,V$67,Flussi!$D:$D,$J69,Flussi!$E:$E,$K69,Flussi!$A:$A,$D$2),"")</f>
        <v>10800</v>
      </c>
      <c r="W69" s="53">
        <f ca="1">IF(AND(TRUE,W$67&lt;&gt;""),SUMIFS(Flussi!$F:$F,Flussi!$B:$B,W$67,Flussi!$D:$D,$J69,Flussi!$E:$E,$K69,Flussi!$A:$A,$D$2),"")</f>
        <v>10800</v>
      </c>
      <c r="X69" s="53">
        <f ca="1">IF(AND(TRUE,X$67&lt;&gt;""),SUMIFS(Flussi!$F:$F,Flussi!$B:$B,X$67,Flussi!$D:$D,$J69,Flussi!$E:$E,$K69,Flussi!$A:$A,$D$2),"")</f>
        <v>10800</v>
      </c>
      <c r="Y69" s="53">
        <f ca="1">IF(AND(TRUE,Y$67&lt;&gt;""),SUMIFS(Flussi!$F:$F,Flussi!$B:$B,Y$67,Flussi!$D:$D,$J69,Flussi!$E:$E,$K69,Flussi!$A:$A,$D$2),"")</f>
        <v>10800</v>
      </c>
      <c r="Z69" s="53">
        <f ca="1">IF(AND(TRUE,Z$67&lt;&gt;""),SUMIFS(Flussi!$F:$F,Flussi!$B:$B,Z$67,Flussi!$D:$D,$J69,Flussi!$E:$E,$K69,Flussi!$A:$A,$D$2),"")</f>
        <v>10800</v>
      </c>
      <c r="AA69" s="53">
        <f ca="1">IF(AND(TRUE,AA$67&lt;&gt;""),SUMIFS(Flussi!$F:$F,Flussi!$B:$B,AA$67,Flussi!$D:$D,$J69,Flussi!$E:$E,$K69,Flussi!$A:$A,$D$2),"")</f>
        <v>10800</v>
      </c>
      <c r="AB69" s="53">
        <f ca="1">IF(AND(TRUE,AB$67&lt;&gt;""),SUMIFS(Flussi!$F:$F,Flussi!$B:$B,AB$67,Flussi!$D:$D,$J69,Flussi!$E:$E,$K69,Flussi!$A:$A,$D$2),"")</f>
        <v>10800</v>
      </c>
      <c r="AC69" s="53">
        <f ca="1">IF(AND(TRUE,AC$67&lt;&gt;""),SUMIFS(Flussi!$F:$F,Flussi!$B:$B,AC$67,Flussi!$D:$D,$J69,Flussi!$E:$E,$K69,Flussi!$A:$A,$D$2),"")</f>
        <v>10800</v>
      </c>
      <c r="AD69" s="53">
        <f ca="1">IF(AND(TRUE,AD$67&lt;&gt;""),SUMIFS(Flussi!$F:$F,Flussi!$B:$B,AD$67,Flussi!$D:$D,$J69,Flussi!$E:$E,$K69,Flussi!$A:$A,$D$2),"")</f>
        <v>10800</v>
      </c>
      <c r="AE69" s="53">
        <f ca="1">IF(AND(TRUE,AE$67&lt;&gt;""),SUMIFS(Flussi!$F:$F,Flussi!$B:$B,AE$67,Flussi!$D:$D,$J69,Flussi!$E:$E,$K69,Flussi!$A:$A,$D$2),"")</f>
        <v>10800</v>
      </c>
      <c r="AF69" s="53">
        <f ca="1">IF(AND(TRUE,AF$67&lt;&gt;""),SUMIFS(Flussi!$F:$F,Flussi!$B:$B,AF$67,Flussi!$D:$D,$J69,Flussi!$E:$E,$K69,Flussi!$A:$A,$D$2),"")</f>
        <v>10800</v>
      </c>
      <c r="AG69" s="53">
        <f ca="1">IF(AND(TRUE,AG$67&lt;&gt;""),SUMIFS(Flussi!$F:$F,Flussi!$B:$B,AG$67,Flussi!$D:$D,$J69,Flussi!$E:$E,$K69,Flussi!$A:$A,$D$2),"")</f>
        <v>10800</v>
      </c>
      <c r="AH69" s="53">
        <f ca="1">IF(AND(TRUE,AH$67&lt;&gt;""),SUMIFS(Flussi!$F:$F,Flussi!$B:$B,AH$67,Flussi!$D:$D,$J69,Flussi!$E:$E,$K69,Flussi!$A:$A,$D$2),"")</f>
        <v>10800</v>
      </c>
      <c r="AI69" s="53">
        <f ca="1">IF(AND(TRUE,AI$67&lt;&gt;""),SUMIFS(Flussi!$F:$F,Flussi!$B:$B,AI$67,Flussi!$D:$D,$J69,Flussi!$E:$E,$K69,Flussi!$A:$A,$D$2),"")</f>
        <v>10800</v>
      </c>
      <c r="AJ69" s="53">
        <f ca="1">IF(AND(TRUE,AJ$67&lt;&gt;""),SUMIFS(Flussi!$F:$F,Flussi!$B:$B,AJ$67,Flussi!$D:$D,$J69,Flussi!$E:$E,$K69,Flussi!$A:$A,$D$2),"")</f>
        <v>10800</v>
      </c>
      <c r="AK69" s="53">
        <f ca="1">IF(AND(TRUE,AK$67&lt;&gt;""),SUMIFS(Flussi!$F:$F,Flussi!$B:$B,AK$67,Flussi!$D:$D,$J69,Flussi!$E:$E,$K69,Flussi!$A:$A,$D$2),"")</f>
        <v>10800</v>
      </c>
      <c r="AL69" s="53">
        <f ca="1">IF(AND(TRUE,AL$67&lt;&gt;""),SUMIFS(Flussi!$F:$F,Flussi!$B:$B,AL$67,Flussi!$D:$D,$J69,Flussi!$E:$E,$K69,Flussi!$A:$A,$D$2),"")</f>
        <v>10800</v>
      </c>
      <c r="AM69" s="53">
        <f ca="1">IF(AND(TRUE,AM$67&lt;&gt;""),SUMIFS(Flussi!$F:$F,Flussi!$B:$B,AM$67,Flussi!$D:$D,$J69,Flussi!$E:$E,$K69,Flussi!$A:$A,$D$2),"")</f>
        <v>10800</v>
      </c>
      <c r="AN69" s="53">
        <f ca="1">IF(AND(TRUE,AN$67&lt;&gt;""),SUMIFS(Flussi!$F:$F,Flussi!$B:$B,AN$67,Flussi!$D:$D,$J69,Flussi!$E:$E,$K69,Flussi!$A:$A,$D$2),"")</f>
        <v>10800</v>
      </c>
      <c r="AO69" s="53">
        <f>IF(AND(TRUE,AO$67&lt;&gt;""),SUMIFS(Flussi!$F:$F,Flussi!$B:$B,AO$67,Flussi!$D:$D,$J69,Flussi!$E:$E,$K69,Flussi!$A:$A,$D$2),"")</f>
        <v>0</v>
      </c>
    </row>
    <row r="70" spans="8:41" ht="17" outlineLevel="1" x14ac:dyDescent="1.2">
      <c r="J70" s="168" t="s">
        <v>98</v>
      </c>
      <c r="K70" s="184" t="s">
        <v>96</v>
      </c>
      <c r="L70" s="53">
        <f>IF(AND(TRUE,L$67&lt;&gt;""),SUMIFS(Flussi!$F:$F,Flussi!$B:$B,L$67,Flussi!$D:$D,$J70,Flussi!$E:$E,$K70,Flussi!$A:$A,$D$2),"")</f>
        <v>0</v>
      </c>
      <c r="M70" s="53">
        <f>IF(AND(TRUE,M$67&lt;&gt;""),SUMIFS(Flussi!$F:$F,Flussi!$B:$B,M$67,Flussi!$D:$D,$J70,Flussi!$E:$E,$K70,Flussi!$A:$A,$D$2),"")</f>
        <v>0</v>
      </c>
      <c r="N70" s="53">
        <f>IF(AND(TRUE,N$67&lt;&gt;""),SUMIFS(Flussi!$F:$F,Flussi!$B:$B,N$67,Flussi!$D:$D,$J70,Flussi!$E:$E,$K70,Flussi!$A:$A,$D$2),"")</f>
        <v>0</v>
      </c>
      <c r="O70" s="53">
        <f>IF(AND(TRUE,O$67&lt;&gt;""),SUMIFS(Flussi!$F:$F,Flussi!$B:$B,O$67,Flussi!$D:$D,$J70,Flussi!$E:$E,$K70,Flussi!$A:$A,$D$2),"")</f>
        <v>0</v>
      </c>
      <c r="P70" s="53">
        <f>IF(AND(TRUE,P$67&lt;&gt;""),SUMIFS(Flussi!$F:$F,Flussi!$B:$B,P$67,Flussi!$D:$D,$J70,Flussi!$E:$E,$K70,Flussi!$A:$A,$D$2),"")</f>
        <v>0</v>
      </c>
      <c r="Q70" s="53">
        <f>IF(AND(TRUE,Q$67&lt;&gt;""),SUMIFS(Flussi!$F:$F,Flussi!$B:$B,Q$67,Flussi!$D:$D,$J70,Flussi!$E:$E,$K70,Flussi!$A:$A,$D$2),"")</f>
        <v>0</v>
      </c>
      <c r="R70" s="53">
        <f>IF(AND(TRUE,R$67&lt;&gt;""),SUMIFS(Flussi!$F:$F,Flussi!$B:$B,R$67,Flussi!$D:$D,$J70,Flussi!$E:$E,$K70,Flussi!$A:$A,$D$2),"")</f>
        <v>0</v>
      </c>
      <c r="S70" s="53">
        <f>IF(AND(TRUE,S$67&lt;&gt;""),SUMIFS(Flussi!$F:$F,Flussi!$B:$B,S$67,Flussi!$D:$D,$J70,Flussi!$E:$E,$K70,Flussi!$A:$A,$D$2),"")</f>
        <v>0</v>
      </c>
      <c r="T70" s="53">
        <f>IF(AND(TRUE,T$67&lt;&gt;""),SUMIFS(Flussi!$F:$F,Flussi!$B:$B,T$67,Flussi!$D:$D,$J70,Flussi!$E:$E,$K70,Flussi!$A:$A,$D$2),"")</f>
        <v>0</v>
      </c>
      <c r="U70" s="53">
        <f>IF(AND(TRUE,U$67&lt;&gt;""),SUMIFS(Flussi!$F:$F,Flussi!$B:$B,U$67,Flussi!$D:$D,$J70,Flussi!$E:$E,$K70,Flussi!$A:$A,$D$2),"")</f>
        <v>0</v>
      </c>
      <c r="V70" s="53">
        <f>IF(AND(TRUE,V$67&lt;&gt;""),SUMIFS(Flussi!$F:$F,Flussi!$B:$B,V$67,Flussi!$D:$D,$J70,Flussi!$E:$E,$K70,Flussi!$A:$A,$D$2),"")</f>
        <v>0</v>
      </c>
      <c r="W70" s="53">
        <f>IF(AND(TRUE,W$67&lt;&gt;""),SUMIFS(Flussi!$F:$F,Flussi!$B:$B,W$67,Flussi!$D:$D,$J70,Flussi!$E:$E,$K70,Flussi!$A:$A,$D$2),"")</f>
        <v>0</v>
      </c>
      <c r="X70" s="53">
        <f>IF(AND(TRUE,X$67&lt;&gt;""),SUMIFS(Flussi!$F:$F,Flussi!$B:$B,X$67,Flussi!$D:$D,$J70,Flussi!$E:$E,$K70,Flussi!$A:$A,$D$2),"")</f>
        <v>0</v>
      </c>
      <c r="Y70" s="53">
        <f>IF(AND(TRUE,Y$67&lt;&gt;""),SUMIFS(Flussi!$F:$F,Flussi!$B:$B,Y$67,Flussi!$D:$D,$J70,Flussi!$E:$E,$K70,Flussi!$A:$A,$D$2),"")</f>
        <v>0</v>
      </c>
      <c r="Z70" s="53">
        <f>IF(AND(TRUE,Z$67&lt;&gt;""),SUMIFS(Flussi!$F:$F,Flussi!$B:$B,Z$67,Flussi!$D:$D,$J70,Flussi!$E:$E,$K70,Flussi!$A:$A,$D$2),"")</f>
        <v>0</v>
      </c>
      <c r="AA70" s="53">
        <f>IF(AND(TRUE,AA$67&lt;&gt;""),SUMIFS(Flussi!$F:$F,Flussi!$B:$B,AA$67,Flussi!$D:$D,$J70,Flussi!$E:$E,$K70,Flussi!$A:$A,$D$2),"")</f>
        <v>0</v>
      </c>
      <c r="AB70" s="53">
        <f>IF(AND(TRUE,AB$67&lt;&gt;""),SUMIFS(Flussi!$F:$F,Flussi!$B:$B,AB$67,Flussi!$D:$D,$J70,Flussi!$E:$E,$K70,Flussi!$A:$A,$D$2),"")</f>
        <v>0</v>
      </c>
      <c r="AC70" s="53">
        <f>IF(AND(TRUE,AC$67&lt;&gt;""),SUMIFS(Flussi!$F:$F,Flussi!$B:$B,AC$67,Flussi!$D:$D,$J70,Flussi!$E:$E,$K70,Flussi!$A:$A,$D$2),"")</f>
        <v>0</v>
      </c>
      <c r="AD70" s="53">
        <f>IF(AND(TRUE,AD$67&lt;&gt;""),SUMIFS(Flussi!$F:$F,Flussi!$B:$B,AD$67,Flussi!$D:$D,$J70,Flussi!$E:$E,$K70,Flussi!$A:$A,$D$2),"")</f>
        <v>0</v>
      </c>
      <c r="AE70" s="53">
        <f>IF(AND(TRUE,AE$67&lt;&gt;""),SUMIFS(Flussi!$F:$F,Flussi!$B:$B,AE$67,Flussi!$D:$D,$J70,Flussi!$E:$E,$K70,Flussi!$A:$A,$D$2),"")</f>
        <v>0</v>
      </c>
      <c r="AF70" s="53">
        <f>IF(AND(TRUE,AF$67&lt;&gt;""),SUMIFS(Flussi!$F:$F,Flussi!$B:$B,AF$67,Flussi!$D:$D,$J70,Flussi!$E:$E,$K70,Flussi!$A:$A,$D$2),"")</f>
        <v>0</v>
      </c>
      <c r="AG70" s="53">
        <f>IF(AND(TRUE,AG$67&lt;&gt;""),SUMIFS(Flussi!$F:$F,Flussi!$B:$B,AG$67,Flussi!$D:$D,$J70,Flussi!$E:$E,$K70,Flussi!$A:$A,$D$2),"")</f>
        <v>0</v>
      </c>
      <c r="AH70" s="53">
        <f>IF(AND(TRUE,AH$67&lt;&gt;""),SUMIFS(Flussi!$F:$F,Flussi!$B:$B,AH$67,Flussi!$D:$D,$J70,Flussi!$E:$E,$K70,Flussi!$A:$A,$D$2),"")</f>
        <v>0</v>
      </c>
      <c r="AI70" s="53">
        <f>IF(AND(TRUE,AI$67&lt;&gt;""),SUMIFS(Flussi!$F:$F,Flussi!$B:$B,AI$67,Flussi!$D:$D,$J70,Flussi!$E:$E,$K70,Flussi!$A:$A,$D$2),"")</f>
        <v>0</v>
      </c>
      <c r="AJ70" s="53">
        <f>IF(AND(TRUE,AJ$67&lt;&gt;""),SUMIFS(Flussi!$F:$F,Flussi!$B:$B,AJ$67,Flussi!$D:$D,$J70,Flussi!$E:$E,$K70,Flussi!$A:$A,$D$2),"")</f>
        <v>0</v>
      </c>
      <c r="AK70" s="53">
        <f>IF(AND(TRUE,AK$67&lt;&gt;""),SUMIFS(Flussi!$F:$F,Flussi!$B:$B,AK$67,Flussi!$D:$D,$J70,Flussi!$E:$E,$K70,Flussi!$A:$A,$D$2),"")</f>
        <v>0</v>
      </c>
      <c r="AL70" s="53">
        <f>IF(AND(TRUE,AL$67&lt;&gt;""),SUMIFS(Flussi!$F:$F,Flussi!$B:$B,AL$67,Flussi!$D:$D,$J70,Flussi!$E:$E,$K70,Flussi!$A:$A,$D$2),"")</f>
        <v>0</v>
      </c>
      <c r="AM70" s="53">
        <f>IF(AND(TRUE,AM$67&lt;&gt;""),SUMIFS(Flussi!$F:$F,Flussi!$B:$B,AM$67,Flussi!$D:$D,$J70,Flussi!$E:$E,$K70,Flussi!$A:$A,$D$2),"")</f>
        <v>0</v>
      </c>
      <c r="AN70" s="53">
        <f>IF(AND(TRUE,AN$67&lt;&gt;""),SUMIFS(Flussi!$F:$F,Flussi!$B:$B,AN$67,Flussi!$D:$D,$J70,Flussi!$E:$E,$K70,Flussi!$A:$A,$D$2),"")</f>
        <v>0</v>
      </c>
      <c r="AO70" s="53">
        <f>IF(AND(TRUE,AO$67&lt;&gt;""),SUMIFS(Flussi!$F:$F,Flussi!$B:$B,AO$67,Flussi!$D:$D,$J70,Flussi!$E:$E,$K70,Flussi!$A:$A,$D$2),"")</f>
        <v>0</v>
      </c>
    </row>
    <row r="71" spans="8:41" ht="17" outlineLevel="1" x14ac:dyDescent="1.2">
      <c r="J71" s="168" t="s">
        <v>4</v>
      </c>
      <c r="K71" s="184" t="s">
        <v>97</v>
      </c>
      <c r="L71" s="53">
        <f>IF(AND(TRUE,L$67&lt;&gt;""),SUMIFS(Flussi!$F:$F,Flussi!$B:$B,L$67,Flussi!$D:$D,$J71,Flussi!$E:$E,$K71,Flussi!$A:$A,$D$2),"")</f>
        <v>0</v>
      </c>
      <c r="M71" s="53">
        <f>IF(AND(TRUE,M$67&lt;&gt;""),SUMIFS(Flussi!$F:$F,Flussi!$B:$B,M$67,Flussi!$D:$D,$J71,Flussi!$E:$E,$K71,Flussi!$A:$A,$D$2),"")</f>
        <v>0</v>
      </c>
      <c r="N71" s="53">
        <f>IF(AND(TRUE,N$67&lt;&gt;""),SUMIFS(Flussi!$F:$F,Flussi!$B:$B,N$67,Flussi!$D:$D,$J71,Flussi!$E:$E,$K71,Flussi!$A:$A,$D$2),"")</f>
        <v>0</v>
      </c>
      <c r="O71" s="53">
        <f>IF(AND(TRUE,O$67&lt;&gt;""),SUMIFS(Flussi!$F:$F,Flussi!$B:$B,O$67,Flussi!$D:$D,$J71,Flussi!$E:$E,$K71,Flussi!$A:$A,$D$2),"")</f>
        <v>0</v>
      </c>
      <c r="P71" s="53">
        <f>IF(AND(TRUE,P$67&lt;&gt;""),SUMIFS(Flussi!$F:$F,Flussi!$B:$B,P$67,Flussi!$D:$D,$J71,Flussi!$E:$E,$K71,Flussi!$A:$A,$D$2),"")</f>
        <v>0</v>
      </c>
      <c r="Q71" s="53">
        <f>IF(AND(TRUE,Q$67&lt;&gt;""),SUMIFS(Flussi!$F:$F,Flussi!$B:$B,Q$67,Flussi!$D:$D,$J71,Flussi!$E:$E,$K71,Flussi!$A:$A,$D$2),"")</f>
        <v>0</v>
      </c>
      <c r="R71" s="53">
        <f>IF(AND(TRUE,R$67&lt;&gt;""),SUMIFS(Flussi!$F:$F,Flussi!$B:$B,R$67,Flussi!$D:$D,$J71,Flussi!$E:$E,$K71,Flussi!$A:$A,$D$2),"")</f>
        <v>0</v>
      </c>
      <c r="S71" s="53">
        <f>IF(AND(TRUE,S$67&lt;&gt;""),SUMIFS(Flussi!$F:$F,Flussi!$B:$B,S$67,Flussi!$D:$D,$J71,Flussi!$E:$E,$K71,Flussi!$A:$A,$D$2),"")</f>
        <v>0</v>
      </c>
      <c r="T71" s="53">
        <f>IF(AND(TRUE,T$67&lt;&gt;""),SUMIFS(Flussi!$F:$F,Flussi!$B:$B,T$67,Flussi!$D:$D,$J71,Flussi!$E:$E,$K71,Flussi!$A:$A,$D$2),"")</f>
        <v>0</v>
      </c>
      <c r="U71" s="53">
        <f>IF(AND(TRUE,U$67&lt;&gt;""),SUMIFS(Flussi!$F:$F,Flussi!$B:$B,U$67,Flussi!$D:$D,$J71,Flussi!$E:$E,$K71,Flussi!$A:$A,$D$2),"")</f>
        <v>0</v>
      </c>
      <c r="V71" s="53">
        <f>IF(AND(TRUE,V$67&lt;&gt;""),SUMIFS(Flussi!$F:$F,Flussi!$B:$B,V$67,Flussi!$D:$D,$J71,Flussi!$E:$E,$K71,Flussi!$A:$A,$D$2),"")</f>
        <v>0</v>
      </c>
      <c r="W71" s="53">
        <f>IF(AND(TRUE,W$67&lt;&gt;""),SUMIFS(Flussi!$F:$F,Flussi!$B:$B,W$67,Flussi!$D:$D,$J71,Flussi!$E:$E,$K71,Flussi!$A:$A,$D$2),"")</f>
        <v>0</v>
      </c>
      <c r="X71" s="53">
        <f>IF(AND(TRUE,X$67&lt;&gt;""),SUMIFS(Flussi!$F:$F,Flussi!$B:$B,X$67,Flussi!$D:$D,$J71,Flussi!$E:$E,$K71,Flussi!$A:$A,$D$2),"")</f>
        <v>0</v>
      </c>
      <c r="Y71" s="53">
        <f>IF(AND(TRUE,Y$67&lt;&gt;""),SUMIFS(Flussi!$F:$F,Flussi!$B:$B,Y$67,Flussi!$D:$D,$J71,Flussi!$E:$E,$K71,Flussi!$A:$A,$D$2),"")</f>
        <v>0</v>
      </c>
      <c r="Z71" s="53">
        <f>IF(AND(TRUE,Z$67&lt;&gt;""),SUMIFS(Flussi!$F:$F,Flussi!$B:$B,Z$67,Flussi!$D:$D,$J71,Flussi!$E:$E,$K71,Flussi!$A:$A,$D$2),"")</f>
        <v>0</v>
      </c>
      <c r="AA71" s="53">
        <f>IF(AND(TRUE,AA$67&lt;&gt;""),SUMIFS(Flussi!$F:$F,Flussi!$B:$B,AA$67,Flussi!$D:$D,$J71,Flussi!$E:$E,$K71,Flussi!$A:$A,$D$2),"")</f>
        <v>0</v>
      </c>
      <c r="AB71" s="53">
        <f>IF(AND(TRUE,AB$67&lt;&gt;""),SUMIFS(Flussi!$F:$F,Flussi!$B:$B,AB$67,Flussi!$D:$D,$J71,Flussi!$E:$E,$K71,Flussi!$A:$A,$D$2),"")</f>
        <v>0</v>
      </c>
      <c r="AC71" s="53">
        <f>IF(AND(TRUE,AC$67&lt;&gt;""),SUMIFS(Flussi!$F:$F,Flussi!$B:$B,AC$67,Flussi!$D:$D,$J71,Flussi!$E:$E,$K71,Flussi!$A:$A,$D$2),"")</f>
        <v>0</v>
      </c>
      <c r="AD71" s="53">
        <f>IF(AND(TRUE,AD$67&lt;&gt;""),SUMIFS(Flussi!$F:$F,Flussi!$B:$B,AD$67,Flussi!$D:$D,$J71,Flussi!$E:$E,$K71,Flussi!$A:$A,$D$2),"")</f>
        <v>0</v>
      </c>
      <c r="AE71" s="53">
        <f>IF(AND(TRUE,AE$67&lt;&gt;""),SUMIFS(Flussi!$F:$F,Flussi!$B:$B,AE$67,Flussi!$D:$D,$J71,Flussi!$E:$E,$K71,Flussi!$A:$A,$D$2),"")</f>
        <v>0</v>
      </c>
      <c r="AF71" s="53">
        <f>IF(AND(TRUE,AF$67&lt;&gt;""),SUMIFS(Flussi!$F:$F,Flussi!$B:$B,AF$67,Flussi!$D:$D,$J71,Flussi!$E:$E,$K71,Flussi!$A:$A,$D$2),"")</f>
        <v>0</v>
      </c>
      <c r="AG71" s="53">
        <f>IF(AND(TRUE,AG$67&lt;&gt;""),SUMIFS(Flussi!$F:$F,Flussi!$B:$B,AG$67,Flussi!$D:$D,$J71,Flussi!$E:$E,$K71,Flussi!$A:$A,$D$2),"")</f>
        <v>0</v>
      </c>
      <c r="AH71" s="53">
        <f>IF(AND(TRUE,AH$67&lt;&gt;""),SUMIFS(Flussi!$F:$F,Flussi!$B:$B,AH$67,Flussi!$D:$D,$J71,Flussi!$E:$E,$K71,Flussi!$A:$A,$D$2),"")</f>
        <v>0</v>
      </c>
      <c r="AI71" s="53">
        <f>IF(AND(TRUE,AI$67&lt;&gt;""),SUMIFS(Flussi!$F:$F,Flussi!$B:$B,AI$67,Flussi!$D:$D,$J71,Flussi!$E:$E,$K71,Flussi!$A:$A,$D$2),"")</f>
        <v>0</v>
      </c>
      <c r="AJ71" s="53">
        <f>IF(AND(TRUE,AJ$67&lt;&gt;""),SUMIFS(Flussi!$F:$F,Flussi!$B:$B,AJ$67,Flussi!$D:$D,$J71,Flussi!$E:$E,$K71,Flussi!$A:$A,$D$2),"")</f>
        <v>0</v>
      </c>
      <c r="AK71" s="53">
        <f>IF(AND(TRUE,AK$67&lt;&gt;""),SUMIFS(Flussi!$F:$F,Flussi!$B:$B,AK$67,Flussi!$D:$D,$J71,Flussi!$E:$E,$K71,Flussi!$A:$A,$D$2),"")</f>
        <v>0</v>
      </c>
      <c r="AL71" s="53">
        <f>IF(AND(TRUE,AL$67&lt;&gt;""),SUMIFS(Flussi!$F:$F,Flussi!$B:$B,AL$67,Flussi!$D:$D,$J71,Flussi!$E:$E,$K71,Flussi!$A:$A,$D$2),"")</f>
        <v>0</v>
      </c>
      <c r="AM71" s="53">
        <f>IF(AND(TRUE,AM$67&lt;&gt;""),SUMIFS(Flussi!$F:$F,Flussi!$B:$B,AM$67,Flussi!$D:$D,$J71,Flussi!$E:$E,$K71,Flussi!$A:$A,$D$2),"")</f>
        <v>0</v>
      </c>
      <c r="AN71" s="53">
        <f>IF(AND(TRUE,AN$67&lt;&gt;""),SUMIFS(Flussi!$F:$F,Flussi!$B:$B,AN$67,Flussi!$D:$D,$J71,Flussi!$E:$E,$K71,Flussi!$A:$A,$D$2),"")</f>
        <v>0</v>
      </c>
      <c r="AO71" s="53">
        <f ca="1">IF(AND(TRUE,AO$67&lt;&gt;""),SUMIFS(Flussi!$F:$F,Flussi!$B:$B,AO$67,Flussi!$D:$D,$J71,Flussi!$E:$E,$K71,Flussi!$A:$A,$D$2),"")</f>
        <v>665528.74953860859</v>
      </c>
    </row>
    <row r="72" spans="8:41" ht="17" outlineLevel="1" x14ac:dyDescent="1.2">
      <c r="J72" s="168" t="s">
        <v>4</v>
      </c>
      <c r="K72" s="184" t="s">
        <v>96</v>
      </c>
      <c r="L72" s="53">
        <f>IF(AND(TRUE,L$67&lt;&gt;""),SUMIFS(Flussi!$F:$F,Flussi!$B:$B,L$67,Flussi!$D:$D,$J72,Flussi!$E:$E,$K72,Flussi!$A:$A,$D$2),"")</f>
        <v>0</v>
      </c>
      <c r="M72" s="53">
        <f>IF(AND(TRUE,M$67&lt;&gt;""),SUMIFS(Flussi!$F:$F,Flussi!$B:$B,M$67,Flussi!$D:$D,$J72,Flussi!$E:$E,$K72,Flussi!$A:$A,$D$2),"")</f>
        <v>0</v>
      </c>
      <c r="N72" s="53">
        <f>IF(AND(TRUE,N$67&lt;&gt;""),SUMIFS(Flussi!$F:$F,Flussi!$B:$B,N$67,Flussi!$D:$D,$J72,Flussi!$E:$E,$K72,Flussi!$A:$A,$D$2),"")</f>
        <v>0</v>
      </c>
      <c r="O72" s="53">
        <f>IF(AND(TRUE,O$67&lt;&gt;""),SUMIFS(Flussi!$F:$F,Flussi!$B:$B,O$67,Flussi!$D:$D,$J72,Flussi!$E:$E,$K72,Flussi!$A:$A,$D$2),"")</f>
        <v>0</v>
      </c>
      <c r="P72" s="53">
        <f>IF(AND(TRUE,P$67&lt;&gt;""),SUMIFS(Flussi!$F:$F,Flussi!$B:$B,P$67,Flussi!$D:$D,$J72,Flussi!$E:$E,$K72,Flussi!$A:$A,$D$2),"")</f>
        <v>0</v>
      </c>
      <c r="Q72" s="53">
        <f>IF(AND(TRUE,Q$67&lt;&gt;""),SUMIFS(Flussi!$F:$F,Flussi!$B:$B,Q$67,Flussi!$D:$D,$J72,Flussi!$E:$E,$K72,Flussi!$A:$A,$D$2),"")</f>
        <v>0</v>
      </c>
      <c r="R72" s="53">
        <f>IF(AND(TRUE,R$67&lt;&gt;""),SUMIFS(Flussi!$F:$F,Flussi!$B:$B,R$67,Flussi!$D:$D,$J72,Flussi!$E:$E,$K72,Flussi!$A:$A,$D$2),"")</f>
        <v>0</v>
      </c>
      <c r="S72" s="53">
        <f>IF(AND(TRUE,S$67&lt;&gt;""),SUMIFS(Flussi!$F:$F,Flussi!$B:$B,S$67,Flussi!$D:$D,$J72,Flussi!$E:$E,$K72,Flussi!$A:$A,$D$2),"")</f>
        <v>0</v>
      </c>
      <c r="T72" s="53">
        <f>IF(AND(TRUE,T$67&lt;&gt;""),SUMIFS(Flussi!$F:$F,Flussi!$B:$B,T$67,Flussi!$D:$D,$J72,Flussi!$E:$E,$K72,Flussi!$A:$A,$D$2),"")</f>
        <v>0</v>
      </c>
      <c r="U72" s="53">
        <f>IF(AND(TRUE,U$67&lt;&gt;""),SUMIFS(Flussi!$F:$F,Flussi!$B:$B,U$67,Flussi!$D:$D,$J72,Flussi!$E:$E,$K72,Flussi!$A:$A,$D$2),"")</f>
        <v>0</v>
      </c>
      <c r="V72" s="53">
        <f>IF(AND(TRUE,V$67&lt;&gt;""),SUMIFS(Flussi!$F:$F,Flussi!$B:$B,V$67,Flussi!$D:$D,$J72,Flussi!$E:$E,$K72,Flussi!$A:$A,$D$2),"")</f>
        <v>0</v>
      </c>
      <c r="W72" s="53">
        <f>IF(AND(TRUE,W$67&lt;&gt;""),SUMIFS(Flussi!$F:$F,Flussi!$B:$B,W$67,Flussi!$D:$D,$J72,Flussi!$E:$E,$K72,Flussi!$A:$A,$D$2),"")</f>
        <v>0</v>
      </c>
      <c r="X72" s="53">
        <f>IF(AND(TRUE,X$67&lt;&gt;""),SUMIFS(Flussi!$F:$F,Flussi!$B:$B,X$67,Flussi!$D:$D,$J72,Flussi!$E:$E,$K72,Flussi!$A:$A,$D$2),"")</f>
        <v>0</v>
      </c>
      <c r="Y72" s="53">
        <f>IF(AND(TRUE,Y$67&lt;&gt;""),SUMIFS(Flussi!$F:$F,Flussi!$B:$B,Y$67,Flussi!$D:$D,$J72,Flussi!$E:$E,$K72,Flussi!$A:$A,$D$2),"")</f>
        <v>0</v>
      </c>
      <c r="Z72" s="53">
        <f>IF(AND(TRUE,Z$67&lt;&gt;""),SUMIFS(Flussi!$F:$F,Flussi!$B:$B,Z$67,Flussi!$D:$D,$J72,Flussi!$E:$E,$K72,Flussi!$A:$A,$D$2),"")</f>
        <v>0</v>
      </c>
      <c r="AA72" s="53">
        <f>IF(AND(TRUE,AA$67&lt;&gt;""),SUMIFS(Flussi!$F:$F,Flussi!$B:$B,AA$67,Flussi!$D:$D,$J72,Flussi!$E:$E,$K72,Flussi!$A:$A,$D$2),"")</f>
        <v>0</v>
      </c>
      <c r="AB72" s="53">
        <f>IF(AND(TRUE,AB$67&lt;&gt;""),SUMIFS(Flussi!$F:$F,Flussi!$B:$B,AB$67,Flussi!$D:$D,$J72,Flussi!$E:$E,$K72,Flussi!$A:$A,$D$2),"")</f>
        <v>0</v>
      </c>
      <c r="AC72" s="53">
        <f>IF(AND(TRUE,AC$67&lt;&gt;""),SUMIFS(Flussi!$F:$F,Flussi!$B:$B,AC$67,Flussi!$D:$D,$J72,Flussi!$E:$E,$K72,Flussi!$A:$A,$D$2),"")</f>
        <v>0</v>
      </c>
      <c r="AD72" s="53">
        <f>IF(AND(TRUE,AD$67&lt;&gt;""),SUMIFS(Flussi!$F:$F,Flussi!$B:$B,AD$67,Flussi!$D:$D,$J72,Flussi!$E:$E,$K72,Flussi!$A:$A,$D$2),"")</f>
        <v>0</v>
      </c>
      <c r="AE72" s="53">
        <f>IF(AND(TRUE,AE$67&lt;&gt;""),SUMIFS(Flussi!$F:$F,Flussi!$B:$B,AE$67,Flussi!$D:$D,$J72,Flussi!$E:$E,$K72,Flussi!$A:$A,$D$2),"")</f>
        <v>0</v>
      </c>
      <c r="AF72" s="53">
        <f>IF(AND(TRUE,AF$67&lt;&gt;""),SUMIFS(Flussi!$F:$F,Flussi!$B:$B,AF$67,Flussi!$D:$D,$J72,Flussi!$E:$E,$K72,Flussi!$A:$A,$D$2),"")</f>
        <v>0</v>
      </c>
      <c r="AG72" s="53">
        <f>IF(AND(TRUE,AG$67&lt;&gt;""),SUMIFS(Flussi!$F:$F,Flussi!$B:$B,AG$67,Flussi!$D:$D,$J72,Flussi!$E:$E,$K72,Flussi!$A:$A,$D$2),"")</f>
        <v>0</v>
      </c>
      <c r="AH72" s="53">
        <f>IF(AND(TRUE,AH$67&lt;&gt;""),SUMIFS(Flussi!$F:$F,Flussi!$B:$B,AH$67,Flussi!$D:$D,$J72,Flussi!$E:$E,$K72,Flussi!$A:$A,$D$2),"")</f>
        <v>0</v>
      </c>
      <c r="AI72" s="53">
        <f>IF(AND(TRUE,AI$67&lt;&gt;""),SUMIFS(Flussi!$F:$F,Flussi!$B:$B,AI$67,Flussi!$D:$D,$J72,Flussi!$E:$E,$K72,Flussi!$A:$A,$D$2),"")</f>
        <v>0</v>
      </c>
      <c r="AJ72" s="53">
        <f>IF(AND(TRUE,AJ$67&lt;&gt;""),SUMIFS(Flussi!$F:$F,Flussi!$B:$B,AJ$67,Flussi!$D:$D,$J72,Flussi!$E:$E,$K72,Flussi!$A:$A,$D$2),"")</f>
        <v>0</v>
      </c>
      <c r="AK72" s="53">
        <f>IF(AND(TRUE,AK$67&lt;&gt;""),SUMIFS(Flussi!$F:$F,Flussi!$B:$B,AK$67,Flussi!$D:$D,$J72,Flussi!$E:$E,$K72,Flussi!$A:$A,$D$2),"")</f>
        <v>0</v>
      </c>
      <c r="AL72" s="53">
        <f>IF(AND(TRUE,AL$67&lt;&gt;""),SUMIFS(Flussi!$F:$F,Flussi!$B:$B,AL$67,Flussi!$D:$D,$J72,Flussi!$E:$E,$K72,Flussi!$A:$A,$D$2),"")</f>
        <v>0</v>
      </c>
      <c r="AM72" s="53">
        <f>IF(AND(TRUE,AM$67&lt;&gt;""),SUMIFS(Flussi!$F:$F,Flussi!$B:$B,AM$67,Flussi!$D:$D,$J72,Flussi!$E:$E,$K72,Flussi!$A:$A,$D$2),"")</f>
        <v>0</v>
      </c>
      <c r="AN72" s="53">
        <f>IF(AND(TRUE,AN$67&lt;&gt;""),SUMIFS(Flussi!$F:$F,Flussi!$B:$B,AN$67,Flussi!$D:$D,$J72,Flussi!$E:$E,$K72,Flussi!$A:$A,$D$2),"")</f>
        <v>0</v>
      </c>
      <c r="AO72" s="53">
        <f>IF(AND(TRUE,AO$67&lt;&gt;""),SUMIFS(Flussi!$F:$F,Flussi!$B:$B,AO$67,Flussi!$D:$D,$J72,Flussi!$E:$E,$K72,Flussi!$A:$A,$D$2),"")</f>
        <v>0</v>
      </c>
    </row>
    <row r="73" spans="8:41" x14ac:dyDescent="0.75">
      <c r="I73" s="177" t="s">
        <v>10</v>
      </c>
      <c r="J73" s="177"/>
      <c r="K73" s="177" t="s">
        <v>63</v>
      </c>
      <c r="L73" s="176">
        <f t="shared" ref="L73:AO73" si="5">IF(AND(TRUE,L$67&lt;&gt;""),SUM(L69:L72),"")</f>
        <v>0</v>
      </c>
      <c r="M73" s="176">
        <f t="shared" si="5"/>
        <v>7200</v>
      </c>
      <c r="N73" s="176">
        <f t="shared" si="5"/>
        <v>10800</v>
      </c>
      <c r="O73" s="176">
        <f t="shared" si="5"/>
        <v>10800</v>
      </c>
      <c r="P73" s="176">
        <f t="shared" si="5"/>
        <v>10800</v>
      </c>
      <c r="Q73" s="176">
        <f t="shared" ca="1" si="5"/>
        <v>10800</v>
      </c>
      <c r="R73" s="176">
        <f t="shared" ca="1" si="5"/>
        <v>10800</v>
      </c>
      <c r="S73" s="176">
        <f t="shared" ca="1" si="5"/>
        <v>10800</v>
      </c>
      <c r="T73" s="176">
        <f t="shared" ca="1" si="5"/>
        <v>10800</v>
      </c>
      <c r="U73" s="176">
        <f t="shared" ca="1" si="5"/>
        <v>10800</v>
      </c>
      <c r="V73" s="176">
        <f t="shared" ca="1" si="5"/>
        <v>10800</v>
      </c>
      <c r="W73" s="176">
        <f t="shared" ca="1" si="5"/>
        <v>10800</v>
      </c>
      <c r="X73" s="176">
        <f t="shared" ca="1" si="5"/>
        <v>10800</v>
      </c>
      <c r="Y73" s="176">
        <f t="shared" ca="1" si="5"/>
        <v>10800</v>
      </c>
      <c r="Z73" s="176">
        <f t="shared" ca="1" si="5"/>
        <v>10800</v>
      </c>
      <c r="AA73" s="176">
        <f t="shared" ca="1" si="5"/>
        <v>10800</v>
      </c>
      <c r="AB73" s="176">
        <f t="shared" ca="1" si="5"/>
        <v>10800</v>
      </c>
      <c r="AC73" s="176">
        <f t="shared" ca="1" si="5"/>
        <v>10800</v>
      </c>
      <c r="AD73" s="176">
        <f t="shared" ca="1" si="5"/>
        <v>10800</v>
      </c>
      <c r="AE73" s="176">
        <f t="shared" ca="1" si="5"/>
        <v>10800</v>
      </c>
      <c r="AF73" s="176">
        <f t="shared" ca="1" si="5"/>
        <v>10800</v>
      </c>
      <c r="AG73" s="176">
        <f t="shared" ca="1" si="5"/>
        <v>10800</v>
      </c>
      <c r="AH73" s="176">
        <f t="shared" ca="1" si="5"/>
        <v>10800</v>
      </c>
      <c r="AI73" s="176">
        <f t="shared" ca="1" si="5"/>
        <v>10800</v>
      </c>
      <c r="AJ73" s="176">
        <f t="shared" ca="1" si="5"/>
        <v>10800</v>
      </c>
      <c r="AK73" s="176">
        <f t="shared" ca="1" si="5"/>
        <v>10800</v>
      </c>
      <c r="AL73" s="176">
        <f t="shared" ca="1" si="5"/>
        <v>10800</v>
      </c>
      <c r="AM73" s="176">
        <f t="shared" ca="1" si="5"/>
        <v>10800</v>
      </c>
      <c r="AN73" s="176">
        <f t="shared" ca="1" si="5"/>
        <v>10800</v>
      </c>
      <c r="AO73" s="176">
        <f t="shared" ca="1" si="5"/>
        <v>665528.74953860859</v>
      </c>
    </row>
    <row r="74" spans="8:41" ht="17" outlineLevel="1" x14ac:dyDescent="1.2">
      <c r="J74" s="168" t="s">
        <v>93</v>
      </c>
      <c r="K74" s="184" t="s">
        <v>95</v>
      </c>
      <c r="L74" s="53">
        <f>IF(AND(TRUE,L$67&lt;&gt;""),SUMIFS(Flussi!$F:$F,Flussi!$B:$B,L$67,Flussi!$D:$D,$J74,Flussi!$E:$E,$K74,Flussi!$A:$A,$D$2),"")</f>
        <v>0</v>
      </c>
      <c r="M74" s="53">
        <f>IF(AND(TRUE,M$67&lt;&gt;""),SUMIFS(Flussi!$F:$F,Flussi!$B:$B,M$67,Flussi!$D:$D,$J74,Flussi!$E:$E,$K74,Flussi!$A:$A,$D$2),"")</f>
        <v>-145</v>
      </c>
      <c r="N74" s="53">
        <f>IF(AND(TRUE,N$67&lt;&gt;""),SUMIFS(Flussi!$F:$F,Flussi!$B:$B,N$67,Flussi!$D:$D,$J74,Flussi!$E:$E,$K74,Flussi!$A:$A,$D$2),"")</f>
        <v>-179</v>
      </c>
      <c r="O74" s="53">
        <f>IF(AND(TRUE,O$67&lt;&gt;""),SUMIFS(Flussi!$F:$F,Flussi!$B:$B,O$67,Flussi!$D:$D,$J74,Flussi!$E:$E,$K74,Flussi!$A:$A,$D$2),"")</f>
        <v>-190</v>
      </c>
      <c r="P74" s="53">
        <f>IF(AND(TRUE,P$67&lt;&gt;""),SUMIFS(Flussi!$F:$F,Flussi!$B:$B,P$67,Flussi!$D:$D,$J74,Flussi!$E:$E,$K74,Flussi!$A:$A,$D$2),"")</f>
        <v>-204</v>
      </c>
      <c r="Q74" s="53">
        <f ca="1">IF(AND(TRUE,Q$67&lt;&gt;""),SUMIFS(Flussi!$F:$F,Flussi!$B:$B,Q$67,Flussi!$D:$D,$J74,Flussi!$E:$E,$K74,Flussi!$A:$A,$D$2),"")</f>
        <v>-144</v>
      </c>
      <c r="R74" s="53">
        <f ca="1">IF(AND(TRUE,R$67&lt;&gt;""),SUMIFS(Flussi!$F:$F,Flussi!$B:$B,R$67,Flussi!$D:$D,$J74,Flussi!$E:$E,$K74,Flussi!$A:$A,$D$2),"")</f>
        <v>-144</v>
      </c>
      <c r="S74" s="53">
        <f ca="1">IF(AND(TRUE,S$67&lt;&gt;""),SUMIFS(Flussi!$F:$F,Flussi!$B:$B,S$67,Flussi!$D:$D,$J74,Flussi!$E:$E,$K74,Flussi!$A:$A,$D$2),"")</f>
        <v>-144</v>
      </c>
      <c r="T74" s="53">
        <f ca="1">IF(AND(TRUE,T$67&lt;&gt;""),SUMIFS(Flussi!$F:$F,Flussi!$B:$B,T$67,Flussi!$D:$D,$J74,Flussi!$E:$E,$K74,Flussi!$A:$A,$D$2),"")</f>
        <v>-144</v>
      </c>
      <c r="U74" s="53">
        <f ca="1">IF(AND(TRUE,U$67&lt;&gt;""),SUMIFS(Flussi!$F:$F,Flussi!$B:$B,U$67,Flussi!$D:$D,$J74,Flussi!$E:$E,$K74,Flussi!$A:$A,$D$2),"")</f>
        <v>-144</v>
      </c>
      <c r="V74" s="53">
        <f ca="1">IF(AND(TRUE,V$67&lt;&gt;""),SUMIFS(Flussi!$F:$F,Flussi!$B:$B,V$67,Flussi!$D:$D,$J74,Flussi!$E:$E,$K74,Flussi!$A:$A,$D$2),"")</f>
        <v>-144</v>
      </c>
      <c r="W74" s="53">
        <f ca="1">IF(AND(TRUE,W$67&lt;&gt;""),SUMIFS(Flussi!$F:$F,Flussi!$B:$B,W$67,Flussi!$D:$D,$J74,Flussi!$E:$E,$K74,Flussi!$A:$A,$D$2),"")</f>
        <v>-144</v>
      </c>
      <c r="X74" s="53">
        <f ca="1">IF(AND(TRUE,X$67&lt;&gt;""),SUMIFS(Flussi!$F:$F,Flussi!$B:$B,X$67,Flussi!$D:$D,$J74,Flussi!$E:$E,$K74,Flussi!$A:$A,$D$2),"")</f>
        <v>-144</v>
      </c>
      <c r="Y74" s="53">
        <f ca="1">IF(AND(TRUE,Y$67&lt;&gt;""),SUMIFS(Flussi!$F:$F,Flussi!$B:$B,Y$67,Flussi!$D:$D,$J74,Flussi!$E:$E,$K74,Flussi!$A:$A,$D$2),"")</f>
        <v>-144</v>
      </c>
      <c r="Z74" s="53">
        <f ca="1">IF(AND(TRUE,Z$67&lt;&gt;""),SUMIFS(Flussi!$F:$F,Flussi!$B:$B,Z$67,Flussi!$D:$D,$J74,Flussi!$E:$E,$K74,Flussi!$A:$A,$D$2),"")</f>
        <v>-144</v>
      </c>
      <c r="AA74" s="53">
        <f ca="1">IF(AND(TRUE,AA$67&lt;&gt;""),SUMIFS(Flussi!$F:$F,Flussi!$B:$B,AA$67,Flussi!$D:$D,$J74,Flussi!$E:$E,$K74,Flussi!$A:$A,$D$2),"")</f>
        <v>-144</v>
      </c>
      <c r="AB74" s="53">
        <f ca="1">IF(AND(TRUE,AB$67&lt;&gt;""),SUMIFS(Flussi!$F:$F,Flussi!$B:$B,AB$67,Flussi!$D:$D,$J74,Flussi!$E:$E,$K74,Flussi!$A:$A,$D$2),"")</f>
        <v>-144</v>
      </c>
      <c r="AC74" s="53">
        <f ca="1">IF(AND(TRUE,AC$67&lt;&gt;""),SUMIFS(Flussi!$F:$F,Flussi!$B:$B,AC$67,Flussi!$D:$D,$J74,Flussi!$E:$E,$K74,Flussi!$A:$A,$D$2),"")</f>
        <v>-144</v>
      </c>
      <c r="AD74" s="53">
        <f ca="1">IF(AND(TRUE,AD$67&lt;&gt;""),SUMIFS(Flussi!$F:$F,Flussi!$B:$B,AD$67,Flussi!$D:$D,$J74,Flussi!$E:$E,$K74,Flussi!$A:$A,$D$2),"")</f>
        <v>-144</v>
      </c>
      <c r="AE74" s="53">
        <f ca="1">IF(AND(TRUE,AE$67&lt;&gt;""),SUMIFS(Flussi!$F:$F,Flussi!$B:$B,AE$67,Flussi!$D:$D,$J74,Flussi!$E:$E,$K74,Flussi!$A:$A,$D$2),"")</f>
        <v>-144</v>
      </c>
      <c r="AF74" s="53">
        <f ca="1">IF(AND(TRUE,AF$67&lt;&gt;""),SUMIFS(Flussi!$F:$F,Flussi!$B:$B,AF$67,Flussi!$D:$D,$J74,Flussi!$E:$E,$K74,Flussi!$A:$A,$D$2),"")</f>
        <v>-144</v>
      </c>
      <c r="AG74" s="53">
        <f ca="1">IF(AND(TRUE,AG$67&lt;&gt;""),SUMIFS(Flussi!$F:$F,Flussi!$B:$B,AG$67,Flussi!$D:$D,$J74,Flussi!$E:$E,$K74,Flussi!$A:$A,$D$2),"")</f>
        <v>-144</v>
      </c>
      <c r="AH74" s="53">
        <f ca="1">IF(AND(TRUE,AH$67&lt;&gt;""),SUMIFS(Flussi!$F:$F,Flussi!$B:$B,AH$67,Flussi!$D:$D,$J74,Flussi!$E:$E,$K74,Flussi!$A:$A,$D$2),"")</f>
        <v>-144</v>
      </c>
      <c r="AI74" s="53">
        <f ca="1">IF(AND(TRUE,AI$67&lt;&gt;""),SUMIFS(Flussi!$F:$F,Flussi!$B:$B,AI$67,Flussi!$D:$D,$J74,Flussi!$E:$E,$K74,Flussi!$A:$A,$D$2),"")</f>
        <v>-144</v>
      </c>
      <c r="AJ74" s="53">
        <f ca="1">IF(AND(TRUE,AJ$67&lt;&gt;""),SUMIFS(Flussi!$F:$F,Flussi!$B:$B,AJ$67,Flussi!$D:$D,$J74,Flussi!$E:$E,$K74,Flussi!$A:$A,$D$2),"")</f>
        <v>-144</v>
      </c>
      <c r="AK74" s="53">
        <f ca="1">IF(AND(TRUE,AK$67&lt;&gt;""),SUMIFS(Flussi!$F:$F,Flussi!$B:$B,AK$67,Flussi!$D:$D,$J74,Flussi!$E:$E,$K74,Flussi!$A:$A,$D$2),"")</f>
        <v>-144</v>
      </c>
      <c r="AL74" s="53">
        <f ca="1">IF(AND(TRUE,AL$67&lt;&gt;""),SUMIFS(Flussi!$F:$F,Flussi!$B:$B,AL$67,Flussi!$D:$D,$J74,Flussi!$E:$E,$K74,Flussi!$A:$A,$D$2),"")</f>
        <v>-144</v>
      </c>
      <c r="AM74" s="53">
        <f ca="1">IF(AND(TRUE,AM$67&lt;&gt;""),SUMIFS(Flussi!$F:$F,Flussi!$B:$B,AM$67,Flussi!$D:$D,$J74,Flussi!$E:$E,$K74,Flussi!$A:$A,$D$2),"")</f>
        <v>-144</v>
      </c>
      <c r="AN74" s="53">
        <f ca="1">IF(AND(TRUE,AN$67&lt;&gt;""),SUMIFS(Flussi!$F:$F,Flussi!$B:$B,AN$67,Flussi!$D:$D,$J74,Flussi!$E:$E,$K74,Flussi!$A:$A,$D$2),"")</f>
        <v>-144</v>
      </c>
      <c r="AO74" s="53">
        <f>IF(AND(TRUE,AO$67&lt;&gt;""),SUMIFS(Flussi!$F:$F,Flussi!$B:$B,AO$67,Flussi!$D:$D,$J74,Flussi!$E:$E,$K74,Flussi!$A:$A,$D$2),"")</f>
        <v>0</v>
      </c>
    </row>
    <row r="75" spans="8:41" ht="17" outlineLevel="1" x14ac:dyDescent="1.2">
      <c r="J75" s="168" t="s">
        <v>93</v>
      </c>
      <c r="K75" s="184" t="s">
        <v>94</v>
      </c>
      <c r="L75" s="53">
        <f>IF(AND(TRUE,L$67&lt;&gt;""),SUMIFS(Flussi!$F:$F,Flussi!$B:$B,L$67,Flussi!$D:$D,$J75,Flussi!$E:$E,$K75,Flussi!$A:$A,$D$2),"")</f>
        <v>-80</v>
      </c>
      <c r="M75" s="53">
        <f>IF(AND(TRUE,M$67&lt;&gt;""),SUMIFS(Flussi!$F:$F,Flussi!$B:$B,M$67,Flussi!$D:$D,$J75,Flussi!$E:$E,$K75,Flussi!$A:$A,$D$2),"")</f>
        <v>-390.80199999999996</v>
      </c>
      <c r="N75" s="53">
        <f>IF(AND(TRUE,N$67&lt;&gt;""),SUMIFS(Flussi!$F:$F,Flussi!$B:$B,N$67,Flussi!$D:$D,$J75,Flussi!$E:$E,$K75,Flussi!$A:$A,$D$2),"")</f>
        <v>-420</v>
      </c>
      <c r="O75" s="53">
        <f>IF(AND(TRUE,O$67&lt;&gt;""),SUMIFS(Flussi!$F:$F,Flussi!$B:$B,O$67,Flussi!$D:$D,$J75,Flussi!$E:$E,$K75,Flussi!$A:$A,$D$2),"")</f>
        <v>-464.6</v>
      </c>
      <c r="P75" s="53">
        <f>IF(AND(TRUE,P$67&lt;&gt;""),SUMIFS(Flussi!$F:$F,Flussi!$B:$B,P$67,Flussi!$D:$D,$J75,Flussi!$E:$E,$K75,Flussi!$A:$A,$D$2),"")</f>
        <v>-497</v>
      </c>
      <c r="Q75" s="53">
        <f ca="1">IF(AND(TRUE,Q$67&lt;&gt;""),SUMIFS(Flussi!$F:$F,Flussi!$B:$B,Q$67,Flussi!$D:$D,$J75,Flussi!$E:$E,$K75,Flussi!$A:$A,$D$2),"")</f>
        <v>-420</v>
      </c>
      <c r="R75" s="53">
        <f ca="1">IF(AND(TRUE,R$67&lt;&gt;""),SUMIFS(Flussi!$F:$F,Flussi!$B:$B,R$67,Flussi!$D:$D,$J75,Flussi!$E:$E,$K75,Flussi!$A:$A,$D$2),"")</f>
        <v>-420</v>
      </c>
      <c r="S75" s="53">
        <f ca="1">IF(AND(TRUE,S$67&lt;&gt;""),SUMIFS(Flussi!$F:$F,Flussi!$B:$B,S$67,Flussi!$D:$D,$J75,Flussi!$E:$E,$K75,Flussi!$A:$A,$D$2),"")</f>
        <v>-420</v>
      </c>
      <c r="T75" s="53">
        <f ca="1">IF(AND(TRUE,T$67&lt;&gt;""),SUMIFS(Flussi!$F:$F,Flussi!$B:$B,T$67,Flussi!$D:$D,$J75,Flussi!$E:$E,$K75,Flussi!$A:$A,$D$2),"")</f>
        <v>-420</v>
      </c>
      <c r="U75" s="53">
        <f ca="1">IF(AND(TRUE,U$67&lt;&gt;""),SUMIFS(Flussi!$F:$F,Flussi!$B:$B,U$67,Flussi!$D:$D,$J75,Flussi!$E:$E,$K75,Flussi!$A:$A,$D$2),"")</f>
        <v>-420</v>
      </c>
      <c r="V75" s="53">
        <f ca="1">IF(AND(TRUE,V$67&lt;&gt;""),SUMIFS(Flussi!$F:$F,Flussi!$B:$B,V$67,Flussi!$D:$D,$J75,Flussi!$E:$E,$K75,Flussi!$A:$A,$D$2),"")</f>
        <v>-420</v>
      </c>
      <c r="W75" s="53">
        <f ca="1">IF(AND(TRUE,W$67&lt;&gt;""),SUMIFS(Flussi!$F:$F,Flussi!$B:$B,W$67,Flussi!$D:$D,$J75,Flussi!$E:$E,$K75,Flussi!$A:$A,$D$2),"")</f>
        <v>-420</v>
      </c>
      <c r="X75" s="53">
        <f ca="1">IF(AND(TRUE,X$67&lt;&gt;""),SUMIFS(Flussi!$F:$F,Flussi!$B:$B,X$67,Flussi!$D:$D,$J75,Flussi!$E:$E,$K75,Flussi!$A:$A,$D$2),"")</f>
        <v>-420</v>
      </c>
      <c r="Y75" s="53">
        <f ca="1">IF(AND(TRUE,Y$67&lt;&gt;""),SUMIFS(Flussi!$F:$F,Flussi!$B:$B,Y$67,Flussi!$D:$D,$J75,Flussi!$E:$E,$K75,Flussi!$A:$A,$D$2),"")</f>
        <v>-420</v>
      </c>
      <c r="Z75" s="53">
        <f ca="1">IF(AND(TRUE,Z$67&lt;&gt;""),SUMIFS(Flussi!$F:$F,Flussi!$B:$B,Z$67,Flussi!$D:$D,$J75,Flussi!$E:$E,$K75,Flussi!$A:$A,$D$2),"")</f>
        <v>-420</v>
      </c>
      <c r="AA75" s="53">
        <f ca="1">IF(AND(TRUE,AA$67&lt;&gt;""),SUMIFS(Flussi!$F:$F,Flussi!$B:$B,AA$67,Flussi!$D:$D,$J75,Flussi!$E:$E,$K75,Flussi!$A:$A,$D$2),"")</f>
        <v>-420</v>
      </c>
      <c r="AB75" s="53">
        <f ca="1">IF(AND(TRUE,AB$67&lt;&gt;""),SUMIFS(Flussi!$F:$F,Flussi!$B:$B,AB$67,Flussi!$D:$D,$J75,Flussi!$E:$E,$K75,Flussi!$A:$A,$D$2),"")</f>
        <v>-420</v>
      </c>
      <c r="AC75" s="53">
        <f ca="1">IF(AND(TRUE,AC$67&lt;&gt;""),SUMIFS(Flussi!$F:$F,Flussi!$B:$B,AC$67,Flussi!$D:$D,$J75,Flussi!$E:$E,$K75,Flussi!$A:$A,$D$2),"")</f>
        <v>-420</v>
      </c>
      <c r="AD75" s="53">
        <f ca="1">IF(AND(TRUE,AD$67&lt;&gt;""),SUMIFS(Flussi!$F:$F,Flussi!$B:$B,AD$67,Flussi!$D:$D,$J75,Flussi!$E:$E,$K75,Flussi!$A:$A,$D$2),"")</f>
        <v>-420</v>
      </c>
      <c r="AE75" s="53">
        <f ca="1">IF(AND(TRUE,AE$67&lt;&gt;""),SUMIFS(Flussi!$F:$F,Flussi!$B:$B,AE$67,Flussi!$D:$D,$J75,Flussi!$E:$E,$K75,Flussi!$A:$A,$D$2),"")</f>
        <v>-420</v>
      </c>
      <c r="AF75" s="53">
        <f ca="1">IF(AND(TRUE,AF$67&lt;&gt;""),SUMIFS(Flussi!$F:$F,Flussi!$B:$B,AF$67,Flussi!$D:$D,$J75,Flussi!$E:$E,$K75,Flussi!$A:$A,$D$2),"")</f>
        <v>-420</v>
      </c>
      <c r="AG75" s="53">
        <f ca="1">IF(AND(TRUE,AG$67&lt;&gt;""),SUMIFS(Flussi!$F:$F,Flussi!$B:$B,AG$67,Flussi!$D:$D,$J75,Flussi!$E:$E,$K75,Flussi!$A:$A,$D$2),"")</f>
        <v>-420</v>
      </c>
      <c r="AH75" s="53">
        <f ca="1">IF(AND(TRUE,AH$67&lt;&gt;""),SUMIFS(Flussi!$F:$F,Flussi!$B:$B,AH$67,Flussi!$D:$D,$J75,Flussi!$E:$E,$K75,Flussi!$A:$A,$D$2),"")</f>
        <v>-420</v>
      </c>
      <c r="AI75" s="53">
        <f ca="1">IF(AND(TRUE,AI$67&lt;&gt;""),SUMIFS(Flussi!$F:$F,Flussi!$B:$B,AI$67,Flussi!$D:$D,$J75,Flussi!$E:$E,$K75,Flussi!$A:$A,$D$2),"")</f>
        <v>-420</v>
      </c>
      <c r="AJ75" s="53">
        <f ca="1">IF(AND(TRUE,AJ$67&lt;&gt;""),SUMIFS(Flussi!$F:$F,Flussi!$B:$B,AJ$67,Flussi!$D:$D,$J75,Flussi!$E:$E,$K75,Flussi!$A:$A,$D$2),"")</f>
        <v>-420</v>
      </c>
      <c r="AK75" s="53">
        <f ca="1">IF(AND(TRUE,AK$67&lt;&gt;""),SUMIFS(Flussi!$F:$F,Flussi!$B:$B,AK$67,Flussi!$D:$D,$J75,Flussi!$E:$E,$K75,Flussi!$A:$A,$D$2),"")</f>
        <v>-420</v>
      </c>
      <c r="AL75" s="53">
        <f ca="1">IF(AND(TRUE,AL$67&lt;&gt;""),SUMIFS(Flussi!$F:$F,Flussi!$B:$B,AL$67,Flussi!$D:$D,$J75,Flussi!$E:$E,$K75,Flussi!$A:$A,$D$2),"")</f>
        <v>-420</v>
      </c>
      <c r="AM75" s="53">
        <f ca="1">IF(AND(TRUE,AM$67&lt;&gt;""),SUMIFS(Flussi!$F:$F,Flussi!$B:$B,AM$67,Flussi!$D:$D,$J75,Flussi!$E:$E,$K75,Flussi!$A:$A,$D$2),"")</f>
        <v>-420</v>
      </c>
      <c r="AN75" s="53">
        <f ca="1">IF(AND(TRUE,AN$67&lt;&gt;""),SUMIFS(Flussi!$F:$F,Flussi!$B:$B,AN$67,Flussi!$D:$D,$J75,Flussi!$E:$E,$K75,Flussi!$A:$A,$D$2),"")</f>
        <v>-420</v>
      </c>
      <c r="AO75" s="53">
        <f>IF(AND(TRUE,AO$67&lt;&gt;""),SUMIFS(Flussi!$F:$F,Flussi!$B:$B,AO$67,Flussi!$D:$D,$J75,Flussi!$E:$E,$K75,Flussi!$A:$A,$D$2),"")</f>
        <v>0</v>
      </c>
    </row>
    <row r="76" spans="8:41" ht="17" outlineLevel="1" x14ac:dyDescent="1.2">
      <c r="J76" s="168" t="s">
        <v>93</v>
      </c>
      <c r="K76" s="184" t="s">
        <v>92</v>
      </c>
      <c r="L76" s="53">
        <f>IF(AND(TRUE,L$67&lt;&gt;""),SUMIFS(Flussi!$F:$F,Flussi!$B:$B,L$67,Flussi!$D:$D,$J76,Flussi!$E:$E,$K76,Flussi!$A:$A,$D$2),"")</f>
        <v>0</v>
      </c>
      <c r="M76" s="53">
        <f>IF(AND(TRUE,M$67&lt;&gt;""),SUMIFS(Flussi!$F:$F,Flussi!$B:$B,M$67,Flussi!$D:$D,$J76,Flussi!$E:$E,$K76,Flussi!$A:$A,$D$2),"")</f>
        <v>-155.32</v>
      </c>
      <c r="N76" s="53">
        <f>IF(AND(TRUE,N$67&lt;&gt;""),SUMIFS(Flussi!$F:$F,Flussi!$B:$B,N$67,Flussi!$D:$D,$J76,Flussi!$E:$E,$K76,Flussi!$A:$A,$D$2),"")</f>
        <v>-232.98</v>
      </c>
      <c r="O76" s="53">
        <f>IF(AND(TRUE,O$67&lt;&gt;""),SUMIFS(Flussi!$F:$F,Flussi!$B:$B,O$67,Flussi!$D:$D,$J76,Flussi!$E:$E,$K76,Flussi!$A:$A,$D$2),"")</f>
        <v>-250.56</v>
      </c>
      <c r="P76" s="53">
        <f>IF(AND(TRUE,P$67&lt;&gt;""),SUMIFS(Flussi!$F:$F,Flussi!$B:$B,P$67,Flussi!$D:$D,$J76,Flussi!$E:$E,$K76,Flussi!$A:$A,$D$2),"")</f>
        <v>-250.92</v>
      </c>
      <c r="Q76" s="53">
        <f ca="1">IF(AND(TRUE,Q$67&lt;&gt;""),SUMIFS(Flussi!$F:$F,Flussi!$B:$B,Q$67,Flussi!$D:$D,$J76,Flussi!$E:$E,$K76,Flussi!$A:$A,$D$2),"")</f>
        <v>-250.56</v>
      </c>
      <c r="R76" s="53">
        <f ca="1">IF(AND(TRUE,R$67&lt;&gt;""),SUMIFS(Flussi!$F:$F,Flussi!$B:$B,R$67,Flussi!$D:$D,$J76,Flussi!$E:$E,$K76,Flussi!$A:$A,$D$2),"")</f>
        <v>-250.56</v>
      </c>
      <c r="S76" s="53">
        <f ca="1">IF(AND(TRUE,S$67&lt;&gt;""),SUMIFS(Flussi!$F:$F,Flussi!$B:$B,S$67,Flussi!$D:$D,$J76,Flussi!$E:$E,$K76,Flussi!$A:$A,$D$2),"")</f>
        <v>-250.56</v>
      </c>
      <c r="T76" s="53">
        <f ca="1">IF(AND(TRUE,T$67&lt;&gt;""),SUMIFS(Flussi!$F:$F,Flussi!$B:$B,T$67,Flussi!$D:$D,$J76,Flussi!$E:$E,$K76,Flussi!$A:$A,$D$2),"")</f>
        <v>-250.56</v>
      </c>
      <c r="U76" s="53">
        <f ca="1">IF(AND(TRUE,U$67&lt;&gt;""),SUMIFS(Flussi!$F:$F,Flussi!$B:$B,U$67,Flussi!$D:$D,$J76,Flussi!$E:$E,$K76,Flussi!$A:$A,$D$2),"")</f>
        <v>-250.56</v>
      </c>
      <c r="V76" s="53">
        <f ca="1">IF(AND(TRUE,V$67&lt;&gt;""),SUMIFS(Flussi!$F:$F,Flussi!$B:$B,V$67,Flussi!$D:$D,$J76,Flussi!$E:$E,$K76,Flussi!$A:$A,$D$2),"")</f>
        <v>-250.56</v>
      </c>
      <c r="W76" s="53">
        <f ca="1">IF(AND(TRUE,W$67&lt;&gt;""),SUMIFS(Flussi!$F:$F,Flussi!$B:$B,W$67,Flussi!$D:$D,$J76,Flussi!$E:$E,$K76,Flussi!$A:$A,$D$2),"")</f>
        <v>-250.56</v>
      </c>
      <c r="X76" s="53">
        <f ca="1">IF(AND(TRUE,X$67&lt;&gt;""),SUMIFS(Flussi!$F:$F,Flussi!$B:$B,X$67,Flussi!$D:$D,$J76,Flussi!$E:$E,$K76,Flussi!$A:$A,$D$2),"")</f>
        <v>-250.56</v>
      </c>
      <c r="Y76" s="53">
        <f ca="1">IF(AND(TRUE,Y$67&lt;&gt;""),SUMIFS(Flussi!$F:$F,Flussi!$B:$B,Y$67,Flussi!$D:$D,$J76,Flussi!$E:$E,$K76,Flussi!$A:$A,$D$2),"")</f>
        <v>-250.56</v>
      </c>
      <c r="Z76" s="53">
        <f ca="1">IF(AND(TRUE,Z$67&lt;&gt;""),SUMIFS(Flussi!$F:$F,Flussi!$B:$B,Z$67,Flussi!$D:$D,$J76,Flussi!$E:$E,$K76,Flussi!$A:$A,$D$2),"")</f>
        <v>-250.56</v>
      </c>
      <c r="AA76" s="53">
        <f ca="1">IF(AND(TRUE,AA$67&lt;&gt;""),SUMIFS(Flussi!$F:$F,Flussi!$B:$B,AA$67,Flussi!$D:$D,$J76,Flussi!$E:$E,$K76,Flussi!$A:$A,$D$2),"")</f>
        <v>-250.56</v>
      </c>
      <c r="AB76" s="53">
        <f ca="1">IF(AND(TRUE,AB$67&lt;&gt;""),SUMIFS(Flussi!$F:$F,Flussi!$B:$B,AB$67,Flussi!$D:$D,$J76,Flussi!$E:$E,$K76,Flussi!$A:$A,$D$2),"")</f>
        <v>-250.56</v>
      </c>
      <c r="AC76" s="53">
        <f ca="1">IF(AND(TRUE,AC$67&lt;&gt;""),SUMIFS(Flussi!$F:$F,Flussi!$B:$B,AC$67,Flussi!$D:$D,$J76,Flussi!$E:$E,$K76,Flussi!$A:$A,$D$2),"")</f>
        <v>-250.56</v>
      </c>
      <c r="AD76" s="53">
        <f ca="1">IF(AND(TRUE,AD$67&lt;&gt;""),SUMIFS(Flussi!$F:$F,Flussi!$B:$B,AD$67,Flussi!$D:$D,$J76,Flussi!$E:$E,$K76,Flussi!$A:$A,$D$2),"")</f>
        <v>-250.56</v>
      </c>
      <c r="AE76" s="53">
        <f ca="1">IF(AND(TRUE,AE$67&lt;&gt;""),SUMIFS(Flussi!$F:$F,Flussi!$B:$B,AE$67,Flussi!$D:$D,$J76,Flussi!$E:$E,$K76,Flussi!$A:$A,$D$2),"")</f>
        <v>-250.56</v>
      </c>
      <c r="AF76" s="53">
        <f ca="1">IF(AND(TRUE,AF$67&lt;&gt;""),SUMIFS(Flussi!$F:$F,Flussi!$B:$B,AF$67,Flussi!$D:$D,$J76,Flussi!$E:$E,$K76,Flussi!$A:$A,$D$2),"")</f>
        <v>-250.56</v>
      </c>
      <c r="AG76" s="53">
        <f ca="1">IF(AND(TRUE,AG$67&lt;&gt;""),SUMIFS(Flussi!$F:$F,Flussi!$B:$B,AG$67,Flussi!$D:$D,$J76,Flussi!$E:$E,$K76,Flussi!$A:$A,$D$2),"")</f>
        <v>-250.56</v>
      </c>
      <c r="AH76" s="53">
        <f ca="1">IF(AND(TRUE,AH$67&lt;&gt;""),SUMIFS(Flussi!$F:$F,Flussi!$B:$B,AH$67,Flussi!$D:$D,$J76,Flussi!$E:$E,$K76,Flussi!$A:$A,$D$2),"")</f>
        <v>-250.56</v>
      </c>
      <c r="AI76" s="53">
        <f ca="1">IF(AND(TRUE,AI$67&lt;&gt;""),SUMIFS(Flussi!$F:$F,Flussi!$B:$B,AI$67,Flussi!$D:$D,$J76,Flussi!$E:$E,$K76,Flussi!$A:$A,$D$2),"")</f>
        <v>-250.56</v>
      </c>
      <c r="AJ76" s="53">
        <f ca="1">IF(AND(TRUE,AJ$67&lt;&gt;""),SUMIFS(Flussi!$F:$F,Flussi!$B:$B,AJ$67,Flussi!$D:$D,$J76,Flussi!$E:$E,$K76,Flussi!$A:$A,$D$2),"")</f>
        <v>-250.56</v>
      </c>
      <c r="AK76" s="53">
        <f ca="1">IF(AND(TRUE,AK$67&lt;&gt;""),SUMIFS(Flussi!$F:$F,Flussi!$B:$B,AK$67,Flussi!$D:$D,$J76,Flussi!$E:$E,$K76,Flussi!$A:$A,$D$2),"")</f>
        <v>-250.56</v>
      </c>
      <c r="AL76" s="53">
        <f ca="1">IF(AND(TRUE,AL$67&lt;&gt;""),SUMIFS(Flussi!$F:$F,Flussi!$B:$B,AL$67,Flussi!$D:$D,$J76,Flussi!$E:$E,$K76,Flussi!$A:$A,$D$2),"")</f>
        <v>-250.56</v>
      </c>
      <c r="AM76" s="53">
        <f ca="1">IF(AND(TRUE,AM$67&lt;&gt;""),SUMIFS(Flussi!$F:$F,Flussi!$B:$B,AM$67,Flussi!$D:$D,$J76,Flussi!$E:$E,$K76,Flussi!$A:$A,$D$2),"")</f>
        <v>-250.56</v>
      </c>
      <c r="AN76" s="53">
        <f ca="1">IF(AND(TRUE,AN$67&lt;&gt;""),SUMIFS(Flussi!$F:$F,Flussi!$B:$B,AN$67,Flussi!$D:$D,$J76,Flussi!$E:$E,$K76,Flussi!$A:$A,$D$2),"")</f>
        <v>-250.56</v>
      </c>
      <c r="AO76" s="53">
        <f>IF(AND(TRUE,AO$67&lt;&gt;""),SUMIFS(Flussi!$F:$F,Flussi!$B:$B,AO$67,Flussi!$D:$D,$J76,Flussi!$E:$E,$K76,Flussi!$A:$A,$D$2),"")</f>
        <v>0</v>
      </c>
    </row>
    <row r="77" spans="8:41" ht="17" outlineLevel="1" x14ac:dyDescent="1.2">
      <c r="J77" s="168" t="s">
        <v>90</v>
      </c>
      <c r="K77" s="184" t="s">
        <v>91</v>
      </c>
      <c r="L77" s="53">
        <f>IF(AND(TRUE,L$67&lt;&gt;""),SUMIFS(Flussi!$F:$F,Flussi!$B:$B,L$67,Flussi!$D:$D,$J77,Flussi!$E:$E,$K77,Flussi!$A:$A,$D$2),"")</f>
        <v>-10004</v>
      </c>
      <c r="M77" s="53">
        <f>IF(AND(TRUE,M$67&lt;&gt;""),SUMIFS(Flussi!$F:$F,Flussi!$B:$B,M$67,Flussi!$D:$D,$J77,Flussi!$E:$E,$K77,Flussi!$A:$A,$D$2),"")</f>
        <v>0</v>
      </c>
      <c r="N77" s="53">
        <f>IF(AND(TRUE,N$67&lt;&gt;""),SUMIFS(Flussi!$F:$F,Flussi!$B:$B,N$67,Flussi!$D:$D,$J77,Flussi!$E:$E,$K77,Flussi!$A:$A,$D$2),"")</f>
        <v>0</v>
      </c>
      <c r="O77" s="53">
        <f>IF(AND(TRUE,O$67&lt;&gt;""),SUMIFS(Flussi!$F:$F,Flussi!$B:$B,O$67,Flussi!$D:$D,$J77,Flussi!$E:$E,$K77,Flussi!$A:$A,$D$2),"")</f>
        <v>0</v>
      </c>
      <c r="P77" s="53">
        <f>IF(AND(TRUE,P$67&lt;&gt;""),SUMIFS(Flussi!$F:$F,Flussi!$B:$B,P$67,Flussi!$D:$D,$J77,Flussi!$E:$E,$K77,Flussi!$A:$A,$D$2),"")</f>
        <v>0</v>
      </c>
      <c r="Q77" s="53">
        <f>IF(AND(TRUE,Q$67&lt;&gt;""),SUMIFS(Flussi!$F:$F,Flussi!$B:$B,Q$67,Flussi!$D:$D,$J77,Flussi!$E:$E,$K77,Flussi!$A:$A,$D$2),"")</f>
        <v>0</v>
      </c>
      <c r="R77" s="53">
        <f>IF(AND(TRUE,R$67&lt;&gt;""),SUMIFS(Flussi!$F:$F,Flussi!$B:$B,R$67,Flussi!$D:$D,$J77,Flussi!$E:$E,$K77,Flussi!$A:$A,$D$2),"")</f>
        <v>0</v>
      </c>
      <c r="S77" s="53">
        <f>IF(AND(TRUE,S$67&lt;&gt;""),SUMIFS(Flussi!$F:$F,Flussi!$B:$B,S$67,Flussi!$D:$D,$J77,Flussi!$E:$E,$K77,Flussi!$A:$A,$D$2),"")</f>
        <v>0</v>
      </c>
      <c r="T77" s="53">
        <f>IF(AND(TRUE,T$67&lt;&gt;""),SUMIFS(Flussi!$F:$F,Flussi!$B:$B,T$67,Flussi!$D:$D,$J77,Flussi!$E:$E,$K77,Flussi!$A:$A,$D$2),"")</f>
        <v>0</v>
      </c>
      <c r="U77" s="53">
        <f>IF(AND(TRUE,U$67&lt;&gt;""),SUMIFS(Flussi!$F:$F,Flussi!$B:$B,U$67,Flussi!$D:$D,$J77,Flussi!$E:$E,$K77,Flussi!$A:$A,$D$2),"")</f>
        <v>0</v>
      </c>
      <c r="V77" s="53">
        <f>IF(AND(TRUE,V$67&lt;&gt;""),SUMIFS(Flussi!$F:$F,Flussi!$B:$B,V$67,Flussi!$D:$D,$J77,Flussi!$E:$E,$K77,Flussi!$A:$A,$D$2),"")</f>
        <v>0</v>
      </c>
      <c r="W77" s="53">
        <f>IF(AND(TRUE,W$67&lt;&gt;""),SUMIFS(Flussi!$F:$F,Flussi!$B:$B,W$67,Flussi!$D:$D,$J77,Flussi!$E:$E,$K77,Flussi!$A:$A,$D$2),"")</f>
        <v>0</v>
      </c>
      <c r="X77" s="53">
        <f>IF(AND(TRUE,X$67&lt;&gt;""),SUMIFS(Flussi!$F:$F,Flussi!$B:$B,X$67,Flussi!$D:$D,$J77,Flussi!$E:$E,$K77,Flussi!$A:$A,$D$2),"")</f>
        <v>0</v>
      </c>
      <c r="Y77" s="53">
        <f>IF(AND(TRUE,Y$67&lt;&gt;""),SUMIFS(Flussi!$F:$F,Flussi!$B:$B,Y$67,Flussi!$D:$D,$J77,Flussi!$E:$E,$K77,Flussi!$A:$A,$D$2),"")</f>
        <v>0</v>
      </c>
      <c r="Z77" s="53">
        <f>IF(AND(TRUE,Z$67&lt;&gt;""),SUMIFS(Flussi!$F:$F,Flussi!$B:$B,Z$67,Flussi!$D:$D,$J77,Flussi!$E:$E,$K77,Flussi!$A:$A,$D$2),"")</f>
        <v>0</v>
      </c>
      <c r="AA77" s="53">
        <f>IF(AND(TRUE,AA$67&lt;&gt;""),SUMIFS(Flussi!$F:$F,Flussi!$B:$B,AA$67,Flussi!$D:$D,$J77,Flussi!$E:$E,$K77,Flussi!$A:$A,$D$2),"")</f>
        <v>0</v>
      </c>
      <c r="AB77" s="53">
        <f>IF(AND(TRUE,AB$67&lt;&gt;""),SUMIFS(Flussi!$F:$F,Flussi!$B:$B,AB$67,Flussi!$D:$D,$J77,Flussi!$E:$E,$K77,Flussi!$A:$A,$D$2),"")</f>
        <v>0</v>
      </c>
      <c r="AC77" s="53">
        <f>IF(AND(TRUE,AC$67&lt;&gt;""),SUMIFS(Flussi!$F:$F,Flussi!$B:$B,AC$67,Flussi!$D:$D,$J77,Flussi!$E:$E,$K77,Flussi!$A:$A,$D$2),"")</f>
        <v>0</v>
      </c>
      <c r="AD77" s="53">
        <f>IF(AND(TRUE,AD$67&lt;&gt;""),SUMIFS(Flussi!$F:$F,Flussi!$B:$B,AD$67,Flussi!$D:$D,$J77,Flussi!$E:$E,$K77,Flussi!$A:$A,$D$2),"")</f>
        <v>0</v>
      </c>
      <c r="AE77" s="53">
        <f>IF(AND(TRUE,AE$67&lt;&gt;""),SUMIFS(Flussi!$F:$F,Flussi!$B:$B,AE$67,Flussi!$D:$D,$J77,Flussi!$E:$E,$K77,Flussi!$A:$A,$D$2),"")</f>
        <v>0</v>
      </c>
      <c r="AF77" s="53">
        <f>IF(AND(TRUE,AF$67&lt;&gt;""),SUMIFS(Flussi!$F:$F,Flussi!$B:$B,AF$67,Flussi!$D:$D,$J77,Flussi!$E:$E,$K77,Flussi!$A:$A,$D$2),"")</f>
        <v>0</v>
      </c>
      <c r="AG77" s="53">
        <f>IF(AND(TRUE,AG$67&lt;&gt;""),SUMIFS(Flussi!$F:$F,Flussi!$B:$B,AG$67,Flussi!$D:$D,$J77,Flussi!$E:$E,$K77,Flussi!$A:$A,$D$2),"")</f>
        <v>0</v>
      </c>
      <c r="AH77" s="53">
        <f>IF(AND(TRUE,AH$67&lt;&gt;""),SUMIFS(Flussi!$F:$F,Flussi!$B:$B,AH$67,Flussi!$D:$D,$J77,Flussi!$E:$E,$K77,Flussi!$A:$A,$D$2),"")</f>
        <v>0</v>
      </c>
      <c r="AI77" s="53">
        <f>IF(AND(TRUE,AI$67&lt;&gt;""),SUMIFS(Flussi!$F:$F,Flussi!$B:$B,AI$67,Flussi!$D:$D,$J77,Flussi!$E:$E,$K77,Flussi!$A:$A,$D$2),"")</f>
        <v>0</v>
      </c>
      <c r="AJ77" s="53">
        <f>IF(AND(TRUE,AJ$67&lt;&gt;""),SUMIFS(Flussi!$F:$F,Flussi!$B:$B,AJ$67,Flussi!$D:$D,$J77,Flussi!$E:$E,$K77,Flussi!$A:$A,$D$2),"")</f>
        <v>0</v>
      </c>
      <c r="AK77" s="53">
        <f>IF(AND(TRUE,AK$67&lt;&gt;""),SUMIFS(Flussi!$F:$F,Flussi!$B:$B,AK$67,Flussi!$D:$D,$J77,Flussi!$E:$E,$K77,Flussi!$A:$A,$D$2),"")</f>
        <v>0</v>
      </c>
      <c r="AL77" s="53">
        <f>IF(AND(TRUE,AL$67&lt;&gt;""),SUMIFS(Flussi!$F:$F,Flussi!$B:$B,AL$67,Flussi!$D:$D,$J77,Flussi!$E:$E,$K77,Flussi!$A:$A,$D$2),"")</f>
        <v>0</v>
      </c>
      <c r="AM77" s="53">
        <f>IF(AND(TRUE,AM$67&lt;&gt;""),SUMIFS(Flussi!$F:$F,Flussi!$B:$B,AM$67,Flussi!$D:$D,$J77,Flussi!$E:$E,$K77,Flussi!$A:$A,$D$2),"")</f>
        <v>0</v>
      </c>
      <c r="AN77" s="53">
        <f>IF(AND(TRUE,AN$67&lt;&gt;""),SUMIFS(Flussi!$F:$F,Flussi!$B:$B,AN$67,Flussi!$D:$D,$J77,Flussi!$E:$E,$K77,Flussi!$A:$A,$D$2),"")</f>
        <v>0</v>
      </c>
      <c r="AO77" s="53">
        <f>IF(AND(TRUE,AO$67&lt;&gt;""),SUMIFS(Flussi!$F:$F,Flussi!$B:$B,AO$67,Flussi!$D:$D,$J77,Flussi!$E:$E,$K77,Flussi!$A:$A,$D$2),"")</f>
        <v>0</v>
      </c>
    </row>
    <row r="78" spans="8:41" ht="17" outlineLevel="1" x14ac:dyDescent="1.2">
      <c r="J78" s="168" t="s">
        <v>90</v>
      </c>
      <c r="K78" s="184" t="s">
        <v>116</v>
      </c>
      <c r="L78" s="53">
        <f>IF(AND(TRUE,L$67&lt;&gt;""),SUMIFS(Flussi!$F:$F,Flussi!$B:$B,L$67,Flussi!$D:$D,$J78,Flussi!$E:$E,$K78,Flussi!$A:$A,$D$2),"")</f>
        <v>-2950</v>
      </c>
      <c r="M78" s="53">
        <f>IF(AND(TRUE,M$67&lt;&gt;""),SUMIFS(Flussi!$F:$F,Flussi!$B:$B,M$67,Flussi!$D:$D,$J78,Flussi!$E:$E,$K78,Flussi!$A:$A,$D$2),"")</f>
        <v>0</v>
      </c>
      <c r="N78" s="53">
        <f>IF(AND(TRUE,N$67&lt;&gt;""),SUMIFS(Flussi!$F:$F,Flussi!$B:$B,N$67,Flussi!$D:$D,$J78,Flussi!$E:$E,$K78,Flussi!$A:$A,$D$2),"")</f>
        <v>0</v>
      </c>
      <c r="O78" s="53">
        <f>IF(AND(TRUE,O$67&lt;&gt;""),SUMIFS(Flussi!$F:$F,Flussi!$B:$B,O$67,Flussi!$D:$D,$J78,Flussi!$E:$E,$K78,Flussi!$A:$A,$D$2),"")</f>
        <v>0</v>
      </c>
      <c r="P78" s="53">
        <f>IF(AND(TRUE,P$67&lt;&gt;""),SUMIFS(Flussi!$F:$F,Flussi!$B:$B,P$67,Flussi!$D:$D,$J78,Flussi!$E:$E,$K78,Flussi!$A:$A,$D$2),"")</f>
        <v>0</v>
      </c>
      <c r="Q78" s="53">
        <f>IF(AND(TRUE,Q$67&lt;&gt;""),SUMIFS(Flussi!$F:$F,Flussi!$B:$B,Q$67,Flussi!$D:$D,$J78,Flussi!$E:$E,$K78,Flussi!$A:$A,$D$2),"")</f>
        <v>0</v>
      </c>
      <c r="R78" s="53">
        <f>IF(AND(TRUE,R$67&lt;&gt;""),SUMIFS(Flussi!$F:$F,Flussi!$B:$B,R$67,Flussi!$D:$D,$J78,Flussi!$E:$E,$K78,Flussi!$A:$A,$D$2),"")</f>
        <v>0</v>
      </c>
      <c r="S78" s="53">
        <f>IF(AND(TRUE,S$67&lt;&gt;""),SUMIFS(Flussi!$F:$F,Flussi!$B:$B,S$67,Flussi!$D:$D,$J78,Flussi!$E:$E,$K78,Flussi!$A:$A,$D$2),"")</f>
        <v>0</v>
      </c>
      <c r="T78" s="53">
        <f>IF(AND(TRUE,T$67&lt;&gt;""),SUMIFS(Flussi!$F:$F,Flussi!$B:$B,T$67,Flussi!$D:$D,$J78,Flussi!$E:$E,$K78,Flussi!$A:$A,$D$2),"")</f>
        <v>0</v>
      </c>
      <c r="U78" s="53">
        <f>IF(AND(TRUE,U$67&lt;&gt;""),SUMIFS(Flussi!$F:$F,Flussi!$B:$B,U$67,Flussi!$D:$D,$J78,Flussi!$E:$E,$K78,Flussi!$A:$A,$D$2),"")</f>
        <v>0</v>
      </c>
      <c r="V78" s="53">
        <f>IF(AND(TRUE,V$67&lt;&gt;""),SUMIFS(Flussi!$F:$F,Flussi!$B:$B,V$67,Flussi!$D:$D,$J78,Flussi!$E:$E,$K78,Flussi!$A:$A,$D$2),"")</f>
        <v>0</v>
      </c>
      <c r="W78" s="53">
        <f>IF(AND(TRUE,W$67&lt;&gt;""),SUMIFS(Flussi!$F:$F,Flussi!$B:$B,W$67,Flussi!$D:$D,$J78,Flussi!$E:$E,$K78,Flussi!$A:$A,$D$2),"")</f>
        <v>0</v>
      </c>
      <c r="X78" s="53">
        <f>IF(AND(TRUE,X$67&lt;&gt;""),SUMIFS(Flussi!$F:$F,Flussi!$B:$B,X$67,Flussi!$D:$D,$J78,Flussi!$E:$E,$K78,Flussi!$A:$A,$D$2),"")</f>
        <v>0</v>
      </c>
      <c r="Y78" s="53">
        <f>IF(AND(TRUE,Y$67&lt;&gt;""),SUMIFS(Flussi!$F:$F,Flussi!$B:$B,Y$67,Flussi!$D:$D,$J78,Flussi!$E:$E,$K78,Flussi!$A:$A,$D$2),"")</f>
        <v>0</v>
      </c>
      <c r="Z78" s="53">
        <f>IF(AND(TRUE,Z$67&lt;&gt;""),SUMIFS(Flussi!$F:$F,Flussi!$B:$B,Z$67,Flussi!$D:$D,$J78,Flussi!$E:$E,$K78,Flussi!$A:$A,$D$2),"")</f>
        <v>0</v>
      </c>
      <c r="AA78" s="53">
        <f>IF(AND(TRUE,AA$67&lt;&gt;""),SUMIFS(Flussi!$F:$F,Flussi!$B:$B,AA$67,Flussi!$D:$D,$J78,Flussi!$E:$E,$K78,Flussi!$A:$A,$D$2),"")</f>
        <v>0</v>
      </c>
      <c r="AB78" s="53">
        <f>IF(AND(TRUE,AB$67&lt;&gt;""),SUMIFS(Flussi!$F:$F,Flussi!$B:$B,AB$67,Flussi!$D:$D,$J78,Flussi!$E:$E,$K78,Flussi!$A:$A,$D$2),"")</f>
        <v>0</v>
      </c>
      <c r="AC78" s="53">
        <f>IF(AND(TRUE,AC$67&lt;&gt;""),SUMIFS(Flussi!$F:$F,Flussi!$B:$B,AC$67,Flussi!$D:$D,$J78,Flussi!$E:$E,$K78,Flussi!$A:$A,$D$2),"")</f>
        <v>0</v>
      </c>
      <c r="AD78" s="53">
        <f>IF(AND(TRUE,AD$67&lt;&gt;""),SUMIFS(Flussi!$F:$F,Flussi!$B:$B,AD$67,Flussi!$D:$D,$J78,Flussi!$E:$E,$K78,Flussi!$A:$A,$D$2),"")</f>
        <v>0</v>
      </c>
      <c r="AE78" s="53">
        <f>IF(AND(TRUE,AE$67&lt;&gt;""),SUMIFS(Flussi!$F:$F,Flussi!$B:$B,AE$67,Flussi!$D:$D,$J78,Flussi!$E:$E,$K78,Flussi!$A:$A,$D$2),"")</f>
        <v>0</v>
      </c>
      <c r="AF78" s="53">
        <f>IF(AND(TRUE,AF$67&lt;&gt;""),SUMIFS(Flussi!$F:$F,Flussi!$B:$B,AF$67,Flussi!$D:$D,$J78,Flussi!$E:$E,$K78,Flussi!$A:$A,$D$2),"")</f>
        <v>0</v>
      </c>
      <c r="AG78" s="53">
        <f>IF(AND(TRUE,AG$67&lt;&gt;""),SUMIFS(Flussi!$F:$F,Flussi!$B:$B,AG$67,Flussi!$D:$D,$J78,Flussi!$E:$E,$K78,Flussi!$A:$A,$D$2),"")</f>
        <v>0</v>
      </c>
      <c r="AH78" s="53">
        <f>IF(AND(TRUE,AH$67&lt;&gt;""),SUMIFS(Flussi!$F:$F,Flussi!$B:$B,AH$67,Flussi!$D:$D,$J78,Flussi!$E:$E,$K78,Flussi!$A:$A,$D$2),"")</f>
        <v>0</v>
      </c>
      <c r="AI78" s="53">
        <f>IF(AND(TRUE,AI$67&lt;&gt;""),SUMIFS(Flussi!$F:$F,Flussi!$B:$B,AI$67,Flussi!$D:$D,$J78,Flussi!$E:$E,$K78,Flussi!$A:$A,$D$2),"")</f>
        <v>0</v>
      </c>
      <c r="AJ78" s="53">
        <f>IF(AND(TRUE,AJ$67&lt;&gt;""),SUMIFS(Flussi!$F:$F,Flussi!$B:$B,AJ$67,Flussi!$D:$D,$J78,Flussi!$E:$E,$K78,Flussi!$A:$A,$D$2),"")</f>
        <v>0</v>
      </c>
      <c r="AK78" s="53">
        <f>IF(AND(TRUE,AK$67&lt;&gt;""),SUMIFS(Flussi!$F:$F,Flussi!$B:$B,AK$67,Flussi!$D:$D,$J78,Flussi!$E:$E,$K78,Flussi!$A:$A,$D$2),"")</f>
        <v>0</v>
      </c>
      <c r="AL78" s="53">
        <f>IF(AND(TRUE,AL$67&lt;&gt;""),SUMIFS(Flussi!$F:$F,Flussi!$B:$B,AL$67,Flussi!$D:$D,$J78,Flussi!$E:$E,$K78,Flussi!$A:$A,$D$2),"")</f>
        <v>0</v>
      </c>
      <c r="AM78" s="53">
        <f>IF(AND(TRUE,AM$67&lt;&gt;""),SUMIFS(Flussi!$F:$F,Flussi!$B:$B,AM$67,Flussi!$D:$D,$J78,Flussi!$E:$E,$K78,Flussi!$A:$A,$D$2),"")</f>
        <v>0</v>
      </c>
      <c r="AN78" s="53">
        <f>IF(AND(TRUE,AN$67&lt;&gt;""),SUMIFS(Flussi!$F:$F,Flussi!$B:$B,AN$67,Flussi!$D:$D,$J78,Flussi!$E:$E,$K78,Flussi!$A:$A,$D$2),"")</f>
        <v>0</v>
      </c>
      <c r="AO78" s="53">
        <f>IF(AND(TRUE,AO$67&lt;&gt;""),SUMIFS(Flussi!$F:$F,Flussi!$B:$B,AO$67,Flussi!$D:$D,$J78,Flussi!$E:$E,$K78,Flussi!$A:$A,$D$2),"")</f>
        <v>0</v>
      </c>
    </row>
    <row r="79" spans="8:41" ht="17" outlineLevel="1" x14ac:dyDescent="1.2">
      <c r="J79" s="168" t="s">
        <v>89</v>
      </c>
      <c r="K79" s="184" t="s">
        <v>274</v>
      </c>
      <c r="L79" s="53">
        <f>IF(AND(TRUE,L$67&lt;&gt;""),SUMIFS(Flussi!$F:$F,Flussi!$B:$B,L$67,Flussi!$D:$D,$J79,Flussi!$E:$E,$K79,Flussi!$A:$A,$D$2),"")</f>
        <v>-830</v>
      </c>
      <c r="M79" s="53">
        <f>IF(AND(TRUE,M$67&lt;&gt;""),SUMIFS(Flussi!$F:$F,Flussi!$B:$B,M$67,Flussi!$D:$D,$J79,Flussi!$E:$E,$K79,Flussi!$A:$A,$D$2),"")</f>
        <v>-2490.61</v>
      </c>
      <c r="N79" s="53">
        <f>IF(AND(TRUE,N$67&lt;&gt;""),SUMIFS(Flussi!$F:$F,Flussi!$B:$B,N$67,Flussi!$D:$D,$J79,Flussi!$E:$E,$K79,Flussi!$A:$A,$D$2),"")</f>
        <v>-1665.31</v>
      </c>
      <c r="O79" s="53">
        <f>IF(AND(TRUE,O$67&lt;&gt;""),SUMIFS(Flussi!$F:$F,Flussi!$B:$B,O$67,Flussi!$D:$D,$J79,Flussi!$E:$E,$K79,Flussi!$A:$A,$D$2),"")</f>
        <v>-2913</v>
      </c>
      <c r="P79" s="53">
        <f>IF(AND(TRUE,P$67&lt;&gt;""),SUMIFS(Flussi!$F:$F,Flussi!$B:$B,P$67,Flussi!$D:$D,$J79,Flussi!$E:$E,$K79,Flussi!$A:$A,$D$2),"")</f>
        <v>-2642.61</v>
      </c>
      <c r="Q79" s="53">
        <f ca="1">IF(AND(TRUE,Q$67&lt;&gt;""),SUMIFS(Flussi!$F:$F,Flussi!$B:$B,Q$67,Flussi!$D:$D,$J79,Flussi!$E:$E,$K79,Flussi!$A:$A,$D$2),"")</f>
        <v>-2400</v>
      </c>
      <c r="R79" s="53">
        <f ca="1">IF(AND(TRUE,R$67&lt;&gt;""),SUMIFS(Flussi!$F:$F,Flussi!$B:$B,R$67,Flussi!$D:$D,$J79,Flussi!$E:$E,$K79,Flussi!$A:$A,$D$2),"")</f>
        <v>-2400</v>
      </c>
      <c r="S79" s="53">
        <f ca="1">IF(AND(TRUE,S$67&lt;&gt;""),SUMIFS(Flussi!$F:$F,Flussi!$B:$B,S$67,Flussi!$D:$D,$J79,Flussi!$E:$E,$K79,Flussi!$A:$A,$D$2),"")</f>
        <v>-2400</v>
      </c>
      <c r="T79" s="53">
        <f ca="1">IF(AND(TRUE,T$67&lt;&gt;""),SUMIFS(Flussi!$F:$F,Flussi!$B:$B,T$67,Flussi!$D:$D,$J79,Flussi!$E:$E,$K79,Flussi!$A:$A,$D$2),"")</f>
        <v>-2400</v>
      </c>
      <c r="U79" s="53">
        <f ca="1">IF(AND(TRUE,U$67&lt;&gt;""),SUMIFS(Flussi!$F:$F,Flussi!$B:$B,U$67,Flussi!$D:$D,$J79,Flussi!$E:$E,$K79,Flussi!$A:$A,$D$2),"")</f>
        <v>-2400</v>
      </c>
      <c r="V79" s="53">
        <f ca="1">IF(AND(TRUE,V$67&lt;&gt;""),SUMIFS(Flussi!$F:$F,Flussi!$B:$B,V$67,Flussi!$D:$D,$J79,Flussi!$E:$E,$K79,Flussi!$A:$A,$D$2),"")</f>
        <v>-2400</v>
      </c>
      <c r="W79" s="53">
        <f ca="1">IF(AND(TRUE,W$67&lt;&gt;""),SUMIFS(Flussi!$F:$F,Flussi!$B:$B,W$67,Flussi!$D:$D,$J79,Flussi!$E:$E,$K79,Flussi!$A:$A,$D$2),"")</f>
        <v>-2400</v>
      </c>
      <c r="X79" s="53">
        <f ca="1">IF(AND(TRUE,X$67&lt;&gt;""),SUMIFS(Flussi!$F:$F,Flussi!$B:$B,X$67,Flussi!$D:$D,$J79,Flussi!$E:$E,$K79,Flussi!$A:$A,$D$2),"")</f>
        <v>-2400</v>
      </c>
      <c r="Y79" s="53">
        <f ca="1">IF(AND(TRUE,Y$67&lt;&gt;""),SUMIFS(Flussi!$F:$F,Flussi!$B:$B,Y$67,Flussi!$D:$D,$J79,Flussi!$E:$E,$K79,Flussi!$A:$A,$D$2),"")</f>
        <v>-2400</v>
      </c>
      <c r="Z79" s="53">
        <f ca="1">IF(AND(TRUE,Z$67&lt;&gt;""),SUMIFS(Flussi!$F:$F,Flussi!$B:$B,Z$67,Flussi!$D:$D,$J79,Flussi!$E:$E,$K79,Flussi!$A:$A,$D$2),"")</f>
        <v>-2400</v>
      </c>
      <c r="AA79" s="53">
        <f ca="1">IF(AND(TRUE,AA$67&lt;&gt;""),SUMIFS(Flussi!$F:$F,Flussi!$B:$B,AA$67,Flussi!$D:$D,$J79,Flussi!$E:$E,$K79,Flussi!$A:$A,$D$2),"")</f>
        <v>-2400</v>
      </c>
      <c r="AB79" s="53">
        <f ca="1">IF(AND(TRUE,AB$67&lt;&gt;""),SUMIFS(Flussi!$F:$F,Flussi!$B:$B,AB$67,Flussi!$D:$D,$J79,Flussi!$E:$E,$K79,Flussi!$A:$A,$D$2),"")</f>
        <v>-2400</v>
      </c>
      <c r="AC79" s="53">
        <f ca="1">IF(AND(TRUE,AC$67&lt;&gt;""),SUMIFS(Flussi!$F:$F,Flussi!$B:$B,AC$67,Flussi!$D:$D,$J79,Flussi!$E:$E,$K79,Flussi!$A:$A,$D$2),"")</f>
        <v>-2400</v>
      </c>
      <c r="AD79" s="53">
        <f ca="1">IF(AND(TRUE,AD$67&lt;&gt;""),SUMIFS(Flussi!$F:$F,Flussi!$B:$B,AD$67,Flussi!$D:$D,$J79,Flussi!$E:$E,$K79,Flussi!$A:$A,$D$2),"")</f>
        <v>-2400</v>
      </c>
      <c r="AE79" s="53">
        <f ca="1">IF(AND(TRUE,AE$67&lt;&gt;""),SUMIFS(Flussi!$F:$F,Flussi!$B:$B,AE$67,Flussi!$D:$D,$J79,Flussi!$E:$E,$K79,Flussi!$A:$A,$D$2),"")</f>
        <v>-2400</v>
      </c>
      <c r="AF79" s="53">
        <f ca="1">IF(AND(TRUE,AF$67&lt;&gt;""),SUMIFS(Flussi!$F:$F,Flussi!$B:$B,AF$67,Flussi!$D:$D,$J79,Flussi!$E:$E,$K79,Flussi!$A:$A,$D$2),"")</f>
        <v>-2400</v>
      </c>
      <c r="AG79" s="53">
        <f ca="1">IF(AND(TRUE,AG$67&lt;&gt;""),SUMIFS(Flussi!$F:$F,Flussi!$B:$B,AG$67,Flussi!$D:$D,$J79,Flussi!$E:$E,$K79,Flussi!$A:$A,$D$2),"")</f>
        <v>-2400</v>
      </c>
      <c r="AH79" s="53">
        <f ca="1">IF(AND(TRUE,AH$67&lt;&gt;""),SUMIFS(Flussi!$F:$F,Flussi!$B:$B,AH$67,Flussi!$D:$D,$J79,Flussi!$E:$E,$K79,Flussi!$A:$A,$D$2),"")</f>
        <v>-2400</v>
      </c>
      <c r="AI79" s="53">
        <f ca="1">IF(AND(TRUE,AI$67&lt;&gt;""),SUMIFS(Flussi!$F:$F,Flussi!$B:$B,AI$67,Flussi!$D:$D,$J79,Flussi!$E:$E,$K79,Flussi!$A:$A,$D$2),"")</f>
        <v>-2400</v>
      </c>
      <c r="AJ79" s="53">
        <f ca="1">IF(AND(TRUE,AJ$67&lt;&gt;""),SUMIFS(Flussi!$F:$F,Flussi!$B:$B,AJ$67,Flussi!$D:$D,$J79,Flussi!$E:$E,$K79,Flussi!$A:$A,$D$2),"")</f>
        <v>-2400</v>
      </c>
      <c r="AK79" s="53">
        <f ca="1">IF(AND(TRUE,AK$67&lt;&gt;""),SUMIFS(Flussi!$F:$F,Flussi!$B:$B,AK$67,Flussi!$D:$D,$J79,Flussi!$E:$E,$K79,Flussi!$A:$A,$D$2),"")</f>
        <v>-2400</v>
      </c>
      <c r="AL79" s="53">
        <f ca="1">IF(AND(TRUE,AL$67&lt;&gt;""),SUMIFS(Flussi!$F:$F,Flussi!$B:$B,AL$67,Flussi!$D:$D,$J79,Flussi!$E:$E,$K79,Flussi!$A:$A,$D$2),"")</f>
        <v>-2400</v>
      </c>
      <c r="AM79" s="53">
        <f ca="1">IF(AND(TRUE,AM$67&lt;&gt;""),SUMIFS(Flussi!$F:$F,Flussi!$B:$B,AM$67,Flussi!$D:$D,$J79,Flussi!$E:$E,$K79,Flussi!$A:$A,$D$2),"")</f>
        <v>-2400</v>
      </c>
      <c r="AN79" s="53">
        <f ca="1">IF(AND(TRUE,AN$67&lt;&gt;""),SUMIFS(Flussi!$F:$F,Flussi!$B:$B,AN$67,Flussi!$D:$D,$J79,Flussi!$E:$E,$K79,Flussi!$A:$A,$D$2),"")</f>
        <v>-2400</v>
      </c>
      <c r="AO79" s="53">
        <f>IF(AND(TRUE,AO$67&lt;&gt;""),SUMIFS(Flussi!$F:$F,Flussi!$B:$B,AO$67,Flussi!$D:$D,$J79,Flussi!$E:$E,$K79,Flussi!$A:$A,$D$2),"")</f>
        <v>0</v>
      </c>
    </row>
    <row r="80" spans="8:41" ht="17" outlineLevel="1" x14ac:dyDescent="1.2">
      <c r="J80" s="168" t="s">
        <v>89</v>
      </c>
      <c r="K80" s="184" t="s">
        <v>275</v>
      </c>
      <c r="L80" s="53">
        <f>IF(AND(TRUE,L$67&lt;&gt;""),SUMIFS(Flussi!$F:$F,Flussi!$B:$B,L$67,Flussi!$D:$D,$J80,Flussi!$E:$E,$K80,Flussi!$A:$A,$D$2),"")</f>
        <v>0</v>
      </c>
      <c r="M80" s="53">
        <f>IF(AND(TRUE,M$67&lt;&gt;""),SUMIFS(Flussi!$F:$F,Flussi!$B:$B,M$67,Flussi!$D:$D,$J80,Flussi!$E:$E,$K80,Flussi!$A:$A,$D$2),"")</f>
        <v>0</v>
      </c>
      <c r="N80" s="53">
        <f>IF(AND(TRUE,N$67&lt;&gt;""),SUMIFS(Flussi!$F:$F,Flussi!$B:$B,N$67,Flussi!$D:$D,$J80,Flussi!$E:$E,$K80,Flussi!$A:$A,$D$2),"")</f>
        <v>0</v>
      </c>
      <c r="O80" s="53">
        <f>IF(AND(TRUE,O$67&lt;&gt;""),SUMIFS(Flussi!$F:$F,Flussi!$B:$B,O$67,Flussi!$D:$D,$J80,Flussi!$E:$E,$K80,Flussi!$A:$A,$D$2),"")</f>
        <v>-3482.9700000000003</v>
      </c>
      <c r="P80" s="53">
        <f>IF(AND(TRUE,P$67&lt;&gt;""),SUMIFS(Flussi!$F:$F,Flussi!$B:$B,P$67,Flussi!$D:$D,$J80,Flussi!$E:$E,$K80,Flussi!$A:$A,$D$2),"")</f>
        <v>-568.04999999999995</v>
      </c>
      <c r="Q80" s="53">
        <f>IF(AND(TRUE,Q$67&lt;&gt;""),SUMIFS(Flussi!$F:$F,Flussi!$B:$B,Q$67,Flussi!$D:$D,$J80,Flussi!$E:$E,$K80,Flussi!$A:$A,$D$2),"")</f>
        <v>0</v>
      </c>
      <c r="R80" s="53">
        <f>IF(AND(TRUE,R$67&lt;&gt;""),SUMIFS(Flussi!$F:$F,Flussi!$B:$B,R$67,Flussi!$D:$D,$J80,Flussi!$E:$E,$K80,Flussi!$A:$A,$D$2),"")</f>
        <v>0</v>
      </c>
      <c r="S80" s="53">
        <f>IF(AND(TRUE,S$67&lt;&gt;""),SUMIFS(Flussi!$F:$F,Flussi!$B:$B,S$67,Flussi!$D:$D,$J80,Flussi!$E:$E,$K80,Flussi!$A:$A,$D$2),"")</f>
        <v>0</v>
      </c>
      <c r="T80" s="53">
        <f>IF(AND(TRUE,T$67&lt;&gt;""),SUMIFS(Flussi!$F:$F,Flussi!$B:$B,T$67,Flussi!$D:$D,$J80,Flussi!$E:$E,$K80,Flussi!$A:$A,$D$2),"")</f>
        <v>0</v>
      </c>
      <c r="U80" s="53">
        <f>IF(AND(TRUE,U$67&lt;&gt;""),SUMIFS(Flussi!$F:$F,Flussi!$B:$B,U$67,Flussi!$D:$D,$J80,Flussi!$E:$E,$K80,Flussi!$A:$A,$D$2),"")</f>
        <v>0</v>
      </c>
      <c r="V80" s="53">
        <f>IF(AND(TRUE,V$67&lt;&gt;""),SUMIFS(Flussi!$F:$F,Flussi!$B:$B,V$67,Flussi!$D:$D,$J80,Flussi!$E:$E,$K80,Flussi!$A:$A,$D$2),"")</f>
        <v>0</v>
      </c>
      <c r="W80" s="53">
        <f>IF(AND(TRUE,W$67&lt;&gt;""),SUMIFS(Flussi!$F:$F,Flussi!$B:$B,W$67,Flussi!$D:$D,$J80,Flussi!$E:$E,$K80,Flussi!$A:$A,$D$2),"")</f>
        <v>0</v>
      </c>
      <c r="X80" s="53">
        <f>IF(AND(TRUE,X$67&lt;&gt;""),SUMIFS(Flussi!$F:$F,Flussi!$B:$B,X$67,Flussi!$D:$D,$J80,Flussi!$E:$E,$K80,Flussi!$A:$A,$D$2),"")</f>
        <v>0</v>
      </c>
      <c r="Y80" s="53">
        <f>IF(AND(TRUE,Y$67&lt;&gt;""),SUMIFS(Flussi!$F:$F,Flussi!$B:$B,Y$67,Flussi!$D:$D,$J80,Flussi!$E:$E,$K80,Flussi!$A:$A,$D$2),"")</f>
        <v>0</v>
      </c>
      <c r="Z80" s="53">
        <f>IF(AND(TRUE,Z$67&lt;&gt;""),SUMIFS(Flussi!$F:$F,Flussi!$B:$B,Z$67,Flussi!$D:$D,$J80,Flussi!$E:$E,$K80,Flussi!$A:$A,$D$2),"")</f>
        <v>0</v>
      </c>
      <c r="AA80" s="53">
        <f>IF(AND(TRUE,AA$67&lt;&gt;""),SUMIFS(Flussi!$F:$F,Flussi!$B:$B,AA$67,Flussi!$D:$D,$J80,Flussi!$E:$E,$K80,Flussi!$A:$A,$D$2),"")</f>
        <v>0</v>
      </c>
      <c r="AB80" s="53">
        <f>IF(AND(TRUE,AB$67&lt;&gt;""),SUMIFS(Flussi!$F:$F,Flussi!$B:$B,AB$67,Flussi!$D:$D,$J80,Flussi!$E:$E,$K80,Flussi!$A:$A,$D$2),"")</f>
        <v>0</v>
      </c>
      <c r="AC80" s="53">
        <f>IF(AND(TRUE,AC$67&lt;&gt;""),SUMIFS(Flussi!$F:$F,Flussi!$B:$B,AC$67,Flussi!$D:$D,$J80,Flussi!$E:$E,$K80,Flussi!$A:$A,$D$2),"")</f>
        <v>0</v>
      </c>
      <c r="AD80" s="53">
        <f>IF(AND(TRUE,AD$67&lt;&gt;""),SUMIFS(Flussi!$F:$F,Flussi!$B:$B,AD$67,Flussi!$D:$D,$J80,Flussi!$E:$E,$K80,Flussi!$A:$A,$D$2),"")</f>
        <v>0</v>
      </c>
      <c r="AE80" s="53">
        <f>IF(AND(TRUE,AE$67&lt;&gt;""),SUMIFS(Flussi!$F:$F,Flussi!$B:$B,AE$67,Flussi!$D:$D,$J80,Flussi!$E:$E,$K80,Flussi!$A:$A,$D$2),"")</f>
        <v>0</v>
      </c>
      <c r="AF80" s="53">
        <f>IF(AND(TRUE,AF$67&lt;&gt;""),SUMIFS(Flussi!$F:$F,Flussi!$B:$B,AF$67,Flussi!$D:$D,$J80,Flussi!$E:$E,$K80,Flussi!$A:$A,$D$2),"")</f>
        <v>0</v>
      </c>
      <c r="AG80" s="53">
        <f>IF(AND(TRUE,AG$67&lt;&gt;""),SUMIFS(Flussi!$F:$F,Flussi!$B:$B,AG$67,Flussi!$D:$D,$J80,Flussi!$E:$E,$K80,Flussi!$A:$A,$D$2),"")</f>
        <v>0</v>
      </c>
      <c r="AH80" s="53">
        <f>IF(AND(TRUE,AH$67&lt;&gt;""),SUMIFS(Flussi!$F:$F,Flussi!$B:$B,AH$67,Flussi!$D:$D,$J80,Flussi!$E:$E,$K80,Flussi!$A:$A,$D$2),"")</f>
        <v>0</v>
      </c>
      <c r="AI80" s="53">
        <f>IF(AND(TRUE,AI$67&lt;&gt;""),SUMIFS(Flussi!$F:$F,Flussi!$B:$B,AI$67,Flussi!$D:$D,$J80,Flussi!$E:$E,$K80,Flussi!$A:$A,$D$2),"")</f>
        <v>0</v>
      </c>
      <c r="AJ80" s="53">
        <f>IF(AND(TRUE,AJ$67&lt;&gt;""),SUMIFS(Flussi!$F:$F,Flussi!$B:$B,AJ$67,Flussi!$D:$D,$J80,Flussi!$E:$E,$K80,Flussi!$A:$A,$D$2),"")</f>
        <v>0</v>
      </c>
      <c r="AK80" s="53">
        <f>IF(AND(TRUE,AK$67&lt;&gt;""),SUMIFS(Flussi!$F:$F,Flussi!$B:$B,AK$67,Flussi!$D:$D,$J80,Flussi!$E:$E,$K80,Flussi!$A:$A,$D$2),"")</f>
        <v>0</v>
      </c>
      <c r="AL80" s="53">
        <f>IF(AND(TRUE,AL$67&lt;&gt;""),SUMIFS(Flussi!$F:$F,Flussi!$B:$B,AL$67,Flussi!$D:$D,$J80,Flussi!$E:$E,$K80,Flussi!$A:$A,$D$2),"")</f>
        <v>0</v>
      </c>
      <c r="AM80" s="53">
        <f>IF(AND(TRUE,AM$67&lt;&gt;""),SUMIFS(Flussi!$F:$F,Flussi!$B:$B,AM$67,Flussi!$D:$D,$J80,Flussi!$E:$E,$K80,Flussi!$A:$A,$D$2),"")</f>
        <v>0</v>
      </c>
      <c r="AN80" s="53">
        <f>IF(AND(TRUE,AN$67&lt;&gt;""),SUMIFS(Flussi!$F:$F,Flussi!$B:$B,AN$67,Flussi!$D:$D,$J80,Flussi!$E:$E,$K80,Flussi!$A:$A,$D$2),"")</f>
        <v>0</v>
      </c>
      <c r="AO80" s="53">
        <f>IF(AND(TRUE,AO$67&lt;&gt;""),SUMIFS(Flussi!$F:$F,Flussi!$B:$B,AO$67,Flussi!$D:$D,$J80,Flussi!$E:$E,$K80,Flussi!$A:$A,$D$2),"")</f>
        <v>0</v>
      </c>
    </row>
    <row r="81" spans="8:41" ht="17" outlineLevel="1" x14ac:dyDescent="1.2">
      <c r="J81" s="168" t="s">
        <v>88</v>
      </c>
      <c r="K81" s="184" t="s">
        <v>5</v>
      </c>
      <c r="L81" s="53">
        <f>IF(AND(TRUE,L$67&lt;&gt;""),SUMIFS(Flussi!$F:$F,Flussi!$B:$B,L$67,Flussi!$D:$D,$J81,Flussi!$E:$E,$K81,Flussi!$A:$A,$D$2),"")</f>
        <v>-23.7</v>
      </c>
      <c r="M81" s="53">
        <f>IF(AND(TRUE,M$67&lt;&gt;""),SUMIFS(Flussi!$F:$F,Flussi!$B:$B,M$67,Flussi!$D:$D,$J81,Flussi!$E:$E,$K81,Flussi!$A:$A,$D$2),"")</f>
        <v>-284.39999999999998</v>
      </c>
      <c r="N81" s="53">
        <f>IF(AND(TRUE,N$67&lt;&gt;""),SUMIFS(Flussi!$F:$F,Flussi!$B:$B,N$67,Flussi!$D:$D,$J81,Flussi!$E:$E,$K81,Flussi!$A:$A,$D$2),"")</f>
        <v>-284.39999999999998</v>
      </c>
      <c r="O81" s="53">
        <f>IF(AND(TRUE,O$67&lt;&gt;""),SUMIFS(Flussi!$F:$F,Flussi!$B:$B,O$67,Flussi!$D:$D,$J81,Flussi!$E:$E,$K81,Flussi!$A:$A,$D$2),"")</f>
        <v>-284.39999999999998</v>
      </c>
      <c r="P81" s="53">
        <f>IF(AND(TRUE,P$67&lt;&gt;""),SUMIFS(Flussi!$F:$F,Flussi!$B:$B,P$67,Flussi!$D:$D,$J81,Flussi!$E:$E,$K81,Flussi!$A:$A,$D$2),"")</f>
        <v>0</v>
      </c>
      <c r="Q81" s="53">
        <f ca="1">IF(AND(TRUE,Q$67&lt;&gt;""),SUMIFS(Flussi!$F:$F,Flussi!$B:$B,Q$67,Flussi!$D:$D,$J81,Flussi!$E:$E,$K81,Flussi!$A:$A,$D$2),"")</f>
        <v>0</v>
      </c>
      <c r="R81" s="53">
        <f ca="1">IF(AND(TRUE,R$67&lt;&gt;""),SUMIFS(Flussi!$F:$F,Flussi!$B:$B,R$67,Flussi!$D:$D,$J81,Flussi!$E:$E,$K81,Flussi!$A:$A,$D$2),"")</f>
        <v>0</v>
      </c>
      <c r="S81" s="53">
        <f ca="1">IF(AND(TRUE,S$67&lt;&gt;""),SUMIFS(Flussi!$F:$F,Flussi!$B:$B,S$67,Flussi!$D:$D,$J81,Flussi!$E:$E,$K81,Flussi!$A:$A,$D$2),"")</f>
        <v>0</v>
      </c>
      <c r="T81" s="53">
        <f ca="1">IF(AND(TRUE,T$67&lt;&gt;""),SUMIFS(Flussi!$F:$F,Flussi!$B:$B,T$67,Flussi!$D:$D,$J81,Flussi!$E:$E,$K81,Flussi!$A:$A,$D$2),"")</f>
        <v>0</v>
      </c>
      <c r="U81" s="53">
        <f ca="1">IF(AND(TRUE,U$67&lt;&gt;""),SUMIFS(Flussi!$F:$F,Flussi!$B:$B,U$67,Flussi!$D:$D,$J81,Flussi!$E:$E,$K81,Flussi!$A:$A,$D$2),"")</f>
        <v>0</v>
      </c>
      <c r="V81" s="53">
        <f ca="1">IF(AND(TRUE,V$67&lt;&gt;""),SUMIFS(Flussi!$F:$F,Flussi!$B:$B,V$67,Flussi!$D:$D,$J81,Flussi!$E:$E,$K81,Flussi!$A:$A,$D$2),"")</f>
        <v>0</v>
      </c>
      <c r="W81" s="53">
        <f ca="1">IF(AND(TRUE,W$67&lt;&gt;""),SUMIFS(Flussi!$F:$F,Flussi!$B:$B,W$67,Flussi!$D:$D,$J81,Flussi!$E:$E,$K81,Flussi!$A:$A,$D$2),"")</f>
        <v>0</v>
      </c>
      <c r="X81" s="53">
        <f ca="1">IF(AND(TRUE,X$67&lt;&gt;""),SUMIFS(Flussi!$F:$F,Flussi!$B:$B,X$67,Flussi!$D:$D,$J81,Flussi!$E:$E,$K81,Flussi!$A:$A,$D$2),"")</f>
        <v>0</v>
      </c>
      <c r="Y81" s="53">
        <f ca="1">IF(AND(TRUE,Y$67&lt;&gt;""),SUMIFS(Flussi!$F:$F,Flussi!$B:$B,Y$67,Flussi!$D:$D,$J81,Flussi!$E:$E,$K81,Flussi!$A:$A,$D$2),"")</f>
        <v>0</v>
      </c>
      <c r="Z81" s="53">
        <f ca="1">IF(AND(TRUE,Z$67&lt;&gt;""),SUMIFS(Flussi!$F:$F,Flussi!$B:$B,Z$67,Flussi!$D:$D,$J81,Flussi!$E:$E,$K81,Flussi!$A:$A,$D$2),"")</f>
        <v>0</v>
      </c>
      <c r="AA81" s="53">
        <f ca="1">IF(AND(TRUE,AA$67&lt;&gt;""),SUMIFS(Flussi!$F:$F,Flussi!$B:$B,AA$67,Flussi!$D:$D,$J81,Flussi!$E:$E,$K81,Flussi!$A:$A,$D$2),"")</f>
        <v>0</v>
      </c>
      <c r="AB81" s="53">
        <f ca="1">IF(AND(TRUE,AB$67&lt;&gt;""),SUMIFS(Flussi!$F:$F,Flussi!$B:$B,AB$67,Flussi!$D:$D,$J81,Flussi!$E:$E,$K81,Flussi!$A:$A,$D$2),"")</f>
        <v>0</v>
      </c>
      <c r="AC81" s="53">
        <f ca="1">IF(AND(TRUE,AC$67&lt;&gt;""),SUMIFS(Flussi!$F:$F,Flussi!$B:$B,AC$67,Flussi!$D:$D,$J81,Flussi!$E:$E,$K81,Flussi!$A:$A,$D$2),"")</f>
        <v>0</v>
      </c>
      <c r="AD81" s="53">
        <f ca="1">IF(AND(TRUE,AD$67&lt;&gt;""),SUMIFS(Flussi!$F:$F,Flussi!$B:$B,AD$67,Flussi!$D:$D,$J81,Flussi!$E:$E,$K81,Flussi!$A:$A,$D$2),"")</f>
        <v>0</v>
      </c>
      <c r="AE81" s="53">
        <f ca="1">IF(AND(TRUE,AE$67&lt;&gt;""),SUMIFS(Flussi!$F:$F,Flussi!$B:$B,AE$67,Flussi!$D:$D,$J81,Flussi!$E:$E,$K81,Flussi!$A:$A,$D$2),"")</f>
        <v>0</v>
      </c>
      <c r="AF81" s="53">
        <f ca="1">IF(AND(TRUE,AF$67&lt;&gt;""),SUMIFS(Flussi!$F:$F,Flussi!$B:$B,AF$67,Flussi!$D:$D,$J81,Flussi!$E:$E,$K81,Flussi!$A:$A,$D$2),"")</f>
        <v>0</v>
      </c>
      <c r="AG81" s="53">
        <f ca="1">IF(AND(TRUE,AG$67&lt;&gt;""),SUMIFS(Flussi!$F:$F,Flussi!$B:$B,AG$67,Flussi!$D:$D,$J81,Flussi!$E:$E,$K81,Flussi!$A:$A,$D$2),"")</f>
        <v>0</v>
      </c>
      <c r="AH81" s="53">
        <f ca="1">IF(AND(TRUE,AH$67&lt;&gt;""),SUMIFS(Flussi!$F:$F,Flussi!$B:$B,AH$67,Flussi!$D:$D,$J81,Flussi!$E:$E,$K81,Flussi!$A:$A,$D$2),"")</f>
        <v>0</v>
      </c>
      <c r="AI81" s="53">
        <f ca="1">IF(AND(TRUE,AI$67&lt;&gt;""),SUMIFS(Flussi!$F:$F,Flussi!$B:$B,AI$67,Flussi!$D:$D,$J81,Flussi!$E:$E,$K81,Flussi!$A:$A,$D$2),"")</f>
        <v>0</v>
      </c>
      <c r="AJ81" s="53">
        <f ca="1">IF(AND(TRUE,AJ$67&lt;&gt;""),SUMIFS(Flussi!$F:$F,Flussi!$B:$B,AJ$67,Flussi!$D:$D,$J81,Flussi!$E:$E,$K81,Flussi!$A:$A,$D$2),"")</f>
        <v>0</v>
      </c>
      <c r="AK81" s="53">
        <f ca="1">IF(AND(TRUE,AK$67&lt;&gt;""),SUMIFS(Flussi!$F:$F,Flussi!$B:$B,AK$67,Flussi!$D:$D,$J81,Flussi!$E:$E,$K81,Flussi!$A:$A,$D$2),"")</f>
        <v>0</v>
      </c>
      <c r="AL81" s="53">
        <f ca="1">IF(AND(TRUE,AL$67&lt;&gt;""),SUMIFS(Flussi!$F:$F,Flussi!$B:$B,AL$67,Flussi!$D:$D,$J81,Flussi!$E:$E,$K81,Flussi!$A:$A,$D$2),"")</f>
        <v>0</v>
      </c>
      <c r="AM81" s="53">
        <f ca="1">IF(AND(TRUE,AM$67&lt;&gt;""),SUMIFS(Flussi!$F:$F,Flussi!$B:$B,AM$67,Flussi!$D:$D,$J81,Flussi!$E:$E,$K81,Flussi!$A:$A,$D$2),"")</f>
        <v>0</v>
      </c>
      <c r="AN81" s="53">
        <f ca="1">IF(AND(TRUE,AN$67&lt;&gt;""),SUMIFS(Flussi!$F:$F,Flussi!$B:$B,AN$67,Flussi!$D:$D,$J81,Flussi!$E:$E,$K81,Flussi!$A:$A,$D$2),"")</f>
        <v>0</v>
      </c>
      <c r="AO81" s="53">
        <f>IF(AND(TRUE,AO$67&lt;&gt;""),SUMIFS(Flussi!$F:$F,Flussi!$B:$B,AO$67,Flussi!$D:$D,$J81,Flussi!$E:$E,$K81,Flussi!$A:$A,$D$2),"")</f>
        <v>0</v>
      </c>
    </row>
    <row r="82" spans="8:41" ht="17" outlineLevel="1" x14ac:dyDescent="1.2">
      <c r="J82" s="168" t="s">
        <v>87</v>
      </c>
      <c r="K82" s="184" t="s">
        <v>5</v>
      </c>
      <c r="L82" s="53">
        <f>IF(AND(TRUE,L$67&lt;&gt;""),SUMIFS(Flussi!$F:$F,Flussi!$B:$B,L$67,Flussi!$D:$D,$J82,Flussi!$E:$E,$K82,Flussi!$A:$A,$D$2),"")</f>
        <v>0</v>
      </c>
      <c r="M82" s="53">
        <f>IF(AND(TRUE,M$67&lt;&gt;""),SUMIFS(Flussi!$F:$F,Flussi!$B:$B,M$67,Flussi!$D:$D,$J82,Flussi!$E:$E,$K82,Flussi!$A:$A,$D$2),"")</f>
        <v>253</v>
      </c>
      <c r="N82" s="53">
        <f>IF(AND(TRUE,N$67&lt;&gt;""),SUMIFS(Flussi!$F:$F,Flussi!$B:$B,N$67,Flussi!$D:$D,$J82,Flussi!$E:$E,$K82,Flussi!$A:$A,$D$2),"")</f>
        <v>50</v>
      </c>
      <c r="O82" s="53">
        <f>IF(AND(TRUE,O$67&lt;&gt;""),SUMIFS(Flussi!$F:$F,Flussi!$B:$B,O$67,Flussi!$D:$D,$J82,Flussi!$E:$E,$K82,Flussi!$A:$A,$D$2),"")</f>
        <v>-248</v>
      </c>
      <c r="P82" s="53">
        <f ca="1">IF(AND(TRUE,P$67&lt;&gt;""),SUMIFS(Flussi!$F:$F,Flussi!$B:$B,P$67,Flussi!$D:$D,$J82,Flussi!$E:$E,$K82,Flussi!$A:$A,$D$2),"")</f>
        <v>-200</v>
      </c>
      <c r="Q82" s="53">
        <f ca="1">IF(AND(TRUE,Q$67&lt;&gt;""),SUMIFS(Flussi!$F:$F,Flussi!$B:$B,Q$67,Flussi!$D:$D,$J82,Flussi!$E:$E,$K82,Flussi!$A:$A,$D$2),"")</f>
        <v>-200</v>
      </c>
      <c r="R82" s="53">
        <f ca="1">IF(AND(TRUE,R$67&lt;&gt;""),SUMIFS(Flussi!$F:$F,Flussi!$B:$B,R$67,Flussi!$D:$D,$J82,Flussi!$E:$E,$K82,Flussi!$A:$A,$D$2),"")</f>
        <v>-200</v>
      </c>
      <c r="S82" s="53">
        <f ca="1">IF(AND(TRUE,S$67&lt;&gt;""),SUMIFS(Flussi!$F:$F,Flussi!$B:$B,S$67,Flussi!$D:$D,$J82,Flussi!$E:$E,$K82,Flussi!$A:$A,$D$2),"")</f>
        <v>-200</v>
      </c>
      <c r="T82" s="53">
        <f ca="1">IF(AND(TRUE,T$67&lt;&gt;""),SUMIFS(Flussi!$F:$F,Flussi!$B:$B,T$67,Flussi!$D:$D,$J82,Flussi!$E:$E,$K82,Flussi!$A:$A,$D$2),"")</f>
        <v>-200</v>
      </c>
      <c r="U82" s="53">
        <f ca="1">IF(AND(TRUE,U$67&lt;&gt;""),SUMIFS(Flussi!$F:$F,Flussi!$B:$B,U$67,Flussi!$D:$D,$J82,Flussi!$E:$E,$K82,Flussi!$A:$A,$D$2),"")</f>
        <v>-200</v>
      </c>
      <c r="V82" s="53">
        <f ca="1">IF(AND(TRUE,V$67&lt;&gt;""),SUMIFS(Flussi!$F:$F,Flussi!$B:$B,V$67,Flussi!$D:$D,$J82,Flussi!$E:$E,$K82,Flussi!$A:$A,$D$2),"")</f>
        <v>-200</v>
      </c>
      <c r="W82" s="53">
        <f ca="1">IF(AND(TRUE,W$67&lt;&gt;""),SUMIFS(Flussi!$F:$F,Flussi!$B:$B,W$67,Flussi!$D:$D,$J82,Flussi!$E:$E,$K82,Flussi!$A:$A,$D$2),"")</f>
        <v>-200</v>
      </c>
      <c r="X82" s="53">
        <f ca="1">IF(AND(TRUE,X$67&lt;&gt;""),SUMIFS(Flussi!$F:$F,Flussi!$B:$B,X$67,Flussi!$D:$D,$J82,Flussi!$E:$E,$K82,Flussi!$A:$A,$D$2),"")</f>
        <v>-200</v>
      </c>
      <c r="Y82" s="53">
        <f ca="1">IF(AND(TRUE,Y$67&lt;&gt;""),SUMIFS(Flussi!$F:$F,Flussi!$B:$B,Y$67,Flussi!$D:$D,$J82,Flussi!$E:$E,$K82,Flussi!$A:$A,$D$2),"")</f>
        <v>-200</v>
      </c>
      <c r="Z82" s="53">
        <f ca="1">IF(AND(TRUE,Z$67&lt;&gt;""),SUMIFS(Flussi!$F:$F,Flussi!$B:$B,Z$67,Flussi!$D:$D,$J82,Flussi!$E:$E,$K82,Flussi!$A:$A,$D$2),"")</f>
        <v>-200</v>
      </c>
      <c r="AA82" s="53">
        <f ca="1">IF(AND(TRUE,AA$67&lt;&gt;""),SUMIFS(Flussi!$F:$F,Flussi!$B:$B,AA$67,Flussi!$D:$D,$J82,Flussi!$E:$E,$K82,Flussi!$A:$A,$D$2),"")</f>
        <v>-200</v>
      </c>
      <c r="AB82" s="53">
        <f ca="1">IF(AND(TRUE,AB$67&lt;&gt;""),SUMIFS(Flussi!$F:$F,Flussi!$B:$B,AB$67,Flussi!$D:$D,$J82,Flussi!$E:$E,$K82,Flussi!$A:$A,$D$2),"")</f>
        <v>-200</v>
      </c>
      <c r="AC82" s="53">
        <f ca="1">IF(AND(TRUE,AC$67&lt;&gt;""),SUMIFS(Flussi!$F:$F,Flussi!$B:$B,AC$67,Flussi!$D:$D,$J82,Flussi!$E:$E,$K82,Flussi!$A:$A,$D$2),"")</f>
        <v>-200</v>
      </c>
      <c r="AD82" s="53">
        <f ca="1">IF(AND(TRUE,AD$67&lt;&gt;""),SUMIFS(Flussi!$F:$F,Flussi!$B:$B,AD$67,Flussi!$D:$D,$J82,Flussi!$E:$E,$K82,Flussi!$A:$A,$D$2),"")</f>
        <v>-200</v>
      </c>
      <c r="AE82" s="53">
        <f ca="1">IF(AND(TRUE,AE$67&lt;&gt;""),SUMIFS(Flussi!$F:$F,Flussi!$B:$B,AE$67,Flussi!$D:$D,$J82,Flussi!$E:$E,$K82,Flussi!$A:$A,$D$2),"")</f>
        <v>-200</v>
      </c>
      <c r="AF82" s="53">
        <f ca="1">IF(AND(TRUE,AF$67&lt;&gt;""),SUMIFS(Flussi!$F:$F,Flussi!$B:$B,AF$67,Flussi!$D:$D,$J82,Flussi!$E:$E,$K82,Flussi!$A:$A,$D$2),"")</f>
        <v>-200</v>
      </c>
      <c r="AG82" s="53">
        <f ca="1">IF(AND(TRUE,AG$67&lt;&gt;""),SUMIFS(Flussi!$F:$F,Flussi!$B:$B,AG$67,Flussi!$D:$D,$J82,Flussi!$E:$E,$K82,Flussi!$A:$A,$D$2),"")</f>
        <v>-200</v>
      </c>
      <c r="AH82" s="53">
        <f ca="1">IF(AND(TRUE,AH$67&lt;&gt;""),SUMIFS(Flussi!$F:$F,Flussi!$B:$B,AH$67,Flussi!$D:$D,$J82,Flussi!$E:$E,$K82,Flussi!$A:$A,$D$2),"")</f>
        <v>-200</v>
      </c>
      <c r="AI82" s="53">
        <f ca="1">IF(AND(TRUE,AI$67&lt;&gt;""),SUMIFS(Flussi!$F:$F,Flussi!$B:$B,AI$67,Flussi!$D:$D,$J82,Flussi!$E:$E,$K82,Flussi!$A:$A,$D$2),"")</f>
        <v>-200</v>
      </c>
      <c r="AJ82" s="53">
        <f ca="1">IF(AND(TRUE,AJ$67&lt;&gt;""),SUMIFS(Flussi!$F:$F,Flussi!$B:$B,AJ$67,Flussi!$D:$D,$J82,Flussi!$E:$E,$K82,Flussi!$A:$A,$D$2),"")</f>
        <v>-200</v>
      </c>
      <c r="AK82" s="53">
        <f ca="1">IF(AND(TRUE,AK$67&lt;&gt;""),SUMIFS(Flussi!$F:$F,Flussi!$B:$B,AK$67,Flussi!$D:$D,$J82,Flussi!$E:$E,$K82,Flussi!$A:$A,$D$2),"")</f>
        <v>-200</v>
      </c>
      <c r="AL82" s="53">
        <f ca="1">IF(AND(TRUE,AL$67&lt;&gt;""),SUMIFS(Flussi!$F:$F,Flussi!$B:$B,AL$67,Flussi!$D:$D,$J82,Flussi!$E:$E,$K82,Flussi!$A:$A,$D$2),"")</f>
        <v>-200</v>
      </c>
      <c r="AM82" s="53">
        <f ca="1">IF(AND(TRUE,AM$67&lt;&gt;""),SUMIFS(Flussi!$F:$F,Flussi!$B:$B,AM$67,Flussi!$D:$D,$J82,Flussi!$E:$E,$K82,Flussi!$A:$A,$D$2),"")</f>
        <v>-200</v>
      </c>
      <c r="AN82" s="53">
        <f ca="1">IF(AND(TRUE,AN$67&lt;&gt;""),SUMIFS(Flussi!$F:$F,Flussi!$B:$B,AN$67,Flussi!$D:$D,$J82,Flussi!$E:$E,$K82,Flussi!$A:$A,$D$2),"")</f>
        <v>-200</v>
      </c>
      <c r="AO82" s="53">
        <f>IF(AND(TRUE,AO$67&lt;&gt;""),SUMIFS(Flussi!$F:$F,Flussi!$B:$B,AO$67,Flussi!$D:$D,$J82,Flussi!$E:$E,$K82,Flussi!$A:$A,$D$2),"")</f>
        <v>0</v>
      </c>
    </row>
    <row r="83" spans="8:41" ht="17" outlineLevel="1" x14ac:dyDescent="1.2">
      <c r="J83" s="168" t="s">
        <v>86</v>
      </c>
      <c r="K83" s="184" t="s">
        <v>5</v>
      </c>
      <c r="L83" s="53">
        <f>IF(AND(TRUE,L$67&lt;&gt;""),SUMIFS(Flussi!$F:$F,Flussi!$B:$B,L$67,Flussi!$D:$D,$J83,Flussi!$E:$E,$K83,Flussi!$A:$A,$D$2),"")</f>
        <v>0</v>
      </c>
      <c r="M83" s="53">
        <f>IF(AND(TRUE,M$67&lt;&gt;""),SUMIFS(Flussi!$F:$F,Flussi!$B:$B,M$67,Flussi!$D:$D,$J83,Flussi!$E:$E,$K83,Flussi!$A:$A,$D$2),"")</f>
        <v>0</v>
      </c>
      <c r="N83" s="53">
        <f>IF(AND(TRUE,N$67&lt;&gt;""),SUMIFS(Flussi!$F:$F,Flussi!$B:$B,N$67,Flussi!$D:$D,$J83,Flussi!$E:$E,$K83,Flussi!$A:$A,$D$2),"")</f>
        <v>0</v>
      </c>
      <c r="O83" s="53">
        <f>IF(AND(TRUE,O$67&lt;&gt;""),SUMIFS(Flussi!$F:$F,Flussi!$B:$B,O$67,Flussi!$D:$D,$J83,Flussi!$E:$E,$K83,Flussi!$A:$A,$D$2),"")</f>
        <v>0</v>
      </c>
      <c r="P83" s="53">
        <f ca="1">IF(AND(TRUE,P$67&lt;&gt;""),SUMIFS(Flussi!$F:$F,Flussi!$B:$B,P$67,Flussi!$D:$D,$J83,Flussi!$E:$E,$K83,Flussi!$A:$A,$D$2),"")</f>
        <v>-300</v>
      </c>
      <c r="Q83" s="53">
        <f ca="1">IF(AND(TRUE,Q$67&lt;&gt;""),SUMIFS(Flussi!$F:$F,Flussi!$B:$B,Q$67,Flussi!$D:$D,$J83,Flussi!$E:$E,$K83,Flussi!$A:$A,$D$2),"")</f>
        <v>-300</v>
      </c>
      <c r="R83" s="53">
        <f ca="1">IF(AND(TRUE,R$67&lt;&gt;""),SUMIFS(Flussi!$F:$F,Flussi!$B:$B,R$67,Flussi!$D:$D,$J83,Flussi!$E:$E,$K83,Flussi!$A:$A,$D$2),"")</f>
        <v>-300</v>
      </c>
      <c r="S83" s="53">
        <f ca="1">IF(AND(TRUE,S$67&lt;&gt;""),SUMIFS(Flussi!$F:$F,Flussi!$B:$B,S$67,Flussi!$D:$D,$J83,Flussi!$E:$E,$K83,Flussi!$A:$A,$D$2),"")</f>
        <v>-300</v>
      </c>
      <c r="T83" s="53">
        <f ca="1">IF(AND(TRUE,T$67&lt;&gt;""),SUMIFS(Flussi!$F:$F,Flussi!$B:$B,T$67,Flussi!$D:$D,$J83,Flussi!$E:$E,$K83,Flussi!$A:$A,$D$2),"")</f>
        <v>-300</v>
      </c>
      <c r="U83" s="53">
        <f ca="1">IF(AND(TRUE,U$67&lt;&gt;""),SUMIFS(Flussi!$F:$F,Flussi!$B:$B,U$67,Flussi!$D:$D,$J83,Flussi!$E:$E,$K83,Flussi!$A:$A,$D$2),"")</f>
        <v>-300</v>
      </c>
      <c r="V83" s="53">
        <f ca="1">IF(AND(TRUE,V$67&lt;&gt;""),SUMIFS(Flussi!$F:$F,Flussi!$B:$B,V$67,Flussi!$D:$D,$J83,Flussi!$E:$E,$K83,Flussi!$A:$A,$D$2),"")</f>
        <v>-300</v>
      </c>
      <c r="W83" s="53">
        <f ca="1">IF(AND(TRUE,W$67&lt;&gt;""),SUMIFS(Flussi!$F:$F,Flussi!$B:$B,W$67,Flussi!$D:$D,$J83,Flussi!$E:$E,$K83,Flussi!$A:$A,$D$2),"")</f>
        <v>-300</v>
      </c>
      <c r="X83" s="53">
        <f ca="1">IF(AND(TRUE,X$67&lt;&gt;""),SUMIFS(Flussi!$F:$F,Flussi!$B:$B,X$67,Flussi!$D:$D,$J83,Flussi!$E:$E,$K83,Flussi!$A:$A,$D$2),"")</f>
        <v>-300</v>
      </c>
      <c r="Y83" s="53">
        <f ca="1">IF(AND(TRUE,Y$67&lt;&gt;""),SUMIFS(Flussi!$F:$F,Flussi!$B:$B,Y$67,Flussi!$D:$D,$J83,Flussi!$E:$E,$K83,Flussi!$A:$A,$D$2),"")</f>
        <v>-300</v>
      </c>
      <c r="Z83" s="53">
        <f ca="1">IF(AND(TRUE,Z$67&lt;&gt;""),SUMIFS(Flussi!$F:$F,Flussi!$B:$B,Z$67,Flussi!$D:$D,$J83,Flussi!$E:$E,$K83,Flussi!$A:$A,$D$2),"")</f>
        <v>-300</v>
      </c>
      <c r="AA83" s="53">
        <f ca="1">IF(AND(TRUE,AA$67&lt;&gt;""),SUMIFS(Flussi!$F:$F,Flussi!$B:$B,AA$67,Flussi!$D:$D,$J83,Flussi!$E:$E,$K83,Flussi!$A:$A,$D$2),"")</f>
        <v>-300</v>
      </c>
      <c r="AB83" s="53">
        <f ca="1">IF(AND(TRUE,AB$67&lt;&gt;""),SUMIFS(Flussi!$F:$F,Flussi!$B:$B,AB$67,Flussi!$D:$D,$J83,Flussi!$E:$E,$K83,Flussi!$A:$A,$D$2),"")</f>
        <v>-300</v>
      </c>
      <c r="AC83" s="53">
        <f ca="1">IF(AND(TRUE,AC$67&lt;&gt;""),SUMIFS(Flussi!$F:$F,Flussi!$B:$B,AC$67,Flussi!$D:$D,$J83,Flussi!$E:$E,$K83,Flussi!$A:$A,$D$2),"")</f>
        <v>-300</v>
      </c>
      <c r="AD83" s="53">
        <f ca="1">IF(AND(TRUE,AD$67&lt;&gt;""),SUMIFS(Flussi!$F:$F,Flussi!$B:$B,AD$67,Flussi!$D:$D,$J83,Flussi!$E:$E,$K83,Flussi!$A:$A,$D$2),"")</f>
        <v>-300</v>
      </c>
      <c r="AE83" s="53">
        <f ca="1">IF(AND(TRUE,AE$67&lt;&gt;""),SUMIFS(Flussi!$F:$F,Flussi!$B:$B,AE$67,Flussi!$D:$D,$J83,Flussi!$E:$E,$K83,Flussi!$A:$A,$D$2),"")</f>
        <v>-300</v>
      </c>
      <c r="AF83" s="53">
        <f ca="1">IF(AND(TRUE,AF$67&lt;&gt;""),SUMIFS(Flussi!$F:$F,Flussi!$B:$B,AF$67,Flussi!$D:$D,$J83,Flussi!$E:$E,$K83,Flussi!$A:$A,$D$2),"")</f>
        <v>-300</v>
      </c>
      <c r="AG83" s="53">
        <f ca="1">IF(AND(TRUE,AG$67&lt;&gt;""),SUMIFS(Flussi!$F:$F,Flussi!$B:$B,AG$67,Flussi!$D:$D,$J83,Flussi!$E:$E,$K83,Flussi!$A:$A,$D$2),"")</f>
        <v>-300</v>
      </c>
      <c r="AH83" s="53">
        <f ca="1">IF(AND(TRUE,AH$67&lt;&gt;""),SUMIFS(Flussi!$F:$F,Flussi!$B:$B,AH$67,Flussi!$D:$D,$J83,Flussi!$E:$E,$K83,Flussi!$A:$A,$D$2),"")</f>
        <v>-300</v>
      </c>
      <c r="AI83" s="53">
        <f ca="1">IF(AND(TRUE,AI$67&lt;&gt;""),SUMIFS(Flussi!$F:$F,Flussi!$B:$B,AI$67,Flussi!$D:$D,$J83,Flussi!$E:$E,$K83,Flussi!$A:$A,$D$2),"")</f>
        <v>-300</v>
      </c>
      <c r="AJ83" s="53">
        <f ca="1">IF(AND(TRUE,AJ$67&lt;&gt;""),SUMIFS(Flussi!$F:$F,Flussi!$B:$B,AJ$67,Flussi!$D:$D,$J83,Flussi!$E:$E,$K83,Flussi!$A:$A,$D$2),"")</f>
        <v>-300</v>
      </c>
      <c r="AK83" s="53">
        <f ca="1">IF(AND(TRUE,AK$67&lt;&gt;""),SUMIFS(Flussi!$F:$F,Flussi!$B:$B,AK$67,Flussi!$D:$D,$J83,Flussi!$E:$E,$K83,Flussi!$A:$A,$D$2),"")</f>
        <v>-300</v>
      </c>
      <c r="AL83" s="53">
        <f ca="1">IF(AND(TRUE,AL$67&lt;&gt;""),SUMIFS(Flussi!$F:$F,Flussi!$B:$B,AL$67,Flussi!$D:$D,$J83,Flussi!$E:$E,$K83,Flussi!$A:$A,$D$2),"")</f>
        <v>-300</v>
      </c>
      <c r="AM83" s="53">
        <f ca="1">IF(AND(TRUE,AM$67&lt;&gt;""),SUMIFS(Flussi!$F:$F,Flussi!$B:$B,AM$67,Flussi!$D:$D,$J83,Flussi!$E:$E,$K83,Flussi!$A:$A,$D$2),"")</f>
        <v>-300</v>
      </c>
      <c r="AN83" s="53">
        <f ca="1">IF(AND(TRUE,AN$67&lt;&gt;""),SUMIFS(Flussi!$F:$F,Flussi!$B:$B,AN$67,Flussi!$D:$D,$J83,Flussi!$E:$E,$K83,Flussi!$A:$A,$D$2),"")</f>
        <v>-300</v>
      </c>
      <c r="AO83" s="53">
        <f>IF(AND(TRUE,AO$67&lt;&gt;""),SUMIFS(Flussi!$F:$F,Flussi!$B:$B,AO$67,Flussi!$D:$D,$J83,Flussi!$E:$E,$K83,Flussi!$A:$A,$D$2),"")</f>
        <v>0</v>
      </c>
    </row>
    <row r="84" spans="8:41" ht="17" outlineLevel="1" x14ac:dyDescent="1.2">
      <c r="J84" s="168" t="s">
        <v>273</v>
      </c>
      <c r="K84" s="184" t="s">
        <v>5</v>
      </c>
      <c r="L84" s="53">
        <f>IF(AND(TRUE,L$67&lt;&gt;""),SUMIFS(Flussi!$F:$F,Flussi!$B:$B,L$67,Flussi!$D:$D,$J84,Flussi!$E:$E,$K84,Flussi!$A:$A,$D$2),"")</f>
        <v>2000</v>
      </c>
      <c r="M84" s="53">
        <f>IF(AND(TRUE,M$67&lt;&gt;""),SUMIFS(Flussi!$F:$F,Flussi!$B:$B,M$67,Flussi!$D:$D,$J84,Flussi!$E:$E,$K84,Flussi!$A:$A,$D$2),"")</f>
        <v>0</v>
      </c>
      <c r="N84" s="53">
        <f>IF(AND(TRUE,N$67&lt;&gt;""),SUMIFS(Flussi!$F:$F,Flussi!$B:$B,N$67,Flussi!$D:$D,$J84,Flussi!$E:$E,$K84,Flussi!$A:$A,$D$2),"")</f>
        <v>1700</v>
      </c>
      <c r="O84" s="53">
        <f>IF(AND(TRUE,O$67&lt;&gt;""),SUMIFS(Flussi!$F:$F,Flussi!$B:$B,O$67,Flussi!$D:$D,$J84,Flussi!$E:$E,$K84,Flussi!$A:$A,$D$2),"")</f>
        <v>3407</v>
      </c>
      <c r="P84" s="53">
        <f>IF(AND(TRUE,P$67&lt;&gt;""),SUMIFS(Flussi!$F:$F,Flussi!$B:$B,P$67,Flussi!$D:$D,$J84,Flussi!$E:$E,$K84,Flussi!$A:$A,$D$2),"")</f>
        <v>1725</v>
      </c>
      <c r="Q84" s="53">
        <f>IF(AND(TRUE,Q$67&lt;&gt;""),SUMIFS(Flussi!$F:$F,Flussi!$B:$B,Q$67,Flussi!$D:$D,$J84,Flussi!$E:$E,$K84,Flussi!$A:$A,$D$2),"")</f>
        <v>0</v>
      </c>
      <c r="R84" s="53">
        <f>IF(AND(TRUE,R$67&lt;&gt;""),SUMIFS(Flussi!$F:$F,Flussi!$B:$B,R$67,Flussi!$D:$D,$J84,Flussi!$E:$E,$K84,Flussi!$A:$A,$D$2),"")</f>
        <v>0</v>
      </c>
      <c r="S84" s="53">
        <f>IF(AND(TRUE,S$67&lt;&gt;""),SUMIFS(Flussi!$F:$F,Flussi!$B:$B,S$67,Flussi!$D:$D,$J84,Flussi!$E:$E,$K84,Flussi!$A:$A,$D$2),"")</f>
        <v>0</v>
      </c>
      <c r="T84" s="53">
        <f>IF(AND(TRUE,T$67&lt;&gt;""),SUMIFS(Flussi!$F:$F,Flussi!$B:$B,T$67,Flussi!$D:$D,$J84,Flussi!$E:$E,$K84,Flussi!$A:$A,$D$2),"")</f>
        <v>0</v>
      </c>
      <c r="U84" s="53">
        <f>IF(AND(TRUE,U$67&lt;&gt;""),SUMIFS(Flussi!$F:$F,Flussi!$B:$B,U$67,Flussi!$D:$D,$J84,Flussi!$E:$E,$K84,Flussi!$A:$A,$D$2),"")</f>
        <v>0</v>
      </c>
      <c r="V84" s="53">
        <f>IF(AND(TRUE,V$67&lt;&gt;""),SUMIFS(Flussi!$F:$F,Flussi!$B:$B,V$67,Flussi!$D:$D,$J84,Flussi!$E:$E,$K84,Flussi!$A:$A,$D$2),"")</f>
        <v>0</v>
      </c>
      <c r="W84" s="53">
        <f>IF(AND(TRUE,W$67&lt;&gt;""),SUMIFS(Flussi!$F:$F,Flussi!$B:$B,W$67,Flussi!$D:$D,$J84,Flussi!$E:$E,$K84,Flussi!$A:$A,$D$2),"")</f>
        <v>0</v>
      </c>
      <c r="X84" s="53">
        <f>IF(AND(TRUE,X$67&lt;&gt;""),SUMIFS(Flussi!$F:$F,Flussi!$B:$B,X$67,Flussi!$D:$D,$J84,Flussi!$E:$E,$K84,Flussi!$A:$A,$D$2),"")</f>
        <v>0</v>
      </c>
      <c r="Y84" s="53">
        <f>IF(AND(TRUE,Y$67&lt;&gt;""),SUMIFS(Flussi!$F:$F,Flussi!$B:$B,Y$67,Flussi!$D:$D,$J84,Flussi!$E:$E,$K84,Flussi!$A:$A,$D$2),"")</f>
        <v>0</v>
      </c>
      <c r="Z84" s="53">
        <f>IF(AND(TRUE,Z$67&lt;&gt;""),SUMIFS(Flussi!$F:$F,Flussi!$B:$B,Z$67,Flussi!$D:$D,$J84,Flussi!$E:$E,$K84,Flussi!$A:$A,$D$2),"")</f>
        <v>0</v>
      </c>
      <c r="AA84" s="53">
        <f>IF(AND(TRUE,AA$67&lt;&gt;""),SUMIFS(Flussi!$F:$F,Flussi!$B:$B,AA$67,Flussi!$D:$D,$J84,Flussi!$E:$E,$K84,Flussi!$A:$A,$D$2),"")</f>
        <v>0</v>
      </c>
      <c r="AB84" s="53">
        <f>IF(AND(TRUE,AB$67&lt;&gt;""),SUMIFS(Flussi!$F:$F,Flussi!$B:$B,AB$67,Flussi!$D:$D,$J84,Flussi!$E:$E,$K84,Flussi!$A:$A,$D$2),"")</f>
        <v>0</v>
      </c>
      <c r="AC84" s="53">
        <f>IF(AND(TRUE,AC$67&lt;&gt;""),SUMIFS(Flussi!$F:$F,Flussi!$B:$B,AC$67,Flussi!$D:$D,$J84,Flussi!$E:$E,$K84,Flussi!$A:$A,$D$2),"")</f>
        <v>0</v>
      </c>
      <c r="AD84" s="53">
        <f>IF(AND(TRUE,AD$67&lt;&gt;""),SUMIFS(Flussi!$F:$F,Flussi!$B:$B,AD$67,Flussi!$D:$D,$J84,Flussi!$E:$E,$K84,Flussi!$A:$A,$D$2),"")</f>
        <v>0</v>
      </c>
      <c r="AE84" s="53">
        <f>IF(AND(TRUE,AE$67&lt;&gt;""),SUMIFS(Flussi!$F:$F,Flussi!$B:$B,AE$67,Flussi!$D:$D,$J84,Flussi!$E:$E,$K84,Flussi!$A:$A,$D$2),"")</f>
        <v>0</v>
      </c>
      <c r="AF84" s="53">
        <f>IF(AND(TRUE,AF$67&lt;&gt;""),SUMIFS(Flussi!$F:$F,Flussi!$B:$B,AF$67,Flussi!$D:$D,$J84,Flussi!$E:$E,$K84,Flussi!$A:$A,$D$2),"")</f>
        <v>0</v>
      </c>
      <c r="AG84" s="53">
        <f>IF(AND(TRUE,AG$67&lt;&gt;""),SUMIFS(Flussi!$F:$F,Flussi!$B:$B,AG$67,Flussi!$D:$D,$J84,Flussi!$E:$E,$K84,Flussi!$A:$A,$D$2),"")</f>
        <v>0</v>
      </c>
      <c r="AH84" s="53">
        <f>IF(AND(TRUE,AH$67&lt;&gt;""),SUMIFS(Flussi!$F:$F,Flussi!$B:$B,AH$67,Flussi!$D:$D,$J84,Flussi!$E:$E,$K84,Flussi!$A:$A,$D$2),"")</f>
        <v>0</v>
      </c>
      <c r="AI84" s="53">
        <f>IF(AND(TRUE,AI$67&lt;&gt;""),SUMIFS(Flussi!$F:$F,Flussi!$B:$B,AI$67,Flussi!$D:$D,$J84,Flussi!$E:$E,$K84,Flussi!$A:$A,$D$2),"")</f>
        <v>0</v>
      </c>
      <c r="AJ84" s="53">
        <f>IF(AND(TRUE,AJ$67&lt;&gt;""),SUMIFS(Flussi!$F:$F,Flussi!$B:$B,AJ$67,Flussi!$D:$D,$J84,Flussi!$E:$E,$K84,Flussi!$A:$A,$D$2),"")</f>
        <v>0</v>
      </c>
      <c r="AK84" s="53">
        <f>IF(AND(TRUE,AK$67&lt;&gt;""),SUMIFS(Flussi!$F:$F,Flussi!$B:$B,AK$67,Flussi!$D:$D,$J84,Flussi!$E:$E,$K84,Flussi!$A:$A,$D$2),"")</f>
        <v>0</v>
      </c>
      <c r="AL84" s="53">
        <f>IF(AND(TRUE,AL$67&lt;&gt;""),SUMIFS(Flussi!$F:$F,Flussi!$B:$B,AL$67,Flussi!$D:$D,$J84,Flussi!$E:$E,$K84,Flussi!$A:$A,$D$2),"")</f>
        <v>0</v>
      </c>
      <c r="AM84" s="53">
        <f>IF(AND(TRUE,AM$67&lt;&gt;""),SUMIFS(Flussi!$F:$F,Flussi!$B:$B,AM$67,Flussi!$D:$D,$J84,Flussi!$E:$E,$K84,Flussi!$A:$A,$D$2),"")</f>
        <v>0</v>
      </c>
      <c r="AN84" s="53">
        <f>IF(AND(TRUE,AN$67&lt;&gt;""),SUMIFS(Flussi!$F:$F,Flussi!$B:$B,AN$67,Flussi!$D:$D,$J84,Flussi!$E:$E,$K84,Flussi!$A:$A,$D$2),"")</f>
        <v>0</v>
      </c>
      <c r="AO84" s="53">
        <f>IF(AND(TRUE,AO$67&lt;&gt;""),SUMIFS(Flussi!$F:$F,Flussi!$B:$B,AO$67,Flussi!$D:$D,$J84,Flussi!$E:$E,$K84,Flussi!$A:$A,$D$2),"")</f>
        <v>0</v>
      </c>
    </row>
    <row r="85" spans="8:41" x14ac:dyDescent="0.75">
      <c r="I85" s="175" t="s">
        <v>11</v>
      </c>
      <c r="J85" s="175"/>
      <c r="K85" s="175" t="s">
        <v>63</v>
      </c>
      <c r="L85" s="174">
        <f t="shared" ref="L85:AO85" si="6">IF(AND(TRUE,L$67&lt;&gt;""),SUM(L74:L84),"")</f>
        <v>-11887.7</v>
      </c>
      <c r="M85" s="174">
        <f t="shared" si="6"/>
        <v>-3213.1320000000001</v>
      </c>
      <c r="N85" s="174">
        <f t="shared" si="6"/>
        <v>-1031.69</v>
      </c>
      <c r="O85" s="174">
        <f t="shared" si="6"/>
        <v>-4426.53</v>
      </c>
      <c r="P85" s="174">
        <f t="shared" ca="1" si="6"/>
        <v>-2937.58</v>
      </c>
      <c r="Q85" s="174">
        <f t="shared" ca="1" si="6"/>
        <v>-3714.56</v>
      </c>
      <c r="R85" s="174">
        <f t="shared" ca="1" si="6"/>
        <v>-3714.56</v>
      </c>
      <c r="S85" s="174">
        <f t="shared" ca="1" si="6"/>
        <v>-3714.56</v>
      </c>
      <c r="T85" s="174">
        <f t="shared" ca="1" si="6"/>
        <v>-3714.56</v>
      </c>
      <c r="U85" s="174">
        <f t="shared" ca="1" si="6"/>
        <v>-3714.56</v>
      </c>
      <c r="V85" s="174">
        <f t="shared" ca="1" si="6"/>
        <v>-3714.56</v>
      </c>
      <c r="W85" s="174">
        <f t="shared" ca="1" si="6"/>
        <v>-3714.56</v>
      </c>
      <c r="X85" s="174">
        <f t="shared" ca="1" si="6"/>
        <v>-3714.56</v>
      </c>
      <c r="Y85" s="174">
        <f t="shared" ca="1" si="6"/>
        <v>-3714.56</v>
      </c>
      <c r="Z85" s="174">
        <f t="shared" ca="1" si="6"/>
        <v>-3714.56</v>
      </c>
      <c r="AA85" s="174">
        <f t="shared" ca="1" si="6"/>
        <v>-3714.56</v>
      </c>
      <c r="AB85" s="174">
        <f t="shared" ca="1" si="6"/>
        <v>-3714.56</v>
      </c>
      <c r="AC85" s="174">
        <f t="shared" ca="1" si="6"/>
        <v>-3714.56</v>
      </c>
      <c r="AD85" s="174">
        <f t="shared" ca="1" si="6"/>
        <v>-3714.56</v>
      </c>
      <c r="AE85" s="174">
        <f t="shared" ca="1" si="6"/>
        <v>-3714.56</v>
      </c>
      <c r="AF85" s="174">
        <f t="shared" ca="1" si="6"/>
        <v>-3714.56</v>
      </c>
      <c r="AG85" s="174">
        <f t="shared" ca="1" si="6"/>
        <v>-3714.56</v>
      </c>
      <c r="AH85" s="174">
        <f t="shared" ca="1" si="6"/>
        <v>-3714.56</v>
      </c>
      <c r="AI85" s="174">
        <f t="shared" ca="1" si="6"/>
        <v>-3714.56</v>
      </c>
      <c r="AJ85" s="174">
        <f t="shared" ca="1" si="6"/>
        <v>-3714.56</v>
      </c>
      <c r="AK85" s="174">
        <f t="shared" ca="1" si="6"/>
        <v>-3714.56</v>
      </c>
      <c r="AL85" s="174">
        <f t="shared" ca="1" si="6"/>
        <v>-3714.56</v>
      </c>
      <c r="AM85" s="174">
        <f t="shared" ca="1" si="6"/>
        <v>-3714.56</v>
      </c>
      <c r="AN85" s="174">
        <f t="shared" ca="1" si="6"/>
        <v>-3714.56</v>
      </c>
      <c r="AO85" s="174">
        <f t="shared" si="6"/>
        <v>0</v>
      </c>
    </row>
    <row r="86" spans="8:41" x14ac:dyDescent="0.75">
      <c r="I86" s="165" t="s">
        <v>21</v>
      </c>
      <c r="J86" s="165"/>
      <c r="K86" s="165" t="s">
        <v>63</v>
      </c>
      <c r="L86" s="164">
        <f t="shared" ref="L86:AO86" si="7">IF(AND(TRUE,L$67&lt;&gt;""),L73+L85,"")</f>
        <v>-11887.7</v>
      </c>
      <c r="M86" s="164">
        <f t="shared" si="7"/>
        <v>3986.8679999999999</v>
      </c>
      <c r="N86" s="164">
        <f t="shared" si="7"/>
        <v>9768.31</v>
      </c>
      <c r="O86" s="164">
        <f t="shared" si="7"/>
        <v>6373.47</v>
      </c>
      <c r="P86" s="164">
        <f t="shared" ca="1" si="7"/>
        <v>7862.42</v>
      </c>
      <c r="Q86" s="164">
        <f t="shared" ca="1" si="7"/>
        <v>7085.4400000000005</v>
      </c>
      <c r="R86" s="164">
        <f t="shared" ca="1" si="7"/>
        <v>7085.4400000000005</v>
      </c>
      <c r="S86" s="164">
        <f t="shared" ca="1" si="7"/>
        <v>7085.4400000000005</v>
      </c>
      <c r="T86" s="164">
        <f t="shared" ca="1" si="7"/>
        <v>7085.4400000000005</v>
      </c>
      <c r="U86" s="164">
        <f t="shared" ca="1" si="7"/>
        <v>7085.4400000000005</v>
      </c>
      <c r="V86" s="164">
        <f t="shared" ca="1" si="7"/>
        <v>7085.4400000000005</v>
      </c>
      <c r="W86" s="164">
        <f t="shared" ca="1" si="7"/>
        <v>7085.4400000000005</v>
      </c>
      <c r="X86" s="164">
        <f t="shared" ca="1" si="7"/>
        <v>7085.4400000000005</v>
      </c>
      <c r="Y86" s="164">
        <f t="shared" ca="1" si="7"/>
        <v>7085.4400000000005</v>
      </c>
      <c r="Z86" s="164">
        <f t="shared" ca="1" si="7"/>
        <v>7085.4400000000005</v>
      </c>
      <c r="AA86" s="164">
        <f t="shared" ca="1" si="7"/>
        <v>7085.4400000000005</v>
      </c>
      <c r="AB86" s="164">
        <f t="shared" ca="1" si="7"/>
        <v>7085.4400000000005</v>
      </c>
      <c r="AC86" s="164">
        <f t="shared" ca="1" si="7"/>
        <v>7085.4400000000005</v>
      </c>
      <c r="AD86" s="164">
        <f t="shared" ca="1" si="7"/>
        <v>7085.4400000000005</v>
      </c>
      <c r="AE86" s="164">
        <f t="shared" ca="1" si="7"/>
        <v>7085.4400000000005</v>
      </c>
      <c r="AF86" s="164">
        <f t="shared" ca="1" si="7"/>
        <v>7085.4400000000005</v>
      </c>
      <c r="AG86" s="164">
        <f t="shared" ca="1" si="7"/>
        <v>7085.4400000000005</v>
      </c>
      <c r="AH86" s="164">
        <f t="shared" ca="1" si="7"/>
        <v>7085.4400000000005</v>
      </c>
      <c r="AI86" s="164">
        <f t="shared" ca="1" si="7"/>
        <v>7085.4400000000005</v>
      </c>
      <c r="AJ86" s="164">
        <f t="shared" ca="1" si="7"/>
        <v>7085.4400000000005</v>
      </c>
      <c r="AK86" s="164">
        <f t="shared" ca="1" si="7"/>
        <v>7085.4400000000005</v>
      </c>
      <c r="AL86" s="164">
        <f t="shared" ca="1" si="7"/>
        <v>7085.4400000000005</v>
      </c>
      <c r="AM86" s="164">
        <f t="shared" ca="1" si="7"/>
        <v>7085.4400000000005</v>
      </c>
      <c r="AN86" s="164">
        <f t="shared" ca="1" si="7"/>
        <v>7085.4400000000005</v>
      </c>
      <c r="AO86" s="164">
        <f t="shared" ca="1" si="7"/>
        <v>665528.74953860859</v>
      </c>
    </row>
    <row r="88" spans="8:41" ht="17" x14ac:dyDescent="1.2">
      <c r="J88" s="168" t="s">
        <v>3</v>
      </c>
      <c r="K88" s="184" t="s">
        <v>85</v>
      </c>
      <c r="L88" s="53">
        <f>IF(AND(TRUE,L$67&lt;&gt;""),SUMIFS(Flussi!$F:$F,Flussi!$B:$B,L$67,Flussi!$D:$D,$J88,Flussi!$E:$E,$K88,Flussi!$A:$A,$D$2),"")</f>
        <v>-420000</v>
      </c>
      <c r="M88" s="53">
        <f>IF(AND(TRUE,M$67&lt;&gt;""),SUMIFS(Flussi!$F:$F,Flussi!$B:$B,M$67,Flussi!$D:$D,$J88,Flussi!$E:$E,$K88,Flussi!$A:$A,$D$2),"")</f>
        <v>0</v>
      </c>
      <c r="N88" s="53">
        <f>IF(AND(TRUE,N$67&lt;&gt;""),SUMIFS(Flussi!$F:$F,Flussi!$B:$B,N$67,Flussi!$D:$D,$J88,Flussi!$E:$E,$K88,Flussi!$A:$A,$D$2),"")</f>
        <v>0</v>
      </c>
      <c r="O88" s="53">
        <f>IF(AND(TRUE,O$67&lt;&gt;""),SUMIFS(Flussi!$F:$F,Flussi!$B:$B,O$67,Flussi!$D:$D,$J88,Flussi!$E:$E,$K88,Flussi!$A:$A,$D$2),"")</f>
        <v>0</v>
      </c>
      <c r="P88" s="53">
        <f>IF(AND(TRUE,P$67&lt;&gt;""),SUMIFS(Flussi!$F:$F,Flussi!$B:$B,P$67,Flussi!$D:$D,$J88,Flussi!$E:$E,$K88,Flussi!$A:$A,$D$2),"")</f>
        <v>0</v>
      </c>
      <c r="Q88" s="53">
        <f>IF(AND(TRUE,Q$67&lt;&gt;""),SUMIFS(Flussi!$F:$F,Flussi!$B:$B,Q$67,Flussi!$D:$D,$J88,Flussi!$E:$E,$K88,Flussi!$A:$A,$D$2),"")</f>
        <v>0</v>
      </c>
      <c r="R88" s="53">
        <f>IF(AND(TRUE,R$67&lt;&gt;""),SUMIFS(Flussi!$F:$F,Flussi!$B:$B,R$67,Flussi!$D:$D,$J88,Flussi!$E:$E,$K88,Flussi!$A:$A,$D$2),"")</f>
        <v>0</v>
      </c>
      <c r="S88" s="53">
        <f>IF(AND(TRUE,S$67&lt;&gt;""),SUMIFS(Flussi!$F:$F,Flussi!$B:$B,S$67,Flussi!$D:$D,$J88,Flussi!$E:$E,$K88,Flussi!$A:$A,$D$2),"")</f>
        <v>0</v>
      </c>
      <c r="T88" s="53">
        <f>IF(AND(TRUE,T$67&lt;&gt;""),SUMIFS(Flussi!$F:$F,Flussi!$B:$B,T$67,Flussi!$D:$D,$J88,Flussi!$E:$E,$K88,Flussi!$A:$A,$D$2),"")</f>
        <v>0</v>
      </c>
      <c r="U88" s="53">
        <f>IF(AND(TRUE,U$67&lt;&gt;""),SUMIFS(Flussi!$F:$F,Flussi!$B:$B,U$67,Flussi!$D:$D,$J88,Flussi!$E:$E,$K88,Flussi!$A:$A,$D$2),"")</f>
        <v>0</v>
      </c>
      <c r="V88" s="53">
        <f>IF(AND(TRUE,V$67&lt;&gt;""),SUMIFS(Flussi!$F:$F,Flussi!$B:$B,V$67,Flussi!$D:$D,$J88,Flussi!$E:$E,$K88,Flussi!$A:$A,$D$2),"")</f>
        <v>0</v>
      </c>
      <c r="W88" s="53">
        <f>IF(AND(TRUE,W$67&lt;&gt;""),SUMIFS(Flussi!$F:$F,Flussi!$B:$B,W$67,Flussi!$D:$D,$J88,Flussi!$E:$E,$K88,Flussi!$A:$A,$D$2),"")</f>
        <v>0</v>
      </c>
      <c r="X88" s="53">
        <f>IF(AND(TRUE,X$67&lt;&gt;""),SUMIFS(Flussi!$F:$F,Flussi!$B:$B,X$67,Flussi!$D:$D,$J88,Flussi!$E:$E,$K88,Flussi!$A:$A,$D$2),"")</f>
        <v>0</v>
      </c>
      <c r="Y88" s="53">
        <f>IF(AND(TRUE,Y$67&lt;&gt;""),SUMIFS(Flussi!$F:$F,Flussi!$B:$B,Y$67,Flussi!$D:$D,$J88,Flussi!$E:$E,$K88,Flussi!$A:$A,$D$2),"")</f>
        <v>0</v>
      </c>
      <c r="Z88" s="53">
        <f>IF(AND(TRUE,Z$67&lt;&gt;""),SUMIFS(Flussi!$F:$F,Flussi!$B:$B,Z$67,Flussi!$D:$D,$J88,Flussi!$E:$E,$K88,Flussi!$A:$A,$D$2),"")</f>
        <v>0</v>
      </c>
      <c r="AA88" s="53">
        <f>IF(AND(TRUE,AA$67&lt;&gt;""),SUMIFS(Flussi!$F:$F,Flussi!$B:$B,AA$67,Flussi!$D:$D,$J88,Flussi!$E:$E,$K88,Flussi!$A:$A,$D$2),"")</f>
        <v>0</v>
      </c>
      <c r="AB88" s="53">
        <f>IF(AND(TRUE,AB$67&lt;&gt;""),SUMIFS(Flussi!$F:$F,Flussi!$B:$B,AB$67,Flussi!$D:$D,$J88,Flussi!$E:$E,$K88,Flussi!$A:$A,$D$2),"")</f>
        <v>0</v>
      </c>
      <c r="AC88" s="53">
        <f>IF(AND(TRUE,AC$67&lt;&gt;""),SUMIFS(Flussi!$F:$F,Flussi!$B:$B,AC$67,Flussi!$D:$D,$J88,Flussi!$E:$E,$K88,Flussi!$A:$A,$D$2),"")</f>
        <v>0</v>
      </c>
      <c r="AD88" s="53">
        <f>IF(AND(TRUE,AD$67&lt;&gt;""),SUMIFS(Flussi!$F:$F,Flussi!$B:$B,AD$67,Flussi!$D:$D,$J88,Flussi!$E:$E,$K88,Flussi!$A:$A,$D$2),"")</f>
        <v>0</v>
      </c>
      <c r="AE88" s="53">
        <f>IF(AND(TRUE,AE$67&lt;&gt;""),SUMIFS(Flussi!$F:$F,Flussi!$B:$B,AE$67,Flussi!$D:$D,$J88,Flussi!$E:$E,$K88,Flussi!$A:$A,$D$2),"")</f>
        <v>0</v>
      </c>
      <c r="AF88" s="53">
        <f>IF(AND(TRUE,AF$67&lt;&gt;""),SUMIFS(Flussi!$F:$F,Flussi!$B:$B,AF$67,Flussi!$D:$D,$J88,Flussi!$E:$E,$K88,Flussi!$A:$A,$D$2),"")</f>
        <v>0</v>
      </c>
      <c r="AG88" s="53">
        <f>IF(AND(TRUE,AG$67&lt;&gt;""),SUMIFS(Flussi!$F:$F,Flussi!$B:$B,AG$67,Flussi!$D:$D,$J88,Flussi!$E:$E,$K88,Flussi!$A:$A,$D$2),"")</f>
        <v>0</v>
      </c>
      <c r="AH88" s="53">
        <f>IF(AND(TRUE,AH$67&lt;&gt;""),SUMIFS(Flussi!$F:$F,Flussi!$B:$B,AH$67,Flussi!$D:$D,$J88,Flussi!$E:$E,$K88,Flussi!$A:$A,$D$2),"")</f>
        <v>0</v>
      </c>
      <c r="AI88" s="53">
        <f>IF(AND(TRUE,AI$67&lt;&gt;""),SUMIFS(Flussi!$F:$F,Flussi!$B:$B,AI$67,Flussi!$D:$D,$J88,Flussi!$E:$E,$K88,Flussi!$A:$A,$D$2),"")</f>
        <v>0</v>
      </c>
      <c r="AJ88" s="53">
        <f>IF(AND(TRUE,AJ$67&lt;&gt;""),SUMIFS(Flussi!$F:$F,Flussi!$B:$B,AJ$67,Flussi!$D:$D,$J88,Flussi!$E:$E,$K88,Flussi!$A:$A,$D$2),"")</f>
        <v>0</v>
      </c>
      <c r="AK88" s="53">
        <f>IF(AND(TRUE,AK$67&lt;&gt;""),SUMIFS(Flussi!$F:$F,Flussi!$B:$B,AK$67,Flussi!$D:$D,$J88,Flussi!$E:$E,$K88,Flussi!$A:$A,$D$2),"")</f>
        <v>0</v>
      </c>
      <c r="AL88" s="53">
        <f>IF(AND(TRUE,AL$67&lt;&gt;""),SUMIFS(Flussi!$F:$F,Flussi!$B:$B,AL$67,Flussi!$D:$D,$J88,Flussi!$E:$E,$K88,Flussi!$A:$A,$D$2),"")</f>
        <v>0</v>
      </c>
      <c r="AM88" s="53">
        <f>IF(AND(TRUE,AM$67&lt;&gt;""),SUMIFS(Flussi!$F:$F,Flussi!$B:$B,AM$67,Flussi!$D:$D,$J88,Flussi!$E:$E,$K88,Flussi!$A:$A,$D$2),"")</f>
        <v>0</v>
      </c>
      <c r="AN88" s="53">
        <f>IF(AND(TRUE,AN$67&lt;&gt;""),SUMIFS(Flussi!$F:$F,Flussi!$B:$B,AN$67,Flussi!$D:$D,$J88,Flussi!$E:$E,$K88,Flussi!$A:$A,$D$2),"")</f>
        <v>0</v>
      </c>
      <c r="AO88" s="53">
        <f>IF(AND(TRUE,AO$67&lt;&gt;""),SUMIFS(Flussi!$F:$F,Flussi!$B:$B,AO$67,Flussi!$D:$D,$J88,Flussi!$E:$E,$K88,Flussi!$A:$A,$D$2),"")</f>
        <v>0</v>
      </c>
    </row>
    <row r="89" spans="8:41" ht="17" x14ac:dyDescent="1.2">
      <c r="J89" s="168" t="s">
        <v>265</v>
      </c>
      <c r="K89" s="184" t="s">
        <v>84</v>
      </c>
      <c r="L89" s="53">
        <f>IF(AND(TRUE,L$67&lt;&gt;""),SUMIFS(Flussi!$F:$F,Flussi!$B:$B,L$67,Flussi!$D:$D,$J89,Flussi!$E:$E,$K89,Flussi!$A:$A,$D$2),"")</f>
        <v>294000</v>
      </c>
      <c r="M89" s="53">
        <f>IF(AND(TRUE,M$67&lt;&gt;""),SUMIFS(Flussi!$F:$F,Flussi!$B:$B,M$67,Flussi!$D:$D,$J89,Flussi!$E:$E,$K89,Flussi!$A:$A,$D$2),"")</f>
        <v>0</v>
      </c>
      <c r="N89" s="53">
        <f>IF(AND(TRUE,N$67&lt;&gt;""),SUMIFS(Flussi!$F:$F,Flussi!$B:$B,N$67,Flussi!$D:$D,$J89,Flussi!$E:$E,$K89,Flussi!$A:$A,$D$2),"")</f>
        <v>0</v>
      </c>
      <c r="O89" s="53">
        <f>IF(AND(TRUE,O$67&lt;&gt;""),SUMIFS(Flussi!$F:$F,Flussi!$B:$B,O$67,Flussi!$D:$D,$J89,Flussi!$E:$E,$K89,Flussi!$A:$A,$D$2),"")</f>
        <v>0</v>
      </c>
      <c r="P89" s="53">
        <f>IF(AND(TRUE,P$67&lt;&gt;""),SUMIFS(Flussi!$F:$F,Flussi!$B:$B,P$67,Flussi!$D:$D,$J89,Flussi!$E:$E,$K89,Flussi!$A:$A,$D$2),"")</f>
        <v>0</v>
      </c>
      <c r="Q89" s="53">
        <f>IF(AND(TRUE,Q$67&lt;&gt;""),SUMIFS(Flussi!$F:$F,Flussi!$B:$B,Q$67,Flussi!$D:$D,$J89,Flussi!$E:$E,$K89,Flussi!$A:$A,$D$2),"")</f>
        <v>0</v>
      </c>
      <c r="R89" s="53">
        <f>IF(AND(TRUE,R$67&lt;&gt;""),SUMIFS(Flussi!$F:$F,Flussi!$B:$B,R$67,Flussi!$D:$D,$J89,Flussi!$E:$E,$K89,Flussi!$A:$A,$D$2),"")</f>
        <v>0</v>
      </c>
      <c r="S89" s="53">
        <f>IF(AND(TRUE,S$67&lt;&gt;""),SUMIFS(Flussi!$F:$F,Flussi!$B:$B,S$67,Flussi!$D:$D,$J89,Flussi!$E:$E,$K89,Flussi!$A:$A,$D$2),"")</f>
        <v>0</v>
      </c>
      <c r="T89" s="53">
        <f>IF(AND(TRUE,T$67&lt;&gt;""),SUMIFS(Flussi!$F:$F,Flussi!$B:$B,T$67,Flussi!$D:$D,$J89,Flussi!$E:$E,$K89,Flussi!$A:$A,$D$2),"")</f>
        <v>0</v>
      </c>
      <c r="U89" s="53">
        <f>IF(AND(TRUE,U$67&lt;&gt;""),SUMIFS(Flussi!$F:$F,Flussi!$B:$B,U$67,Flussi!$D:$D,$J89,Flussi!$E:$E,$K89,Flussi!$A:$A,$D$2),"")</f>
        <v>0</v>
      </c>
      <c r="V89" s="53">
        <f>IF(AND(TRUE,V$67&lt;&gt;""),SUMIFS(Flussi!$F:$F,Flussi!$B:$B,V$67,Flussi!$D:$D,$J89,Flussi!$E:$E,$K89,Flussi!$A:$A,$D$2),"")</f>
        <v>0</v>
      </c>
      <c r="W89" s="53">
        <f>IF(AND(TRUE,W$67&lt;&gt;""),SUMIFS(Flussi!$F:$F,Flussi!$B:$B,W$67,Flussi!$D:$D,$J89,Flussi!$E:$E,$K89,Flussi!$A:$A,$D$2),"")</f>
        <v>0</v>
      </c>
      <c r="X89" s="53">
        <f>IF(AND(TRUE,X$67&lt;&gt;""),SUMIFS(Flussi!$F:$F,Flussi!$B:$B,X$67,Flussi!$D:$D,$J89,Flussi!$E:$E,$K89,Flussi!$A:$A,$D$2),"")</f>
        <v>0</v>
      </c>
      <c r="Y89" s="53">
        <f>IF(AND(TRUE,Y$67&lt;&gt;""),SUMIFS(Flussi!$F:$F,Flussi!$B:$B,Y$67,Flussi!$D:$D,$J89,Flussi!$E:$E,$K89,Flussi!$A:$A,$D$2),"")</f>
        <v>0</v>
      </c>
      <c r="Z89" s="53">
        <f>IF(AND(TRUE,Z$67&lt;&gt;""),SUMIFS(Flussi!$F:$F,Flussi!$B:$B,Z$67,Flussi!$D:$D,$J89,Flussi!$E:$E,$K89,Flussi!$A:$A,$D$2),"")</f>
        <v>0</v>
      </c>
      <c r="AA89" s="53">
        <f>IF(AND(TRUE,AA$67&lt;&gt;""),SUMIFS(Flussi!$F:$F,Flussi!$B:$B,AA$67,Flussi!$D:$D,$J89,Flussi!$E:$E,$K89,Flussi!$A:$A,$D$2),"")</f>
        <v>0</v>
      </c>
      <c r="AB89" s="53">
        <f>IF(AND(TRUE,AB$67&lt;&gt;""),SUMIFS(Flussi!$F:$F,Flussi!$B:$B,AB$67,Flussi!$D:$D,$J89,Flussi!$E:$E,$K89,Flussi!$A:$A,$D$2),"")</f>
        <v>0</v>
      </c>
      <c r="AC89" s="53">
        <f>IF(AND(TRUE,AC$67&lt;&gt;""),SUMIFS(Flussi!$F:$F,Flussi!$B:$B,AC$67,Flussi!$D:$D,$J89,Flussi!$E:$E,$K89,Flussi!$A:$A,$D$2),"")</f>
        <v>0</v>
      </c>
      <c r="AD89" s="53">
        <f>IF(AND(TRUE,AD$67&lt;&gt;""),SUMIFS(Flussi!$F:$F,Flussi!$B:$B,AD$67,Flussi!$D:$D,$J89,Flussi!$E:$E,$K89,Flussi!$A:$A,$D$2),"")</f>
        <v>0</v>
      </c>
      <c r="AE89" s="53">
        <f>IF(AND(TRUE,AE$67&lt;&gt;""),SUMIFS(Flussi!$F:$F,Flussi!$B:$B,AE$67,Flussi!$D:$D,$J89,Flussi!$E:$E,$K89,Flussi!$A:$A,$D$2),"")</f>
        <v>0</v>
      </c>
      <c r="AF89" s="53">
        <f>IF(AND(TRUE,AF$67&lt;&gt;""),SUMIFS(Flussi!$F:$F,Flussi!$B:$B,AF$67,Flussi!$D:$D,$J89,Flussi!$E:$E,$K89,Flussi!$A:$A,$D$2),"")</f>
        <v>0</v>
      </c>
      <c r="AG89" s="53">
        <f>IF(AND(TRUE,AG$67&lt;&gt;""),SUMIFS(Flussi!$F:$F,Flussi!$B:$B,AG$67,Flussi!$D:$D,$J89,Flussi!$E:$E,$K89,Flussi!$A:$A,$D$2),"")</f>
        <v>0</v>
      </c>
      <c r="AH89" s="53">
        <f>IF(AND(TRUE,AH$67&lt;&gt;""),SUMIFS(Flussi!$F:$F,Flussi!$B:$B,AH$67,Flussi!$D:$D,$J89,Flussi!$E:$E,$K89,Flussi!$A:$A,$D$2),"")</f>
        <v>0</v>
      </c>
      <c r="AI89" s="53">
        <f>IF(AND(TRUE,AI$67&lt;&gt;""),SUMIFS(Flussi!$F:$F,Flussi!$B:$B,AI$67,Flussi!$D:$D,$J89,Flussi!$E:$E,$K89,Flussi!$A:$A,$D$2),"")</f>
        <v>0</v>
      </c>
      <c r="AJ89" s="53">
        <f>IF(AND(TRUE,AJ$67&lt;&gt;""),SUMIFS(Flussi!$F:$F,Flussi!$B:$B,AJ$67,Flussi!$D:$D,$J89,Flussi!$E:$E,$K89,Flussi!$A:$A,$D$2),"")</f>
        <v>0</v>
      </c>
      <c r="AK89" s="53">
        <f>IF(AND(TRUE,AK$67&lt;&gt;""),SUMIFS(Flussi!$F:$F,Flussi!$B:$B,AK$67,Flussi!$D:$D,$J89,Flussi!$E:$E,$K89,Flussi!$A:$A,$D$2),"")</f>
        <v>0</v>
      </c>
      <c r="AL89" s="53">
        <f>IF(AND(TRUE,AL$67&lt;&gt;""),SUMIFS(Flussi!$F:$F,Flussi!$B:$B,AL$67,Flussi!$D:$D,$J89,Flussi!$E:$E,$K89,Flussi!$A:$A,$D$2),"")</f>
        <v>0</v>
      </c>
      <c r="AM89" s="53">
        <f>IF(AND(TRUE,AM$67&lt;&gt;""),SUMIFS(Flussi!$F:$F,Flussi!$B:$B,AM$67,Flussi!$D:$D,$J89,Flussi!$E:$E,$K89,Flussi!$A:$A,$D$2),"")</f>
        <v>0</v>
      </c>
      <c r="AN89" s="53">
        <f>IF(AND(TRUE,AN$67&lt;&gt;""),SUMIFS(Flussi!$F:$F,Flussi!$B:$B,AN$67,Flussi!$D:$D,$J89,Flussi!$E:$E,$K89,Flussi!$A:$A,$D$2),"")</f>
        <v>0</v>
      </c>
      <c r="AO89" s="53">
        <f>IF(AND(TRUE,AO$67&lt;&gt;""),SUMIFS(Flussi!$F:$F,Flussi!$B:$B,AO$67,Flussi!$D:$D,$J89,Flussi!$E:$E,$K89,Flussi!$A:$A,$D$2),"")</f>
        <v>0</v>
      </c>
    </row>
    <row r="90" spans="8:41" ht="17" collapsed="1" x14ac:dyDescent="1.2">
      <c r="J90" s="194" t="s">
        <v>265</v>
      </c>
      <c r="K90" s="185" t="s">
        <v>83</v>
      </c>
      <c r="L90" s="53">
        <f>IF(AND(TRUE,L$67&lt;&gt;""),-SUMIFS(StrambioMutuo0!$H:$H,StrambioMutuo0!$A:$A,L$67),"")</f>
        <v>0</v>
      </c>
      <c r="M90" s="53">
        <f>IF(AND(TRUE,M$67&lt;&gt;""),-SUMIFS(StrambioMutuo0!$H:$H,StrambioMutuo0!$A:$A,M$67),"")</f>
        <v>-8272.23</v>
      </c>
      <c r="N90" s="53">
        <f>IF(AND(TRUE,N$67&lt;&gt;""),-SUMIFS(StrambioMutuo0!$H:$H,StrambioMutuo0!$A:$A,N$67),"")</f>
        <v>-7185.9900000000007</v>
      </c>
      <c r="O90" s="53">
        <f>IF(AND(TRUE,O$67&lt;&gt;""),-SUMIFS(StrambioMutuo0!$H:$H,StrambioMutuo0!$A:$A,O$67),"")</f>
        <v>-696.75000000000011</v>
      </c>
      <c r="P90" s="53">
        <f>IF(AND(TRUE,P$67&lt;&gt;""),-SUMIFS(StrambioMutuo0!$H:$H,StrambioMutuo0!$A:$A,P$67),"")</f>
        <v>0</v>
      </c>
      <c r="Q90" s="53">
        <f>IF(AND(TRUE,Q$67&lt;&gt;""),-SUMIFS(StrambioMutuo0!$H:$H,StrambioMutuo0!$A:$A,Q$67),"")</f>
        <v>0</v>
      </c>
      <c r="R90" s="53">
        <f>IF(AND(TRUE,R$67&lt;&gt;""),-SUMIFS(StrambioMutuo0!$H:$H,StrambioMutuo0!$A:$A,R$67),"")</f>
        <v>0</v>
      </c>
      <c r="S90" s="53">
        <f>IF(AND(TRUE,S$67&lt;&gt;""),-SUMIFS(StrambioMutuo0!$H:$H,StrambioMutuo0!$A:$A,S$67),"")</f>
        <v>0</v>
      </c>
      <c r="T90" s="53">
        <f>IF(AND(TRUE,T$67&lt;&gt;""),-SUMIFS(StrambioMutuo0!$H:$H,StrambioMutuo0!$A:$A,T$67),"")</f>
        <v>0</v>
      </c>
      <c r="U90" s="53">
        <f>IF(AND(TRUE,U$67&lt;&gt;""),-SUMIFS(StrambioMutuo0!$H:$H,StrambioMutuo0!$A:$A,U$67),"")</f>
        <v>0</v>
      </c>
      <c r="V90" s="53">
        <f>IF(AND(TRUE,V$67&lt;&gt;""),-SUMIFS(StrambioMutuo0!$H:$H,StrambioMutuo0!$A:$A,V$67),"")</f>
        <v>0</v>
      </c>
      <c r="W90" s="53">
        <f>IF(AND(TRUE,W$67&lt;&gt;""),-SUMIFS(StrambioMutuo0!$H:$H,StrambioMutuo0!$A:$A,W$67),"")</f>
        <v>0</v>
      </c>
      <c r="X90" s="53">
        <f>IF(AND(TRUE,X$67&lt;&gt;""),-SUMIFS(StrambioMutuo0!$H:$H,StrambioMutuo0!$A:$A,X$67),"")</f>
        <v>0</v>
      </c>
      <c r="Y90" s="53">
        <f>IF(AND(TRUE,Y$67&lt;&gt;""),-SUMIFS(StrambioMutuo0!$H:$H,StrambioMutuo0!$A:$A,Y$67),"")</f>
        <v>0</v>
      </c>
      <c r="Z90" s="53">
        <f>IF(AND(TRUE,Z$67&lt;&gt;""),-SUMIFS(StrambioMutuo0!$H:$H,StrambioMutuo0!$A:$A,Z$67),"")</f>
        <v>0</v>
      </c>
      <c r="AA90" s="53">
        <f>IF(AND(TRUE,AA$67&lt;&gt;""),-SUMIFS(StrambioMutuo0!$H:$H,StrambioMutuo0!$A:$A,AA$67),"")</f>
        <v>0</v>
      </c>
      <c r="AB90" s="53">
        <f>IF(AND(TRUE,AB$67&lt;&gt;""),-SUMIFS(StrambioMutuo0!$H:$H,StrambioMutuo0!$A:$A,AB$67),"")</f>
        <v>0</v>
      </c>
      <c r="AC90" s="53">
        <f>IF(AND(TRUE,AC$67&lt;&gt;""),-SUMIFS(StrambioMutuo0!$H:$H,StrambioMutuo0!$A:$A,AC$67),"")</f>
        <v>0</v>
      </c>
      <c r="AD90" s="53">
        <f>IF(AND(TRUE,AD$67&lt;&gt;""),-SUMIFS(StrambioMutuo0!$H:$H,StrambioMutuo0!$A:$A,AD$67),"")</f>
        <v>0</v>
      </c>
      <c r="AE90" s="53">
        <f>IF(AND(TRUE,AE$67&lt;&gt;""),-SUMIFS(StrambioMutuo0!$H:$H,StrambioMutuo0!$A:$A,AE$67),"")</f>
        <v>0</v>
      </c>
      <c r="AF90" s="53">
        <f>IF(AND(TRUE,AF$67&lt;&gt;""),-SUMIFS(StrambioMutuo0!$H:$H,StrambioMutuo0!$A:$A,AF$67),"")</f>
        <v>0</v>
      </c>
      <c r="AG90" s="53">
        <f>IF(AND(TRUE,AG$67&lt;&gt;""),-SUMIFS(StrambioMutuo0!$H:$H,StrambioMutuo0!$A:$A,AG$67),"")</f>
        <v>0</v>
      </c>
      <c r="AH90" s="53">
        <f>IF(AND(TRUE,AH$67&lt;&gt;""),-SUMIFS(StrambioMutuo0!$H:$H,StrambioMutuo0!$A:$A,AH$67),"")</f>
        <v>0</v>
      </c>
      <c r="AI90" s="53">
        <f>IF(AND(TRUE,AI$67&lt;&gt;""),-SUMIFS(StrambioMutuo0!$H:$H,StrambioMutuo0!$A:$A,AI$67),"")</f>
        <v>0</v>
      </c>
      <c r="AJ90" s="53">
        <f>IF(AND(TRUE,AJ$67&lt;&gt;""),-SUMIFS(StrambioMutuo0!$H:$H,StrambioMutuo0!$A:$A,AJ$67),"")</f>
        <v>0</v>
      </c>
      <c r="AK90" s="53">
        <f>IF(AND(TRUE,AK$67&lt;&gt;""),-SUMIFS(StrambioMutuo0!$H:$H,StrambioMutuo0!$A:$A,AK$67),"")</f>
        <v>0</v>
      </c>
      <c r="AL90" s="53">
        <f>IF(AND(TRUE,AL$67&lt;&gt;""),-SUMIFS(StrambioMutuo0!$H:$H,StrambioMutuo0!$A:$A,AL$67),"")</f>
        <v>0</v>
      </c>
      <c r="AM90" s="53">
        <f>IF(AND(TRUE,AM$67&lt;&gt;""),-SUMIFS(StrambioMutuo0!$H:$H,StrambioMutuo0!$A:$A,AM$67),"")</f>
        <v>0</v>
      </c>
      <c r="AN90" s="53">
        <f>IF(AND(TRUE,AN$67&lt;&gt;""),-SUMIFS(StrambioMutuo0!$H:$H,StrambioMutuo0!$A:$A,AN$67),"")</f>
        <v>0</v>
      </c>
      <c r="AO90" s="53">
        <f>IF(AND(TRUE,AO$67&lt;&gt;""),-SUMIFS(StrambioMutuo0!$H:$H,StrambioMutuo0!$A:$A,AO$67),"")</f>
        <v>0</v>
      </c>
    </row>
    <row r="91" spans="8:41" ht="17" x14ac:dyDescent="1.2">
      <c r="J91" s="194" t="s">
        <v>265</v>
      </c>
      <c r="K91" s="194" t="s">
        <v>82</v>
      </c>
      <c r="L91" s="53">
        <f>IF(AND(TRUE,L$67&lt;&gt;""),-SUMIFS(StrambioMutuo0!$I:$I,StrambioMutuo0!$A:$A,L$67),"")</f>
        <v>0</v>
      </c>
      <c r="M91" s="53">
        <f>IF(AND(TRUE,M$67&lt;&gt;""),-SUMIFS(StrambioMutuo0!$I:$I,StrambioMutuo0!$A:$A,M$67),"")</f>
        <v>-30000</v>
      </c>
      <c r="N91" s="53">
        <f>IF(AND(TRUE,N$67&lt;&gt;""),-SUMIFS(StrambioMutuo0!$I:$I,StrambioMutuo0!$A:$A,N$67),"")</f>
        <v>-40000</v>
      </c>
      <c r="O91" s="53">
        <f>IF(AND(TRUE,O$67&lt;&gt;""),-SUMIFS(StrambioMutuo0!$I:$I,StrambioMutuo0!$A:$A,O$67),"")</f>
        <v>-208635.71</v>
      </c>
      <c r="P91" s="53">
        <f>IF(AND(TRUE,P$67&lt;&gt;""),-SUMIFS(StrambioMutuo0!$I:$I,StrambioMutuo0!$A:$A,P$67),"")</f>
        <v>0</v>
      </c>
      <c r="Q91" s="53">
        <f>IF(AND(TRUE,Q$67&lt;&gt;""),-SUMIFS(StrambioMutuo0!$I:$I,StrambioMutuo0!$A:$A,Q$67),"")</f>
        <v>0</v>
      </c>
      <c r="R91" s="53">
        <f>IF(AND(TRUE,R$67&lt;&gt;""),-SUMIFS(StrambioMutuo0!$I:$I,StrambioMutuo0!$A:$A,R$67),"")</f>
        <v>0</v>
      </c>
      <c r="S91" s="53">
        <f>IF(AND(TRUE,S$67&lt;&gt;""),-SUMIFS(StrambioMutuo0!$I:$I,StrambioMutuo0!$A:$A,S$67),"")</f>
        <v>0</v>
      </c>
      <c r="T91" s="53">
        <f>IF(AND(TRUE,T$67&lt;&gt;""),-SUMIFS(StrambioMutuo0!$I:$I,StrambioMutuo0!$A:$A,T$67),"")</f>
        <v>0</v>
      </c>
      <c r="U91" s="53">
        <f>IF(AND(TRUE,U$67&lt;&gt;""),-SUMIFS(StrambioMutuo0!$I:$I,StrambioMutuo0!$A:$A,U$67),"")</f>
        <v>0</v>
      </c>
      <c r="V91" s="53">
        <f>IF(AND(TRUE,V$67&lt;&gt;""),-SUMIFS(StrambioMutuo0!$I:$I,StrambioMutuo0!$A:$A,V$67),"")</f>
        <v>0</v>
      </c>
      <c r="W91" s="53">
        <f>IF(AND(TRUE,W$67&lt;&gt;""),-SUMIFS(StrambioMutuo0!$I:$I,StrambioMutuo0!$A:$A,W$67),"")</f>
        <v>0</v>
      </c>
      <c r="X91" s="53">
        <f>IF(AND(TRUE,X$67&lt;&gt;""),-SUMIFS(StrambioMutuo0!$I:$I,StrambioMutuo0!$A:$A,X$67),"")</f>
        <v>0</v>
      </c>
      <c r="Y91" s="53">
        <f>IF(AND(TRUE,Y$67&lt;&gt;""),-SUMIFS(StrambioMutuo0!$I:$I,StrambioMutuo0!$A:$A,Y$67),"")</f>
        <v>0</v>
      </c>
      <c r="Z91" s="53">
        <f>IF(AND(TRUE,Z$67&lt;&gt;""),-SUMIFS(StrambioMutuo0!$I:$I,StrambioMutuo0!$A:$A,Z$67),"")</f>
        <v>0</v>
      </c>
      <c r="AA91" s="53">
        <f>IF(AND(TRUE,AA$67&lt;&gt;""),-SUMIFS(StrambioMutuo0!$I:$I,StrambioMutuo0!$A:$A,AA$67),"")</f>
        <v>0</v>
      </c>
      <c r="AB91" s="53">
        <f>IF(AND(TRUE,AB$67&lt;&gt;""),-SUMIFS(StrambioMutuo0!$I:$I,StrambioMutuo0!$A:$A,AB$67),"")</f>
        <v>0</v>
      </c>
      <c r="AC91" s="53">
        <f>IF(AND(TRUE,AC$67&lt;&gt;""),-SUMIFS(StrambioMutuo0!$I:$I,StrambioMutuo0!$A:$A,AC$67),"")</f>
        <v>0</v>
      </c>
      <c r="AD91" s="53">
        <f>IF(AND(TRUE,AD$67&lt;&gt;""),-SUMIFS(StrambioMutuo0!$I:$I,StrambioMutuo0!$A:$A,AD$67),"")</f>
        <v>0</v>
      </c>
      <c r="AE91" s="53">
        <f>IF(AND(TRUE,AE$67&lt;&gt;""),-SUMIFS(StrambioMutuo0!$I:$I,StrambioMutuo0!$A:$A,AE$67),"")</f>
        <v>0</v>
      </c>
      <c r="AF91" s="53">
        <f>IF(AND(TRUE,AF$67&lt;&gt;""),-SUMIFS(StrambioMutuo0!$I:$I,StrambioMutuo0!$A:$A,AF$67),"")</f>
        <v>0</v>
      </c>
      <c r="AG91" s="53">
        <f>IF(AND(TRUE,AG$67&lt;&gt;""),-SUMIFS(StrambioMutuo0!$I:$I,StrambioMutuo0!$A:$A,AG$67),"")</f>
        <v>0</v>
      </c>
      <c r="AH91" s="53">
        <f>IF(AND(TRUE,AH$67&lt;&gt;""),-SUMIFS(StrambioMutuo0!$I:$I,StrambioMutuo0!$A:$A,AH$67),"")</f>
        <v>0</v>
      </c>
      <c r="AI91" s="53">
        <f>IF(AND(TRUE,AI$67&lt;&gt;""),-SUMIFS(StrambioMutuo0!$I:$I,StrambioMutuo0!$A:$A,AI$67),"")</f>
        <v>0</v>
      </c>
      <c r="AJ91" s="53">
        <f>IF(AND(TRUE,AJ$67&lt;&gt;""),-SUMIFS(StrambioMutuo0!$I:$I,StrambioMutuo0!$A:$A,AJ$67),"")</f>
        <v>0</v>
      </c>
      <c r="AK91" s="53">
        <f>IF(AND(TRUE,AK$67&lt;&gt;""),-SUMIFS(StrambioMutuo0!$I:$I,StrambioMutuo0!$A:$A,AK$67),"")</f>
        <v>0</v>
      </c>
      <c r="AL91" s="53">
        <f>IF(AND(TRUE,AL$67&lt;&gt;""),-SUMIFS(StrambioMutuo0!$I:$I,StrambioMutuo0!$A:$A,AL$67),"")</f>
        <v>0</v>
      </c>
      <c r="AM91" s="53">
        <f>IF(AND(TRUE,AM$67&lt;&gt;""),-SUMIFS(StrambioMutuo0!$I:$I,StrambioMutuo0!$A:$A,AM$67),"")</f>
        <v>0</v>
      </c>
      <c r="AN91" s="53">
        <f>IF(AND(TRUE,AN$67&lt;&gt;""),-SUMIFS(StrambioMutuo0!$I:$I,StrambioMutuo0!$A:$A,AN$67),"")</f>
        <v>0</v>
      </c>
      <c r="AO91" s="53">
        <f>IF(AND(TRUE,AO$67&lt;&gt;""),-SUMIFS(StrambioMutuo0!$I:$I,StrambioMutuo0!$A:$A,AO$67),"")</f>
        <v>0</v>
      </c>
    </row>
    <row r="92" spans="8:41" ht="17" x14ac:dyDescent="1.2">
      <c r="J92" s="168" t="s">
        <v>220</v>
      </c>
      <c r="K92" s="184" t="s">
        <v>84</v>
      </c>
      <c r="L92" s="53">
        <f>IF(AND(TRUE,L$67&lt;&gt;""),SUMIFS(Flussi!$F:$F,Flussi!$B:$B,L$67,Flussi!$D:$D,$J92,Flussi!$E:$E,$K92),"")</f>
        <v>0</v>
      </c>
      <c r="M92" s="53">
        <f>IF(AND(TRUE,M$67&lt;&gt;""),SUMIFS(Flussi!$F:$F,Flussi!$B:$B,M$67,Flussi!$D:$D,$J92,Flussi!$E:$E,$K92),"")</f>
        <v>0</v>
      </c>
      <c r="N92" s="53">
        <f>IF(AND(TRUE,N$67&lt;&gt;""),SUMIFS(Flussi!$F:$F,Flussi!$B:$B,N$67,Flussi!$D:$D,$J92,Flussi!$E:$E,$K92),"")</f>
        <v>0</v>
      </c>
      <c r="O92" s="53">
        <f ca="1">IF(AND(TRUE,O$67&lt;&gt;""),SUMIFS(Flussi!$F:$F,Flussi!$B:$B,O$67,Flussi!$D:$D,$J92,Flussi!$E:$E,$K92),"")</f>
        <v>208635.71</v>
      </c>
      <c r="P92" s="53">
        <f>IF(AND(TRUE,P$67&lt;&gt;""),SUMIFS(Flussi!$F:$F,Flussi!$B:$B,P$67,Flussi!$D:$D,$J92,Flussi!$E:$E,$K92),"")</f>
        <v>0</v>
      </c>
      <c r="Q92" s="53">
        <f>IF(AND(TRUE,Q$67&lt;&gt;""),SUMIFS(Flussi!$F:$F,Flussi!$B:$B,Q$67,Flussi!$D:$D,$J92,Flussi!$E:$E,$K92),"")</f>
        <v>0</v>
      </c>
      <c r="R92" s="53">
        <f>IF(AND(TRUE,R$67&lt;&gt;""),SUMIFS(Flussi!$F:$F,Flussi!$B:$B,R$67,Flussi!$D:$D,$J92,Flussi!$E:$E,$K92),"")</f>
        <v>0</v>
      </c>
      <c r="S92" s="53">
        <f>IF(AND(TRUE,S$67&lt;&gt;""),SUMIFS(Flussi!$F:$F,Flussi!$B:$B,S$67,Flussi!$D:$D,$J92,Flussi!$E:$E,$K92),"")</f>
        <v>0</v>
      </c>
      <c r="T92" s="53">
        <f>IF(AND(TRUE,T$67&lt;&gt;""),SUMIFS(Flussi!$F:$F,Flussi!$B:$B,T$67,Flussi!$D:$D,$J92,Flussi!$E:$E,$K92),"")</f>
        <v>0</v>
      </c>
      <c r="U92" s="53">
        <f>IF(AND(TRUE,U$67&lt;&gt;""),SUMIFS(Flussi!$F:$F,Flussi!$B:$B,U$67,Flussi!$D:$D,$J92,Flussi!$E:$E,$K92),"")</f>
        <v>0</v>
      </c>
      <c r="V92" s="53">
        <f>IF(AND(TRUE,V$67&lt;&gt;""),SUMIFS(Flussi!$F:$F,Flussi!$B:$B,V$67,Flussi!$D:$D,$J92,Flussi!$E:$E,$K92),"")</f>
        <v>0</v>
      </c>
      <c r="W92" s="53">
        <f>IF(AND(TRUE,W$67&lt;&gt;""),SUMIFS(Flussi!$F:$F,Flussi!$B:$B,W$67,Flussi!$D:$D,$J92,Flussi!$E:$E,$K92),"")</f>
        <v>0</v>
      </c>
      <c r="X92" s="53">
        <f>IF(AND(TRUE,X$67&lt;&gt;""),SUMIFS(Flussi!$F:$F,Flussi!$B:$B,X$67,Flussi!$D:$D,$J92,Flussi!$E:$E,$K92),"")</f>
        <v>0</v>
      </c>
      <c r="Y92" s="53">
        <f>IF(AND(TRUE,Y$67&lt;&gt;""),SUMIFS(Flussi!$F:$F,Flussi!$B:$B,Y$67,Flussi!$D:$D,$J92,Flussi!$E:$E,$K92),"")</f>
        <v>0</v>
      </c>
      <c r="Z92" s="53">
        <f>IF(AND(TRUE,Z$67&lt;&gt;""),SUMIFS(Flussi!$F:$F,Flussi!$B:$B,Z$67,Flussi!$D:$D,$J92,Flussi!$E:$E,$K92),"")</f>
        <v>0</v>
      </c>
      <c r="AA92" s="53">
        <f>IF(AND(TRUE,AA$67&lt;&gt;""),SUMIFS(Flussi!$F:$F,Flussi!$B:$B,AA$67,Flussi!$D:$D,$J92,Flussi!$E:$E,$K92),"")</f>
        <v>0</v>
      </c>
      <c r="AB92" s="53">
        <f>IF(AND(TRUE,AB$67&lt;&gt;""),SUMIFS(Flussi!$F:$F,Flussi!$B:$B,AB$67,Flussi!$D:$D,$J92,Flussi!$E:$E,$K92),"")</f>
        <v>0</v>
      </c>
      <c r="AC92" s="53">
        <f>IF(AND(TRUE,AC$67&lt;&gt;""),SUMIFS(Flussi!$F:$F,Flussi!$B:$B,AC$67,Flussi!$D:$D,$J92,Flussi!$E:$E,$K92),"")</f>
        <v>0</v>
      </c>
      <c r="AD92" s="53">
        <f>IF(AND(TRUE,AD$67&lt;&gt;""),SUMIFS(Flussi!$F:$F,Flussi!$B:$B,AD$67,Flussi!$D:$D,$J92,Flussi!$E:$E,$K92),"")</f>
        <v>0</v>
      </c>
      <c r="AE92" s="53">
        <f>IF(AND(TRUE,AE$67&lt;&gt;""),SUMIFS(Flussi!$F:$F,Flussi!$B:$B,AE$67,Flussi!$D:$D,$J92,Flussi!$E:$E,$K92),"")</f>
        <v>0</v>
      </c>
      <c r="AF92" s="53">
        <f>IF(AND(TRUE,AF$67&lt;&gt;""),SUMIFS(Flussi!$F:$F,Flussi!$B:$B,AF$67,Flussi!$D:$D,$J92,Flussi!$E:$E,$K92),"")</f>
        <v>0</v>
      </c>
      <c r="AG92" s="53">
        <f>IF(AND(TRUE,AG$67&lt;&gt;""),SUMIFS(Flussi!$F:$F,Flussi!$B:$B,AG$67,Flussi!$D:$D,$J92,Flussi!$E:$E,$K92),"")</f>
        <v>0</v>
      </c>
      <c r="AH92" s="53">
        <f>IF(AND(TRUE,AH$67&lt;&gt;""),SUMIFS(Flussi!$F:$F,Flussi!$B:$B,AH$67,Flussi!$D:$D,$J92,Flussi!$E:$E,$K92),"")</f>
        <v>0</v>
      </c>
      <c r="AI92" s="53">
        <f>IF(AND(TRUE,AI$67&lt;&gt;""),SUMIFS(Flussi!$F:$F,Flussi!$B:$B,AI$67,Flussi!$D:$D,$J92,Flussi!$E:$E,$K92),"")</f>
        <v>0</v>
      </c>
      <c r="AJ92" s="53">
        <f>IF(AND(TRUE,AJ$67&lt;&gt;""),SUMIFS(Flussi!$F:$F,Flussi!$B:$B,AJ$67,Flussi!$D:$D,$J92,Flussi!$E:$E,$K92),"")</f>
        <v>0</v>
      </c>
      <c r="AK92" s="53">
        <f>IF(AND(TRUE,AK$67&lt;&gt;""),SUMIFS(Flussi!$F:$F,Flussi!$B:$B,AK$67,Flussi!$D:$D,$J92,Flussi!$E:$E,$K92),"")</f>
        <v>0</v>
      </c>
      <c r="AL92" s="53">
        <f>IF(AND(TRUE,AL$67&lt;&gt;""),SUMIFS(Flussi!$F:$F,Flussi!$B:$B,AL$67,Flussi!$D:$D,$J92,Flussi!$E:$E,$K92),"")</f>
        <v>0</v>
      </c>
      <c r="AM92" s="53">
        <f>IF(AND(TRUE,AM$67&lt;&gt;""),SUMIFS(Flussi!$F:$F,Flussi!$B:$B,AM$67,Flussi!$D:$D,$J92,Flussi!$E:$E,$K92),"")</f>
        <v>0</v>
      </c>
      <c r="AN92" s="53">
        <f>IF(AND(TRUE,AN$67&lt;&gt;""),SUMIFS(Flussi!$F:$F,Flussi!$B:$B,AN$67,Flussi!$D:$D,$J92,Flussi!$E:$E,$K92),"")</f>
        <v>0</v>
      </c>
      <c r="AO92" s="53">
        <f>IF(AND(TRUE,AO$67&lt;&gt;""),SUMIFS(Flussi!$F:$F,Flussi!$B:$B,AO$67,Flussi!$D:$D,$J92,Flussi!$E:$E,$K92),"")</f>
        <v>0</v>
      </c>
    </row>
    <row r="93" spans="8:41" ht="17" collapsed="1" x14ac:dyDescent="1.2">
      <c r="J93" s="194" t="s">
        <v>220</v>
      </c>
      <c r="K93" s="185" t="s">
        <v>83</v>
      </c>
      <c r="L93" s="53">
        <f>IF(AND(TRUE,L$67&lt;&gt;""),-SUMIFS(StrambioMutuo1!$H:$H,StrambioMutuo1!$A:$A,L$67),"")</f>
        <v>0</v>
      </c>
      <c r="M93" s="53">
        <f>IF(AND(TRUE,M$67&lt;&gt;""),-SUMIFS(StrambioMutuo1!$H:$H,StrambioMutuo1!$A:$A,M$67),"")</f>
        <v>0</v>
      </c>
      <c r="N93" s="53">
        <f>IF(AND(TRUE,N$67&lt;&gt;""),-SUMIFS(StrambioMutuo1!$H:$H,StrambioMutuo1!$A:$A,N$67),"")</f>
        <v>0</v>
      </c>
      <c r="O93" s="53">
        <f>IF(AND(TRUE,O$67&lt;&gt;""),-SUMIFS(StrambioMutuo1!$H:$H,StrambioMutuo1!$A:$A,O$67),"")</f>
        <v>-7288.9509033722961</v>
      </c>
      <c r="P93" s="53">
        <f>IF(AND(TRUE,P$67&lt;&gt;""),-SUMIFS(StrambioMutuo1!$H:$H,StrambioMutuo1!$A:$A,P$67),"")</f>
        <v>-8161.3784725871574</v>
      </c>
      <c r="Q93" s="53">
        <f>IF(AND(TRUE,Q$67&lt;&gt;""),-SUMIFS(StrambioMutuo1!$H:$H,StrambioMutuo1!$A:$A,Q$67),"")</f>
        <v>-8386.1564528659819</v>
      </c>
      <c r="R93" s="53">
        <f>IF(AND(TRUE,R$67&lt;&gt;""),-SUMIFS(StrambioMutuo1!$H:$H,StrambioMutuo1!$A:$A,R$67),"")</f>
        <v>-8617.1251937605448</v>
      </c>
      <c r="S93" s="53">
        <f>IF(AND(TRUE,S$67&lt;&gt;""),-SUMIFS(StrambioMutuo1!$H:$H,StrambioMutuo1!$A:$A,S$67),"")</f>
        <v>-8854.4551991473982</v>
      </c>
      <c r="T93" s="53">
        <f>IF(AND(TRUE,T$67&lt;&gt;""),-SUMIFS(StrambioMutuo1!$H:$H,StrambioMutuo1!$A:$A,T$67),"")</f>
        <v>-9098.3216688643424</v>
      </c>
      <c r="U93" s="53">
        <f>IF(AND(TRUE,U$67&lt;&gt;""),-SUMIFS(StrambioMutuo1!$H:$H,StrambioMutuo1!$A:$A,U$67),"")</f>
        <v>-9348.9046280450239</v>
      </c>
      <c r="V93" s="53">
        <f>IF(AND(TRUE,V$67&lt;&gt;""),-SUMIFS(StrambioMutuo1!$H:$H,StrambioMutuo1!$A:$A,V$67),"")</f>
        <v>-9606.3890600156392</v>
      </c>
      <c r="W93" s="53">
        <f>IF(AND(TRUE,W$67&lt;&gt;""),-SUMIFS(StrambioMutuo1!$H:$H,StrambioMutuo1!$A:$A,W$67),"")</f>
        <v>-9870.9650428518325</v>
      </c>
      <c r="X93" s="53">
        <f>IF(AND(TRUE,X$67&lt;&gt;""),-SUMIFS(StrambioMutuo1!$H:$H,StrambioMutuo1!$A:$A,X$67),"")</f>
        <v>-10142.827889696593</v>
      </c>
      <c r="Y93" s="53">
        <f>IF(AND(TRUE,Y$67&lt;&gt;""),-SUMIFS(StrambioMutuo1!$H:$H,StrambioMutuo1!$A:$A,Y$67),"")</f>
        <v>-10422.17829294275</v>
      </c>
      <c r="Z93" s="53">
        <f>IF(AND(TRUE,Z$67&lt;&gt;""),-SUMIFS(StrambioMutuo1!$H:$H,StrambioMutuo1!$A:$A,Z$67),"")</f>
        <v>-10709.222472386477</v>
      </c>
      <c r="AA93" s="53">
        <f>IF(AND(TRUE,AA$67&lt;&gt;""),-SUMIFS(StrambioMutuo1!$H:$H,StrambioMutuo1!$A:$A,AA$67),"")</f>
        <v>-11004.172327461209</v>
      </c>
      <c r="AB93" s="53">
        <f>IF(AND(TRUE,AB$67&lt;&gt;""),-SUMIFS(StrambioMutuo1!$H:$H,StrambioMutuo1!$A:$A,AB$67),"")</f>
        <v>-11307.245593664335</v>
      </c>
      <c r="AC93" s="53">
        <f>IF(AND(TRUE,AC$67&lt;&gt;""),-SUMIFS(StrambioMutuo1!$H:$H,StrambioMutuo1!$A:$A,AC$67),"")</f>
        <v>-11618.666003292125</v>
      </c>
      <c r="AD93" s="53">
        <f>IF(AND(TRUE,AD$67&lt;&gt;""),-SUMIFS(StrambioMutuo1!$H:$H,StrambioMutuo1!$A:$A,AD$67),"")</f>
        <v>-11938.66345060158</v>
      </c>
      <c r="AE93" s="53">
        <f>IF(AND(TRUE,AE$67&lt;&gt;""),-SUMIFS(StrambioMutuo1!$H:$H,StrambioMutuo1!$A:$A,AE$67),"")</f>
        <v>-12267.474161521121</v>
      </c>
      <c r="AF93" s="53">
        <f>IF(AND(TRUE,AF$67&lt;&gt;""),-SUMIFS(StrambioMutuo1!$H:$H,StrambioMutuo1!$A:$A,AF$67),"")</f>
        <v>-12605.34086803538</v>
      </c>
      <c r="AG93" s="53">
        <f>IF(AND(TRUE,AG$67&lt;&gt;""),-SUMIFS(StrambioMutuo1!$H:$H,StrambioMutuo1!$A:$A,AG$67),"")</f>
        <v>-12952.512987372829</v>
      </c>
      <c r="AH93" s="53">
        <f>IF(AND(TRUE,AH$67&lt;&gt;""),-SUMIFS(StrambioMutuo1!$H:$H,StrambioMutuo1!$A:$A,AH$67),"")</f>
        <v>-13309.246806128567</v>
      </c>
      <c r="AI93" s="53">
        <f>IF(AND(TRUE,AI$67&lt;&gt;""),-SUMIFS(StrambioMutuo1!$H:$H,StrambioMutuo1!$A:$A,AI$67),"")</f>
        <v>-1125.5125253866727</v>
      </c>
      <c r="AJ93" s="53">
        <f>IF(AND(TRUE,AJ$67&lt;&gt;""),-SUMIFS(StrambioMutuo1!$H:$H,StrambioMutuo1!$A:$A,AJ$67),"")</f>
        <v>0</v>
      </c>
      <c r="AK93" s="53">
        <f>IF(AND(TRUE,AK$67&lt;&gt;""),-SUMIFS(StrambioMutuo1!$H:$H,StrambioMutuo1!$A:$A,AK$67),"")</f>
        <v>0</v>
      </c>
      <c r="AL93" s="53">
        <f>IF(AND(TRUE,AL$67&lt;&gt;""),-SUMIFS(StrambioMutuo1!$H:$H,StrambioMutuo1!$A:$A,AL$67),"")</f>
        <v>0</v>
      </c>
      <c r="AM93" s="53">
        <f>IF(AND(TRUE,AM$67&lt;&gt;""),-SUMIFS(StrambioMutuo1!$H:$H,StrambioMutuo1!$A:$A,AM$67),"")</f>
        <v>0</v>
      </c>
      <c r="AN93" s="53">
        <f>IF(AND(TRUE,AN$67&lt;&gt;""),-SUMIFS(StrambioMutuo1!$H:$H,StrambioMutuo1!$A:$A,AN$67),"")</f>
        <v>0</v>
      </c>
      <c r="AO93" s="53">
        <f>IF(AND(TRUE,AO$67&lt;&gt;""),-SUMIFS(StrambioMutuo1!$H:$H,StrambioMutuo1!$A:$A,AO$67),"")</f>
        <v>0</v>
      </c>
    </row>
    <row r="94" spans="8:41" ht="17" x14ac:dyDescent="1.2">
      <c r="J94" s="194" t="s">
        <v>220</v>
      </c>
      <c r="K94" s="194" t="s">
        <v>82</v>
      </c>
      <c r="L94" s="53">
        <f>IF(AND(TRUE,L$67&lt;&gt;""),-SUMIFS(StrambioMutuo1!$I:$I,StrambioMutuo1!$A:$A,L$67),"")</f>
        <v>0</v>
      </c>
      <c r="M94" s="53">
        <f>IF(AND(TRUE,M$67&lt;&gt;""),-SUMIFS(StrambioMutuo1!$I:$I,StrambioMutuo1!$A:$A,M$67),"")</f>
        <v>0</v>
      </c>
      <c r="N94" s="53">
        <f>IF(AND(TRUE,N$67&lt;&gt;""),-SUMIFS(StrambioMutuo1!$I:$I,StrambioMutuo1!$A:$A,N$67),"")</f>
        <v>0</v>
      </c>
      <c r="O94" s="53">
        <f>IF(AND(TRUE,O$67&lt;&gt;""),-SUMIFS(StrambioMutuo1!$I:$I,StrambioMutuo1!$A:$A,O$67),"")</f>
        <v>0</v>
      </c>
      <c r="P94" s="53">
        <f>IF(AND(TRUE,P$67&lt;&gt;""),-SUMIFS(StrambioMutuo1!$I:$I,StrambioMutuo1!$A:$A,P$67),"")</f>
        <v>0</v>
      </c>
      <c r="Q94" s="53">
        <f>IF(AND(TRUE,Q$67&lt;&gt;""),-SUMIFS(StrambioMutuo1!$I:$I,StrambioMutuo1!$A:$A,Q$67),"")</f>
        <v>0</v>
      </c>
      <c r="R94" s="53">
        <f>IF(AND(TRUE,R$67&lt;&gt;""),-SUMIFS(StrambioMutuo1!$I:$I,StrambioMutuo1!$A:$A,R$67),"")</f>
        <v>0</v>
      </c>
      <c r="S94" s="53">
        <f>IF(AND(TRUE,S$67&lt;&gt;""),-SUMIFS(StrambioMutuo1!$I:$I,StrambioMutuo1!$A:$A,S$67),"")</f>
        <v>0</v>
      </c>
      <c r="T94" s="53">
        <f>IF(AND(TRUE,T$67&lt;&gt;""),-SUMIFS(StrambioMutuo1!$I:$I,StrambioMutuo1!$A:$A,T$67),"")</f>
        <v>0</v>
      </c>
      <c r="U94" s="53">
        <f>IF(AND(TRUE,U$67&lt;&gt;""),-SUMIFS(StrambioMutuo1!$I:$I,StrambioMutuo1!$A:$A,U$67),"")</f>
        <v>0</v>
      </c>
      <c r="V94" s="53">
        <f>IF(AND(TRUE,V$67&lt;&gt;""),-SUMIFS(StrambioMutuo1!$I:$I,StrambioMutuo1!$A:$A,V$67),"")</f>
        <v>0</v>
      </c>
      <c r="W94" s="53">
        <f>IF(AND(TRUE,W$67&lt;&gt;""),-SUMIFS(StrambioMutuo1!$I:$I,StrambioMutuo1!$A:$A,W$67),"")</f>
        <v>0</v>
      </c>
      <c r="X94" s="53">
        <f>IF(AND(TRUE,X$67&lt;&gt;""),-SUMIFS(StrambioMutuo1!$I:$I,StrambioMutuo1!$A:$A,X$67),"")</f>
        <v>0</v>
      </c>
      <c r="Y94" s="53">
        <f>IF(AND(TRUE,Y$67&lt;&gt;""),-SUMIFS(StrambioMutuo1!$I:$I,StrambioMutuo1!$A:$A,Y$67),"")</f>
        <v>0</v>
      </c>
      <c r="Z94" s="53">
        <f>IF(AND(TRUE,Z$67&lt;&gt;""),-SUMIFS(StrambioMutuo1!$I:$I,StrambioMutuo1!$A:$A,Z$67),"")</f>
        <v>0</v>
      </c>
      <c r="AA94" s="53">
        <f>IF(AND(TRUE,AA$67&lt;&gt;""),-SUMIFS(StrambioMutuo1!$I:$I,StrambioMutuo1!$A:$A,AA$67),"")</f>
        <v>0</v>
      </c>
      <c r="AB94" s="53">
        <f>IF(AND(TRUE,AB$67&lt;&gt;""),-SUMIFS(StrambioMutuo1!$I:$I,StrambioMutuo1!$A:$A,AB$67),"")</f>
        <v>0</v>
      </c>
      <c r="AC94" s="53">
        <f>IF(AND(TRUE,AC$67&lt;&gt;""),-SUMIFS(StrambioMutuo1!$I:$I,StrambioMutuo1!$A:$A,AC$67),"")</f>
        <v>0</v>
      </c>
      <c r="AD94" s="53">
        <f>IF(AND(TRUE,AD$67&lt;&gt;""),-SUMIFS(StrambioMutuo1!$I:$I,StrambioMutuo1!$A:$A,AD$67),"")</f>
        <v>0</v>
      </c>
      <c r="AE94" s="53">
        <f>IF(AND(TRUE,AE$67&lt;&gt;""),-SUMIFS(StrambioMutuo1!$I:$I,StrambioMutuo1!$A:$A,AE$67),"")</f>
        <v>0</v>
      </c>
      <c r="AF94" s="53">
        <f>IF(AND(TRUE,AF$67&lt;&gt;""),-SUMIFS(StrambioMutuo1!$I:$I,StrambioMutuo1!$A:$A,AF$67),"")</f>
        <v>0</v>
      </c>
      <c r="AG94" s="53">
        <f>IF(AND(TRUE,AG$67&lt;&gt;""),-SUMIFS(StrambioMutuo1!$I:$I,StrambioMutuo1!$A:$A,AG$67),"")</f>
        <v>0</v>
      </c>
      <c r="AH94" s="53">
        <f>IF(AND(TRUE,AH$67&lt;&gt;""),-SUMIFS(StrambioMutuo1!$I:$I,StrambioMutuo1!$A:$A,AH$67),"")</f>
        <v>0</v>
      </c>
      <c r="AI94" s="53">
        <f>IF(AND(TRUE,AI$67&lt;&gt;""),-SUMIFS(StrambioMutuo1!$I:$I,StrambioMutuo1!$A:$A,AI$67),"")</f>
        <v>0</v>
      </c>
      <c r="AJ94" s="53">
        <f>IF(AND(TRUE,AJ$67&lt;&gt;""),-SUMIFS(StrambioMutuo1!$I:$I,StrambioMutuo1!$A:$A,AJ$67),"")</f>
        <v>0</v>
      </c>
      <c r="AK94" s="53">
        <f>IF(AND(TRUE,AK$67&lt;&gt;""),-SUMIFS(StrambioMutuo1!$I:$I,StrambioMutuo1!$A:$A,AK$67),"")</f>
        <v>0</v>
      </c>
      <c r="AL94" s="53">
        <f>IF(AND(TRUE,AL$67&lt;&gt;""),-SUMIFS(StrambioMutuo1!$I:$I,StrambioMutuo1!$A:$A,AL$67),"")</f>
        <v>0</v>
      </c>
      <c r="AM94" s="53">
        <f>IF(AND(TRUE,AM$67&lt;&gt;""),-SUMIFS(StrambioMutuo1!$I:$I,StrambioMutuo1!$A:$A,AM$67),"")</f>
        <v>0</v>
      </c>
      <c r="AN94" s="53">
        <f>IF(AND(TRUE,AN$67&lt;&gt;""),-SUMIFS(StrambioMutuo1!$I:$I,StrambioMutuo1!$A:$A,AN$67),"")</f>
        <v>0</v>
      </c>
      <c r="AO94" s="53">
        <f>IF(AND(TRUE,AO$67&lt;&gt;""),-SUMIFS(StrambioMutuo1!$I:$I,StrambioMutuo1!$A:$A,AO$67),"")</f>
        <v>0</v>
      </c>
    </row>
    <row r="95" spans="8:41" ht="17" x14ac:dyDescent="1.2">
      <c r="I95" s="256" t="s">
        <v>22</v>
      </c>
      <c r="J95" s="188" t="s">
        <v>22</v>
      </c>
      <c r="K95" s="193" t="s">
        <v>63</v>
      </c>
      <c r="L95" s="54">
        <f t="shared" ref="L95:AO95" si="8">IF(AND(TRUE,L$67&lt;&gt;""),SUM(L88:L94),"")</f>
        <v>-126000</v>
      </c>
      <c r="M95" s="54">
        <f t="shared" si="8"/>
        <v>-38272.229999999996</v>
      </c>
      <c r="N95" s="54">
        <f t="shared" si="8"/>
        <v>-47185.99</v>
      </c>
      <c r="O95" s="54">
        <f t="shared" ca="1" si="8"/>
        <v>-7985.7009033722961</v>
      </c>
      <c r="P95" s="54">
        <f t="shared" si="8"/>
        <v>-8161.3784725871574</v>
      </c>
      <c r="Q95" s="54">
        <f t="shared" si="8"/>
        <v>-8386.1564528659819</v>
      </c>
      <c r="R95" s="54">
        <f t="shared" si="8"/>
        <v>-8617.1251937605448</v>
      </c>
      <c r="S95" s="54">
        <f t="shared" si="8"/>
        <v>-8854.4551991473982</v>
      </c>
      <c r="T95" s="54">
        <f t="shared" si="8"/>
        <v>-9098.3216688643424</v>
      </c>
      <c r="U95" s="54">
        <f t="shared" si="8"/>
        <v>-9348.9046280450239</v>
      </c>
      <c r="V95" s="54">
        <f t="shared" si="8"/>
        <v>-9606.3890600156392</v>
      </c>
      <c r="W95" s="54">
        <f t="shared" si="8"/>
        <v>-9870.9650428518325</v>
      </c>
      <c r="X95" s="54">
        <f t="shared" si="8"/>
        <v>-10142.827889696593</v>
      </c>
      <c r="Y95" s="54">
        <f t="shared" si="8"/>
        <v>-10422.17829294275</v>
      </c>
      <c r="Z95" s="54">
        <f t="shared" si="8"/>
        <v>-10709.222472386477</v>
      </c>
      <c r="AA95" s="54">
        <f t="shared" si="8"/>
        <v>-11004.172327461209</v>
      </c>
      <c r="AB95" s="54">
        <f t="shared" si="8"/>
        <v>-11307.245593664335</v>
      </c>
      <c r="AC95" s="54">
        <f t="shared" si="8"/>
        <v>-11618.666003292125</v>
      </c>
      <c r="AD95" s="54">
        <f t="shared" si="8"/>
        <v>-11938.66345060158</v>
      </c>
      <c r="AE95" s="54">
        <f t="shared" si="8"/>
        <v>-12267.474161521121</v>
      </c>
      <c r="AF95" s="54">
        <f t="shared" si="8"/>
        <v>-12605.34086803538</v>
      </c>
      <c r="AG95" s="54">
        <f t="shared" si="8"/>
        <v>-12952.512987372829</v>
      </c>
      <c r="AH95" s="54">
        <f t="shared" si="8"/>
        <v>-13309.246806128567</v>
      </c>
      <c r="AI95" s="54">
        <f t="shared" si="8"/>
        <v>-1125.5125253866727</v>
      </c>
      <c r="AJ95" s="54">
        <f t="shared" si="8"/>
        <v>0</v>
      </c>
      <c r="AK95" s="54">
        <f t="shared" si="8"/>
        <v>0</v>
      </c>
      <c r="AL95" s="54">
        <f t="shared" si="8"/>
        <v>0</v>
      </c>
      <c r="AM95" s="54">
        <f t="shared" si="8"/>
        <v>0</v>
      </c>
      <c r="AN95" s="54">
        <f t="shared" si="8"/>
        <v>0</v>
      </c>
      <c r="AO95" s="54">
        <f t="shared" si="8"/>
        <v>0</v>
      </c>
    </row>
    <row r="96" spans="8:41" hidden="1" outlineLevel="1" x14ac:dyDescent="0.75">
      <c r="H96" s="181">
        <f>YEAR($E$4)</f>
        <v>2022</v>
      </c>
      <c r="L96" s="180">
        <f t="shared" ref="L96:U105" si="9">IF(AND($H96&lt;&gt;"",L$67&lt;&gt;""),IF(AND(L$67&gt;=$H96,L$67&lt;$H96+$D$28),SUMIFS($L$95:$AO$95,$L$67:$AO$67,$H96)/$D$28,0),"")</f>
        <v>-12600</v>
      </c>
      <c r="M96" s="180">
        <f t="shared" si="9"/>
        <v>-12600</v>
      </c>
      <c r="N96" s="180">
        <f t="shared" si="9"/>
        <v>-12600</v>
      </c>
      <c r="O96" s="180">
        <f t="shared" si="9"/>
        <v>-12600</v>
      </c>
      <c r="P96" s="180">
        <f t="shared" si="9"/>
        <v>-12600</v>
      </c>
      <c r="Q96" s="180">
        <f t="shared" si="9"/>
        <v>-12600</v>
      </c>
      <c r="R96" s="180">
        <f t="shared" si="9"/>
        <v>-12600</v>
      </c>
      <c r="S96" s="180">
        <f t="shared" si="9"/>
        <v>-12600</v>
      </c>
      <c r="T96" s="180">
        <f t="shared" si="9"/>
        <v>-12600</v>
      </c>
      <c r="U96" s="180">
        <f t="shared" si="9"/>
        <v>-12600</v>
      </c>
      <c r="V96" s="180">
        <f t="shared" ref="V96:AE105" si="10">IF(AND($H96&lt;&gt;"",V$67&lt;&gt;""),IF(AND(V$67&gt;=$H96,V$67&lt;$H96+$D$28),SUMIFS($L$95:$AO$95,$L$67:$AO$67,$H96)/$D$28,0),"")</f>
        <v>0</v>
      </c>
      <c r="W96" s="180">
        <f t="shared" si="10"/>
        <v>0</v>
      </c>
      <c r="X96" s="180">
        <f t="shared" si="10"/>
        <v>0</v>
      </c>
      <c r="Y96" s="180">
        <f t="shared" si="10"/>
        <v>0</v>
      </c>
      <c r="Z96" s="180">
        <f t="shared" si="10"/>
        <v>0</v>
      </c>
      <c r="AA96" s="180">
        <f t="shared" si="10"/>
        <v>0</v>
      </c>
      <c r="AB96" s="180">
        <f t="shared" si="10"/>
        <v>0</v>
      </c>
      <c r="AC96" s="180">
        <f t="shared" si="10"/>
        <v>0</v>
      </c>
      <c r="AD96" s="180">
        <f t="shared" si="10"/>
        <v>0</v>
      </c>
      <c r="AE96" s="180">
        <f t="shared" si="10"/>
        <v>0</v>
      </c>
      <c r="AF96" s="180">
        <f t="shared" ref="AF96:AO105" si="11">IF(AND($H96&lt;&gt;"",AF$67&lt;&gt;""),IF(AND(AF$67&gt;=$H96,AF$67&lt;$H96+$D$28),SUMIFS($L$95:$AO$95,$L$67:$AO$67,$H96)/$D$28,0),"")</f>
        <v>0</v>
      </c>
      <c r="AG96" s="180">
        <f t="shared" si="11"/>
        <v>0</v>
      </c>
      <c r="AH96" s="180">
        <f t="shared" si="11"/>
        <v>0</v>
      </c>
      <c r="AI96" s="180">
        <f t="shared" si="11"/>
        <v>0</v>
      </c>
      <c r="AJ96" s="180">
        <f t="shared" si="11"/>
        <v>0</v>
      </c>
      <c r="AK96" s="180">
        <f t="shared" si="11"/>
        <v>0</v>
      </c>
      <c r="AL96" s="180">
        <f t="shared" si="11"/>
        <v>0</v>
      </c>
      <c r="AM96" s="180">
        <f t="shared" si="11"/>
        <v>0</v>
      </c>
      <c r="AN96" s="180">
        <f t="shared" si="11"/>
        <v>0</v>
      </c>
      <c r="AO96" s="180">
        <f t="shared" si="11"/>
        <v>0</v>
      </c>
    </row>
    <row r="97" spans="8:41" hidden="1" outlineLevel="1" x14ac:dyDescent="0.75">
      <c r="H97" s="139">
        <f t="shared" ref="H97:H125" si="12">IF(H96&lt;&gt;"",IF(H96+1&lt;YEAR($E$4)+$E$5,H96+1,""),"")</f>
        <v>2023</v>
      </c>
      <c r="L97" s="180">
        <f t="shared" si="9"/>
        <v>0</v>
      </c>
      <c r="M97" s="180">
        <f t="shared" si="9"/>
        <v>-3827.2229999999995</v>
      </c>
      <c r="N97" s="180">
        <f t="shared" si="9"/>
        <v>-3827.2229999999995</v>
      </c>
      <c r="O97" s="180">
        <f t="shared" si="9"/>
        <v>-3827.2229999999995</v>
      </c>
      <c r="P97" s="180">
        <f t="shared" si="9"/>
        <v>-3827.2229999999995</v>
      </c>
      <c r="Q97" s="180">
        <f t="shared" si="9"/>
        <v>-3827.2229999999995</v>
      </c>
      <c r="R97" s="180">
        <f t="shared" si="9"/>
        <v>-3827.2229999999995</v>
      </c>
      <c r="S97" s="180">
        <f t="shared" si="9"/>
        <v>-3827.2229999999995</v>
      </c>
      <c r="T97" s="180">
        <f t="shared" si="9"/>
        <v>-3827.2229999999995</v>
      </c>
      <c r="U97" s="180">
        <f t="shared" si="9"/>
        <v>-3827.2229999999995</v>
      </c>
      <c r="V97" s="180">
        <f t="shared" si="10"/>
        <v>-3827.2229999999995</v>
      </c>
      <c r="W97" s="180">
        <f t="shared" si="10"/>
        <v>0</v>
      </c>
      <c r="X97" s="180">
        <f t="shared" si="10"/>
        <v>0</v>
      </c>
      <c r="Y97" s="180">
        <f t="shared" si="10"/>
        <v>0</v>
      </c>
      <c r="Z97" s="180">
        <f t="shared" si="10"/>
        <v>0</v>
      </c>
      <c r="AA97" s="180">
        <f t="shared" si="10"/>
        <v>0</v>
      </c>
      <c r="AB97" s="180">
        <f t="shared" si="10"/>
        <v>0</v>
      </c>
      <c r="AC97" s="180">
        <f t="shared" si="10"/>
        <v>0</v>
      </c>
      <c r="AD97" s="180">
        <f t="shared" si="10"/>
        <v>0</v>
      </c>
      <c r="AE97" s="180">
        <f t="shared" si="10"/>
        <v>0</v>
      </c>
      <c r="AF97" s="180">
        <f t="shared" si="11"/>
        <v>0</v>
      </c>
      <c r="AG97" s="180">
        <f t="shared" si="11"/>
        <v>0</v>
      </c>
      <c r="AH97" s="180">
        <f t="shared" si="11"/>
        <v>0</v>
      </c>
      <c r="AI97" s="180">
        <f t="shared" si="11"/>
        <v>0</v>
      </c>
      <c r="AJ97" s="180">
        <f t="shared" si="11"/>
        <v>0</v>
      </c>
      <c r="AK97" s="180">
        <f t="shared" si="11"/>
        <v>0</v>
      </c>
      <c r="AL97" s="180">
        <f t="shared" si="11"/>
        <v>0</v>
      </c>
      <c r="AM97" s="180">
        <f t="shared" si="11"/>
        <v>0</v>
      </c>
      <c r="AN97" s="180">
        <f t="shared" si="11"/>
        <v>0</v>
      </c>
      <c r="AO97" s="180">
        <f t="shared" si="11"/>
        <v>0</v>
      </c>
    </row>
    <row r="98" spans="8:41" hidden="1" outlineLevel="1" x14ac:dyDescent="0.75">
      <c r="H98" s="139">
        <f t="shared" si="12"/>
        <v>2024</v>
      </c>
      <c r="L98" s="180">
        <f t="shared" si="9"/>
        <v>0</v>
      </c>
      <c r="M98" s="180">
        <f t="shared" si="9"/>
        <v>0</v>
      </c>
      <c r="N98" s="180">
        <f t="shared" si="9"/>
        <v>-4718.5990000000002</v>
      </c>
      <c r="O98" s="180">
        <f t="shared" si="9"/>
        <v>-4718.5990000000002</v>
      </c>
      <c r="P98" s="180">
        <f t="shared" si="9"/>
        <v>-4718.5990000000002</v>
      </c>
      <c r="Q98" s="180">
        <f t="shared" si="9"/>
        <v>-4718.5990000000002</v>
      </c>
      <c r="R98" s="180">
        <f t="shared" si="9"/>
        <v>-4718.5990000000002</v>
      </c>
      <c r="S98" s="180">
        <f t="shared" si="9"/>
        <v>-4718.5990000000002</v>
      </c>
      <c r="T98" s="180">
        <f t="shared" si="9"/>
        <v>-4718.5990000000002</v>
      </c>
      <c r="U98" s="180">
        <f t="shared" si="9"/>
        <v>-4718.5990000000002</v>
      </c>
      <c r="V98" s="180">
        <f t="shared" si="10"/>
        <v>-4718.5990000000002</v>
      </c>
      <c r="W98" s="180">
        <f t="shared" si="10"/>
        <v>-4718.5990000000002</v>
      </c>
      <c r="X98" s="180">
        <f t="shared" si="10"/>
        <v>0</v>
      </c>
      <c r="Y98" s="180">
        <f t="shared" si="10"/>
        <v>0</v>
      </c>
      <c r="Z98" s="180">
        <f t="shared" si="10"/>
        <v>0</v>
      </c>
      <c r="AA98" s="180">
        <f t="shared" si="10"/>
        <v>0</v>
      </c>
      <c r="AB98" s="180">
        <f t="shared" si="10"/>
        <v>0</v>
      </c>
      <c r="AC98" s="180">
        <f t="shared" si="10"/>
        <v>0</v>
      </c>
      <c r="AD98" s="180">
        <f t="shared" si="10"/>
        <v>0</v>
      </c>
      <c r="AE98" s="180">
        <f t="shared" si="10"/>
        <v>0</v>
      </c>
      <c r="AF98" s="180">
        <f t="shared" si="11"/>
        <v>0</v>
      </c>
      <c r="AG98" s="180">
        <f t="shared" si="11"/>
        <v>0</v>
      </c>
      <c r="AH98" s="180">
        <f t="shared" si="11"/>
        <v>0</v>
      </c>
      <c r="AI98" s="180">
        <f t="shared" si="11"/>
        <v>0</v>
      </c>
      <c r="AJ98" s="180">
        <f t="shared" si="11"/>
        <v>0</v>
      </c>
      <c r="AK98" s="180">
        <f t="shared" si="11"/>
        <v>0</v>
      </c>
      <c r="AL98" s="180">
        <f t="shared" si="11"/>
        <v>0</v>
      </c>
      <c r="AM98" s="180">
        <f t="shared" si="11"/>
        <v>0</v>
      </c>
      <c r="AN98" s="180">
        <f t="shared" si="11"/>
        <v>0</v>
      </c>
      <c r="AO98" s="180">
        <f t="shared" si="11"/>
        <v>0</v>
      </c>
    </row>
    <row r="99" spans="8:41" hidden="1" outlineLevel="1" x14ac:dyDescent="0.75">
      <c r="H99" s="139">
        <f t="shared" si="12"/>
        <v>2025</v>
      </c>
      <c r="L99" s="180">
        <f t="shared" si="9"/>
        <v>0</v>
      </c>
      <c r="M99" s="180">
        <f t="shared" si="9"/>
        <v>0</v>
      </c>
      <c r="N99" s="180">
        <f t="shared" si="9"/>
        <v>0</v>
      </c>
      <c r="O99" s="180">
        <f t="shared" ca="1" si="9"/>
        <v>-798.57009033722966</v>
      </c>
      <c r="P99" s="180">
        <f t="shared" ca="1" si="9"/>
        <v>-798.57009033722966</v>
      </c>
      <c r="Q99" s="180">
        <f t="shared" ca="1" si="9"/>
        <v>-798.57009033722966</v>
      </c>
      <c r="R99" s="180">
        <f t="shared" ca="1" si="9"/>
        <v>-798.57009033722966</v>
      </c>
      <c r="S99" s="180">
        <f t="shared" ca="1" si="9"/>
        <v>-798.57009033722966</v>
      </c>
      <c r="T99" s="180">
        <f t="shared" ca="1" si="9"/>
        <v>-798.57009033722966</v>
      </c>
      <c r="U99" s="180">
        <f t="shared" ca="1" si="9"/>
        <v>-798.57009033722966</v>
      </c>
      <c r="V99" s="180">
        <f t="shared" ca="1" si="10"/>
        <v>-798.57009033722966</v>
      </c>
      <c r="W99" s="180">
        <f t="shared" ca="1" si="10"/>
        <v>-798.57009033722966</v>
      </c>
      <c r="X99" s="180">
        <f t="shared" ca="1" si="10"/>
        <v>-798.57009033722966</v>
      </c>
      <c r="Y99" s="180">
        <f t="shared" si="10"/>
        <v>0</v>
      </c>
      <c r="Z99" s="180">
        <f t="shared" si="10"/>
        <v>0</v>
      </c>
      <c r="AA99" s="180">
        <f t="shared" si="10"/>
        <v>0</v>
      </c>
      <c r="AB99" s="180">
        <f t="shared" si="10"/>
        <v>0</v>
      </c>
      <c r="AC99" s="180">
        <f t="shared" si="10"/>
        <v>0</v>
      </c>
      <c r="AD99" s="180">
        <f t="shared" si="10"/>
        <v>0</v>
      </c>
      <c r="AE99" s="180">
        <f t="shared" si="10"/>
        <v>0</v>
      </c>
      <c r="AF99" s="180">
        <f t="shared" si="11"/>
        <v>0</v>
      </c>
      <c r="AG99" s="180">
        <f t="shared" si="11"/>
        <v>0</v>
      </c>
      <c r="AH99" s="180">
        <f t="shared" si="11"/>
        <v>0</v>
      </c>
      <c r="AI99" s="180">
        <f t="shared" si="11"/>
        <v>0</v>
      </c>
      <c r="AJ99" s="180">
        <f t="shared" si="11"/>
        <v>0</v>
      </c>
      <c r="AK99" s="180">
        <f t="shared" si="11"/>
        <v>0</v>
      </c>
      <c r="AL99" s="180">
        <f t="shared" si="11"/>
        <v>0</v>
      </c>
      <c r="AM99" s="180">
        <f t="shared" si="11"/>
        <v>0</v>
      </c>
      <c r="AN99" s="180">
        <f t="shared" si="11"/>
        <v>0</v>
      </c>
      <c r="AO99" s="180">
        <f t="shared" si="11"/>
        <v>0</v>
      </c>
    </row>
    <row r="100" spans="8:41" hidden="1" outlineLevel="1" x14ac:dyDescent="0.75">
      <c r="H100" s="139">
        <f t="shared" si="12"/>
        <v>2026</v>
      </c>
      <c r="L100" s="180">
        <f t="shared" si="9"/>
        <v>0</v>
      </c>
      <c r="M100" s="180">
        <f t="shared" si="9"/>
        <v>0</v>
      </c>
      <c r="N100" s="180">
        <f t="shared" si="9"/>
        <v>0</v>
      </c>
      <c r="O100" s="180">
        <f t="shared" si="9"/>
        <v>0</v>
      </c>
      <c r="P100" s="180">
        <f t="shared" si="9"/>
        <v>-816.13784725871574</v>
      </c>
      <c r="Q100" s="180">
        <f t="shared" si="9"/>
        <v>-816.13784725871574</v>
      </c>
      <c r="R100" s="180">
        <f t="shared" si="9"/>
        <v>-816.13784725871574</v>
      </c>
      <c r="S100" s="180">
        <f t="shared" si="9"/>
        <v>-816.13784725871574</v>
      </c>
      <c r="T100" s="180">
        <f t="shared" si="9"/>
        <v>-816.13784725871574</v>
      </c>
      <c r="U100" s="180">
        <f t="shared" si="9"/>
        <v>-816.13784725871574</v>
      </c>
      <c r="V100" s="180">
        <f t="shared" si="10"/>
        <v>-816.13784725871574</v>
      </c>
      <c r="W100" s="180">
        <f t="shared" si="10"/>
        <v>-816.13784725871574</v>
      </c>
      <c r="X100" s="180">
        <f t="shared" si="10"/>
        <v>-816.13784725871574</v>
      </c>
      <c r="Y100" s="180">
        <f t="shared" si="10"/>
        <v>-816.13784725871574</v>
      </c>
      <c r="Z100" s="180">
        <f t="shared" si="10"/>
        <v>0</v>
      </c>
      <c r="AA100" s="180">
        <f t="shared" si="10"/>
        <v>0</v>
      </c>
      <c r="AB100" s="180">
        <f t="shared" si="10"/>
        <v>0</v>
      </c>
      <c r="AC100" s="180">
        <f t="shared" si="10"/>
        <v>0</v>
      </c>
      <c r="AD100" s="180">
        <f t="shared" si="10"/>
        <v>0</v>
      </c>
      <c r="AE100" s="180">
        <f t="shared" si="10"/>
        <v>0</v>
      </c>
      <c r="AF100" s="180">
        <f t="shared" si="11"/>
        <v>0</v>
      </c>
      <c r="AG100" s="180">
        <f t="shared" si="11"/>
        <v>0</v>
      </c>
      <c r="AH100" s="180">
        <f t="shared" si="11"/>
        <v>0</v>
      </c>
      <c r="AI100" s="180">
        <f t="shared" si="11"/>
        <v>0</v>
      </c>
      <c r="AJ100" s="180">
        <f t="shared" si="11"/>
        <v>0</v>
      </c>
      <c r="AK100" s="180">
        <f t="shared" si="11"/>
        <v>0</v>
      </c>
      <c r="AL100" s="180">
        <f t="shared" si="11"/>
        <v>0</v>
      </c>
      <c r="AM100" s="180">
        <f t="shared" si="11"/>
        <v>0</v>
      </c>
      <c r="AN100" s="180">
        <f t="shared" si="11"/>
        <v>0</v>
      </c>
      <c r="AO100" s="180">
        <f t="shared" si="11"/>
        <v>0</v>
      </c>
    </row>
    <row r="101" spans="8:41" hidden="1" outlineLevel="1" x14ac:dyDescent="0.75">
      <c r="H101" s="139">
        <f t="shared" si="12"/>
        <v>2027</v>
      </c>
      <c r="L101" s="180">
        <f t="shared" si="9"/>
        <v>0</v>
      </c>
      <c r="M101" s="180">
        <f t="shared" si="9"/>
        <v>0</v>
      </c>
      <c r="N101" s="180">
        <f t="shared" si="9"/>
        <v>0</v>
      </c>
      <c r="O101" s="180">
        <f t="shared" si="9"/>
        <v>0</v>
      </c>
      <c r="P101" s="180">
        <f t="shared" si="9"/>
        <v>0</v>
      </c>
      <c r="Q101" s="180">
        <f t="shared" si="9"/>
        <v>-838.61564528659824</v>
      </c>
      <c r="R101" s="180">
        <f t="shared" si="9"/>
        <v>-838.61564528659824</v>
      </c>
      <c r="S101" s="180">
        <f t="shared" si="9"/>
        <v>-838.61564528659824</v>
      </c>
      <c r="T101" s="180">
        <f t="shared" si="9"/>
        <v>-838.61564528659824</v>
      </c>
      <c r="U101" s="180">
        <f t="shared" si="9"/>
        <v>-838.61564528659824</v>
      </c>
      <c r="V101" s="180">
        <f t="shared" si="10"/>
        <v>-838.61564528659824</v>
      </c>
      <c r="W101" s="180">
        <f t="shared" si="10"/>
        <v>-838.61564528659824</v>
      </c>
      <c r="X101" s="180">
        <f t="shared" si="10"/>
        <v>-838.61564528659824</v>
      </c>
      <c r="Y101" s="180">
        <f t="shared" si="10"/>
        <v>-838.61564528659824</v>
      </c>
      <c r="Z101" s="180">
        <f t="shared" si="10"/>
        <v>-838.61564528659824</v>
      </c>
      <c r="AA101" s="180">
        <f t="shared" si="10"/>
        <v>0</v>
      </c>
      <c r="AB101" s="180">
        <f t="shared" si="10"/>
        <v>0</v>
      </c>
      <c r="AC101" s="180">
        <f t="shared" si="10"/>
        <v>0</v>
      </c>
      <c r="AD101" s="180">
        <f t="shared" si="10"/>
        <v>0</v>
      </c>
      <c r="AE101" s="180">
        <f t="shared" si="10"/>
        <v>0</v>
      </c>
      <c r="AF101" s="180">
        <f t="shared" si="11"/>
        <v>0</v>
      </c>
      <c r="AG101" s="180">
        <f t="shared" si="11"/>
        <v>0</v>
      </c>
      <c r="AH101" s="180">
        <f t="shared" si="11"/>
        <v>0</v>
      </c>
      <c r="AI101" s="180">
        <f t="shared" si="11"/>
        <v>0</v>
      </c>
      <c r="AJ101" s="180">
        <f t="shared" si="11"/>
        <v>0</v>
      </c>
      <c r="AK101" s="180">
        <f t="shared" si="11"/>
        <v>0</v>
      </c>
      <c r="AL101" s="180">
        <f t="shared" si="11"/>
        <v>0</v>
      </c>
      <c r="AM101" s="180">
        <f t="shared" si="11"/>
        <v>0</v>
      </c>
      <c r="AN101" s="180">
        <f t="shared" si="11"/>
        <v>0</v>
      </c>
      <c r="AO101" s="180">
        <f t="shared" si="11"/>
        <v>0</v>
      </c>
    </row>
    <row r="102" spans="8:41" hidden="1" outlineLevel="1" x14ac:dyDescent="0.75">
      <c r="H102" s="139">
        <f t="shared" si="12"/>
        <v>2028</v>
      </c>
      <c r="L102" s="180">
        <f t="shared" si="9"/>
        <v>0</v>
      </c>
      <c r="M102" s="180">
        <f t="shared" si="9"/>
        <v>0</v>
      </c>
      <c r="N102" s="180">
        <f t="shared" si="9"/>
        <v>0</v>
      </c>
      <c r="O102" s="180">
        <f t="shared" si="9"/>
        <v>0</v>
      </c>
      <c r="P102" s="180">
        <f t="shared" si="9"/>
        <v>0</v>
      </c>
      <c r="Q102" s="180">
        <f t="shared" si="9"/>
        <v>0</v>
      </c>
      <c r="R102" s="180">
        <f t="shared" si="9"/>
        <v>-861.7125193760545</v>
      </c>
      <c r="S102" s="180">
        <f t="shared" si="9"/>
        <v>-861.7125193760545</v>
      </c>
      <c r="T102" s="180">
        <f t="shared" si="9"/>
        <v>-861.7125193760545</v>
      </c>
      <c r="U102" s="180">
        <f t="shared" si="9"/>
        <v>-861.7125193760545</v>
      </c>
      <c r="V102" s="180">
        <f t="shared" si="10"/>
        <v>-861.7125193760545</v>
      </c>
      <c r="W102" s="180">
        <f t="shared" si="10"/>
        <v>-861.7125193760545</v>
      </c>
      <c r="X102" s="180">
        <f t="shared" si="10"/>
        <v>-861.7125193760545</v>
      </c>
      <c r="Y102" s="180">
        <f t="shared" si="10"/>
        <v>-861.7125193760545</v>
      </c>
      <c r="Z102" s="180">
        <f t="shared" si="10"/>
        <v>-861.7125193760545</v>
      </c>
      <c r="AA102" s="180">
        <f t="shared" si="10"/>
        <v>-861.7125193760545</v>
      </c>
      <c r="AB102" s="180">
        <f t="shared" si="10"/>
        <v>0</v>
      </c>
      <c r="AC102" s="180">
        <f t="shared" si="10"/>
        <v>0</v>
      </c>
      <c r="AD102" s="180">
        <f t="shared" si="10"/>
        <v>0</v>
      </c>
      <c r="AE102" s="180">
        <f t="shared" si="10"/>
        <v>0</v>
      </c>
      <c r="AF102" s="180">
        <f t="shared" si="11"/>
        <v>0</v>
      </c>
      <c r="AG102" s="180">
        <f t="shared" si="11"/>
        <v>0</v>
      </c>
      <c r="AH102" s="180">
        <f t="shared" si="11"/>
        <v>0</v>
      </c>
      <c r="AI102" s="180">
        <f t="shared" si="11"/>
        <v>0</v>
      </c>
      <c r="AJ102" s="180">
        <f t="shared" si="11"/>
        <v>0</v>
      </c>
      <c r="AK102" s="180">
        <f t="shared" si="11"/>
        <v>0</v>
      </c>
      <c r="AL102" s="180">
        <f t="shared" si="11"/>
        <v>0</v>
      </c>
      <c r="AM102" s="180">
        <f t="shared" si="11"/>
        <v>0</v>
      </c>
      <c r="AN102" s="180">
        <f t="shared" si="11"/>
        <v>0</v>
      </c>
      <c r="AO102" s="180">
        <f t="shared" si="11"/>
        <v>0</v>
      </c>
    </row>
    <row r="103" spans="8:41" hidden="1" outlineLevel="1" x14ac:dyDescent="0.75">
      <c r="H103" s="139">
        <f t="shared" si="12"/>
        <v>2029</v>
      </c>
      <c r="L103" s="180">
        <f t="shared" si="9"/>
        <v>0</v>
      </c>
      <c r="M103" s="180">
        <f t="shared" si="9"/>
        <v>0</v>
      </c>
      <c r="N103" s="180">
        <f t="shared" si="9"/>
        <v>0</v>
      </c>
      <c r="O103" s="180">
        <f t="shared" si="9"/>
        <v>0</v>
      </c>
      <c r="P103" s="180">
        <f t="shared" si="9"/>
        <v>0</v>
      </c>
      <c r="Q103" s="180">
        <f t="shared" si="9"/>
        <v>0</v>
      </c>
      <c r="R103" s="180">
        <f t="shared" si="9"/>
        <v>0</v>
      </c>
      <c r="S103" s="180">
        <f t="shared" si="9"/>
        <v>-885.44551991473986</v>
      </c>
      <c r="T103" s="180">
        <f t="shared" si="9"/>
        <v>-885.44551991473986</v>
      </c>
      <c r="U103" s="180">
        <f t="shared" si="9"/>
        <v>-885.44551991473986</v>
      </c>
      <c r="V103" s="180">
        <f t="shared" si="10"/>
        <v>-885.44551991473986</v>
      </c>
      <c r="W103" s="180">
        <f t="shared" si="10"/>
        <v>-885.44551991473986</v>
      </c>
      <c r="X103" s="180">
        <f t="shared" si="10"/>
        <v>-885.44551991473986</v>
      </c>
      <c r="Y103" s="180">
        <f t="shared" si="10"/>
        <v>-885.44551991473986</v>
      </c>
      <c r="Z103" s="180">
        <f t="shared" si="10"/>
        <v>-885.44551991473986</v>
      </c>
      <c r="AA103" s="180">
        <f t="shared" si="10"/>
        <v>-885.44551991473986</v>
      </c>
      <c r="AB103" s="180">
        <f t="shared" si="10"/>
        <v>-885.44551991473986</v>
      </c>
      <c r="AC103" s="180">
        <f t="shared" si="10"/>
        <v>0</v>
      </c>
      <c r="AD103" s="180">
        <f t="shared" si="10"/>
        <v>0</v>
      </c>
      <c r="AE103" s="180">
        <f t="shared" si="10"/>
        <v>0</v>
      </c>
      <c r="AF103" s="180">
        <f t="shared" si="11"/>
        <v>0</v>
      </c>
      <c r="AG103" s="180">
        <f t="shared" si="11"/>
        <v>0</v>
      </c>
      <c r="AH103" s="180">
        <f t="shared" si="11"/>
        <v>0</v>
      </c>
      <c r="AI103" s="180">
        <f t="shared" si="11"/>
        <v>0</v>
      </c>
      <c r="AJ103" s="180">
        <f t="shared" si="11"/>
        <v>0</v>
      </c>
      <c r="AK103" s="180">
        <f t="shared" si="11"/>
        <v>0</v>
      </c>
      <c r="AL103" s="180">
        <f t="shared" si="11"/>
        <v>0</v>
      </c>
      <c r="AM103" s="180">
        <f t="shared" si="11"/>
        <v>0</v>
      </c>
      <c r="AN103" s="180">
        <f t="shared" si="11"/>
        <v>0</v>
      </c>
      <c r="AO103" s="180">
        <f t="shared" si="11"/>
        <v>0</v>
      </c>
    </row>
    <row r="104" spans="8:41" hidden="1" outlineLevel="1" x14ac:dyDescent="0.75">
      <c r="H104" s="139">
        <f t="shared" si="12"/>
        <v>2030</v>
      </c>
      <c r="L104" s="180">
        <f t="shared" si="9"/>
        <v>0</v>
      </c>
      <c r="M104" s="180">
        <f t="shared" si="9"/>
        <v>0</v>
      </c>
      <c r="N104" s="180">
        <f t="shared" si="9"/>
        <v>0</v>
      </c>
      <c r="O104" s="180">
        <f t="shared" si="9"/>
        <v>0</v>
      </c>
      <c r="P104" s="180">
        <f t="shared" si="9"/>
        <v>0</v>
      </c>
      <c r="Q104" s="180">
        <f t="shared" si="9"/>
        <v>0</v>
      </c>
      <c r="R104" s="180">
        <f t="shared" si="9"/>
        <v>0</v>
      </c>
      <c r="S104" s="180">
        <f t="shared" si="9"/>
        <v>0</v>
      </c>
      <c r="T104" s="180">
        <f t="shared" si="9"/>
        <v>-909.83216688643427</v>
      </c>
      <c r="U104" s="180">
        <f t="shared" si="9"/>
        <v>-909.83216688643427</v>
      </c>
      <c r="V104" s="180">
        <f t="shared" si="10"/>
        <v>-909.83216688643427</v>
      </c>
      <c r="W104" s="180">
        <f t="shared" si="10"/>
        <v>-909.83216688643427</v>
      </c>
      <c r="X104" s="180">
        <f t="shared" si="10"/>
        <v>-909.83216688643427</v>
      </c>
      <c r="Y104" s="180">
        <f t="shared" si="10"/>
        <v>-909.83216688643427</v>
      </c>
      <c r="Z104" s="180">
        <f t="shared" si="10"/>
        <v>-909.83216688643427</v>
      </c>
      <c r="AA104" s="180">
        <f t="shared" si="10"/>
        <v>-909.83216688643427</v>
      </c>
      <c r="AB104" s="180">
        <f t="shared" si="10"/>
        <v>-909.83216688643427</v>
      </c>
      <c r="AC104" s="180">
        <f t="shared" si="10"/>
        <v>-909.83216688643427</v>
      </c>
      <c r="AD104" s="180">
        <f t="shared" si="10"/>
        <v>0</v>
      </c>
      <c r="AE104" s="180">
        <f t="shared" si="10"/>
        <v>0</v>
      </c>
      <c r="AF104" s="180">
        <f t="shared" si="11"/>
        <v>0</v>
      </c>
      <c r="AG104" s="180">
        <f t="shared" si="11"/>
        <v>0</v>
      </c>
      <c r="AH104" s="180">
        <f t="shared" si="11"/>
        <v>0</v>
      </c>
      <c r="AI104" s="180">
        <f t="shared" si="11"/>
        <v>0</v>
      </c>
      <c r="AJ104" s="180">
        <f t="shared" si="11"/>
        <v>0</v>
      </c>
      <c r="AK104" s="180">
        <f t="shared" si="11"/>
        <v>0</v>
      </c>
      <c r="AL104" s="180">
        <f t="shared" si="11"/>
        <v>0</v>
      </c>
      <c r="AM104" s="180">
        <f t="shared" si="11"/>
        <v>0</v>
      </c>
      <c r="AN104" s="180">
        <f t="shared" si="11"/>
        <v>0</v>
      </c>
      <c r="AO104" s="180">
        <f t="shared" si="11"/>
        <v>0</v>
      </c>
    </row>
    <row r="105" spans="8:41" hidden="1" outlineLevel="1" x14ac:dyDescent="0.75">
      <c r="H105" s="139">
        <f t="shared" si="12"/>
        <v>2031</v>
      </c>
      <c r="L105" s="180">
        <f t="shared" si="9"/>
        <v>0</v>
      </c>
      <c r="M105" s="180">
        <f t="shared" si="9"/>
        <v>0</v>
      </c>
      <c r="N105" s="180">
        <f t="shared" si="9"/>
        <v>0</v>
      </c>
      <c r="O105" s="180">
        <f t="shared" si="9"/>
        <v>0</v>
      </c>
      <c r="P105" s="180">
        <f t="shared" si="9"/>
        <v>0</v>
      </c>
      <c r="Q105" s="180">
        <f t="shared" si="9"/>
        <v>0</v>
      </c>
      <c r="R105" s="180">
        <f t="shared" si="9"/>
        <v>0</v>
      </c>
      <c r="S105" s="180">
        <f t="shared" si="9"/>
        <v>0</v>
      </c>
      <c r="T105" s="180">
        <f t="shared" si="9"/>
        <v>0</v>
      </c>
      <c r="U105" s="180">
        <f t="shared" si="9"/>
        <v>-934.89046280450236</v>
      </c>
      <c r="V105" s="180">
        <f t="shared" si="10"/>
        <v>-934.89046280450236</v>
      </c>
      <c r="W105" s="180">
        <f t="shared" si="10"/>
        <v>-934.89046280450236</v>
      </c>
      <c r="X105" s="180">
        <f t="shared" si="10"/>
        <v>-934.89046280450236</v>
      </c>
      <c r="Y105" s="180">
        <f t="shared" si="10"/>
        <v>-934.89046280450236</v>
      </c>
      <c r="Z105" s="180">
        <f t="shared" si="10"/>
        <v>-934.89046280450236</v>
      </c>
      <c r="AA105" s="180">
        <f t="shared" si="10"/>
        <v>-934.89046280450236</v>
      </c>
      <c r="AB105" s="180">
        <f t="shared" si="10"/>
        <v>-934.89046280450236</v>
      </c>
      <c r="AC105" s="180">
        <f t="shared" si="10"/>
        <v>-934.89046280450236</v>
      </c>
      <c r="AD105" s="180">
        <f t="shared" si="10"/>
        <v>-934.89046280450236</v>
      </c>
      <c r="AE105" s="180">
        <f t="shared" si="10"/>
        <v>0</v>
      </c>
      <c r="AF105" s="180">
        <f t="shared" si="11"/>
        <v>0</v>
      </c>
      <c r="AG105" s="180">
        <f t="shared" si="11"/>
        <v>0</v>
      </c>
      <c r="AH105" s="180">
        <f t="shared" si="11"/>
        <v>0</v>
      </c>
      <c r="AI105" s="180">
        <f t="shared" si="11"/>
        <v>0</v>
      </c>
      <c r="AJ105" s="180">
        <f t="shared" si="11"/>
        <v>0</v>
      </c>
      <c r="AK105" s="180">
        <f t="shared" si="11"/>
        <v>0</v>
      </c>
      <c r="AL105" s="180">
        <f t="shared" si="11"/>
        <v>0</v>
      </c>
      <c r="AM105" s="180">
        <f t="shared" si="11"/>
        <v>0</v>
      </c>
      <c r="AN105" s="180">
        <f t="shared" si="11"/>
        <v>0</v>
      </c>
      <c r="AO105" s="180">
        <f t="shared" si="11"/>
        <v>0</v>
      </c>
    </row>
    <row r="106" spans="8:41" hidden="1" outlineLevel="1" x14ac:dyDescent="0.75">
      <c r="H106" s="139">
        <f t="shared" si="12"/>
        <v>2032</v>
      </c>
      <c r="L106" s="180">
        <f t="shared" ref="L106:U115" si="13">IF(AND($H106&lt;&gt;"",L$67&lt;&gt;""),IF(AND(L$67&gt;=$H106,L$67&lt;$H106+$D$28),SUMIFS($L$95:$AO$95,$L$67:$AO$67,$H106)/$D$28,0),"")</f>
        <v>0</v>
      </c>
      <c r="M106" s="180">
        <f t="shared" si="13"/>
        <v>0</v>
      </c>
      <c r="N106" s="180">
        <f t="shared" si="13"/>
        <v>0</v>
      </c>
      <c r="O106" s="180">
        <f t="shared" si="13"/>
        <v>0</v>
      </c>
      <c r="P106" s="180">
        <f t="shared" si="13"/>
        <v>0</v>
      </c>
      <c r="Q106" s="180">
        <f t="shared" si="13"/>
        <v>0</v>
      </c>
      <c r="R106" s="180">
        <f t="shared" si="13"/>
        <v>0</v>
      </c>
      <c r="S106" s="180">
        <f t="shared" si="13"/>
        <v>0</v>
      </c>
      <c r="T106" s="180">
        <f t="shared" si="13"/>
        <v>0</v>
      </c>
      <c r="U106" s="180">
        <f t="shared" si="13"/>
        <v>0</v>
      </c>
      <c r="V106" s="180">
        <f t="shared" ref="V106:AE115" si="14">IF(AND($H106&lt;&gt;"",V$67&lt;&gt;""),IF(AND(V$67&gt;=$H106,V$67&lt;$H106+$D$28),SUMIFS($L$95:$AO$95,$L$67:$AO$67,$H106)/$D$28,0),"")</f>
        <v>-960.6389060015639</v>
      </c>
      <c r="W106" s="180">
        <f t="shared" si="14"/>
        <v>-960.6389060015639</v>
      </c>
      <c r="X106" s="180">
        <f t="shared" si="14"/>
        <v>-960.6389060015639</v>
      </c>
      <c r="Y106" s="180">
        <f t="shared" si="14"/>
        <v>-960.6389060015639</v>
      </c>
      <c r="Z106" s="180">
        <f t="shared" si="14"/>
        <v>-960.6389060015639</v>
      </c>
      <c r="AA106" s="180">
        <f t="shared" si="14"/>
        <v>-960.6389060015639</v>
      </c>
      <c r="AB106" s="180">
        <f t="shared" si="14"/>
        <v>-960.6389060015639</v>
      </c>
      <c r="AC106" s="180">
        <f t="shared" si="14"/>
        <v>-960.6389060015639</v>
      </c>
      <c r="AD106" s="180">
        <f t="shared" si="14"/>
        <v>-960.6389060015639</v>
      </c>
      <c r="AE106" s="180">
        <f t="shared" si="14"/>
        <v>-960.6389060015639</v>
      </c>
      <c r="AF106" s="180">
        <f t="shared" ref="AF106:AO115" si="15">IF(AND($H106&lt;&gt;"",AF$67&lt;&gt;""),IF(AND(AF$67&gt;=$H106,AF$67&lt;$H106+$D$28),SUMIFS($L$95:$AO$95,$L$67:$AO$67,$H106)/$D$28,0),"")</f>
        <v>0</v>
      </c>
      <c r="AG106" s="180">
        <f t="shared" si="15"/>
        <v>0</v>
      </c>
      <c r="AH106" s="180">
        <f t="shared" si="15"/>
        <v>0</v>
      </c>
      <c r="AI106" s="180">
        <f t="shared" si="15"/>
        <v>0</v>
      </c>
      <c r="AJ106" s="180">
        <f t="shared" si="15"/>
        <v>0</v>
      </c>
      <c r="AK106" s="180">
        <f t="shared" si="15"/>
        <v>0</v>
      </c>
      <c r="AL106" s="180">
        <f t="shared" si="15"/>
        <v>0</v>
      </c>
      <c r="AM106" s="180">
        <f t="shared" si="15"/>
        <v>0</v>
      </c>
      <c r="AN106" s="180">
        <f t="shared" si="15"/>
        <v>0</v>
      </c>
      <c r="AO106" s="180">
        <f t="shared" si="15"/>
        <v>0</v>
      </c>
    </row>
    <row r="107" spans="8:41" hidden="1" outlineLevel="1" x14ac:dyDescent="0.75">
      <c r="H107" s="139">
        <f t="shared" si="12"/>
        <v>2033</v>
      </c>
      <c r="L107" s="180">
        <f t="shared" si="13"/>
        <v>0</v>
      </c>
      <c r="M107" s="180">
        <f t="shared" si="13"/>
        <v>0</v>
      </c>
      <c r="N107" s="180">
        <f t="shared" si="13"/>
        <v>0</v>
      </c>
      <c r="O107" s="180">
        <f t="shared" si="13"/>
        <v>0</v>
      </c>
      <c r="P107" s="180">
        <f t="shared" si="13"/>
        <v>0</v>
      </c>
      <c r="Q107" s="180">
        <f t="shared" si="13"/>
        <v>0</v>
      </c>
      <c r="R107" s="180">
        <f t="shared" si="13"/>
        <v>0</v>
      </c>
      <c r="S107" s="180">
        <f t="shared" si="13"/>
        <v>0</v>
      </c>
      <c r="T107" s="180">
        <f t="shared" si="13"/>
        <v>0</v>
      </c>
      <c r="U107" s="180">
        <f t="shared" si="13"/>
        <v>0</v>
      </c>
      <c r="V107" s="180">
        <f t="shared" si="14"/>
        <v>0</v>
      </c>
      <c r="W107" s="180">
        <f t="shared" si="14"/>
        <v>-987.0965042851833</v>
      </c>
      <c r="X107" s="180">
        <f t="shared" si="14"/>
        <v>-987.0965042851833</v>
      </c>
      <c r="Y107" s="180">
        <f t="shared" si="14"/>
        <v>-987.0965042851833</v>
      </c>
      <c r="Z107" s="180">
        <f t="shared" si="14"/>
        <v>-987.0965042851833</v>
      </c>
      <c r="AA107" s="180">
        <f t="shared" si="14"/>
        <v>-987.0965042851833</v>
      </c>
      <c r="AB107" s="180">
        <f t="shared" si="14"/>
        <v>-987.0965042851833</v>
      </c>
      <c r="AC107" s="180">
        <f t="shared" si="14"/>
        <v>-987.0965042851833</v>
      </c>
      <c r="AD107" s="180">
        <f t="shared" si="14"/>
        <v>-987.0965042851833</v>
      </c>
      <c r="AE107" s="180">
        <f t="shared" si="14"/>
        <v>-987.0965042851833</v>
      </c>
      <c r="AF107" s="180">
        <f t="shared" si="15"/>
        <v>-987.0965042851833</v>
      </c>
      <c r="AG107" s="180">
        <f t="shared" si="15"/>
        <v>0</v>
      </c>
      <c r="AH107" s="180">
        <f t="shared" si="15"/>
        <v>0</v>
      </c>
      <c r="AI107" s="180">
        <f t="shared" si="15"/>
        <v>0</v>
      </c>
      <c r="AJ107" s="180">
        <f t="shared" si="15"/>
        <v>0</v>
      </c>
      <c r="AK107" s="180">
        <f t="shared" si="15"/>
        <v>0</v>
      </c>
      <c r="AL107" s="180">
        <f t="shared" si="15"/>
        <v>0</v>
      </c>
      <c r="AM107" s="180">
        <f t="shared" si="15"/>
        <v>0</v>
      </c>
      <c r="AN107" s="180">
        <f t="shared" si="15"/>
        <v>0</v>
      </c>
      <c r="AO107" s="180">
        <f t="shared" si="15"/>
        <v>0</v>
      </c>
    </row>
    <row r="108" spans="8:41" hidden="1" outlineLevel="1" x14ac:dyDescent="0.75">
      <c r="H108" s="139">
        <f t="shared" si="12"/>
        <v>2034</v>
      </c>
      <c r="L108" s="180">
        <f t="shared" si="13"/>
        <v>0</v>
      </c>
      <c r="M108" s="180">
        <f t="shared" si="13"/>
        <v>0</v>
      </c>
      <c r="N108" s="180">
        <f t="shared" si="13"/>
        <v>0</v>
      </c>
      <c r="O108" s="180">
        <f t="shared" si="13"/>
        <v>0</v>
      </c>
      <c r="P108" s="180">
        <f t="shared" si="13"/>
        <v>0</v>
      </c>
      <c r="Q108" s="180">
        <f t="shared" si="13"/>
        <v>0</v>
      </c>
      <c r="R108" s="180">
        <f t="shared" si="13"/>
        <v>0</v>
      </c>
      <c r="S108" s="180">
        <f t="shared" si="13"/>
        <v>0</v>
      </c>
      <c r="T108" s="180">
        <f t="shared" si="13"/>
        <v>0</v>
      </c>
      <c r="U108" s="180">
        <f t="shared" si="13"/>
        <v>0</v>
      </c>
      <c r="V108" s="180">
        <f t="shared" si="14"/>
        <v>0</v>
      </c>
      <c r="W108" s="180">
        <f t="shared" si="14"/>
        <v>0</v>
      </c>
      <c r="X108" s="180">
        <f t="shared" si="14"/>
        <v>-1014.2827889696594</v>
      </c>
      <c r="Y108" s="180">
        <f t="shared" si="14"/>
        <v>-1014.2827889696594</v>
      </c>
      <c r="Z108" s="180">
        <f t="shared" si="14"/>
        <v>-1014.2827889696594</v>
      </c>
      <c r="AA108" s="180">
        <f t="shared" si="14"/>
        <v>-1014.2827889696594</v>
      </c>
      <c r="AB108" s="180">
        <f t="shared" si="14"/>
        <v>-1014.2827889696594</v>
      </c>
      <c r="AC108" s="180">
        <f t="shared" si="14"/>
        <v>-1014.2827889696594</v>
      </c>
      <c r="AD108" s="180">
        <f t="shared" si="14"/>
        <v>-1014.2827889696594</v>
      </c>
      <c r="AE108" s="180">
        <f t="shared" si="14"/>
        <v>-1014.2827889696594</v>
      </c>
      <c r="AF108" s="180">
        <f t="shared" si="15"/>
        <v>-1014.2827889696594</v>
      </c>
      <c r="AG108" s="180">
        <f t="shared" si="15"/>
        <v>-1014.2827889696594</v>
      </c>
      <c r="AH108" s="180">
        <f t="shared" si="15"/>
        <v>0</v>
      </c>
      <c r="AI108" s="180">
        <f t="shared" si="15"/>
        <v>0</v>
      </c>
      <c r="AJ108" s="180">
        <f t="shared" si="15"/>
        <v>0</v>
      </c>
      <c r="AK108" s="180">
        <f t="shared" si="15"/>
        <v>0</v>
      </c>
      <c r="AL108" s="180">
        <f t="shared" si="15"/>
        <v>0</v>
      </c>
      <c r="AM108" s="180">
        <f t="shared" si="15"/>
        <v>0</v>
      </c>
      <c r="AN108" s="180">
        <f t="shared" si="15"/>
        <v>0</v>
      </c>
      <c r="AO108" s="180">
        <f t="shared" si="15"/>
        <v>0</v>
      </c>
    </row>
    <row r="109" spans="8:41" hidden="1" outlineLevel="1" x14ac:dyDescent="0.75">
      <c r="H109" s="139">
        <f t="shared" si="12"/>
        <v>2035</v>
      </c>
      <c r="L109" s="180">
        <f t="shared" si="13"/>
        <v>0</v>
      </c>
      <c r="M109" s="180">
        <f t="shared" si="13"/>
        <v>0</v>
      </c>
      <c r="N109" s="180">
        <f t="shared" si="13"/>
        <v>0</v>
      </c>
      <c r="O109" s="180">
        <f t="shared" si="13"/>
        <v>0</v>
      </c>
      <c r="P109" s="180">
        <f t="shared" si="13"/>
        <v>0</v>
      </c>
      <c r="Q109" s="180">
        <f t="shared" si="13"/>
        <v>0</v>
      </c>
      <c r="R109" s="180">
        <f t="shared" si="13"/>
        <v>0</v>
      </c>
      <c r="S109" s="180">
        <f t="shared" si="13"/>
        <v>0</v>
      </c>
      <c r="T109" s="180">
        <f t="shared" si="13"/>
        <v>0</v>
      </c>
      <c r="U109" s="180">
        <f t="shared" si="13"/>
        <v>0</v>
      </c>
      <c r="V109" s="180">
        <f t="shared" si="14"/>
        <v>0</v>
      </c>
      <c r="W109" s="180">
        <f t="shared" si="14"/>
        <v>0</v>
      </c>
      <c r="X109" s="180">
        <f t="shared" si="14"/>
        <v>0</v>
      </c>
      <c r="Y109" s="180">
        <f t="shared" si="14"/>
        <v>-1042.2178292942749</v>
      </c>
      <c r="Z109" s="180">
        <f t="shared" si="14"/>
        <v>-1042.2178292942749</v>
      </c>
      <c r="AA109" s="180">
        <f t="shared" si="14"/>
        <v>-1042.2178292942749</v>
      </c>
      <c r="AB109" s="180">
        <f t="shared" si="14"/>
        <v>-1042.2178292942749</v>
      </c>
      <c r="AC109" s="180">
        <f t="shared" si="14"/>
        <v>-1042.2178292942749</v>
      </c>
      <c r="AD109" s="180">
        <f t="shared" si="14"/>
        <v>-1042.2178292942749</v>
      </c>
      <c r="AE109" s="180">
        <f t="shared" si="14"/>
        <v>-1042.2178292942749</v>
      </c>
      <c r="AF109" s="180">
        <f t="shared" si="15"/>
        <v>-1042.2178292942749</v>
      </c>
      <c r="AG109" s="180">
        <f t="shared" si="15"/>
        <v>-1042.2178292942749</v>
      </c>
      <c r="AH109" s="180">
        <f t="shared" si="15"/>
        <v>-1042.2178292942749</v>
      </c>
      <c r="AI109" s="180">
        <f t="shared" si="15"/>
        <v>0</v>
      </c>
      <c r="AJ109" s="180">
        <f t="shared" si="15"/>
        <v>0</v>
      </c>
      <c r="AK109" s="180">
        <f t="shared" si="15"/>
        <v>0</v>
      </c>
      <c r="AL109" s="180">
        <f t="shared" si="15"/>
        <v>0</v>
      </c>
      <c r="AM109" s="180">
        <f t="shared" si="15"/>
        <v>0</v>
      </c>
      <c r="AN109" s="180">
        <f t="shared" si="15"/>
        <v>0</v>
      </c>
      <c r="AO109" s="180">
        <f t="shared" si="15"/>
        <v>0</v>
      </c>
    </row>
    <row r="110" spans="8:41" hidden="1" outlineLevel="1" x14ac:dyDescent="0.75">
      <c r="H110" s="139">
        <f t="shared" si="12"/>
        <v>2036</v>
      </c>
      <c r="L110" s="180">
        <f t="shared" si="13"/>
        <v>0</v>
      </c>
      <c r="M110" s="180">
        <f t="shared" si="13"/>
        <v>0</v>
      </c>
      <c r="N110" s="180">
        <f t="shared" si="13"/>
        <v>0</v>
      </c>
      <c r="O110" s="180">
        <f t="shared" si="13"/>
        <v>0</v>
      </c>
      <c r="P110" s="180">
        <f t="shared" si="13"/>
        <v>0</v>
      </c>
      <c r="Q110" s="180">
        <f t="shared" si="13"/>
        <v>0</v>
      </c>
      <c r="R110" s="180">
        <f t="shared" si="13"/>
        <v>0</v>
      </c>
      <c r="S110" s="180">
        <f t="shared" si="13"/>
        <v>0</v>
      </c>
      <c r="T110" s="180">
        <f t="shared" si="13"/>
        <v>0</v>
      </c>
      <c r="U110" s="180">
        <f t="shared" si="13"/>
        <v>0</v>
      </c>
      <c r="V110" s="180">
        <f t="shared" si="14"/>
        <v>0</v>
      </c>
      <c r="W110" s="180">
        <f t="shared" si="14"/>
        <v>0</v>
      </c>
      <c r="X110" s="180">
        <f t="shared" si="14"/>
        <v>0</v>
      </c>
      <c r="Y110" s="180">
        <f t="shared" si="14"/>
        <v>0</v>
      </c>
      <c r="Z110" s="180">
        <f t="shared" si="14"/>
        <v>-1070.9222472386477</v>
      </c>
      <c r="AA110" s="180">
        <f t="shared" si="14"/>
        <v>-1070.9222472386477</v>
      </c>
      <c r="AB110" s="180">
        <f t="shared" si="14"/>
        <v>-1070.9222472386477</v>
      </c>
      <c r="AC110" s="180">
        <f t="shared" si="14"/>
        <v>-1070.9222472386477</v>
      </c>
      <c r="AD110" s="180">
        <f t="shared" si="14"/>
        <v>-1070.9222472386477</v>
      </c>
      <c r="AE110" s="180">
        <f t="shared" si="14"/>
        <v>-1070.9222472386477</v>
      </c>
      <c r="AF110" s="180">
        <f t="shared" si="15"/>
        <v>-1070.9222472386477</v>
      </c>
      <c r="AG110" s="180">
        <f t="shared" si="15"/>
        <v>-1070.9222472386477</v>
      </c>
      <c r="AH110" s="180">
        <f t="shared" si="15"/>
        <v>-1070.9222472386477</v>
      </c>
      <c r="AI110" s="180">
        <f t="shared" si="15"/>
        <v>-1070.9222472386477</v>
      </c>
      <c r="AJ110" s="180">
        <f t="shared" si="15"/>
        <v>0</v>
      </c>
      <c r="AK110" s="180">
        <f t="shared" si="15"/>
        <v>0</v>
      </c>
      <c r="AL110" s="180">
        <f t="shared" si="15"/>
        <v>0</v>
      </c>
      <c r="AM110" s="180">
        <f t="shared" si="15"/>
        <v>0</v>
      </c>
      <c r="AN110" s="180">
        <f t="shared" si="15"/>
        <v>0</v>
      </c>
      <c r="AO110" s="180">
        <f t="shared" si="15"/>
        <v>0</v>
      </c>
    </row>
    <row r="111" spans="8:41" hidden="1" outlineLevel="1" x14ac:dyDescent="0.75">
      <c r="H111" s="139">
        <f t="shared" si="12"/>
        <v>2037</v>
      </c>
      <c r="L111" s="180">
        <f t="shared" si="13"/>
        <v>0</v>
      </c>
      <c r="M111" s="180">
        <f t="shared" si="13"/>
        <v>0</v>
      </c>
      <c r="N111" s="180">
        <f t="shared" si="13"/>
        <v>0</v>
      </c>
      <c r="O111" s="180">
        <f t="shared" si="13"/>
        <v>0</v>
      </c>
      <c r="P111" s="180">
        <f t="shared" si="13"/>
        <v>0</v>
      </c>
      <c r="Q111" s="180">
        <f t="shared" si="13"/>
        <v>0</v>
      </c>
      <c r="R111" s="180">
        <f t="shared" si="13"/>
        <v>0</v>
      </c>
      <c r="S111" s="180">
        <f t="shared" si="13"/>
        <v>0</v>
      </c>
      <c r="T111" s="180">
        <f t="shared" si="13"/>
        <v>0</v>
      </c>
      <c r="U111" s="180">
        <f t="shared" si="13"/>
        <v>0</v>
      </c>
      <c r="V111" s="180">
        <f t="shared" si="14"/>
        <v>0</v>
      </c>
      <c r="W111" s="180">
        <f t="shared" si="14"/>
        <v>0</v>
      </c>
      <c r="X111" s="180">
        <f t="shared" si="14"/>
        <v>0</v>
      </c>
      <c r="Y111" s="180">
        <f t="shared" si="14"/>
        <v>0</v>
      </c>
      <c r="Z111" s="180">
        <f t="shared" si="14"/>
        <v>0</v>
      </c>
      <c r="AA111" s="180">
        <f t="shared" si="14"/>
        <v>-1100.4172327461208</v>
      </c>
      <c r="AB111" s="180">
        <f t="shared" si="14"/>
        <v>-1100.4172327461208</v>
      </c>
      <c r="AC111" s="180">
        <f t="shared" si="14"/>
        <v>-1100.4172327461208</v>
      </c>
      <c r="AD111" s="180">
        <f t="shared" si="14"/>
        <v>-1100.4172327461208</v>
      </c>
      <c r="AE111" s="180">
        <f t="shared" si="14"/>
        <v>-1100.4172327461208</v>
      </c>
      <c r="AF111" s="180">
        <f t="shared" si="15"/>
        <v>-1100.4172327461208</v>
      </c>
      <c r="AG111" s="180">
        <f t="shared" si="15"/>
        <v>-1100.4172327461208</v>
      </c>
      <c r="AH111" s="180">
        <f t="shared" si="15"/>
        <v>-1100.4172327461208</v>
      </c>
      <c r="AI111" s="180">
        <f t="shared" si="15"/>
        <v>-1100.4172327461208</v>
      </c>
      <c r="AJ111" s="180">
        <f t="shared" si="15"/>
        <v>-1100.4172327461208</v>
      </c>
      <c r="AK111" s="180">
        <f t="shared" si="15"/>
        <v>0</v>
      </c>
      <c r="AL111" s="180">
        <f t="shared" si="15"/>
        <v>0</v>
      </c>
      <c r="AM111" s="180">
        <f t="shared" si="15"/>
        <v>0</v>
      </c>
      <c r="AN111" s="180">
        <f t="shared" si="15"/>
        <v>0</v>
      </c>
      <c r="AO111" s="180">
        <f t="shared" si="15"/>
        <v>0</v>
      </c>
    </row>
    <row r="112" spans="8:41" hidden="1" outlineLevel="1" x14ac:dyDescent="0.75">
      <c r="H112" s="139">
        <f t="shared" si="12"/>
        <v>2038</v>
      </c>
      <c r="L112" s="180">
        <f t="shared" si="13"/>
        <v>0</v>
      </c>
      <c r="M112" s="180">
        <f t="shared" si="13"/>
        <v>0</v>
      </c>
      <c r="N112" s="180">
        <f t="shared" si="13"/>
        <v>0</v>
      </c>
      <c r="O112" s="180">
        <f t="shared" si="13"/>
        <v>0</v>
      </c>
      <c r="P112" s="180">
        <f t="shared" si="13"/>
        <v>0</v>
      </c>
      <c r="Q112" s="180">
        <f t="shared" si="13"/>
        <v>0</v>
      </c>
      <c r="R112" s="180">
        <f t="shared" si="13"/>
        <v>0</v>
      </c>
      <c r="S112" s="180">
        <f t="shared" si="13"/>
        <v>0</v>
      </c>
      <c r="T112" s="180">
        <f t="shared" si="13"/>
        <v>0</v>
      </c>
      <c r="U112" s="180">
        <f t="shared" si="13"/>
        <v>0</v>
      </c>
      <c r="V112" s="180">
        <f t="shared" si="14"/>
        <v>0</v>
      </c>
      <c r="W112" s="180">
        <f t="shared" si="14"/>
        <v>0</v>
      </c>
      <c r="X112" s="180">
        <f t="shared" si="14"/>
        <v>0</v>
      </c>
      <c r="Y112" s="180">
        <f t="shared" si="14"/>
        <v>0</v>
      </c>
      <c r="Z112" s="180">
        <f t="shared" si="14"/>
        <v>0</v>
      </c>
      <c r="AA112" s="180">
        <f t="shared" si="14"/>
        <v>0</v>
      </c>
      <c r="AB112" s="180">
        <f t="shared" si="14"/>
        <v>-1130.7245593664334</v>
      </c>
      <c r="AC112" s="180">
        <f t="shared" si="14"/>
        <v>-1130.7245593664334</v>
      </c>
      <c r="AD112" s="180">
        <f t="shared" si="14"/>
        <v>-1130.7245593664334</v>
      </c>
      <c r="AE112" s="180">
        <f t="shared" si="14"/>
        <v>-1130.7245593664334</v>
      </c>
      <c r="AF112" s="180">
        <f t="shared" si="15"/>
        <v>-1130.7245593664334</v>
      </c>
      <c r="AG112" s="180">
        <f t="shared" si="15"/>
        <v>-1130.7245593664334</v>
      </c>
      <c r="AH112" s="180">
        <f t="shared" si="15"/>
        <v>-1130.7245593664334</v>
      </c>
      <c r="AI112" s="180">
        <f t="shared" si="15"/>
        <v>-1130.7245593664334</v>
      </c>
      <c r="AJ112" s="180">
        <f t="shared" si="15"/>
        <v>-1130.7245593664334</v>
      </c>
      <c r="AK112" s="180">
        <f t="shared" si="15"/>
        <v>-1130.7245593664334</v>
      </c>
      <c r="AL112" s="180">
        <f t="shared" si="15"/>
        <v>0</v>
      </c>
      <c r="AM112" s="180">
        <f t="shared" si="15"/>
        <v>0</v>
      </c>
      <c r="AN112" s="180">
        <f t="shared" si="15"/>
        <v>0</v>
      </c>
      <c r="AO112" s="180">
        <f t="shared" si="15"/>
        <v>0</v>
      </c>
    </row>
    <row r="113" spans="8:41" hidden="1" outlineLevel="1" x14ac:dyDescent="0.75">
      <c r="H113" s="139">
        <f t="shared" si="12"/>
        <v>2039</v>
      </c>
      <c r="L113" s="180">
        <f t="shared" si="13"/>
        <v>0</v>
      </c>
      <c r="M113" s="180">
        <f t="shared" si="13"/>
        <v>0</v>
      </c>
      <c r="N113" s="180">
        <f t="shared" si="13"/>
        <v>0</v>
      </c>
      <c r="O113" s="180">
        <f t="shared" si="13"/>
        <v>0</v>
      </c>
      <c r="P113" s="180">
        <f t="shared" si="13"/>
        <v>0</v>
      </c>
      <c r="Q113" s="180">
        <f t="shared" si="13"/>
        <v>0</v>
      </c>
      <c r="R113" s="180">
        <f t="shared" si="13"/>
        <v>0</v>
      </c>
      <c r="S113" s="180">
        <f t="shared" si="13"/>
        <v>0</v>
      </c>
      <c r="T113" s="180">
        <f t="shared" si="13"/>
        <v>0</v>
      </c>
      <c r="U113" s="180">
        <f t="shared" si="13"/>
        <v>0</v>
      </c>
      <c r="V113" s="180">
        <f t="shared" si="14"/>
        <v>0</v>
      </c>
      <c r="W113" s="180">
        <f t="shared" si="14"/>
        <v>0</v>
      </c>
      <c r="X113" s="180">
        <f t="shared" si="14"/>
        <v>0</v>
      </c>
      <c r="Y113" s="180">
        <f t="shared" si="14"/>
        <v>0</v>
      </c>
      <c r="Z113" s="180">
        <f t="shared" si="14"/>
        <v>0</v>
      </c>
      <c r="AA113" s="180">
        <f t="shared" si="14"/>
        <v>0</v>
      </c>
      <c r="AB113" s="180">
        <f t="shared" si="14"/>
        <v>0</v>
      </c>
      <c r="AC113" s="180">
        <f t="shared" si="14"/>
        <v>-1161.8666003292124</v>
      </c>
      <c r="AD113" s="180">
        <f t="shared" si="14"/>
        <v>-1161.8666003292124</v>
      </c>
      <c r="AE113" s="180">
        <f t="shared" si="14"/>
        <v>-1161.8666003292124</v>
      </c>
      <c r="AF113" s="180">
        <f t="shared" si="15"/>
        <v>-1161.8666003292124</v>
      </c>
      <c r="AG113" s="180">
        <f t="shared" si="15"/>
        <v>-1161.8666003292124</v>
      </c>
      <c r="AH113" s="180">
        <f t="shared" si="15"/>
        <v>-1161.8666003292124</v>
      </c>
      <c r="AI113" s="180">
        <f t="shared" si="15"/>
        <v>-1161.8666003292124</v>
      </c>
      <c r="AJ113" s="180">
        <f t="shared" si="15"/>
        <v>-1161.8666003292124</v>
      </c>
      <c r="AK113" s="180">
        <f t="shared" si="15"/>
        <v>-1161.8666003292124</v>
      </c>
      <c r="AL113" s="180">
        <f t="shared" si="15"/>
        <v>-1161.8666003292124</v>
      </c>
      <c r="AM113" s="180">
        <f t="shared" si="15"/>
        <v>0</v>
      </c>
      <c r="AN113" s="180">
        <f t="shared" si="15"/>
        <v>0</v>
      </c>
      <c r="AO113" s="180">
        <f t="shared" si="15"/>
        <v>0</v>
      </c>
    </row>
    <row r="114" spans="8:41" hidden="1" outlineLevel="1" x14ac:dyDescent="0.75">
      <c r="H114" s="139">
        <f t="shared" si="12"/>
        <v>2040</v>
      </c>
      <c r="L114" s="180">
        <f t="shared" si="13"/>
        <v>0</v>
      </c>
      <c r="M114" s="180">
        <f t="shared" si="13"/>
        <v>0</v>
      </c>
      <c r="N114" s="180">
        <f t="shared" si="13"/>
        <v>0</v>
      </c>
      <c r="O114" s="180">
        <f t="shared" si="13"/>
        <v>0</v>
      </c>
      <c r="P114" s="180">
        <f t="shared" si="13"/>
        <v>0</v>
      </c>
      <c r="Q114" s="180">
        <f t="shared" si="13"/>
        <v>0</v>
      </c>
      <c r="R114" s="180">
        <f t="shared" si="13"/>
        <v>0</v>
      </c>
      <c r="S114" s="180">
        <f t="shared" si="13"/>
        <v>0</v>
      </c>
      <c r="T114" s="180">
        <f t="shared" si="13"/>
        <v>0</v>
      </c>
      <c r="U114" s="180">
        <f t="shared" si="13"/>
        <v>0</v>
      </c>
      <c r="V114" s="180">
        <f t="shared" si="14"/>
        <v>0</v>
      </c>
      <c r="W114" s="180">
        <f t="shared" si="14"/>
        <v>0</v>
      </c>
      <c r="X114" s="180">
        <f t="shared" si="14"/>
        <v>0</v>
      </c>
      <c r="Y114" s="180">
        <f t="shared" si="14"/>
        <v>0</v>
      </c>
      <c r="Z114" s="180">
        <f t="shared" si="14"/>
        <v>0</v>
      </c>
      <c r="AA114" s="180">
        <f t="shared" si="14"/>
        <v>0</v>
      </c>
      <c r="AB114" s="180">
        <f t="shared" si="14"/>
        <v>0</v>
      </c>
      <c r="AC114" s="180">
        <f t="shared" si="14"/>
        <v>0</v>
      </c>
      <c r="AD114" s="180">
        <f t="shared" si="14"/>
        <v>-1193.866345060158</v>
      </c>
      <c r="AE114" s="180">
        <f t="shared" si="14"/>
        <v>-1193.866345060158</v>
      </c>
      <c r="AF114" s="180">
        <f t="shared" si="15"/>
        <v>-1193.866345060158</v>
      </c>
      <c r="AG114" s="180">
        <f t="shared" si="15"/>
        <v>-1193.866345060158</v>
      </c>
      <c r="AH114" s="180">
        <f t="shared" si="15"/>
        <v>-1193.866345060158</v>
      </c>
      <c r="AI114" s="180">
        <f t="shared" si="15"/>
        <v>-1193.866345060158</v>
      </c>
      <c r="AJ114" s="180">
        <f t="shared" si="15"/>
        <v>-1193.866345060158</v>
      </c>
      <c r="AK114" s="180">
        <f t="shared" si="15"/>
        <v>-1193.866345060158</v>
      </c>
      <c r="AL114" s="180">
        <f t="shared" si="15"/>
        <v>-1193.866345060158</v>
      </c>
      <c r="AM114" s="180">
        <f t="shared" si="15"/>
        <v>-1193.866345060158</v>
      </c>
      <c r="AN114" s="180">
        <f t="shared" si="15"/>
        <v>0</v>
      </c>
      <c r="AO114" s="180">
        <f t="shared" si="15"/>
        <v>0</v>
      </c>
    </row>
    <row r="115" spans="8:41" hidden="1" outlineLevel="1" x14ac:dyDescent="0.75">
      <c r="H115" s="139">
        <f t="shared" si="12"/>
        <v>2041</v>
      </c>
      <c r="L115" s="180">
        <f t="shared" si="13"/>
        <v>0</v>
      </c>
      <c r="M115" s="180">
        <f t="shared" si="13"/>
        <v>0</v>
      </c>
      <c r="N115" s="180">
        <f t="shared" si="13"/>
        <v>0</v>
      </c>
      <c r="O115" s="180">
        <f t="shared" si="13"/>
        <v>0</v>
      </c>
      <c r="P115" s="180">
        <f t="shared" si="13"/>
        <v>0</v>
      </c>
      <c r="Q115" s="180">
        <f t="shared" si="13"/>
        <v>0</v>
      </c>
      <c r="R115" s="180">
        <f t="shared" si="13"/>
        <v>0</v>
      </c>
      <c r="S115" s="180">
        <f t="shared" si="13"/>
        <v>0</v>
      </c>
      <c r="T115" s="180">
        <f t="shared" si="13"/>
        <v>0</v>
      </c>
      <c r="U115" s="180">
        <f t="shared" si="13"/>
        <v>0</v>
      </c>
      <c r="V115" s="180">
        <f t="shared" si="14"/>
        <v>0</v>
      </c>
      <c r="W115" s="180">
        <f t="shared" si="14"/>
        <v>0</v>
      </c>
      <c r="X115" s="180">
        <f t="shared" si="14"/>
        <v>0</v>
      </c>
      <c r="Y115" s="180">
        <f t="shared" si="14"/>
        <v>0</v>
      </c>
      <c r="Z115" s="180">
        <f t="shared" si="14"/>
        <v>0</v>
      </c>
      <c r="AA115" s="180">
        <f t="shared" si="14"/>
        <v>0</v>
      </c>
      <c r="AB115" s="180">
        <f t="shared" si="14"/>
        <v>0</v>
      </c>
      <c r="AC115" s="180">
        <f t="shared" si="14"/>
        <v>0</v>
      </c>
      <c r="AD115" s="180">
        <f t="shared" si="14"/>
        <v>0</v>
      </c>
      <c r="AE115" s="180">
        <f t="shared" si="14"/>
        <v>-1226.747416152112</v>
      </c>
      <c r="AF115" s="180">
        <f t="shared" si="15"/>
        <v>-1226.747416152112</v>
      </c>
      <c r="AG115" s="180">
        <f t="shared" si="15"/>
        <v>-1226.747416152112</v>
      </c>
      <c r="AH115" s="180">
        <f t="shared" si="15"/>
        <v>-1226.747416152112</v>
      </c>
      <c r="AI115" s="180">
        <f t="shared" si="15"/>
        <v>-1226.747416152112</v>
      </c>
      <c r="AJ115" s="180">
        <f t="shared" si="15"/>
        <v>-1226.747416152112</v>
      </c>
      <c r="AK115" s="180">
        <f t="shared" si="15"/>
        <v>-1226.747416152112</v>
      </c>
      <c r="AL115" s="180">
        <f t="shared" si="15"/>
        <v>-1226.747416152112</v>
      </c>
      <c r="AM115" s="180">
        <f t="shared" si="15"/>
        <v>-1226.747416152112</v>
      </c>
      <c r="AN115" s="180">
        <f t="shared" si="15"/>
        <v>-1226.747416152112</v>
      </c>
      <c r="AO115" s="180">
        <f t="shared" si="15"/>
        <v>0</v>
      </c>
    </row>
    <row r="116" spans="8:41" hidden="1" outlineLevel="1" x14ac:dyDescent="0.75">
      <c r="H116" s="139">
        <f t="shared" si="12"/>
        <v>2042</v>
      </c>
      <c r="L116" s="180">
        <f t="shared" ref="L116:U125" si="16">IF(AND($H116&lt;&gt;"",L$67&lt;&gt;""),IF(AND(L$67&gt;=$H116,L$67&lt;$H116+$D$28),SUMIFS($L$95:$AO$95,$L$67:$AO$67,$H116)/$D$28,0),"")</f>
        <v>0</v>
      </c>
      <c r="M116" s="180">
        <f t="shared" si="16"/>
        <v>0</v>
      </c>
      <c r="N116" s="180">
        <f t="shared" si="16"/>
        <v>0</v>
      </c>
      <c r="O116" s="180">
        <f t="shared" si="16"/>
        <v>0</v>
      </c>
      <c r="P116" s="180">
        <f t="shared" si="16"/>
        <v>0</v>
      </c>
      <c r="Q116" s="180">
        <f t="shared" si="16"/>
        <v>0</v>
      </c>
      <c r="R116" s="180">
        <f t="shared" si="16"/>
        <v>0</v>
      </c>
      <c r="S116" s="180">
        <f t="shared" si="16"/>
        <v>0</v>
      </c>
      <c r="T116" s="180">
        <f t="shared" si="16"/>
        <v>0</v>
      </c>
      <c r="U116" s="180">
        <f t="shared" si="16"/>
        <v>0</v>
      </c>
      <c r="V116" s="180">
        <f t="shared" ref="V116:AE125" si="17">IF(AND($H116&lt;&gt;"",V$67&lt;&gt;""),IF(AND(V$67&gt;=$H116,V$67&lt;$H116+$D$28),SUMIFS($L$95:$AO$95,$L$67:$AO$67,$H116)/$D$28,0),"")</f>
        <v>0</v>
      </c>
      <c r="W116" s="180">
        <f t="shared" si="17"/>
        <v>0</v>
      </c>
      <c r="X116" s="180">
        <f t="shared" si="17"/>
        <v>0</v>
      </c>
      <c r="Y116" s="180">
        <f t="shared" si="17"/>
        <v>0</v>
      </c>
      <c r="Z116" s="180">
        <f t="shared" si="17"/>
        <v>0</v>
      </c>
      <c r="AA116" s="180">
        <f t="shared" si="17"/>
        <v>0</v>
      </c>
      <c r="AB116" s="180">
        <f t="shared" si="17"/>
        <v>0</v>
      </c>
      <c r="AC116" s="180">
        <f t="shared" si="17"/>
        <v>0</v>
      </c>
      <c r="AD116" s="180">
        <f t="shared" si="17"/>
        <v>0</v>
      </c>
      <c r="AE116" s="180">
        <f t="shared" si="17"/>
        <v>0</v>
      </c>
      <c r="AF116" s="180">
        <f t="shared" ref="AF116:AO125" si="18">IF(AND($H116&lt;&gt;"",AF$67&lt;&gt;""),IF(AND(AF$67&gt;=$H116,AF$67&lt;$H116+$D$28),SUMIFS($L$95:$AO$95,$L$67:$AO$67,$H116)/$D$28,0),"")</f>
        <v>-1260.534086803538</v>
      </c>
      <c r="AG116" s="180">
        <f t="shared" si="18"/>
        <v>-1260.534086803538</v>
      </c>
      <c r="AH116" s="180">
        <f t="shared" si="18"/>
        <v>-1260.534086803538</v>
      </c>
      <c r="AI116" s="180">
        <f t="shared" si="18"/>
        <v>-1260.534086803538</v>
      </c>
      <c r="AJ116" s="180">
        <f t="shared" si="18"/>
        <v>-1260.534086803538</v>
      </c>
      <c r="AK116" s="180">
        <f t="shared" si="18"/>
        <v>-1260.534086803538</v>
      </c>
      <c r="AL116" s="180">
        <f t="shared" si="18"/>
        <v>-1260.534086803538</v>
      </c>
      <c r="AM116" s="180">
        <f t="shared" si="18"/>
        <v>-1260.534086803538</v>
      </c>
      <c r="AN116" s="180">
        <f t="shared" si="18"/>
        <v>-1260.534086803538</v>
      </c>
      <c r="AO116" s="180">
        <f t="shared" si="18"/>
        <v>-1260.534086803538</v>
      </c>
    </row>
    <row r="117" spans="8:41" hidden="1" outlineLevel="1" x14ac:dyDescent="0.75">
      <c r="H117" s="139">
        <f t="shared" si="12"/>
        <v>2043</v>
      </c>
      <c r="L117" s="180">
        <f t="shared" si="16"/>
        <v>0</v>
      </c>
      <c r="M117" s="180">
        <f t="shared" si="16"/>
        <v>0</v>
      </c>
      <c r="N117" s="180">
        <f t="shared" si="16"/>
        <v>0</v>
      </c>
      <c r="O117" s="180">
        <f t="shared" si="16"/>
        <v>0</v>
      </c>
      <c r="P117" s="180">
        <f t="shared" si="16"/>
        <v>0</v>
      </c>
      <c r="Q117" s="180">
        <f t="shared" si="16"/>
        <v>0</v>
      </c>
      <c r="R117" s="180">
        <f t="shared" si="16"/>
        <v>0</v>
      </c>
      <c r="S117" s="180">
        <f t="shared" si="16"/>
        <v>0</v>
      </c>
      <c r="T117" s="180">
        <f t="shared" si="16"/>
        <v>0</v>
      </c>
      <c r="U117" s="180">
        <f t="shared" si="16"/>
        <v>0</v>
      </c>
      <c r="V117" s="180">
        <f t="shared" si="17"/>
        <v>0</v>
      </c>
      <c r="W117" s="180">
        <f t="shared" si="17"/>
        <v>0</v>
      </c>
      <c r="X117" s="180">
        <f t="shared" si="17"/>
        <v>0</v>
      </c>
      <c r="Y117" s="180">
        <f t="shared" si="17"/>
        <v>0</v>
      </c>
      <c r="Z117" s="180">
        <f t="shared" si="17"/>
        <v>0</v>
      </c>
      <c r="AA117" s="180">
        <f t="shared" si="17"/>
        <v>0</v>
      </c>
      <c r="AB117" s="180">
        <f t="shared" si="17"/>
        <v>0</v>
      </c>
      <c r="AC117" s="180">
        <f t="shared" si="17"/>
        <v>0</v>
      </c>
      <c r="AD117" s="180">
        <f t="shared" si="17"/>
        <v>0</v>
      </c>
      <c r="AE117" s="180">
        <f t="shared" si="17"/>
        <v>0</v>
      </c>
      <c r="AF117" s="180">
        <f t="shared" si="18"/>
        <v>0</v>
      </c>
      <c r="AG117" s="180">
        <f t="shared" si="18"/>
        <v>-1295.2512987372829</v>
      </c>
      <c r="AH117" s="180">
        <f t="shared" si="18"/>
        <v>-1295.2512987372829</v>
      </c>
      <c r="AI117" s="180">
        <f t="shared" si="18"/>
        <v>-1295.2512987372829</v>
      </c>
      <c r="AJ117" s="180">
        <f t="shared" si="18"/>
        <v>-1295.2512987372829</v>
      </c>
      <c r="AK117" s="180">
        <f t="shared" si="18"/>
        <v>-1295.2512987372829</v>
      </c>
      <c r="AL117" s="180">
        <f t="shared" si="18"/>
        <v>-1295.2512987372829</v>
      </c>
      <c r="AM117" s="180">
        <f t="shared" si="18"/>
        <v>-1295.2512987372829</v>
      </c>
      <c r="AN117" s="180">
        <f t="shared" si="18"/>
        <v>-1295.2512987372829</v>
      </c>
      <c r="AO117" s="180">
        <f t="shared" si="18"/>
        <v>-1295.2512987372829</v>
      </c>
    </row>
    <row r="118" spans="8:41" hidden="1" outlineLevel="1" x14ac:dyDescent="0.75">
      <c r="H118" s="139">
        <f t="shared" si="12"/>
        <v>2044</v>
      </c>
      <c r="L118" s="180">
        <f t="shared" si="16"/>
        <v>0</v>
      </c>
      <c r="M118" s="180">
        <f t="shared" si="16"/>
        <v>0</v>
      </c>
      <c r="N118" s="180">
        <f t="shared" si="16"/>
        <v>0</v>
      </c>
      <c r="O118" s="180">
        <f t="shared" si="16"/>
        <v>0</v>
      </c>
      <c r="P118" s="180">
        <f t="shared" si="16"/>
        <v>0</v>
      </c>
      <c r="Q118" s="180">
        <f t="shared" si="16"/>
        <v>0</v>
      </c>
      <c r="R118" s="180">
        <f t="shared" si="16"/>
        <v>0</v>
      </c>
      <c r="S118" s="180">
        <f t="shared" si="16"/>
        <v>0</v>
      </c>
      <c r="T118" s="180">
        <f t="shared" si="16"/>
        <v>0</v>
      </c>
      <c r="U118" s="180">
        <f t="shared" si="16"/>
        <v>0</v>
      </c>
      <c r="V118" s="180">
        <f t="shared" si="17"/>
        <v>0</v>
      </c>
      <c r="W118" s="180">
        <f t="shared" si="17"/>
        <v>0</v>
      </c>
      <c r="X118" s="180">
        <f t="shared" si="17"/>
        <v>0</v>
      </c>
      <c r="Y118" s="180">
        <f t="shared" si="17"/>
        <v>0</v>
      </c>
      <c r="Z118" s="180">
        <f t="shared" si="17"/>
        <v>0</v>
      </c>
      <c r="AA118" s="180">
        <f t="shared" si="17"/>
        <v>0</v>
      </c>
      <c r="AB118" s="180">
        <f t="shared" si="17"/>
        <v>0</v>
      </c>
      <c r="AC118" s="180">
        <f t="shared" si="17"/>
        <v>0</v>
      </c>
      <c r="AD118" s="180">
        <f t="shared" si="17"/>
        <v>0</v>
      </c>
      <c r="AE118" s="180">
        <f t="shared" si="17"/>
        <v>0</v>
      </c>
      <c r="AF118" s="180">
        <f t="shared" si="18"/>
        <v>0</v>
      </c>
      <c r="AG118" s="180">
        <f t="shared" si="18"/>
        <v>0</v>
      </c>
      <c r="AH118" s="180">
        <f t="shared" si="18"/>
        <v>-1330.9246806128567</v>
      </c>
      <c r="AI118" s="180">
        <f t="shared" si="18"/>
        <v>-1330.9246806128567</v>
      </c>
      <c r="AJ118" s="180">
        <f t="shared" si="18"/>
        <v>-1330.9246806128567</v>
      </c>
      <c r="AK118" s="180">
        <f t="shared" si="18"/>
        <v>-1330.9246806128567</v>
      </c>
      <c r="AL118" s="180">
        <f t="shared" si="18"/>
        <v>-1330.9246806128567</v>
      </c>
      <c r="AM118" s="180">
        <f t="shared" si="18"/>
        <v>-1330.9246806128567</v>
      </c>
      <c r="AN118" s="180">
        <f t="shared" si="18"/>
        <v>-1330.9246806128567</v>
      </c>
      <c r="AO118" s="180">
        <f t="shared" si="18"/>
        <v>-1330.9246806128567</v>
      </c>
    </row>
    <row r="119" spans="8:41" hidden="1" outlineLevel="1" x14ac:dyDescent="0.75">
      <c r="H119" s="139">
        <f t="shared" si="12"/>
        <v>2045</v>
      </c>
      <c r="L119" s="180">
        <f t="shared" si="16"/>
        <v>0</v>
      </c>
      <c r="M119" s="180">
        <f t="shared" si="16"/>
        <v>0</v>
      </c>
      <c r="N119" s="180">
        <f t="shared" si="16"/>
        <v>0</v>
      </c>
      <c r="O119" s="180">
        <f t="shared" si="16"/>
        <v>0</v>
      </c>
      <c r="P119" s="180">
        <f t="shared" si="16"/>
        <v>0</v>
      </c>
      <c r="Q119" s="180">
        <f t="shared" si="16"/>
        <v>0</v>
      </c>
      <c r="R119" s="180">
        <f t="shared" si="16"/>
        <v>0</v>
      </c>
      <c r="S119" s="180">
        <f t="shared" si="16"/>
        <v>0</v>
      </c>
      <c r="T119" s="180">
        <f t="shared" si="16"/>
        <v>0</v>
      </c>
      <c r="U119" s="180">
        <f t="shared" si="16"/>
        <v>0</v>
      </c>
      <c r="V119" s="180">
        <f t="shared" si="17"/>
        <v>0</v>
      </c>
      <c r="W119" s="180">
        <f t="shared" si="17"/>
        <v>0</v>
      </c>
      <c r="X119" s="180">
        <f t="shared" si="17"/>
        <v>0</v>
      </c>
      <c r="Y119" s="180">
        <f t="shared" si="17"/>
        <v>0</v>
      </c>
      <c r="Z119" s="180">
        <f t="shared" si="17"/>
        <v>0</v>
      </c>
      <c r="AA119" s="180">
        <f t="shared" si="17"/>
        <v>0</v>
      </c>
      <c r="AB119" s="180">
        <f t="shared" si="17"/>
        <v>0</v>
      </c>
      <c r="AC119" s="180">
        <f t="shared" si="17"/>
        <v>0</v>
      </c>
      <c r="AD119" s="180">
        <f t="shared" si="17"/>
        <v>0</v>
      </c>
      <c r="AE119" s="180">
        <f t="shared" si="17"/>
        <v>0</v>
      </c>
      <c r="AF119" s="180">
        <f t="shared" si="18"/>
        <v>0</v>
      </c>
      <c r="AG119" s="180">
        <f t="shared" si="18"/>
        <v>0</v>
      </c>
      <c r="AH119" s="180">
        <f t="shared" si="18"/>
        <v>0</v>
      </c>
      <c r="AI119" s="180">
        <f t="shared" si="18"/>
        <v>-112.55125253866727</v>
      </c>
      <c r="AJ119" s="180">
        <f t="shared" si="18"/>
        <v>-112.55125253866727</v>
      </c>
      <c r="AK119" s="180">
        <f t="shared" si="18"/>
        <v>-112.55125253866727</v>
      </c>
      <c r="AL119" s="180">
        <f t="shared" si="18"/>
        <v>-112.55125253866727</v>
      </c>
      <c r="AM119" s="180">
        <f t="shared" si="18"/>
        <v>-112.55125253866727</v>
      </c>
      <c r="AN119" s="180">
        <f t="shared" si="18"/>
        <v>-112.55125253866727</v>
      </c>
      <c r="AO119" s="180">
        <f t="shared" si="18"/>
        <v>-112.55125253866727</v>
      </c>
    </row>
    <row r="120" spans="8:41" hidden="1" outlineLevel="1" x14ac:dyDescent="0.75">
      <c r="H120" s="139">
        <f t="shared" si="12"/>
        <v>2046</v>
      </c>
      <c r="L120" s="180">
        <f t="shared" si="16"/>
        <v>0</v>
      </c>
      <c r="M120" s="180">
        <f t="shared" si="16"/>
        <v>0</v>
      </c>
      <c r="N120" s="180">
        <f t="shared" si="16"/>
        <v>0</v>
      </c>
      <c r="O120" s="180">
        <f t="shared" si="16"/>
        <v>0</v>
      </c>
      <c r="P120" s="180">
        <f t="shared" si="16"/>
        <v>0</v>
      </c>
      <c r="Q120" s="180">
        <f t="shared" si="16"/>
        <v>0</v>
      </c>
      <c r="R120" s="180">
        <f t="shared" si="16"/>
        <v>0</v>
      </c>
      <c r="S120" s="180">
        <f t="shared" si="16"/>
        <v>0</v>
      </c>
      <c r="T120" s="180">
        <f t="shared" si="16"/>
        <v>0</v>
      </c>
      <c r="U120" s="180">
        <f t="shared" si="16"/>
        <v>0</v>
      </c>
      <c r="V120" s="180">
        <f t="shared" si="17"/>
        <v>0</v>
      </c>
      <c r="W120" s="180">
        <f t="shared" si="17"/>
        <v>0</v>
      </c>
      <c r="X120" s="180">
        <f t="shared" si="17"/>
        <v>0</v>
      </c>
      <c r="Y120" s="180">
        <f t="shared" si="17"/>
        <v>0</v>
      </c>
      <c r="Z120" s="180">
        <f t="shared" si="17"/>
        <v>0</v>
      </c>
      <c r="AA120" s="180">
        <f t="shared" si="17"/>
        <v>0</v>
      </c>
      <c r="AB120" s="180">
        <f t="shared" si="17"/>
        <v>0</v>
      </c>
      <c r="AC120" s="180">
        <f t="shared" si="17"/>
        <v>0</v>
      </c>
      <c r="AD120" s="180">
        <f t="shared" si="17"/>
        <v>0</v>
      </c>
      <c r="AE120" s="180">
        <f t="shared" si="17"/>
        <v>0</v>
      </c>
      <c r="AF120" s="180">
        <f t="shared" si="18"/>
        <v>0</v>
      </c>
      <c r="AG120" s="180">
        <f t="shared" si="18"/>
        <v>0</v>
      </c>
      <c r="AH120" s="180">
        <f t="shared" si="18"/>
        <v>0</v>
      </c>
      <c r="AI120" s="180">
        <f t="shared" si="18"/>
        <v>0</v>
      </c>
      <c r="AJ120" s="180">
        <f t="shared" si="18"/>
        <v>0</v>
      </c>
      <c r="AK120" s="180">
        <f t="shared" si="18"/>
        <v>0</v>
      </c>
      <c r="AL120" s="180">
        <f t="shared" si="18"/>
        <v>0</v>
      </c>
      <c r="AM120" s="180">
        <f t="shared" si="18"/>
        <v>0</v>
      </c>
      <c r="AN120" s="180">
        <f t="shared" si="18"/>
        <v>0</v>
      </c>
      <c r="AO120" s="180">
        <f t="shared" si="18"/>
        <v>0</v>
      </c>
    </row>
    <row r="121" spans="8:41" hidden="1" outlineLevel="1" x14ac:dyDescent="0.75">
      <c r="H121" s="139">
        <f t="shared" si="12"/>
        <v>2047</v>
      </c>
      <c r="L121" s="180">
        <f t="shared" si="16"/>
        <v>0</v>
      </c>
      <c r="M121" s="180">
        <f t="shared" si="16"/>
        <v>0</v>
      </c>
      <c r="N121" s="180">
        <f t="shared" si="16"/>
        <v>0</v>
      </c>
      <c r="O121" s="180">
        <f t="shared" si="16"/>
        <v>0</v>
      </c>
      <c r="P121" s="180">
        <f t="shared" si="16"/>
        <v>0</v>
      </c>
      <c r="Q121" s="180">
        <f t="shared" si="16"/>
        <v>0</v>
      </c>
      <c r="R121" s="180">
        <f t="shared" si="16"/>
        <v>0</v>
      </c>
      <c r="S121" s="180">
        <f t="shared" si="16"/>
        <v>0</v>
      </c>
      <c r="T121" s="180">
        <f t="shared" si="16"/>
        <v>0</v>
      </c>
      <c r="U121" s="180">
        <f t="shared" si="16"/>
        <v>0</v>
      </c>
      <c r="V121" s="180">
        <f t="shared" si="17"/>
        <v>0</v>
      </c>
      <c r="W121" s="180">
        <f t="shared" si="17"/>
        <v>0</v>
      </c>
      <c r="X121" s="180">
        <f t="shared" si="17"/>
        <v>0</v>
      </c>
      <c r="Y121" s="180">
        <f t="shared" si="17"/>
        <v>0</v>
      </c>
      <c r="Z121" s="180">
        <f t="shared" si="17"/>
        <v>0</v>
      </c>
      <c r="AA121" s="180">
        <f t="shared" si="17"/>
        <v>0</v>
      </c>
      <c r="AB121" s="180">
        <f t="shared" si="17"/>
        <v>0</v>
      </c>
      <c r="AC121" s="180">
        <f t="shared" si="17"/>
        <v>0</v>
      </c>
      <c r="AD121" s="180">
        <f t="shared" si="17"/>
        <v>0</v>
      </c>
      <c r="AE121" s="180">
        <f t="shared" si="17"/>
        <v>0</v>
      </c>
      <c r="AF121" s="180">
        <f t="shared" si="18"/>
        <v>0</v>
      </c>
      <c r="AG121" s="180">
        <f t="shared" si="18"/>
        <v>0</v>
      </c>
      <c r="AH121" s="180">
        <f t="shared" si="18"/>
        <v>0</v>
      </c>
      <c r="AI121" s="180">
        <f t="shared" si="18"/>
        <v>0</v>
      </c>
      <c r="AJ121" s="180">
        <f t="shared" si="18"/>
        <v>0</v>
      </c>
      <c r="AK121" s="180">
        <f t="shared" si="18"/>
        <v>0</v>
      </c>
      <c r="AL121" s="180">
        <f t="shared" si="18"/>
        <v>0</v>
      </c>
      <c r="AM121" s="180">
        <f t="shared" si="18"/>
        <v>0</v>
      </c>
      <c r="AN121" s="180">
        <f t="shared" si="18"/>
        <v>0</v>
      </c>
      <c r="AO121" s="180">
        <f t="shared" si="18"/>
        <v>0</v>
      </c>
    </row>
    <row r="122" spans="8:41" hidden="1" outlineLevel="1" x14ac:dyDescent="0.75">
      <c r="H122" s="139">
        <f t="shared" si="12"/>
        <v>2048</v>
      </c>
      <c r="L122" s="180">
        <f t="shared" si="16"/>
        <v>0</v>
      </c>
      <c r="M122" s="180">
        <f t="shared" si="16"/>
        <v>0</v>
      </c>
      <c r="N122" s="180">
        <f t="shared" si="16"/>
        <v>0</v>
      </c>
      <c r="O122" s="180">
        <f t="shared" si="16"/>
        <v>0</v>
      </c>
      <c r="P122" s="180">
        <f t="shared" si="16"/>
        <v>0</v>
      </c>
      <c r="Q122" s="180">
        <f t="shared" si="16"/>
        <v>0</v>
      </c>
      <c r="R122" s="180">
        <f t="shared" si="16"/>
        <v>0</v>
      </c>
      <c r="S122" s="180">
        <f t="shared" si="16"/>
        <v>0</v>
      </c>
      <c r="T122" s="180">
        <f t="shared" si="16"/>
        <v>0</v>
      </c>
      <c r="U122" s="180">
        <f t="shared" si="16"/>
        <v>0</v>
      </c>
      <c r="V122" s="180">
        <f t="shared" si="17"/>
        <v>0</v>
      </c>
      <c r="W122" s="180">
        <f t="shared" si="17"/>
        <v>0</v>
      </c>
      <c r="X122" s="180">
        <f t="shared" si="17"/>
        <v>0</v>
      </c>
      <c r="Y122" s="180">
        <f t="shared" si="17"/>
        <v>0</v>
      </c>
      <c r="Z122" s="180">
        <f t="shared" si="17"/>
        <v>0</v>
      </c>
      <c r="AA122" s="180">
        <f t="shared" si="17"/>
        <v>0</v>
      </c>
      <c r="AB122" s="180">
        <f t="shared" si="17"/>
        <v>0</v>
      </c>
      <c r="AC122" s="180">
        <f t="shared" si="17"/>
        <v>0</v>
      </c>
      <c r="AD122" s="180">
        <f t="shared" si="17"/>
        <v>0</v>
      </c>
      <c r="AE122" s="180">
        <f t="shared" si="17"/>
        <v>0</v>
      </c>
      <c r="AF122" s="180">
        <f t="shared" si="18"/>
        <v>0</v>
      </c>
      <c r="AG122" s="180">
        <f t="shared" si="18"/>
        <v>0</v>
      </c>
      <c r="AH122" s="180">
        <f t="shared" si="18"/>
        <v>0</v>
      </c>
      <c r="AI122" s="180">
        <f t="shared" si="18"/>
        <v>0</v>
      </c>
      <c r="AJ122" s="180">
        <f t="shared" si="18"/>
        <v>0</v>
      </c>
      <c r="AK122" s="180">
        <f t="shared" si="18"/>
        <v>0</v>
      </c>
      <c r="AL122" s="180">
        <f t="shared" si="18"/>
        <v>0</v>
      </c>
      <c r="AM122" s="180">
        <f t="shared" si="18"/>
        <v>0</v>
      </c>
      <c r="AN122" s="180">
        <f t="shared" si="18"/>
        <v>0</v>
      </c>
      <c r="AO122" s="180">
        <f t="shared" si="18"/>
        <v>0</v>
      </c>
    </row>
    <row r="123" spans="8:41" hidden="1" outlineLevel="1" x14ac:dyDescent="0.75">
      <c r="H123" s="139">
        <f t="shared" si="12"/>
        <v>2049</v>
      </c>
      <c r="L123" s="180">
        <f t="shared" si="16"/>
        <v>0</v>
      </c>
      <c r="M123" s="180">
        <f t="shared" si="16"/>
        <v>0</v>
      </c>
      <c r="N123" s="180">
        <f t="shared" si="16"/>
        <v>0</v>
      </c>
      <c r="O123" s="180">
        <f t="shared" si="16"/>
        <v>0</v>
      </c>
      <c r="P123" s="180">
        <f t="shared" si="16"/>
        <v>0</v>
      </c>
      <c r="Q123" s="180">
        <f t="shared" si="16"/>
        <v>0</v>
      </c>
      <c r="R123" s="180">
        <f t="shared" si="16"/>
        <v>0</v>
      </c>
      <c r="S123" s="180">
        <f t="shared" si="16"/>
        <v>0</v>
      </c>
      <c r="T123" s="180">
        <f t="shared" si="16"/>
        <v>0</v>
      </c>
      <c r="U123" s="180">
        <f t="shared" si="16"/>
        <v>0</v>
      </c>
      <c r="V123" s="180">
        <f t="shared" si="17"/>
        <v>0</v>
      </c>
      <c r="W123" s="180">
        <f t="shared" si="17"/>
        <v>0</v>
      </c>
      <c r="X123" s="180">
        <f t="shared" si="17"/>
        <v>0</v>
      </c>
      <c r="Y123" s="180">
        <f t="shared" si="17"/>
        <v>0</v>
      </c>
      <c r="Z123" s="180">
        <f t="shared" si="17"/>
        <v>0</v>
      </c>
      <c r="AA123" s="180">
        <f t="shared" si="17"/>
        <v>0</v>
      </c>
      <c r="AB123" s="180">
        <f t="shared" si="17"/>
        <v>0</v>
      </c>
      <c r="AC123" s="180">
        <f t="shared" si="17"/>
        <v>0</v>
      </c>
      <c r="AD123" s="180">
        <f t="shared" si="17"/>
        <v>0</v>
      </c>
      <c r="AE123" s="180">
        <f t="shared" si="17"/>
        <v>0</v>
      </c>
      <c r="AF123" s="180">
        <f t="shared" si="18"/>
        <v>0</v>
      </c>
      <c r="AG123" s="180">
        <f t="shared" si="18"/>
        <v>0</v>
      </c>
      <c r="AH123" s="180">
        <f t="shared" si="18"/>
        <v>0</v>
      </c>
      <c r="AI123" s="180">
        <f t="shared" si="18"/>
        <v>0</v>
      </c>
      <c r="AJ123" s="180">
        <f t="shared" si="18"/>
        <v>0</v>
      </c>
      <c r="AK123" s="180">
        <f t="shared" si="18"/>
        <v>0</v>
      </c>
      <c r="AL123" s="180">
        <f t="shared" si="18"/>
        <v>0</v>
      </c>
      <c r="AM123" s="180">
        <f t="shared" si="18"/>
        <v>0</v>
      </c>
      <c r="AN123" s="180">
        <f t="shared" si="18"/>
        <v>0</v>
      </c>
      <c r="AO123" s="180">
        <f t="shared" si="18"/>
        <v>0</v>
      </c>
    </row>
    <row r="124" spans="8:41" hidden="1" outlineLevel="1" x14ac:dyDescent="0.75">
      <c r="H124" s="139">
        <f t="shared" si="12"/>
        <v>2050</v>
      </c>
      <c r="L124" s="180">
        <f t="shared" si="16"/>
        <v>0</v>
      </c>
      <c r="M124" s="180">
        <f t="shared" si="16"/>
        <v>0</v>
      </c>
      <c r="N124" s="180">
        <f t="shared" si="16"/>
        <v>0</v>
      </c>
      <c r="O124" s="180">
        <f t="shared" si="16"/>
        <v>0</v>
      </c>
      <c r="P124" s="180">
        <f t="shared" si="16"/>
        <v>0</v>
      </c>
      <c r="Q124" s="180">
        <f t="shared" si="16"/>
        <v>0</v>
      </c>
      <c r="R124" s="180">
        <f t="shared" si="16"/>
        <v>0</v>
      </c>
      <c r="S124" s="180">
        <f t="shared" si="16"/>
        <v>0</v>
      </c>
      <c r="T124" s="180">
        <f t="shared" si="16"/>
        <v>0</v>
      </c>
      <c r="U124" s="180">
        <f t="shared" si="16"/>
        <v>0</v>
      </c>
      <c r="V124" s="180">
        <f t="shared" si="17"/>
        <v>0</v>
      </c>
      <c r="W124" s="180">
        <f t="shared" si="17"/>
        <v>0</v>
      </c>
      <c r="X124" s="180">
        <f t="shared" si="17"/>
        <v>0</v>
      </c>
      <c r="Y124" s="180">
        <f t="shared" si="17"/>
        <v>0</v>
      </c>
      <c r="Z124" s="180">
        <f t="shared" si="17"/>
        <v>0</v>
      </c>
      <c r="AA124" s="180">
        <f t="shared" si="17"/>
        <v>0</v>
      </c>
      <c r="AB124" s="180">
        <f t="shared" si="17"/>
        <v>0</v>
      </c>
      <c r="AC124" s="180">
        <f t="shared" si="17"/>
        <v>0</v>
      </c>
      <c r="AD124" s="180">
        <f t="shared" si="17"/>
        <v>0</v>
      </c>
      <c r="AE124" s="180">
        <f t="shared" si="17"/>
        <v>0</v>
      </c>
      <c r="AF124" s="180">
        <f t="shared" si="18"/>
        <v>0</v>
      </c>
      <c r="AG124" s="180">
        <f t="shared" si="18"/>
        <v>0</v>
      </c>
      <c r="AH124" s="180">
        <f t="shared" si="18"/>
        <v>0</v>
      </c>
      <c r="AI124" s="180">
        <f t="shared" si="18"/>
        <v>0</v>
      </c>
      <c r="AJ124" s="180">
        <f t="shared" si="18"/>
        <v>0</v>
      </c>
      <c r="AK124" s="180">
        <f t="shared" si="18"/>
        <v>0</v>
      </c>
      <c r="AL124" s="180">
        <f t="shared" si="18"/>
        <v>0</v>
      </c>
      <c r="AM124" s="180">
        <f t="shared" si="18"/>
        <v>0</v>
      </c>
      <c r="AN124" s="180">
        <f t="shared" si="18"/>
        <v>0</v>
      </c>
      <c r="AO124" s="180">
        <f t="shared" si="18"/>
        <v>0</v>
      </c>
    </row>
    <row r="125" spans="8:41" hidden="1" outlineLevel="1" x14ac:dyDescent="0.75">
      <c r="H125" s="139" t="str">
        <f t="shared" si="12"/>
        <v/>
      </c>
      <c r="L125" s="180" t="str">
        <f t="shared" si="16"/>
        <v/>
      </c>
      <c r="M125" s="180" t="str">
        <f t="shared" si="16"/>
        <v/>
      </c>
      <c r="N125" s="180" t="str">
        <f t="shared" si="16"/>
        <v/>
      </c>
      <c r="O125" s="180" t="str">
        <f t="shared" si="16"/>
        <v/>
      </c>
      <c r="P125" s="180" t="str">
        <f t="shared" si="16"/>
        <v/>
      </c>
      <c r="Q125" s="180" t="str">
        <f t="shared" si="16"/>
        <v/>
      </c>
      <c r="R125" s="180" t="str">
        <f t="shared" si="16"/>
        <v/>
      </c>
      <c r="S125" s="180" t="str">
        <f t="shared" si="16"/>
        <v/>
      </c>
      <c r="T125" s="180" t="str">
        <f t="shared" si="16"/>
        <v/>
      </c>
      <c r="U125" s="180" t="str">
        <f t="shared" si="16"/>
        <v/>
      </c>
      <c r="V125" s="180" t="str">
        <f t="shared" si="17"/>
        <v/>
      </c>
      <c r="W125" s="180" t="str">
        <f t="shared" si="17"/>
        <v/>
      </c>
      <c r="X125" s="180" t="str">
        <f t="shared" si="17"/>
        <v/>
      </c>
      <c r="Y125" s="180" t="str">
        <f t="shared" si="17"/>
        <v/>
      </c>
      <c r="Z125" s="180" t="str">
        <f t="shared" si="17"/>
        <v/>
      </c>
      <c r="AA125" s="180" t="str">
        <f t="shared" si="17"/>
        <v/>
      </c>
      <c r="AB125" s="180" t="str">
        <f t="shared" si="17"/>
        <v/>
      </c>
      <c r="AC125" s="180" t="str">
        <f t="shared" si="17"/>
        <v/>
      </c>
      <c r="AD125" s="180" t="str">
        <f t="shared" si="17"/>
        <v/>
      </c>
      <c r="AE125" s="180" t="str">
        <f t="shared" si="17"/>
        <v/>
      </c>
      <c r="AF125" s="180" t="str">
        <f t="shared" si="18"/>
        <v/>
      </c>
      <c r="AG125" s="180" t="str">
        <f t="shared" si="18"/>
        <v/>
      </c>
      <c r="AH125" s="180" t="str">
        <f t="shared" si="18"/>
        <v/>
      </c>
      <c r="AI125" s="180" t="str">
        <f t="shared" si="18"/>
        <v/>
      </c>
      <c r="AJ125" s="180" t="str">
        <f t="shared" si="18"/>
        <v/>
      </c>
      <c r="AK125" s="180" t="str">
        <f t="shared" si="18"/>
        <v/>
      </c>
      <c r="AL125" s="180" t="str">
        <f t="shared" si="18"/>
        <v/>
      </c>
      <c r="AM125" s="180" t="str">
        <f t="shared" si="18"/>
        <v/>
      </c>
      <c r="AN125" s="180" t="str">
        <f t="shared" si="18"/>
        <v/>
      </c>
      <c r="AO125" s="180" t="str">
        <f t="shared" si="18"/>
        <v/>
      </c>
    </row>
    <row r="126" spans="8:41" ht="17" collapsed="1" x14ac:dyDescent="1.2">
      <c r="I126" s="190"/>
      <c r="J126" s="168" t="s">
        <v>81</v>
      </c>
      <c r="K126" s="168" t="s">
        <v>5</v>
      </c>
      <c r="L126" s="53">
        <f>IF(AND(TRUE,L$67&lt;&gt;""),SUMIFS(Flussi!$F:$F,Flussi!$B:$B,L$67,Flussi!$D:$D,$J126,Flussi!$E:$E,$K126,Flussi!$A:$A,$D$2),"")</f>
        <v>-4882</v>
      </c>
      <c r="M126" s="53">
        <f>IF(AND(TRUE,M$67&lt;&gt;""),SUMIFS(Flussi!$F:$F,Flussi!$B:$B,M$67,Flussi!$D:$D,$J126,Flussi!$E:$E,$K126,Flussi!$A:$A,$D$2),"")</f>
        <v>-21629.17</v>
      </c>
      <c r="N126" s="53">
        <f>IF(AND(TRUE,N$67&lt;&gt;""),SUMIFS(Flussi!$F:$F,Flussi!$B:$B,N$67,Flussi!$D:$D,$J126,Flussi!$E:$E,$K126,Flussi!$A:$A,$D$2),"")</f>
        <v>-3135</v>
      </c>
      <c r="O126" s="53">
        <f>IF(AND(TRUE,O$67&lt;&gt;""),SUMIFS(Flussi!$F:$F,Flussi!$B:$B,O$67,Flussi!$D:$D,$J126,Flussi!$E:$E,$K126,Flussi!$A:$A,$D$2),"")</f>
        <v>0</v>
      </c>
      <c r="P126" s="53">
        <f>IF(AND(TRUE,P$67&lt;&gt;""),SUMIFS(Flussi!$F:$F,Flussi!$B:$B,P$67,Flussi!$D:$D,$J126,Flussi!$E:$E,$K126,Flussi!$A:$A,$D$2),"")</f>
        <v>-4500</v>
      </c>
      <c r="Q126" s="53">
        <f>IF(AND(TRUE,Q$67&lt;&gt;""),SUMIFS(Flussi!$F:$F,Flussi!$B:$B,Q$67,Flussi!$D:$D,$J126,Flussi!$E:$E,$K126,Flussi!$A:$A,$D$2),"")</f>
        <v>-1500</v>
      </c>
      <c r="R126" s="53">
        <f>IF(AND(TRUE,R$67&lt;&gt;""),SUMIFS(Flussi!$F:$F,Flussi!$B:$B,R$67,Flussi!$D:$D,$J126,Flussi!$E:$E,$K126,Flussi!$A:$A,$D$2),"")</f>
        <v>0</v>
      </c>
      <c r="S126" s="53">
        <f>IF(AND(TRUE,S$67&lt;&gt;""),SUMIFS(Flussi!$F:$F,Flussi!$B:$B,S$67,Flussi!$D:$D,$J126,Flussi!$E:$E,$K126,Flussi!$A:$A,$D$2),"")</f>
        <v>0</v>
      </c>
      <c r="T126" s="53">
        <f>IF(AND(TRUE,T$67&lt;&gt;""),SUMIFS(Flussi!$F:$F,Flussi!$B:$B,T$67,Flussi!$D:$D,$J126,Flussi!$E:$E,$K126,Flussi!$A:$A,$D$2),"")</f>
        <v>0</v>
      </c>
      <c r="U126" s="53">
        <f>IF(AND(TRUE,U$67&lt;&gt;""),SUMIFS(Flussi!$F:$F,Flussi!$B:$B,U$67,Flussi!$D:$D,$J126,Flussi!$E:$E,$K126,Flussi!$A:$A,$D$2),"")</f>
        <v>0</v>
      </c>
      <c r="V126" s="53">
        <f>IF(AND(TRUE,V$67&lt;&gt;""),SUMIFS(Flussi!$F:$F,Flussi!$B:$B,V$67,Flussi!$D:$D,$J126,Flussi!$E:$E,$K126,Flussi!$A:$A,$D$2),"")</f>
        <v>0</v>
      </c>
      <c r="W126" s="53">
        <f>IF(AND(TRUE,W$67&lt;&gt;""),SUMIFS(Flussi!$F:$F,Flussi!$B:$B,W$67,Flussi!$D:$D,$J126,Flussi!$E:$E,$K126,Flussi!$A:$A,$D$2),"")</f>
        <v>0</v>
      </c>
      <c r="X126" s="53">
        <f>IF(AND(TRUE,X$67&lt;&gt;""),SUMIFS(Flussi!$F:$F,Flussi!$B:$B,X$67,Flussi!$D:$D,$J126,Flussi!$E:$E,$K126,Flussi!$A:$A,$D$2),"")</f>
        <v>0</v>
      </c>
      <c r="Y126" s="53">
        <f>IF(AND(TRUE,Y$67&lt;&gt;""),SUMIFS(Flussi!$F:$F,Flussi!$B:$B,Y$67,Flussi!$D:$D,$J126,Flussi!$E:$E,$K126,Flussi!$A:$A,$D$2),"")</f>
        <v>0</v>
      </c>
      <c r="Z126" s="53">
        <f>IF(AND(TRUE,Z$67&lt;&gt;""),SUMIFS(Flussi!$F:$F,Flussi!$B:$B,Z$67,Flussi!$D:$D,$J126,Flussi!$E:$E,$K126,Flussi!$A:$A,$D$2),"")</f>
        <v>0</v>
      </c>
      <c r="AA126" s="53">
        <f>IF(AND(TRUE,AA$67&lt;&gt;""),SUMIFS(Flussi!$F:$F,Flussi!$B:$B,AA$67,Flussi!$D:$D,$J126,Flussi!$E:$E,$K126,Flussi!$A:$A,$D$2),"")</f>
        <v>0</v>
      </c>
      <c r="AB126" s="53">
        <f>IF(AND(TRUE,AB$67&lt;&gt;""),SUMIFS(Flussi!$F:$F,Flussi!$B:$B,AB$67,Flussi!$D:$D,$J126,Flussi!$E:$E,$K126,Flussi!$A:$A,$D$2),"")</f>
        <v>0</v>
      </c>
      <c r="AC126" s="53">
        <f>IF(AND(TRUE,AC$67&lt;&gt;""),SUMIFS(Flussi!$F:$F,Flussi!$B:$B,AC$67,Flussi!$D:$D,$J126,Flussi!$E:$E,$K126,Flussi!$A:$A,$D$2),"")</f>
        <v>0</v>
      </c>
      <c r="AD126" s="53">
        <f>IF(AND(TRUE,AD$67&lt;&gt;""),SUMIFS(Flussi!$F:$F,Flussi!$B:$B,AD$67,Flussi!$D:$D,$J126,Flussi!$E:$E,$K126,Flussi!$A:$A,$D$2),"")</f>
        <v>0</v>
      </c>
      <c r="AE126" s="53">
        <f>IF(AND(TRUE,AE$67&lt;&gt;""),SUMIFS(Flussi!$F:$F,Flussi!$B:$B,AE$67,Flussi!$D:$D,$J126,Flussi!$E:$E,$K126,Flussi!$A:$A,$D$2),"")</f>
        <v>0</v>
      </c>
      <c r="AF126" s="53">
        <f>IF(AND(TRUE,AF$67&lt;&gt;""),SUMIFS(Flussi!$F:$F,Flussi!$B:$B,AF$67,Flussi!$D:$D,$J126,Flussi!$E:$E,$K126,Flussi!$A:$A,$D$2),"")</f>
        <v>0</v>
      </c>
      <c r="AG126" s="53">
        <f>IF(AND(TRUE,AG$67&lt;&gt;""),SUMIFS(Flussi!$F:$F,Flussi!$B:$B,AG$67,Flussi!$D:$D,$J126,Flussi!$E:$E,$K126,Flussi!$A:$A,$D$2),"")</f>
        <v>0</v>
      </c>
      <c r="AH126" s="53">
        <f>IF(AND(TRUE,AH$67&lt;&gt;""),SUMIFS(Flussi!$F:$F,Flussi!$B:$B,AH$67,Flussi!$D:$D,$J126,Flussi!$E:$E,$K126,Flussi!$A:$A,$D$2),"")</f>
        <v>0</v>
      </c>
      <c r="AI126" s="53">
        <f>IF(AND(TRUE,AI$67&lt;&gt;""),SUMIFS(Flussi!$F:$F,Flussi!$B:$B,AI$67,Flussi!$D:$D,$J126,Flussi!$E:$E,$K126,Flussi!$A:$A,$D$2),"")</f>
        <v>0</v>
      </c>
      <c r="AJ126" s="53">
        <f>IF(AND(TRUE,AJ$67&lt;&gt;""),SUMIFS(Flussi!$F:$F,Flussi!$B:$B,AJ$67,Flussi!$D:$D,$J126,Flussi!$E:$E,$K126,Flussi!$A:$A,$D$2),"")</f>
        <v>0</v>
      </c>
      <c r="AK126" s="53">
        <f>IF(AND(TRUE,AK$67&lt;&gt;""),SUMIFS(Flussi!$F:$F,Flussi!$B:$B,AK$67,Flussi!$D:$D,$J126,Flussi!$E:$E,$K126,Flussi!$A:$A,$D$2),"")</f>
        <v>0</v>
      </c>
      <c r="AL126" s="53">
        <f>IF(AND(TRUE,AL$67&lt;&gt;""),SUMIFS(Flussi!$F:$F,Flussi!$B:$B,AL$67,Flussi!$D:$D,$J126,Flussi!$E:$E,$K126,Flussi!$A:$A,$D$2),"")</f>
        <v>0</v>
      </c>
      <c r="AM126" s="53">
        <f>IF(AND(TRUE,AM$67&lt;&gt;""),SUMIFS(Flussi!$F:$F,Flussi!$B:$B,AM$67,Flussi!$D:$D,$J126,Flussi!$E:$E,$K126,Flussi!$A:$A,$D$2),"")</f>
        <v>0</v>
      </c>
      <c r="AN126" s="53">
        <f>IF(AND(TRUE,AN$67&lt;&gt;""),SUMIFS(Flussi!$F:$F,Flussi!$B:$B,AN$67,Flussi!$D:$D,$J126,Flussi!$E:$E,$K126,Flussi!$A:$A,$D$2),"")</f>
        <v>0</v>
      </c>
      <c r="AO126" s="53">
        <f>IF(AND(TRUE,AO$67&lt;&gt;""),SUMIFS(Flussi!$F:$F,Flussi!$B:$B,AO$67,Flussi!$D:$D,$J126,Flussi!$E:$E,$K126,Flussi!$A:$A,$D$2),"")</f>
        <v>0</v>
      </c>
    </row>
    <row r="127" spans="8:41" hidden="1" outlineLevel="1" x14ac:dyDescent="0.75">
      <c r="H127" s="192">
        <f>YEAR($E$4)</f>
        <v>2022</v>
      </c>
      <c r="L127" s="180">
        <f t="shared" ref="L127:U136" si="19">IF(AND($H127&lt;&gt;"",L$67&lt;&gt;""),IF(AND(L$67&gt;=$H127,L$67&lt;$H127+$D$28),SUMIFS($L$126:$AO$126,$L$67:$AO$67,$H127)/$D$28,0),"")</f>
        <v>-488.2</v>
      </c>
      <c r="M127" s="180">
        <f t="shared" si="19"/>
        <v>-488.2</v>
      </c>
      <c r="N127" s="180">
        <f t="shared" si="19"/>
        <v>-488.2</v>
      </c>
      <c r="O127" s="180">
        <f t="shared" si="19"/>
        <v>-488.2</v>
      </c>
      <c r="P127" s="180">
        <f t="shared" si="19"/>
        <v>-488.2</v>
      </c>
      <c r="Q127" s="180">
        <f t="shared" si="19"/>
        <v>-488.2</v>
      </c>
      <c r="R127" s="180">
        <f t="shared" si="19"/>
        <v>-488.2</v>
      </c>
      <c r="S127" s="180">
        <f t="shared" si="19"/>
        <v>-488.2</v>
      </c>
      <c r="T127" s="180">
        <f t="shared" si="19"/>
        <v>-488.2</v>
      </c>
      <c r="U127" s="180">
        <f t="shared" si="19"/>
        <v>-488.2</v>
      </c>
      <c r="V127" s="180">
        <f t="shared" ref="V127:AE136" si="20">IF(AND($H127&lt;&gt;"",V$67&lt;&gt;""),IF(AND(V$67&gt;=$H127,V$67&lt;$H127+$D$28),SUMIFS($L$126:$AO$126,$L$67:$AO$67,$H127)/$D$28,0),"")</f>
        <v>0</v>
      </c>
      <c r="W127" s="180">
        <f t="shared" si="20"/>
        <v>0</v>
      </c>
      <c r="X127" s="180">
        <f t="shared" si="20"/>
        <v>0</v>
      </c>
      <c r="Y127" s="180">
        <f t="shared" si="20"/>
        <v>0</v>
      </c>
      <c r="Z127" s="180">
        <f t="shared" si="20"/>
        <v>0</v>
      </c>
      <c r="AA127" s="180">
        <f t="shared" si="20"/>
        <v>0</v>
      </c>
      <c r="AB127" s="180">
        <f t="shared" si="20"/>
        <v>0</v>
      </c>
      <c r="AC127" s="180">
        <f t="shared" si="20"/>
        <v>0</v>
      </c>
      <c r="AD127" s="180">
        <f t="shared" si="20"/>
        <v>0</v>
      </c>
      <c r="AE127" s="180">
        <f t="shared" si="20"/>
        <v>0</v>
      </c>
      <c r="AF127" s="180">
        <f t="shared" ref="AF127:AO136" si="21">IF(AND($H127&lt;&gt;"",AF$67&lt;&gt;""),IF(AND(AF$67&gt;=$H127,AF$67&lt;$H127+$D$28),SUMIFS($L$126:$AO$126,$L$67:$AO$67,$H127)/$D$28,0),"")</f>
        <v>0</v>
      </c>
      <c r="AG127" s="180">
        <f t="shared" si="21"/>
        <v>0</v>
      </c>
      <c r="AH127" s="180">
        <f t="shared" si="21"/>
        <v>0</v>
      </c>
      <c r="AI127" s="180">
        <f t="shared" si="21"/>
        <v>0</v>
      </c>
      <c r="AJ127" s="180">
        <f t="shared" si="21"/>
        <v>0</v>
      </c>
      <c r="AK127" s="180">
        <f t="shared" si="21"/>
        <v>0</v>
      </c>
      <c r="AL127" s="180">
        <f t="shared" si="21"/>
        <v>0</v>
      </c>
      <c r="AM127" s="180">
        <f t="shared" si="21"/>
        <v>0</v>
      </c>
      <c r="AN127" s="180">
        <f t="shared" si="21"/>
        <v>0</v>
      </c>
      <c r="AO127" s="180">
        <f t="shared" si="21"/>
        <v>0</v>
      </c>
    </row>
    <row r="128" spans="8:41" hidden="1" outlineLevel="1" x14ac:dyDescent="0.75">
      <c r="H128" s="191">
        <f t="shared" ref="H128:H156" si="22">IF(H127&lt;&gt;"",IF(H127+1&lt;YEAR($E$4)+$E$5,H127+1,""),"")</f>
        <v>2023</v>
      </c>
      <c r="L128" s="180">
        <f t="shared" si="19"/>
        <v>0</v>
      </c>
      <c r="M128" s="180">
        <f t="shared" si="19"/>
        <v>-2162.9169999999999</v>
      </c>
      <c r="N128" s="180">
        <f t="shared" si="19"/>
        <v>-2162.9169999999999</v>
      </c>
      <c r="O128" s="180">
        <f t="shared" si="19"/>
        <v>-2162.9169999999999</v>
      </c>
      <c r="P128" s="180">
        <f t="shared" si="19"/>
        <v>-2162.9169999999999</v>
      </c>
      <c r="Q128" s="180">
        <f t="shared" si="19"/>
        <v>-2162.9169999999999</v>
      </c>
      <c r="R128" s="180">
        <f t="shared" si="19"/>
        <v>-2162.9169999999999</v>
      </c>
      <c r="S128" s="180">
        <f t="shared" si="19"/>
        <v>-2162.9169999999999</v>
      </c>
      <c r="T128" s="180">
        <f t="shared" si="19"/>
        <v>-2162.9169999999999</v>
      </c>
      <c r="U128" s="180">
        <f t="shared" si="19"/>
        <v>-2162.9169999999999</v>
      </c>
      <c r="V128" s="180">
        <f t="shared" si="20"/>
        <v>-2162.9169999999999</v>
      </c>
      <c r="W128" s="180">
        <f t="shared" si="20"/>
        <v>0</v>
      </c>
      <c r="X128" s="180">
        <f t="shared" si="20"/>
        <v>0</v>
      </c>
      <c r="Y128" s="180">
        <f t="shared" si="20"/>
        <v>0</v>
      </c>
      <c r="Z128" s="180">
        <f t="shared" si="20"/>
        <v>0</v>
      </c>
      <c r="AA128" s="180">
        <f t="shared" si="20"/>
        <v>0</v>
      </c>
      <c r="AB128" s="180">
        <f t="shared" si="20"/>
        <v>0</v>
      </c>
      <c r="AC128" s="180">
        <f t="shared" si="20"/>
        <v>0</v>
      </c>
      <c r="AD128" s="180">
        <f t="shared" si="20"/>
        <v>0</v>
      </c>
      <c r="AE128" s="180">
        <f t="shared" si="20"/>
        <v>0</v>
      </c>
      <c r="AF128" s="180">
        <f t="shared" si="21"/>
        <v>0</v>
      </c>
      <c r="AG128" s="180">
        <f t="shared" si="21"/>
        <v>0</v>
      </c>
      <c r="AH128" s="180">
        <f t="shared" si="21"/>
        <v>0</v>
      </c>
      <c r="AI128" s="180">
        <f t="shared" si="21"/>
        <v>0</v>
      </c>
      <c r="AJ128" s="180">
        <f t="shared" si="21"/>
        <v>0</v>
      </c>
      <c r="AK128" s="180">
        <f t="shared" si="21"/>
        <v>0</v>
      </c>
      <c r="AL128" s="180">
        <f t="shared" si="21"/>
        <v>0</v>
      </c>
      <c r="AM128" s="180">
        <f t="shared" si="21"/>
        <v>0</v>
      </c>
      <c r="AN128" s="180">
        <f t="shared" si="21"/>
        <v>0</v>
      </c>
      <c r="AO128" s="180">
        <f t="shared" si="21"/>
        <v>0</v>
      </c>
    </row>
    <row r="129" spans="8:41" hidden="1" outlineLevel="1" x14ac:dyDescent="0.75">
      <c r="H129" s="191">
        <f t="shared" si="22"/>
        <v>2024</v>
      </c>
      <c r="L129" s="180">
        <f t="shared" si="19"/>
        <v>0</v>
      </c>
      <c r="M129" s="180">
        <f t="shared" si="19"/>
        <v>0</v>
      </c>
      <c r="N129" s="180">
        <f t="shared" si="19"/>
        <v>-313.5</v>
      </c>
      <c r="O129" s="180">
        <f t="shared" si="19"/>
        <v>-313.5</v>
      </c>
      <c r="P129" s="180">
        <f t="shared" si="19"/>
        <v>-313.5</v>
      </c>
      <c r="Q129" s="180">
        <f t="shared" si="19"/>
        <v>-313.5</v>
      </c>
      <c r="R129" s="180">
        <f t="shared" si="19"/>
        <v>-313.5</v>
      </c>
      <c r="S129" s="180">
        <f t="shared" si="19"/>
        <v>-313.5</v>
      </c>
      <c r="T129" s="180">
        <f t="shared" si="19"/>
        <v>-313.5</v>
      </c>
      <c r="U129" s="180">
        <f t="shared" si="19"/>
        <v>-313.5</v>
      </c>
      <c r="V129" s="180">
        <f t="shared" si="20"/>
        <v>-313.5</v>
      </c>
      <c r="W129" s="180">
        <f t="shared" si="20"/>
        <v>-313.5</v>
      </c>
      <c r="X129" s="180">
        <f t="shared" si="20"/>
        <v>0</v>
      </c>
      <c r="Y129" s="180">
        <f t="shared" si="20"/>
        <v>0</v>
      </c>
      <c r="Z129" s="180">
        <f t="shared" si="20"/>
        <v>0</v>
      </c>
      <c r="AA129" s="180">
        <f t="shared" si="20"/>
        <v>0</v>
      </c>
      <c r="AB129" s="180">
        <f t="shared" si="20"/>
        <v>0</v>
      </c>
      <c r="AC129" s="180">
        <f t="shared" si="20"/>
        <v>0</v>
      </c>
      <c r="AD129" s="180">
        <f t="shared" si="20"/>
        <v>0</v>
      </c>
      <c r="AE129" s="180">
        <f t="shared" si="20"/>
        <v>0</v>
      </c>
      <c r="AF129" s="180">
        <f t="shared" si="21"/>
        <v>0</v>
      </c>
      <c r="AG129" s="180">
        <f t="shared" si="21"/>
        <v>0</v>
      </c>
      <c r="AH129" s="180">
        <f t="shared" si="21"/>
        <v>0</v>
      </c>
      <c r="AI129" s="180">
        <f t="shared" si="21"/>
        <v>0</v>
      </c>
      <c r="AJ129" s="180">
        <f t="shared" si="21"/>
        <v>0</v>
      </c>
      <c r="AK129" s="180">
        <f t="shared" si="21"/>
        <v>0</v>
      </c>
      <c r="AL129" s="180">
        <f t="shared" si="21"/>
        <v>0</v>
      </c>
      <c r="AM129" s="180">
        <f t="shared" si="21"/>
        <v>0</v>
      </c>
      <c r="AN129" s="180">
        <f t="shared" si="21"/>
        <v>0</v>
      </c>
      <c r="AO129" s="180">
        <f t="shared" si="21"/>
        <v>0</v>
      </c>
    </row>
    <row r="130" spans="8:41" hidden="1" outlineLevel="1" x14ac:dyDescent="0.75">
      <c r="H130" s="191">
        <f t="shared" si="22"/>
        <v>2025</v>
      </c>
      <c r="L130" s="180">
        <f t="shared" si="19"/>
        <v>0</v>
      </c>
      <c r="M130" s="180">
        <f t="shared" si="19"/>
        <v>0</v>
      </c>
      <c r="N130" s="180">
        <f t="shared" si="19"/>
        <v>0</v>
      </c>
      <c r="O130" s="180">
        <f t="shared" si="19"/>
        <v>0</v>
      </c>
      <c r="P130" s="180">
        <f t="shared" si="19"/>
        <v>0</v>
      </c>
      <c r="Q130" s="180">
        <f t="shared" si="19"/>
        <v>0</v>
      </c>
      <c r="R130" s="180">
        <f t="shared" si="19"/>
        <v>0</v>
      </c>
      <c r="S130" s="180">
        <f t="shared" si="19"/>
        <v>0</v>
      </c>
      <c r="T130" s="180">
        <f t="shared" si="19"/>
        <v>0</v>
      </c>
      <c r="U130" s="180">
        <f t="shared" si="19"/>
        <v>0</v>
      </c>
      <c r="V130" s="180">
        <f t="shared" si="20"/>
        <v>0</v>
      </c>
      <c r="W130" s="180">
        <f t="shared" si="20"/>
        <v>0</v>
      </c>
      <c r="X130" s="180">
        <f t="shared" si="20"/>
        <v>0</v>
      </c>
      <c r="Y130" s="180">
        <f t="shared" si="20"/>
        <v>0</v>
      </c>
      <c r="Z130" s="180">
        <f t="shared" si="20"/>
        <v>0</v>
      </c>
      <c r="AA130" s="180">
        <f t="shared" si="20"/>
        <v>0</v>
      </c>
      <c r="AB130" s="180">
        <f t="shared" si="20"/>
        <v>0</v>
      </c>
      <c r="AC130" s="180">
        <f t="shared" si="20"/>
        <v>0</v>
      </c>
      <c r="AD130" s="180">
        <f t="shared" si="20"/>
        <v>0</v>
      </c>
      <c r="AE130" s="180">
        <f t="shared" si="20"/>
        <v>0</v>
      </c>
      <c r="AF130" s="180">
        <f t="shared" si="21"/>
        <v>0</v>
      </c>
      <c r="AG130" s="180">
        <f t="shared" si="21"/>
        <v>0</v>
      </c>
      <c r="AH130" s="180">
        <f t="shared" si="21"/>
        <v>0</v>
      </c>
      <c r="AI130" s="180">
        <f t="shared" si="21"/>
        <v>0</v>
      </c>
      <c r="AJ130" s="180">
        <f t="shared" si="21"/>
        <v>0</v>
      </c>
      <c r="AK130" s="180">
        <f t="shared" si="21"/>
        <v>0</v>
      </c>
      <c r="AL130" s="180">
        <f t="shared" si="21"/>
        <v>0</v>
      </c>
      <c r="AM130" s="180">
        <f t="shared" si="21"/>
        <v>0</v>
      </c>
      <c r="AN130" s="180">
        <f t="shared" si="21"/>
        <v>0</v>
      </c>
      <c r="AO130" s="180">
        <f t="shared" si="21"/>
        <v>0</v>
      </c>
    </row>
    <row r="131" spans="8:41" hidden="1" outlineLevel="1" x14ac:dyDescent="0.75">
      <c r="H131" s="191">
        <f t="shared" si="22"/>
        <v>2026</v>
      </c>
      <c r="L131" s="180">
        <f t="shared" si="19"/>
        <v>0</v>
      </c>
      <c r="M131" s="180">
        <f t="shared" si="19"/>
        <v>0</v>
      </c>
      <c r="N131" s="180">
        <f t="shared" si="19"/>
        <v>0</v>
      </c>
      <c r="O131" s="180">
        <f t="shared" si="19"/>
        <v>0</v>
      </c>
      <c r="P131" s="180">
        <f t="shared" si="19"/>
        <v>-450</v>
      </c>
      <c r="Q131" s="180">
        <f t="shared" si="19"/>
        <v>-450</v>
      </c>
      <c r="R131" s="180">
        <f t="shared" si="19"/>
        <v>-450</v>
      </c>
      <c r="S131" s="180">
        <f t="shared" si="19"/>
        <v>-450</v>
      </c>
      <c r="T131" s="180">
        <f t="shared" si="19"/>
        <v>-450</v>
      </c>
      <c r="U131" s="180">
        <f t="shared" si="19"/>
        <v>-450</v>
      </c>
      <c r="V131" s="180">
        <f t="shared" si="20"/>
        <v>-450</v>
      </c>
      <c r="W131" s="180">
        <f t="shared" si="20"/>
        <v>-450</v>
      </c>
      <c r="X131" s="180">
        <f t="shared" si="20"/>
        <v>-450</v>
      </c>
      <c r="Y131" s="180">
        <f t="shared" si="20"/>
        <v>-450</v>
      </c>
      <c r="Z131" s="180">
        <f t="shared" si="20"/>
        <v>0</v>
      </c>
      <c r="AA131" s="180">
        <f t="shared" si="20"/>
        <v>0</v>
      </c>
      <c r="AB131" s="180">
        <f t="shared" si="20"/>
        <v>0</v>
      </c>
      <c r="AC131" s="180">
        <f t="shared" si="20"/>
        <v>0</v>
      </c>
      <c r="AD131" s="180">
        <f t="shared" si="20"/>
        <v>0</v>
      </c>
      <c r="AE131" s="180">
        <f t="shared" si="20"/>
        <v>0</v>
      </c>
      <c r="AF131" s="180">
        <f t="shared" si="21"/>
        <v>0</v>
      </c>
      <c r="AG131" s="180">
        <f t="shared" si="21"/>
        <v>0</v>
      </c>
      <c r="AH131" s="180">
        <f t="shared" si="21"/>
        <v>0</v>
      </c>
      <c r="AI131" s="180">
        <f t="shared" si="21"/>
        <v>0</v>
      </c>
      <c r="AJ131" s="180">
        <f t="shared" si="21"/>
        <v>0</v>
      </c>
      <c r="AK131" s="180">
        <f t="shared" si="21"/>
        <v>0</v>
      </c>
      <c r="AL131" s="180">
        <f t="shared" si="21"/>
        <v>0</v>
      </c>
      <c r="AM131" s="180">
        <f t="shared" si="21"/>
        <v>0</v>
      </c>
      <c r="AN131" s="180">
        <f t="shared" si="21"/>
        <v>0</v>
      </c>
      <c r="AO131" s="180">
        <f t="shared" si="21"/>
        <v>0</v>
      </c>
    </row>
    <row r="132" spans="8:41" hidden="1" outlineLevel="1" x14ac:dyDescent="0.75">
      <c r="H132" s="191">
        <f t="shared" si="22"/>
        <v>2027</v>
      </c>
      <c r="L132" s="180">
        <f t="shared" si="19"/>
        <v>0</v>
      </c>
      <c r="M132" s="180">
        <f t="shared" si="19"/>
        <v>0</v>
      </c>
      <c r="N132" s="180">
        <f t="shared" si="19"/>
        <v>0</v>
      </c>
      <c r="O132" s="180">
        <f t="shared" si="19"/>
        <v>0</v>
      </c>
      <c r="P132" s="180">
        <f t="shared" si="19"/>
        <v>0</v>
      </c>
      <c r="Q132" s="180">
        <f t="shared" si="19"/>
        <v>-150</v>
      </c>
      <c r="R132" s="180">
        <f t="shared" si="19"/>
        <v>-150</v>
      </c>
      <c r="S132" s="180">
        <f t="shared" si="19"/>
        <v>-150</v>
      </c>
      <c r="T132" s="180">
        <f t="shared" si="19"/>
        <v>-150</v>
      </c>
      <c r="U132" s="180">
        <f t="shared" si="19"/>
        <v>-150</v>
      </c>
      <c r="V132" s="180">
        <f t="shared" si="20"/>
        <v>-150</v>
      </c>
      <c r="W132" s="180">
        <f t="shared" si="20"/>
        <v>-150</v>
      </c>
      <c r="X132" s="180">
        <f t="shared" si="20"/>
        <v>-150</v>
      </c>
      <c r="Y132" s="180">
        <f t="shared" si="20"/>
        <v>-150</v>
      </c>
      <c r="Z132" s="180">
        <f t="shared" si="20"/>
        <v>-150</v>
      </c>
      <c r="AA132" s="180">
        <f t="shared" si="20"/>
        <v>0</v>
      </c>
      <c r="AB132" s="180">
        <f t="shared" si="20"/>
        <v>0</v>
      </c>
      <c r="AC132" s="180">
        <f t="shared" si="20"/>
        <v>0</v>
      </c>
      <c r="AD132" s="180">
        <f t="shared" si="20"/>
        <v>0</v>
      </c>
      <c r="AE132" s="180">
        <f t="shared" si="20"/>
        <v>0</v>
      </c>
      <c r="AF132" s="180">
        <f t="shared" si="21"/>
        <v>0</v>
      </c>
      <c r="AG132" s="180">
        <f t="shared" si="21"/>
        <v>0</v>
      </c>
      <c r="AH132" s="180">
        <f t="shared" si="21"/>
        <v>0</v>
      </c>
      <c r="AI132" s="180">
        <f t="shared" si="21"/>
        <v>0</v>
      </c>
      <c r="AJ132" s="180">
        <f t="shared" si="21"/>
        <v>0</v>
      </c>
      <c r="AK132" s="180">
        <f t="shared" si="21"/>
        <v>0</v>
      </c>
      <c r="AL132" s="180">
        <f t="shared" si="21"/>
        <v>0</v>
      </c>
      <c r="AM132" s="180">
        <f t="shared" si="21"/>
        <v>0</v>
      </c>
      <c r="AN132" s="180">
        <f t="shared" si="21"/>
        <v>0</v>
      </c>
      <c r="AO132" s="180">
        <f t="shared" si="21"/>
        <v>0</v>
      </c>
    </row>
    <row r="133" spans="8:41" hidden="1" outlineLevel="1" x14ac:dyDescent="0.75">
      <c r="H133" s="191">
        <f t="shared" si="22"/>
        <v>2028</v>
      </c>
      <c r="L133" s="180">
        <f t="shared" si="19"/>
        <v>0</v>
      </c>
      <c r="M133" s="180">
        <f t="shared" si="19"/>
        <v>0</v>
      </c>
      <c r="N133" s="180">
        <f t="shared" si="19"/>
        <v>0</v>
      </c>
      <c r="O133" s="180">
        <f t="shared" si="19"/>
        <v>0</v>
      </c>
      <c r="P133" s="180">
        <f t="shared" si="19"/>
        <v>0</v>
      </c>
      <c r="Q133" s="180">
        <f t="shared" si="19"/>
        <v>0</v>
      </c>
      <c r="R133" s="180">
        <f t="shared" si="19"/>
        <v>0</v>
      </c>
      <c r="S133" s="180">
        <f t="shared" si="19"/>
        <v>0</v>
      </c>
      <c r="T133" s="180">
        <f t="shared" si="19"/>
        <v>0</v>
      </c>
      <c r="U133" s="180">
        <f t="shared" si="19"/>
        <v>0</v>
      </c>
      <c r="V133" s="180">
        <f t="shared" si="20"/>
        <v>0</v>
      </c>
      <c r="W133" s="180">
        <f t="shared" si="20"/>
        <v>0</v>
      </c>
      <c r="X133" s="180">
        <f t="shared" si="20"/>
        <v>0</v>
      </c>
      <c r="Y133" s="180">
        <f t="shared" si="20"/>
        <v>0</v>
      </c>
      <c r="Z133" s="180">
        <f t="shared" si="20"/>
        <v>0</v>
      </c>
      <c r="AA133" s="180">
        <f t="shared" si="20"/>
        <v>0</v>
      </c>
      <c r="AB133" s="180">
        <f t="shared" si="20"/>
        <v>0</v>
      </c>
      <c r="AC133" s="180">
        <f t="shared" si="20"/>
        <v>0</v>
      </c>
      <c r="AD133" s="180">
        <f t="shared" si="20"/>
        <v>0</v>
      </c>
      <c r="AE133" s="180">
        <f t="shared" si="20"/>
        <v>0</v>
      </c>
      <c r="AF133" s="180">
        <f t="shared" si="21"/>
        <v>0</v>
      </c>
      <c r="AG133" s="180">
        <f t="shared" si="21"/>
        <v>0</v>
      </c>
      <c r="AH133" s="180">
        <f t="shared" si="21"/>
        <v>0</v>
      </c>
      <c r="AI133" s="180">
        <f t="shared" si="21"/>
        <v>0</v>
      </c>
      <c r="AJ133" s="180">
        <f t="shared" si="21"/>
        <v>0</v>
      </c>
      <c r="AK133" s="180">
        <f t="shared" si="21"/>
        <v>0</v>
      </c>
      <c r="AL133" s="180">
        <f t="shared" si="21"/>
        <v>0</v>
      </c>
      <c r="AM133" s="180">
        <f t="shared" si="21"/>
        <v>0</v>
      </c>
      <c r="AN133" s="180">
        <f t="shared" si="21"/>
        <v>0</v>
      </c>
      <c r="AO133" s="180">
        <f t="shared" si="21"/>
        <v>0</v>
      </c>
    </row>
    <row r="134" spans="8:41" hidden="1" outlineLevel="1" x14ac:dyDescent="0.75">
      <c r="H134" s="191">
        <f t="shared" si="22"/>
        <v>2029</v>
      </c>
      <c r="L134" s="180">
        <f t="shared" si="19"/>
        <v>0</v>
      </c>
      <c r="M134" s="180">
        <f t="shared" si="19"/>
        <v>0</v>
      </c>
      <c r="N134" s="180">
        <f t="shared" si="19"/>
        <v>0</v>
      </c>
      <c r="O134" s="180">
        <f t="shared" si="19"/>
        <v>0</v>
      </c>
      <c r="P134" s="180">
        <f t="shared" si="19"/>
        <v>0</v>
      </c>
      <c r="Q134" s="180">
        <f t="shared" si="19"/>
        <v>0</v>
      </c>
      <c r="R134" s="180">
        <f t="shared" si="19"/>
        <v>0</v>
      </c>
      <c r="S134" s="180">
        <f t="shared" si="19"/>
        <v>0</v>
      </c>
      <c r="T134" s="180">
        <f t="shared" si="19"/>
        <v>0</v>
      </c>
      <c r="U134" s="180">
        <f t="shared" si="19"/>
        <v>0</v>
      </c>
      <c r="V134" s="180">
        <f t="shared" si="20"/>
        <v>0</v>
      </c>
      <c r="W134" s="180">
        <f t="shared" si="20"/>
        <v>0</v>
      </c>
      <c r="X134" s="180">
        <f t="shared" si="20"/>
        <v>0</v>
      </c>
      <c r="Y134" s="180">
        <f t="shared" si="20"/>
        <v>0</v>
      </c>
      <c r="Z134" s="180">
        <f t="shared" si="20"/>
        <v>0</v>
      </c>
      <c r="AA134" s="180">
        <f t="shared" si="20"/>
        <v>0</v>
      </c>
      <c r="AB134" s="180">
        <f t="shared" si="20"/>
        <v>0</v>
      </c>
      <c r="AC134" s="180">
        <f t="shared" si="20"/>
        <v>0</v>
      </c>
      <c r="AD134" s="180">
        <f t="shared" si="20"/>
        <v>0</v>
      </c>
      <c r="AE134" s="180">
        <f t="shared" si="20"/>
        <v>0</v>
      </c>
      <c r="AF134" s="180">
        <f t="shared" si="21"/>
        <v>0</v>
      </c>
      <c r="AG134" s="180">
        <f t="shared" si="21"/>
        <v>0</v>
      </c>
      <c r="AH134" s="180">
        <f t="shared" si="21"/>
        <v>0</v>
      </c>
      <c r="AI134" s="180">
        <f t="shared" si="21"/>
        <v>0</v>
      </c>
      <c r="AJ134" s="180">
        <f t="shared" si="21"/>
        <v>0</v>
      </c>
      <c r="AK134" s="180">
        <f t="shared" si="21"/>
        <v>0</v>
      </c>
      <c r="AL134" s="180">
        <f t="shared" si="21"/>
        <v>0</v>
      </c>
      <c r="AM134" s="180">
        <f t="shared" si="21"/>
        <v>0</v>
      </c>
      <c r="AN134" s="180">
        <f t="shared" si="21"/>
        <v>0</v>
      </c>
      <c r="AO134" s="180">
        <f t="shared" si="21"/>
        <v>0</v>
      </c>
    </row>
    <row r="135" spans="8:41" hidden="1" outlineLevel="1" x14ac:dyDescent="0.75">
      <c r="H135" s="191">
        <f t="shared" si="22"/>
        <v>2030</v>
      </c>
      <c r="L135" s="180">
        <f t="shared" si="19"/>
        <v>0</v>
      </c>
      <c r="M135" s="180">
        <f t="shared" si="19"/>
        <v>0</v>
      </c>
      <c r="N135" s="180">
        <f t="shared" si="19"/>
        <v>0</v>
      </c>
      <c r="O135" s="180">
        <f t="shared" si="19"/>
        <v>0</v>
      </c>
      <c r="P135" s="180">
        <f t="shared" si="19"/>
        <v>0</v>
      </c>
      <c r="Q135" s="180">
        <f t="shared" si="19"/>
        <v>0</v>
      </c>
      <c r="R135" s="180">
        <f t="shared" si="19"/>
        <v>0</v>
      </c>
      <c r="S135" s="180">
        <f t="shared" si="19"/>
        <v>0</v>
      </c>
      <c r="T135" s="180">
        <f t="shared" si="19"/>
        <v>0</v>
      </c>
      <c r="U135" s="180">
        <f t="shared" si="19"/>
        <v>0</v>
      </c>
      <c r="V135" s="180">
        <f t="shared" si="20"/>
        <v>0</v>
      </c>
      <c r="W135" s="180">
        <f t="shared" si="20"/>
        <v>0</v>
      </c>
      <c r="X135" s="180">
        <f t="shared" si="20"/>
        <v>0</v>
      </c>
      <c r="Y135" s="180">
        <f t="shared" si="20"/>
        <v>0</v>
      </c>
      <c r="Z135" s="180">
        <f t="shared" si="20"/>
        <v>0</v>
      </c>
      <c r="AA135" s="180">
        <f t="shared" si="20"/>
        <v>0</v>
      </c>
      <c r="AB135" s="180">
        <f t="shared" si="20"/>
        <v>0</v>
      </c>
      <c r="AC135" s="180">
        <f t="shared" si="20"/>
        <v>0</v>
      </c>
      <c r="AD135" s="180">
        <f t="shared" si="20"/>
        <v>0</v>
      </c>
      <c r="AE135" s="180">
        <f t="shared" si="20"/>
        <v>0</v>
      </c>
      <c r="AF135" s="180">
        <f t="shared" si="21"/>
        <v>0</v>
      </c>
      <c r="AG135" s="180">
        <f t="shared" si="21"/>
        <v>0</v>
      </c>
      <c r="AH135" s="180">
        <f t="shared" si="21"/>
        <v>0</v>
      </c>
      <c r="AI135" s="180">
        <f t="shared" si="21"/>
        <v>0</v>
      </c>
      <c r="AJ135" s="180">
        <f t="shared" si="21"/>
        <v>0</v>
      </c>
      <c r="AK135" s="180">
        <f t="shared" si="21"/>
        <v>0</v>
      </c>
      <c r="AL135" s="180">
        <f t="shared" si="21"/>
        <v>0</v>
      </c>
      <c r="AM135" s="180">
        <f t="shared" si="21"/>
        <v>0</v>
      </c>
      <c r="AN135" s="180">
        <f t="shared" si="21"/>
        <v>0</v>
      </c>
      <c r="AO135" s="180">
        <f t="shared" si="21"/>
        <v>0</v>
      </c>
    </row>
    <row r="136" spans="8:41" hidden="1" outlineLevel="1" x14ac:dyDescent="0.75">
      <c r="H136" s="191">
        <f t="shared" si="22"/>
        <v>2031</v>
      </c>
      <c r="L136" s="180">
        <f t="shared" si="19"/>
        <v>0</v>
      </c>
      <c r="M136" s="180">
        <f t="shared" si="19"/>
        <v>0</v>
      </c>
      <c r="N136" s="180">
        <f t="shared" si="19"/>
        <v>0</v>
      </c>
      <c r="O136" s="180">
        <f t="shared" si="19"/>
        <v>0</v>
      </c>
      <c r="P136" s="180">
        <f t="shared" si="19"/>
        <v>0</v>
      </c>
      <c r="Q136" s="180">
        <f t="shared" si="19"/>
        <v>0</v>
      </c>
      <c r="R136" s="180">
        <f t="shared" si="19"/>
        <v>0</v>
      </c>
      <c r="S136" s="180">
        <f t="shared" si="19"/>
        <v>0</v>
      </c>
      <c r="T136" s="180">
        <f t="shared" si="19"/>
        <v>0</v>
      </c>
      <c r="U136" s="180">
        <f t="shared" si="19"/>
        <v>0</v>
      </c>
      <c r="V136" s="180">
        <f t="shared" si="20"/>
        <v>0</v>
      </c>
      <c r="W136" s="180">
        <f t="shared" si="20"/>
        <v>0</v>
      </c>
      <c r="X136" s="180">
        <f t="shared" si="20"/>
        <v>0</v>
      </c>
      <c r="Y136" s="180">
        <f t="shared" si="20"/>
        <v>0</v>
      </c>
      <c r="Z136" s="180">
        <f t="shared" si="20"/>
        <v>0</v>
      </c>
      <c r="AA136" s="180">
        <f t="shared" si="20"/>
        <v>0</v>
      </c>
      <c r="AB136" s="180">
        <f t="shared" si="20"/>
        <v>0</v>
      </c>
      <c r="AC136" s="180">
        <f t="shared" si="20"/>
        <v>0</v>
      </c>
      <c r="AD136" s="180">
        <f t="shared" si="20"/>
        <v>0</v>
      </c>
      <c r="AE136" s="180">
        <f t="shared" si="20"/>
        <v>0</v>
      </c>
      <c r="AF136" s="180">
        <f t="shared" si="21"/>
        <v>0</v>
      </c>
      <c r="AG136" s="180">
        <f t="shared" si="21"/>
        <v>0</v>
      </c>
      <c r="AH136" s="180">
        <f t="shared" si="21"/>
        <v>0</v>
      </c>
      <c r="AI136" s="180">
        <f t="shared" si="21"/>
        <v>0</v>
      </c>
      <c r="AJ136" s="180">
        <f t="shared" si="21"/>
        <v>0</v>
      </c>
      <c r="AK136" s="180">
        <f t="shared" si="21"/>
        <v>0</v>
      </c>
      <c r="AL136" s="180">
        <f t="shared" si="21"/>
        <v>0</v>
      </c>
      <c r="AM136" s="180">
        <f t="shared" si="21"/>
        <v>0</v>
      </c>
      <c r="AN136" s="180">
        <f t="shared" si="21"/>
        <v>0</v>
      </c>
      <c r="AO136" s="180">
        <f t="shared" si="21"/>
        <v>0</v>
      </c>
    </row>
    <row r="137" spans="8:41" hidden="1" outlineLevel="1" x14ac:dyDescent="0.75">
      <c r="H137" s="191">
        <f t="shared" si="22"/>
        <v>2032</v>
      </c>
      <c r="L137" s="180">
        <f t="shared" ref="L137:U146" si="23">IF(AND($H137&lt;&gt;"",L$67&lt;&gt;""),IF(AND(L$67&gt;=$H137,L$67&lt;$H137+$D$28),SUMIFS($L$126:$AO$126,$L$67:$AO$67,$H137)/$D$28,0),"")</f>
        <v>0</v>
      </c>
      <c r="M137" s="180">
        <f t="shared" si="23"/>
        <v>0</v>
      </c>
      <c r="N137" s="180">
        <f t="shared" si="23"/>
        <v>0</v>
      </c>
      <c r="O137" s="180">
        <f t="shared" si="23"/>
        <v>0</v>
      </c>
      <c r="P137" s="180">
        <f t="shared" si="23"/>
        <v>0</v>
      </c>
      <c r="Q137" s="180">
        <f t="shared" si="23"/>
        <v>0</v>
      </c>
      <c r="R137" s="180">
        <f t="shared" si="23"/>
        <v>0</v>
      </c>
      <c r="S137" s="180">
        <f t="shared" si="23"/>
        <v>0</v>
      </c>
      <c r="T137" s="180">
        <f t="shared" si="23"/>
        <v>0</v>
      </c>
      <c r="U137" s="180">
        <f t="shared" si="23"/>
        <v>0</v>
      </c>
      <c r="V137" s="180">
        <f t="shared" ref="V137:AE146" si="24">IF(AND($H137&lt;&gt;"",V$67&lt;&gt;""),IF(AND(V$67&gt;=$H137,V$67&lt;$H137+$D$28),SUMIFS($L$126:$AO$126,$L$67:$AO$67,$H137)/$D$28,0),"")</f>
        <v>0</v>
      </c>
      <c r="W137" s="180">
        <f t="shared" si="24"/>
        <v>0</v>
      </c>
      <c r="X137" s="180">
        <f t="shared" si="24"/>
        <v>0</v>
      </c>
      <c r="Y137" s="180">
        <f t="shared" si="24"/>
        <v>0</v>
      </c>
      <c r="Z137" s="180">
        <f t="shared" si="24"/>
        <v>0</v>
      </c>
      <c r="AA137" s="180">
        <f t="shared" si="24"/>
        <v>0</v>
      </c>
      <c r="AB137" s="180">
        <f t="shared" si="24"/>
        <v>0</v>
      </c>
      <c r="AC137" s="180">
        <f t="shared" si="24"/>
        <v>0</v>
      </c>
      <c r="AD137" s="180">
        <f t="shared" si="24"/>
        <v>0</v>
      </c>
      <c r="AE137" s="180">
        <f t="shared" si="24"/>
        <v>0</v>
      </c>
      <c r="AF137" s="180">
        <f t="shared" ref="AF137:AO146" si="25">IF(AND($H137&lt;&gt;"",AF$67&lt;&gt;""),IF(AND(AF$67&gt;=$H137,AF$67&lt;$H137+$D$28),SUMIFS($L$126:$AO$126,$L$67:$AO$67,$H137)/$D$28,0),"")</f>
        <v>0</v>
      </c>
      <c r="AG137" s="180">
        <f t="shared" si="25"/>
        <v>0</v>
      </c>
      <c r="AH137" s="180">
        <f t="shared" si="25"/>
        <v>0</v>
      </c>
      <c r="AI137" s="180">
        <f t="shared" si="25"/>
        <v>0</v>
      </c>
      <c r="AJ137" s="180">
        <f t="shared" si="25"/>
        <v>0</v>
      </c>
      <c r="AK137" s="180">
        <f t="shared" si="25"/>
        <v>0</v>
      </c>
      <c r="AL137" s="180">
        <f t="shared" si="25"/>
        <v>0</v>
      </c>
      <c r="AM137" s="180">
        <f t="shared" si="25"/>
        <v>0</v>
      </c>
      <c r="AN137" s="180">
        <f t="shared" si="25"/>
        <v>0</v>
      </c>
      <c r="AO137" s="180">
        <f t="shared" si="25"/>
        <v>0</v>
      </c>
    </row>
    <row r="138" spans="8:41" hidden="1" outlineLevel="1" x14ac:dyDescent="0.75">
      <c r="H138" s="191">
        <f t="shared" si="22"/>
        <v>2033</v>
      </c>
      <c r="L138" s="180">
        <f t="shared" si="23"/>
        <v>0</v>
      </c>
      <c r="M138" s="180">
        <f t="shared" si="23"/>
        <v>0</v>
      </c>
      <c r="N138" s="180">
        <f t="shared" si="23"/>
        <v>0</v>
      </c>
      <c r="O138" s="180">
        <f t="shared" si="23"/>
        <v>0</v>
      </c>
      <c r="P138" s="180">
        <f t="shared" si="23"/>
        <v>0</v>
      </c>
      <c r="Q138" s="180">
        <f t="shared" si="23"/>
        <v>0</v>
      </c>
      <c r="R138" s="180">
        <f t="shared" si="23"/>
        <v>0</v>
      </c>
      <c r="S138" s="180">
        <f t="shared" si="23"/>
        <v>0</v>
      </c>
      <c r="T138" s="180">
        <f t="shared" si="23"/>
        <v>0</v>
      </c>
      <c r="U138" s="180">
        <f t="shared" si="23"/>
        <v>0</v>
      </c>
      <c r="V138" s="180">
        <f t="shared" si="24"/>
        <v>0</v>
      </c>
      <c r="W138" s="180">
        <f t="shared" si="24"/>
        <v>0</v>
      </c>
      <c r="X138" s="180">
        <f t="shared" si="24"/>
        <v>0</v>
      </c>
      <c r="Y138" s="180">
        <f t="shared" si="24"/>
        <v>0</v>
      </c>
      <c r="Z138" s="180">
        <f t="shared" si="24"/>
        <v>0</v>
      </c>
      <c r="AA138" s="180">
        <f t="shared" si="24"/>
        <v>0</v>
      </c>
      <c r="AB138" s="180">
        <f t="shared" si="24"/>
        <v>0</v>
      </c>
      <c r="AC138" s="180">
        <f t="shared" si="24"/>
        <v>0</v>
      </c>
      <c r="AD138" s="180">
        <f t="shared" si="24"/>
        <v>0</v>
      </c>
      <c r="AE138" s="180">
        <f t="shared" si="24"/>
        <v>0</v>
      </c>
      <c r="AF138" s="180">
        <f t="shared" si="25"/>
        <v>0</v>
      </c>
      <c r="AG138" s="180">
        <f t="shared" si="25"/>
        <v>0</v>
      </c>
      <c r="AH138" s="180">
        <f t="shared" si="25"/>
        <v>0</v>
      </c>
      <c r="AI138" s="180">
        <f t="shared" si="25"/>
        <v>0</v>
      </c>
      <c r="AJ138" s="180">
        <f t="shared" si="25"/>
        <v>0</v>
      </c>
      <c r="AK138" s="180">
        <f t="shared" si="25"/>
        <v>0</v>
      </c>
      <c r="AL138" s="180">
        <f t="shared" si="25"/>
        <v>0</v>
      </c>
      <c r="AM138" s="180">
        <f t="shared" si="25"/>
        <v>0</v>
      </c>
      <c r="AN138" s="180">
        <f t="shared" si="25"/>
        <v>0</v>
      </c>
      <c r="AO138" s="180">
        <f t="shared" si="25"/>
        <v>0</v>
      </c>
    </row>
    <row r="139" spans="8:41" hidden="1" outlineLevel="1" x14ac:dyDescent="0.75">
      <c r="H139" s="191">
        <f t="shared" si="22"/>
        <v>2034</v>
      </c>
      <c r="L139" s="180">
        <f t="shared" si="23"/>
        <v>0</v>
      </c>
      <c r="M139" s="180">
        <f t="shared" si="23"/>
        <v>0</v>
      </c>
      <c r="N139" s="180">
        <f t="shared" si="23"/>
        <v>0</v>
      </c>
      <c r="O139" s="180">
        <f t="shared" si="23"/>
        <v>0</v>
      </c>
      <c r="P139" s="180">
        <f t="shared" si="23"/>
        <v>0</v>
      </c>
      <c r="Q139" s="180">
        <f t="shared" si="23"/>
        <v>0</v>
      </c>
      <c r="R139" s="180">
        <f t="shared" si="23"/>
        <v>0</v>
      </c>
      <c r="S139" s="180">
        <f t="shared" si="23"/>
        <v>0</v>
      </c>
      <c r="T139" s="180">
        <f t="shared" si="23"/>
        <v>0</v>
      </c>
      <c r="U139" s="180">
        <f t="shared" si="23"/>
        <v>0</v>
      </c>
      <c r="V139" s="180">
        <f t="shared" si="24"/>
        <v>0</v>
      </c>
      <c r="W139" s="180">
        <f t="shared" si="24"/>
        <v>0</v>
      </c>
      <c r="X139" s="180">
        <f t="shared" si="24"/>
        <v>0</v>
      </c>
      <c r="Y139" s="180">
        <f t="shared" si="24"/>
        <v>0</v>
      </c>
      <c r="Z139" s="180">
        <f t="shared" si="24"/>
        <v>0</v>
      </c>
      <c r="AA139" s="180">
        <f t="shared" si="24"/>
        <v>0</v>
      </c>
      <c r="AB139" s="180">
        <f t="shared" si="24"/>
        <v>0</v>
      </c>
      <c r="AC139" s="180">
        <f t="shared" si="24"/>
        <v>0</v>
      </c>
      <c r="AD139" s="180">
        <f t="shared" si="24"/>
        <v>0</v>
      </c>
      <c r="AE139" s="180">
        <f t="shared" si="24"/>
        <v>0</v>
      </c>
      <c r="AF139" s="180">
        <f t="shared" si="25"/>
        <v>0</v>
      </c>
      <c r="AG139" s="180">
        <f t="shared" si="25"/>
        <v>0</v>
      </c>
      <c r="AH139" s="180">
        <f t="shared" si="25"/>
        <v>0</v>
      </c>
      <c r="AI139" s="180">
        <f t="shared" si="25"/>
        <v>0</v>
      </c>
      <c r="AJ139" s="180">
        <f t="shared" si="25"/>
        <v>0</v>
      </c>
      <c r="AK139" s="180">
        <f t="shared" si="25"/>
        <v>0</v>
      </c>
      <c r="AL139" s="180">
        <f t="shared" si="25"/>
        <v>0</v>
      </c>
      <c r="AM139" s="180">
        <f t="shared" si="25"/>
        <v>0</v>
      </c>
      <c r="AN139" s="180">
        <f t="shared" si="25"/>
        <v>0</v>
      </c>
      <c r="AO139" s="180">
        <f t="shared" si="25"/>
        <v>0</v>
      </c>
    </row>
    <row r="140" spans="8:41" hidden="1" outlineLevel="1" x14ac:dyDescent="0.75">
      <c r="H140" s="191">
        <f t="shared" si="22"/>
        <v>2035</v>
      </c>
      <c r="L140" s="180">
        <f t="shared" si="23"/>
        <v>0</v>
      </c>
      <c r="M140" s="180">
        <f t="shared" si="23"/>
        <v>0</v>
      </c>
      <c r="N140" s="180">
        <f t="shared" si="23"/>
        <v>0</v>
      </c>
      <c r="O140" s="180">
        <f t="shared" si="23"/>
        <v>0</v>
      </c>
      <c r="P140" s="180">
        <f t="shared" si="23"/>
        <v>0</v>
      </c>
      <c r="Q140" s="180">
        <f t="shared" si="23"/>
        <v>0</v>
      </c>
      <c r="R140" s="180">
        <f t="shared" si="23"/>
        <v>0</v>
      </c>
      <c r="S140" s="180">
        <f t="shared" si="23"/>
        <v>0</v>
      </c>
      <c r="T140" s="180">
        <f t="shared" si="23"/>
        <v>0</v>
      </c>
      <c r="U140" s="180">
        <f t="shared" si="23"/>
        <v>0</v>
      </c>
      <c r="V140" s="180">
        <f t="shared" si="24"/>
        <v>0</v>
      </c>
      <c r="W140" s="180">
        <f t="shared" si="24"/>
        <v>0</v>
      </c>
      <c r="X140" s="180">
        <f t="shared" si="24"/>
        <v>0</v>
      </c>
      <c r="Y140" s="180">
        <f t="shared" si="24"/>
        <v>0</v>
      </c>
      <c r="Z140" s="180">
        <f t="shared" si="24"/>
        <v>0</v>
      </c>
      <c r="AA140" s="180">
        <f t="shared" si="24"/>
        <v>0</v>
      </c>
      <c r="AB140" s="180">
        <f t="shared" si="24"/>
        <v>0</v>
      </c>
      <c r="AC140" s="180">
        <f t="shared" si="24"/>
        <v>0</v>
      </c>
      <c r="AD140" s="180">
        <f t="shared" si="24"/>
        <v>0</v>
      </c>
      <c r="AE140" s="180">
        <f t="shared" si="24"/>
        <v>0</v>
      </c>
      <c r="AF140" s="180">
        <f t="shared" si="25"/>
        <v>0</v>
      </c>
      <c r="AG140" s="180">
        <f t="shared" si="25"/>
        <v>0</v>
      </c>
      <c r="AH140" s="180">
        <f t="shared" si="25"/>
        <v>0</v>
      </c>
      <c r="AI140" s="180">
        <f t="shared" si="25"/>
        <v>0</v>
      </c>
      <c r="AJ140" s="180">
        <f t="shared" si="25"/>
        <v>0</v>
      </c>
      <c r="AK140" s="180">
        <f t="shared" si="25"/>
        <v>0</v>
      </c>
      <c r="AL140" s="180">
        <f t="shared" si="25"/>
        <v>0</v>
      </c>
      <c r="AM140" s="180">
        <f t="shared" si="25"/>
        <v>0</v>
      </c>
      <c r="AN140" s="180">
        <f t="shared" si="25"/>
        <v>0</v>
      </c>
      <c r="AO140" s="180">
        <f t="shared" si="25"/>
        <v>0</v>
      </c>
    </row>
    <row r="141" spans="8:41" hidden="1" outlineLevel="1" x14ac:dyDescent="0.75">
      <c r="H141" s="191">
        <f t="shared" si="22"/>
        <v>2036</v>
      </c>
      <c r="L141" s="180">
        <f t="shared" si="23"/>
        <v>0</v>
      </c>
      <c r="M141" s="180">
        <f t="shared" si="23"/>
        <v>0</v>
      </c>
      <c r="N141" s="180">
        <f t="shared" si="23"/>
        <v>0</v>
      </c>
      <c r="O141" s="180">
        <f t="shared" si="23"/>
        <v>0</v>
      </c>
      <c r="P141" s="180">
        <f t="shared" si="23"/>
        <v>0</v>
      </c>
      <c r="Q141" s="180">
        <f t="shared" si="23"/>
        <v>0</v>
      </c>
      <c r="R141" s="180">
        <f t="shared" si="23"/>
        <v>0</v>
      </c>
      <c r="S141" s="180">
        <f t="shared" si="23"/>
        <v>0</v>
      </c>
      <c r="T141" s="180">
        <f t="shared" si="23"/>
        <v>0</v>
      </c>
      <c r="U141" s="180">
        <f t="shared" si="23"/>
        <v>0</v>
      </c>
      <c r="V141" s="180">
        <f t="shared" si="24"/>
        <v>0</v>
      </c>
      <c r="W141" s="180">
        <f t="shared" si="24"/>
        <v>0</v>
      </c>
      <c r="X141" s="180">
        <f t="shared" si="24"/>
        <v>0</v>
      </c>
      <c r="Y141" s="180">
        <f t="shared" si="24"/>
        <v>0</v>
      </c>
      <c r="Z141" s="180">
        <f t="shared" si="24"/>
        <v>0</v>
      </c>
      <c r="AA141" s="180">
        <f t="shared" si="24"/>
        <v>0</v>
      </c>
      <c r="AB141" s="180">
        <f t="shared" si="24"/>
        <v>0</v>
      </c>
      <c r="AC141" s="180">
        <f t="shared" si="24"/>
        <v>0</v>
      </c>
      <c r="AD141" s="180">
        <f t="shared" si="24"/>
        <v>0</v>
      </c>
      <c r="AE141" s="180">
        <f t="shared" si="24"/>
        <v>0</v>
      </c>
      <c r="AF141" s="180">
        <f t="shared" si="25"/>
        <v>0</v>
      </c>
      <c r="AG141" s="180">
        <f t="shared" si="25"/>
        <v>0</v>
      </c>
      <c r="AH141" s="180">
        <f t="shared" si="25"/>
        <v>0</v>
      </c>
      <c r="AI141" s="180">
        <f t="shared" si="25"/>
        <v>0</v>
      </c>
      <c r="AJ141" s="180">
        <f t="shared" si="25"/>
        <v>0</v>
      </c>
      <c r="AK141" s="180">
        <f t="shared" si="25"/>
        <v>0</v>
      </c>
      <c r="AL141" s="180">
        <f t="shared" si="25"/>
        <v>0</v>
      </c>
      <c r="AM141" s="180">
        <f t="shared" si="25"/>
        <v>0</v>
      </c>
      <c r="AN141" s="180">
        <f t="shared" si="25"/>
        <v>0</v>
      </c>
      <c r="AO141" s="180">
        <f t="shared" si="25"/>
        <v>0</v>
      </c>
    </row>
    <row r="142" spans="8:41" hidden="1" outlineLevel="1" x14ac:dyDescent="0.75">
      <c r="H142" s="191">
        <f t="shared" si="22"/>
        <v>2037</v>
      </c>
      <c r="L142" s="180">
        <f t="shared" si="23"/>
        <v>0</v>
      </c>
      <c r="M142" s="180">
        <f t="shared" si="23"/>
        <v>0</v>
      </c>
      <c r="N142" s="180">
        <f t="shared" si="23"/>
        <v>0</v>
      </c>
      <c r="O142" s="180">
        <f t="shared" si="23"/>
        <v>0</v>
      </c>
      <c r="P142" s="180">
        <f t="shared" si="23"/>
        <v>0</v>
      </c>
      <c r="Q142" s="180">
        <f t="shared" si="23"/>
        <v>0</v>
      </c>
      <c r="R142" s="180">
        <f t="shared" si="23"/>
        <v>0</v>
      </c>
      <c r="S142" s="180">
        <f t="shared" si="23"/>
        <v>0</v>
      </c>
      <c r="T142" s="180">
        <f t="shared" si="23"/>
        <v>0</v>
      </c>
      <c r="U142" s="180">
        <f t="shared" si="23"/>
        <v>0</v>
      </c>
      <c r="V142" s="180">
        <f t="shared" si="24"/>
        <v>0</v>
      </c>
      <c r="W142" s="180">
        <f t="shared" si="24"/>
        <v>0</v>
      </c>
      <c r="X142" s="180">
        <f t="shared" si="24"/>
        <v>0</v>
      </c>
      <c r="Y142" s="180">
        <f t="shared" si="24"/>
        <v>0</v>
      </c>
      <c r="Z142" s="180">
        <f t="shared" si="24"/>
        <v>0</v>
      </c>
      <c r="AA142" s="180">
        <f t="shared" si="24"/>
        <v>0</v>
      </c>
      <c r="AB142" s="180">
        <f t="shared" si="24"/>
        <v>0</v>
      </c>
      <c r="AC142" s="180">
        <f t="shared" si="24"/>
        <v>0</v>
      </c>
      <c r="AD142" s="180">
        <f t="shared" si="24"/>
        <v>0</v>
      </c>
      <c r="AE142" s="180">
        <f t="shared" si="24"/>
        <v>0</v>
      </c>
      <c r="AF142" s="180">
        <f t="shared" si="25"/>
        <v>0</v>
      </c>
      <c r="AG142" s="180">
        <f t="shared" si="25"/>
        <v>0</v>
      </c>
      <c r="AH142" s="180">
        <f t="shared" si="25"/>
        <v>0</v>
      </c>
      <c r="AI142" s="180">
        <f t="shared" si="25"/>
        <v>0</v>
      </c>
      <c r="AJ142" s="180">
        <f t="shared" si="25"/>
        <v>0</v>
      </c>
      <c r="AK142" s="180">
        <f t="shared" si="25"/>
        <v>0</v>
      </c>
      <c r="AL142" s="180">
        <f t="shared" si="25"/>
        <v>0</v>
      </c>
      <c r="AM142" s="180">
        <f t="shared" si="25"/>
        <v>0</v>
      </c>
      <c r="AN142" s="180">
        <f t="shared" si="25"/>
        <v>0</v>
      </c>
      <c r="AO142" s="180">
        <f t="shared" si="25"/>
        <v>0</v>
      </c>
    </row>
    <row r="143" spans="8:41" hidden="1" outlineLevel="1" x14ac:dyDescent="0.75">
      <c r="H143" s="191">
        <f t="shared" si="22"/>
        <v>2038</v>
      </c>
      <c r="L143" s="180">
        <f t="shared" si="23"/>
        <v>0</v>
      </c>
      <c r="M143" s="180">
        <f t="shared" si="23"/>
        <v>0</v>
      </c>
      <c r="N143" s="180">
        <f t="shared" si="23"/>
        <v>0</v>
      </c>
      <c r="O143" s="180">
        <f t="shared" si="23"/>
        <v>0</v>
      </c>
      <c r="P143" s="180">
        <f t="shared" si="23"/>
        <v>0</v>
      </c>
      <c r="Q143" s="180">
        <f t="shared" si="23"/>
        <v>0</v>
      </c>
      <c r="R143" s="180">
        <f t="shared" si="23"/>
        <v>0</v>
      </c>
      <c r="S143" s="180">
        <f t="shared" si="23"/>
        <v>0</v>
      </c>
      <c r="T143" s="180">
        <f t="shared" si="23"/>
        <v>0</v>
      </c>
      <c r="U143" s="180">
        <f t="shared" si="23"/>
        <v>0</v>
      </c>
      <c r="V143" s="180">
        <f t="shared" si="24"/>
        <v>0</v>
      </c>
      <c r="W143" s="180">
        <f t="shared" si="24"/>
        <v>0</v>
      </c>
      <c r="X143" s="180">
        <f t="shared" si="24"/>
        <v>0</v>
      </c>
      <c r="Y143" s="180">
        <f t="shared" si="24"/>
        <v>0</v>
      </c>
      <c r="Z143" s="180">
        <f t="shared" si="24"/>
        <v>0</v>
      </c>
      <c r="AA143" s="180">
        <f t="shared" si="24"/>
        <v>0</v>
      </c>
      <c r="AB143" s="180">
        <f t="shared" si="24"/>
        <v>0</v>
      </c>
      <c r="AC143" s="180">
        <f t="shared" si="24"/>
        <v>0</v>
      </c>
      <c r="AD143" s="180">
        <f t="shared" si="24"/>
        <v>0</v>
      </c>
      <c r="AE143" s="180">
        <f t="shared" si="24"/>
        <v>0</v>
      </c>
      <c r="AF143" s="180">
        <f t="shared" si="25"/>
        <v>0</v>
      </c>
      <c r="AG143" s="180">
        <f t="shared" si="25"/>
        <v>0</v>
      </c>
      <c r="AH143" s="180">
        <f t="shared" si="25"/>
        <v>0</v>
      </c>
      <c r="AI143" s="180">
        <f t="shared" si="25"/>
        <v>0</v>
      </c>
      <c r="AJ143" s="180">
        <f t="shared" si="25"/>
        <v>0</v>
      </c>
      <c r="AK143" s="180">
        <f t="shared" si="25"/>
        <v>0</v>
      </c>
      <c r="AL143" s="180">
        <f t="shared" si="25"/>
        <v>0</v>
      </c>
      <c r="AM143" s="180">
        <f t="shared" si="25"/>
        <v>0</v>
      </c>
      <c r="AN143" s="180">
        <f t="shared" si="25"/>
        <v>0</v>
      </c>
      <c r="AO143" s="180">
        <f t="shared" si="25"/>
        <v>0</v>
      </c>
    </row>
    <row r="144" spans="8:41" hidden="1" outlineLevel="1" x14ac:dyDescent="0.75">
      <c r="H144" s="191">
        <f t="shared" si="22"/>
        <v>2039</v>
      </c>
      <c r="L144" s="180">
        <f t="shared" si="23"/>
        <v>0</v>
      </c>
      <c r="M144" s="180">
        <f t="shared" si="23"/>
        <v>0</v>
      </c>
      <c r="N144" s="180">
        <f t="shared" si="23"/>
        <v>0</v>
      </c>
      <c r="O144" s="180">
        <f t="shared" si="23"/>
        <v>0</v>
      </c>
      <c r="P144" s="180">
        <f t="shared" si="23"/>
        <v>0</v>
      </c>
      <c r="Q144" s="180">
        <f t="shared" si="23"/>
        <v>0</v>
      </c>
      <c r="R144" s="180">
        <f t="shared" si="23"/>
        <v>0</v>
      </c>
      <c r="S144" s="180">
        <f t="shared" si="23"/>
        <v>0</v>
      </c>
      <c r="T144" s="180">
        <f t="shared" si="23"/>
        <v>0</v>
      </c>
      <c r="U144" s="180">
        <f t="shared" si="23"/>
        <v>0</v>
      </c>
      <c r="V144" s="180">
        <f t="shared" si="24"/>
        <v>0</v>
      </c>
      <c r="W144" s="180">
        <f t="shared" si="24"/>
        <v>0</v>
      </c>
      <c r="X144" s="180">
        <f t="shared" si="24"/>
        <v>0</v>
      </c>
      <c r="Y144" s="180">
        <f t="shared" si="24"/>
        <v>0</v>
      </c>
      <c r="Z144" s="180">
        <f t="shared" si="24"/>
        <v>0</v>
      </c>
      <c r="AA144" s="180">
        <f t="shared" si="24"/>
        <v>0</v>
      </c>
      <c r="AB144" s="180">
        <f t="shared" si="24"/>
        <v>0</v>
      </c>
      <c r="AC144" s="180">
        <f t="shared" si="24"/>
        <v>0</v>
      </c>
      <c r="AD144" s="180">
        <f t="shared" si="24"/>
        <v>0</v>
      </c>
      <c r="AE144" s="180">
        <f t="shared" si="24"/>
        <v>0</v>
      </c>
      <c r="AF144" s="180">
        <f t="shared" si="25"/>
        <v>0</v>
      </c>
      <c r="AG144" s="180">
        <f t="shared" si="25"/>
        <v>0</v>
      </c>
      <c r="AH144" s="180">
        <f t="shared" si="25"/>
        <v>0</v>
      </c>
      <c r="AI144" s="180">
        <f t="shared" si="25"/>
        <v>0</v>
      </c>
      <c r="AJ144" s="180">
        <f t="shared" si="25"/>
        <v>0</v>
      </c>
      <c r="AK144" s="180">
        <f t="shared" si="25"/>
        <v>0</v>
      </c>
      <c r="AL144" s="180">
        <f t="shared" si="25"/>
        <v>0</v>
      </c>
      <c r="AM144" s="180">
        <f t="shared" si="25"/>
        <v>0</v>
      </c>
      <c r="AN144" s="180">
        <f t="shared" si="25"/>
        <v>0</v>
      </c>
      <c r="AO144" s="180">
        <f t="shared" si="25"/>
        <v>0</v>
      </c>
    </row>
    <row r="145" spans="8:41" hidden="1" outlineLevel="1" x14ac:dyDescent="0.75">
      <c r="H145" s="191">
        <f t="shared" si="22"/>
        <v>2040</v>
      </c>
      <c r="L145" s="180">
        <f t="shared" si="23"/>
        <v>0</v>
      </c>
      <c r="M145" s="180">
        <f t="shared" si="23"/>
        <v>0</v>
      </c>
      <c r="N145" s="180">
        <f t="shared" si="23"/>
        <v>0</v>
      </c>
      <c r="O145" s="180">
        <f t="shared" si="23"/>
        <v>0</v>
      </c>
      <c r="P145" s="180">
        <f t="shared" si="23"/>
        <v>0</v>
      </c>
      <c r="Q145" s="180">
        <f t="shared" si="23"/>
        <v>0</v>
      </c>
      <c r="R145" s="180">
        <f t="shared" si="23"/>
        <v>0</v>
      </c>
      <c r="S145" s="180">
        <f t="shared" si="23"/>
        <v>0</v>
      </c>
      <c r="T145" s="180">
        <f t="shared" si="23"/>
        <v>0</v>
      </c>
      <c r="U145" s="180">
        <f t="shared" si="23"/>
        <v>0</v>
      </c>
      <c r="V145" s="180">
        <f t="shared" si="24"/>
        <v>0</v>
      </c>
      <c r="W145" s="180">
        <f t="shared" si="24"/>
        <v>0</v>
      </c>
      <c r="X145" s="180">
        <f t="shared" si="24"/>
        <v>0</v>
      </c>
      <c r="Y145" s="180">
        <f t="shared" si="24"/>
        <v>0</v>
      </c>
      <c r="Z145" s="180">
        <f t="shared" si="24"/>
        <v>0</v>
      </c>
      <c r="AA145" s="180">
        <f t="shared" si="24"/>
        <v>0</v>
      </c>
      <c r="AB145" s="180">
        <f t="shared" si="24"/>
        <v>0</v>
      </c>
      <c r="AC145" s="180">
        <f t="shared" si="24"/>
        <v>0</v>
      </c>
      <c r="AD145" s="180">
        <f t="shared" si="24"/>
        <v>0</v>
      </c>
      <c r="AE145" s="180">
        <f t="shared" si="24"/>
        <v>0</v>
      </c>
      <c r="AF145" s="180">
        <f t="shared" si="25"/>
        <v>0</v>
      </c>
      <c r="AG145" s="180">
        <f t="shared" si="25"/>
        <v>0</v>
      </c>
      <c r="AH145" s="180">
        <f t="shared" si="25"/>
        <v>0</v>
      </c>
      <c r="AI145" s="180">
        <f t="shared" si="25"/>
        <v>0</v>
      </c>
      <c r="AJ145" s="180">
        <f t="shared" si="25"/>
        <v>0</v>
      </c>
      <c r="AK145" s="180">
        <f t="shared" si="25"/>
        <v>0</v>
      </c>
      <c r="AL145" s="180">
        <f t="shared" si="25"/>
        <v>0</v>
      </c>
      <c r="AM145" s="180">
        <f t="shared" si="25"/>
        <v>0</v>
      </c>
      <c r="AN145" s="180">
        <f t="shared" si="25"/>
        <v>0</v>
      </c>
      <c r="AO145" s="180">
        <f t="shared" si="25"/>
        <v>0</v>
      </c>
    </row>
    <row r="146" spans="8:41" hidden="1" outlineLevel="1" x14ac:dyDescent="0.75">
      <c r="H146" s="191">
        <f t="shared" si="22"/>
        <v>2041</v>
      </c>
      <c r="L146" s="180">
        <f t="shared" si="23"/>
        <v>0</v>
      </c>
      <c r="M146" s="180">
        <f t="shared" si="23"/>
        <v>0</v>
      </c>
      <c r="N146" s="180">
        <f t="shared" si="23"/>
        <v>0</v>
      </c>
      <c r="O146" s="180">
        <f t="shared" si="23"/>
        <v>0</v>
      </c>
      <c r="P146" s="180">
        <f t="shared" si="23"/>
        <v>0</v>
      </c>
      <c r="Q146" s="180">
        <f t="shared" si="23"/>
        <v>0</v>
      </c>
      <c r="R146" s="180">
        <f t="shared" si="23"/>
        <v>0</v>
      </c>
      <c r="S146" s="180">
        <f t="shared" si="23"/>
        <v>0</v>
      </c>
      <c r="T146" s="180">
        <f t="shared" si="23"/>
        <v>0</v>
      </c>
      <c r="U146" s="180">
        <f t="shared" si="23"/>
        <v>0</v>
      </c>
      <c r="V146" s="180">
        <f t="shared" si="24"/>
        <v>0</v>
      </c>
      <c r="W146" s="180">
        <f t="shared" si="24"/>
        <v>0</v>
      </c>
      <c r="X146" s="180">
        <f t="shared" si="24"/>
        <v>0</v>
      </c>
      <c r="Y146" s="180">
        <f t="shared" si="24"/>
        <v>0</v>
      </c>
      <c r="Z146" s="180">
        <f t="shared" si="24"/>
        <v>0</v>
      </c>
      <c r="AA146" s="180">
        <f t="shared" si="24"/>
        <v>0</v>
      </c>
      <c r="AB146" s="180">
        <f t="shared" si="24"/>
        <v>0</v>
      </c>
      <c r="AC146" s="180">
        <f t="shared" si="24"/>
        <v>0</v>
      </c>
      <c r="AD146" s="180">
        <f t="shared" si="24"/>
        <v>0</v>
      </c>
      <c r="AE146" s="180">
        <f t="shared" si="24"/>
        <v>0</v>
      </c>
      <c r="AF146" s="180">
        <f t="shared" si="25"/>
        <v>0</v>
      </c>
      <c r="AG146" s="180">
        <f t="shared" si="25"/>
        <v>0</v>
      </c>
      <c r="AH146" s="180">
        <f t="shared" si="25"/>
        <v>0</v>
      </c>
      <c r="AI146" s="180">
        <f t="shared" si="25"/>
        <v>0</v>
      </c>
      <c r="AJ146" s="180">
        <f t="shared" si="25"/>
        <v>0</v>
      </c>
      <c r="AK146" s="180">
        <f t="shared" si="25"/>
        <v>0</v>
      </c>
      <c r="AL146" s="180">
        <f t="shared" si="25"/>
        <v>0</v>
      </c>
      <c r="AM146" s="180">
        <f t="shared" si="25"/>
        <v>0</v>
      </c>
      <c r="AN146" s="180">
        <f t="shared" si="25"/>
        <v>0</v>
      </c>
      <c r="AO146" s="180">
        <f t="shared" si="25"/>
        <v>0</v>
      </c>
    </row>
    <row r="147" spans="8:41" hidden="1" outlineLevel="1" x14ac:dyDescent="0.75">
      <c r="H147" s="191">
        <f t="shared" si="22"/>
        <v>2042</v>
      </c>
      <c r="L147" s="180">
        <f t="shared" ref="L147:U156" si="26">IF(AND($H147&lt;&gt;"",L$67&lt;&gt;""),IF(AND(L$67&gt;=$H147,L$67&lt;$H147+$D$28),SUMIFS($L$126:$AO$126,$L$67:$AO$67,$H147)/$D$28,0),"")</f>
        <v>0</v>
      </c>
      <c r="M147" s="180">
        <f t="shared" si="26"/>
        <v>0</v>
      </c>
      <c r="N147" s="180">
        <f t="shared" si="26"/>
        <v>0</v>
      </c>
      <c r="O147" s="180">
        <f t="shared" si="26"/>
        <v>0</v>
      </c>
      <c r="P147" s="180">
        <f t="shared" si="26"/>
        <v>0</v>
      </c>
      <c r="Q147" s="180">
        <f t="shared" si="26"/>
        <v>0</v>
      </c>
      <c r="R147" s="180">
        <f t="shared" si="26"/>
        <v>0</v>
      </c>
      <c r="S147" s="180">
        <f t="shared" si="26"/>
        <v>0</v>
      </c>
      <c r="T147" s="180">
        <f t="shared" si="26"/>
        <v>0</v>
      </c>
      <c r="U147" s="180">
        <f t="shared" si="26"/>
        <v>0</v>
      </c>
      <c r="V147" s="180">
        <f t="shared" ref="V147:AE156" si="27">IF(AND($H147&lt;&gt;"",V$67&lt;&gt;""),IF(AND(V$67&gt;=$H147,V$67&lt;$H147+$D$28),SUMIFS($L$126:$AO$126,$L$67:$AO$67,$H147)/$D$28,0),"")</f>
        <v>0</v>
      </c>
      <c r="W147" s="180">
        <f t="shared" si="27"/>
        <v>0</v>
      </c>
      <c r="X147" s="180">
        <f t="shared" si="27"/>
        <v>0</v>
      </c>
      <c r="Y147" s="180">
        <f t="shared" si="27"/>
        <v>0</v>
      </c>
      <c r="Z147" s="180">
        <f t="shared" si="27"/>
        <v>0</v>
      </c>
      <c r="AA147" s="180">
        <f t="shared" si="27"/>
        <v>0</v>
      </c>
      <c r="AB147" s="180">
        <f t="shared" si="27"/>
        <v>0</v>
      </c>
      <c r="AC147" s="180">
        <f t="shared" si="27"/>
        <v>0</v>
      </c>
      <c r="AD147" s="180">
        <f t="shared" si="27"/>
        <v>0</v>
      </c>
      <c r="AE147" s="180">
        <f t="shared" si="27"/>
        <v>0</v>
      </c>
      <c r="AF147" s="180">
        <f t="shared" ref="AF147:AO156" si="28">IF(AND($H147&lt;&gt;"",AF$67&lt;&gt;""),IF(AND(AF$67&gt;=$H147,AF$67&lt;$H147+$D$28),SUMIFS($L$126:$AO$126,$L$67:$AO$67,$H147)/$D$28,0),"")</f>
        <v>0</v>
      </c>
      <c r="AG147" s="180">
        <f t="shared" si="28"/>
        <v>0</v>
      </c>
      <c r="AH147" s="180">
        <f t="shared" si="28"/>
        <v>0</v>
      </c>
      <c r="AI147" s="180">
        <f t="shared" si="28"/>
        <v>0</v>
      </c>
      <c r="AJ147" s="180">
        <f t="shared" si="28"/>
        <v>0</v>
      </c>
      <c r="AK147" s="180">
        <f t="shared" si="28"/>
        <v>0</v>
      </c>
      <c r="AL147" s="180">
        <f t="shared" si="28"/>
        <v>0</v>
      </c>
      <c r="AM147" s="180">
        <f t="shared" si="28"/>
        <v>0</v>
      </c>
      <c r="AN147" s="180">
        <f t="shared" si="28"/>
        <v>0</v>
      </c>
      <c r="AO147" s="180">
        <f t="shared" si="28"/>
        <v>0</v>
      </c>
    </row>
    <row r="148" spans="8:41" hidden="1" outlineLevel="1" x14ac:dyDescent="0.75">
      <c r="H148" s="191">
        <f t="shared" si="22"/>
        <v>2043</v>
      </c>
      <c r="L148" s="180">
        <f t="shared" si="26"/>
        <v>0</v>
      </c>
      <c r="M148" s="180">
        <f t="shared" si="26"/>
        <v>0</v>
      </c>
      <c r="N148" s="180">
        <f t="shared" si="26"/>
        <v>0</v>
      </c>
      <c r="O148" s="180">
        <f t="shared" si="26"/>
        <v>0</v>
      </c>
      <c r="P148" s="180">
        <f t="shared" si="26"/>
        <v>0</v>
      </c>
      <c r="Q148" s="180">
        <f t="shared" si="26"/>
        <v>0</v>
      </c>
      <c r="R148" s="180">
        <f t="shared" si="26"/>
        <v>0</v>
      </c>
      <c r="S148" s="180">
        <f t="shared" si="26"/>
        <v>0</v>
      </c>
      <c r="T148" s="180">
        <f t="shared" si="26"/>
        <v>0</v>
      </c>
      <c r="U148" s="180">
        <f t="shared" si="26"/>
        <v>0</v>
      </c>
      <c r="V148" s="180">
        <f t="shared" si="27"/>
        <v>0</v>
      </c>
      <c r="W148" s="180">
        <f t="shared" si="27"/>
        <v>0</v>
      </c>
      <c r="X148" s="180">
        <f t="shared" si="27"/>
        <v>0</v>
      </c>
      <c r="Y148" s="180">
        <f t="shared" si="27"/>
        <v>0</v>
      </c>
      <c r="Z148" s="180">
        <f t="shared" si="27"/>
        <v>0</v>
      </c>
      <c r="AA148" s="180">
        <f t="shared" si="27"/>
        <v>0</v>
      </c>
      <c r="AB148" s="180">
        <f t="shared" si="27"/>
        <v>0</v>
      </c>
      <c r="AC148" s="180">
        <f t="shared" si="27"/>
        <v>0</v>
      </c>
      <c r="AD148" s="180">
        <f t="shared" si="27"/>
        <v>0</v>
      </c>
      <c r="AE148" s="180">
        <f t="shared" si="27"/>
        <v>0</v>
      </c>
      <c r="AF148" s="180">
        <f t="shared" si="28"/>
        <v>0</v>
      </c>
      <c r="AG148" s="180">
        <f t="shared" si="28"/>
        <v>0</v>
      </c>
      <c r="AH148" s="180">
        <f t="shared" si="28"/>
        <v>0</v>
      </c>
      <c r="AI148" s="180">
        <f t="shared" si="28"/>
        <v>0</v>
      </c>
      <c r="AJ148" s="180">
        <f t="shared" si="28"/>
        <v>0</v>
      </c>
      <c r="AK148" s="180">
        <f t="shared" si="28"/>
        <v>0</v>
      </c>
      <c r="AL148" s="180">
        <f t="shared" si="28"/>
        <v>0</v>
      </c>
      <c r="AM148" s="180">
        <f t="shared" si="28"/>
        <v>0</v>
      </c>
      <c r="AN148" s="180">
        <f t="shared" si="28"/>
        <v>0</v>
      </c>
      <c r="AO148" s="180">
        <f t="shared" si="28"/>
        <v>0</v>
      </c>
    </row>
    <row r="149" spans="8:41" hidden="1" outlineLevel="1" x14ac:dyDescent="0.75">
      <c r="H149" s="191">
        <f t="shared" si="22"/>
        <v>2044</v>
      </c>
      <c r="L149" s="180">
        <f t="shared" si="26"/>
        <v>0</v>
      </c>
      <c r="M149" s="180">
        <f t="shared" si="26"/>
        <v>0</v>
      </c>
      <c r="N149" s="180">
        <f t="shared" si="26"/>
        <v>0</v>
      </c>
      <c r="O149" s="180">
        <f t="shared" si="26"/>
        <v>0</v>
      </c>
      <c r="P149" s="180">
        <f t="shared" si="26"/>
        <v>0</v>
      </c>
      <c r="Q149" s="180">
        <f t="shared" si="26"/>
        <v>0</v>
      </c>
      <c r="R149" s="180">
        <f t="shared" si="26"/>
        <v>0</v>
      </c>
      <c r="S149" s="180">
        <f t="shared" si="26"/>
        <v>0</v>
      </c>
      <c r="T149" s="180">
        <f t="shared" si="26"/>
        <v>0</v>
      </c>
      <c r="U149" s="180">
        <f t="shared" si="26"/>
        <v>0</v>
      </c>
      <c r="V149" s="180">
        <f t="shared" si="27"/>
        <v>0</v>
      </c>
      <c r="W149" s="180">
        <f t="shared" si="27"/>
        <v>0</v>
      </c>
      <c r="X149" s="180">
        <f t="shared" si="27"/>
        <v>0</v>
      </c>
      <c r="Y149" s="180">
        <f t="shared" si="27"/>
        <v>0</v>
      </c>
      <c r="Z149" s="180">
        <f t="shared" si="27"/>
        <v>0</v>
      </c>
      <c r="AA149" s="180">
        <f t="shared" si="27"/>
        <v>0</v>
      </c>
      <c r="AB149" s="180">
        <f t="shared" si="27"/>
        <v>0</v>
      </c>
      <c r="AC149" s="180">
        <f t="shared" si="27"/>
        <v>0</v>
      </c>
      <c r="AD149" s="180">
        <f t="shared" si="27"/>
        <v>0</v>
      </c>
      <c r="AE149" s="180">
        <f t="shared" si="27"/>
        <v>0</v>
      </c>
      <c r="AF149" s="180">
        <f t="shared" si="28"/>
        <v>0</v>
      </c>
      <c r="AG149" s="180">
        <f t="shared" si="28"/>
        <v>0</v>
      </c>
      <c r="AH149" s="180">
        <f t="shared" si="28"/>
        <v>0</v>
      </c>
      <c r="AI149" s="180">
        <f t="shared" si="28"/>
        <v>0</v>
      </c>
      <c r="AJ149" s="180">
        <f t="shared" si="28"/>
        <v>0</v>
      </c>
      <c r="AK149" s="180">
        <f t="shared" si="28"/>
        <v>0</v>
      </c>
      <c r="AL149" s="180">
        <f t="shared" si="28"/>
        <v>0</v>
      </c>
      <c r="AM149" s="180">
        <f t="shared" si="28"/>
        <v>0</v>
      </c>
      <c r="AN149" s="180">
        <f t="shared" si="28"/>
        <v>0</v>
      </c>
      <c r="AO149" s="180">
        <f t="shared" si="28"/>
        <v>0</v>
      </c>
    </row>
    <row r="150" spans="8:41" hidden="1" outlineLevel="1" x14ac:dyDescent="0.75">
      <c r="H150" s="191">
        <f t="shared" si="22"/>
        <v>2045</v>
      </c>
      <c r="L150" s="180">
        <f t="shared" si="26"/>
        <v>0</v>
      </c>
      <c r="M150" s="180">
        <f t="shared" si="26"/>
        <v>0</v>
      </c>
      <c r="N150" s="180">
        <f t="shared" si="26"/>
        <v>0</v>
      </c>
      <c r="O150" s="180">
        <f t="shared" si="26"/>
        <v>0</v>
      </c>
      <c r="P150" s="180">
        <f t="shared" si="26"/>
        <v>0</v>
      </c>
      <c r="Q150" s="180">
        <f t="shared" si="26"/>
        <v>0</v>
      </c>
      <c r="R150" s="180">
        <f t="shared" si="26"/>
        <v>0</v>
      </c>
      <c r="S150" s="180">
        <f t="shared" si="26"/>
        <v>0</v>
      </c>
      <c r="T150" s="180">
        <f t="shared" si="26"/>
        <v>0</v>
      </c>
      <c r="U150" s="180">
        <f t="shared" si="26"/>
        <v>0</v>
      </c>
      <c r="V150" s="180">
        <f t="shared" si="27"/>
        <v>0</v>
      </c>
      <c r="W150" s="180">
        <f t="shared" si="27"/>
        <v>0</v>
      </c>
      <c r="X150" s="180">
        <f t="shared" si="27"/>
        <v>0</v>
      </c>
      <c r="Y150" s="180">
        <f t="shared" si="27"/>
        <v>0</v>
      </c>
      <c r="Z150" s="180">
        <f t="shared" si="27"/>
        <v>0</v>
      </c>
      <c r="AA150" s="180">
        <f t="shared" si="27"/>
        <v>0</v>
      </c>
      <c r="AB150" s="180">
        <f t="shared" si="27"/>
        <v>0</v>
      </c>
      <c r="AC150" s="180">
        <f t="shared" si="27"/>
        <v>0</v>
      </c>
      <c r="AD150" s="180">
        <f t="shared" si="27"/>
        <v>0</v>
      </c>
      <c r="AE150" s="180">
        <f t="shared" si="27"/>
        <v>0</v>
      </c>
      <c r="AF150" s="180">
        <f t="shared" si="28"/>
        <v>0</v>
      </c>
      <c r="AG150" s="180">
        <f t="shared" si="28"/>
        <v>0</v>
      </c>
      <c r="AH150" s="180">
        <f t="shared" si="28"/>
        <v>0</v>
      </c>
      <c r="AI150" s="180">
        <f t="shared" si="28"/>
        <v>0</v>
      </c>
      <c r="AJ150" s="180">
        <f t="shared" si="28"/>
        <v>0</v>
      </c>
      <c r="AK150" s="180">
        <f t="shared" si="28"/>
        <v>0</v>
      </c>
      <c r="AL150" s="180">
        <f t="shared" si="28"/>
        <v>0</v>
      </c>
      <c r="AM150" s="180">
        <f t="shared" si="28"/>
        <v>0</v>
      </c>
      <c r="AN150" s="180">
        <f t="shared" si="28"/>
        <v>0</v>
      </c>
      <c r="AO150" s="180">
        <f t="shared" si="28"/>
        <v>0</v>
      </c>
    </row>
    <row r="151" spans="8:41" hidden="1" outlineLevel="1" x14ac:dyDescent="0.75">
      <c r="H151" s="191">
        <f t="shared" si="22"/>
        <v>2046</v>
      </c>
      <c r="L151" s="180">
        <f t="shared" si="26"/>
        <v>0</v>
      </c>
      <c r="M151" s="180">
        <f t="shared" si="26"/>
        <v>0</v>
      </c>
      <c r="N151" s="180">
        <f t="shared" si="26"/>
        <v>0</v>
      </c>
      <c r="O151" s="180">
        <f t="shared" si="26"/>
        <v>0</v>
      </c>
      <c r="P151" s="180">
        <f t="shared" si="26"/>
        <v>0</v>
      </c>
      <c r="Q151" s="180">
        <f t="shared" si="26"/>
        <v>0</v>
      </c>
      <c r="R151" s="180">
        <f t="shared" si="26"/>
        <v>0</v>
      </c>
      <c r="S151" s="180">
        <f t="shared" si="26"/>
        <v>0</v>
      </c>
      <c r="T151" s="180">
        <f t="shared" si="26"/>
        <v>0</v>
      </c>
      <c r="U151" s="180">
        <f t="shared" si="26"/>
        <v>0</v>
      </c>
      <c r="V151" s="180">
        <f t="shared" si="27"/>
        <v>0</v>
      </c>
      <c r="W151" s="180">
        <f t="shared" si="27"/>
        <v>0</v>
      </c>
      <c r="X151" s="180">
        <f t="shared" si="27"/>
        <v>0</v>
      </c>
      <c r="Y151" s="180">
        <f t="shared" si="27"/>
        <v>0</v>
      </c>
      <c r="Z151" s="180">
        <f t="shared" si="27"/>
        <v>0</v>
      </c>
      <c r="AA151" s="180">
        <f t="shared" si="27"/>
        <v>0</v>
      </c>
      <c r="AB151" s="180">
        <f t="shared" si="27"/>
        <v>0</v>
      </c>
      <c r="AC151" s="180">
        <f t="shared" si="27"/>
        <v>0</v>
      </c>
      <c r="AD151" s="180">
        <f t="shared" si="27"/>
        <v>0</v>
      </c>
      <c r="AE151" s="180">
        <f t="shared" si="27"/>
        <v>0</v>
      </c>
      <c r="AF151" s="180">
        <f t="shared" si="28"/>
        <v>0</v>
      </c>
      <c r="AG151" s="180">
        <f t="shared" si="28"/>
        <v>0</v>
      </c>
      <c r="AH151" s="180">
        <f t="shared" si="28"/>
        <v>0</v>
      </c>
      <c r="AI151" s="180">
        <f t="shared" si="28"/>
        <v>0</v>
      </c>
      <c r="AJ151" s="180">
        <f t="shared" si="28"/>
        <v>0</v>
      </c>
      <c r="AK151" s="180">
        <f t="shared" si="28"/>
        <v>0</v>
      </c>
      <c r="AL151" s="180">
        <f t="shared" si="28"/>
        <v>0</v>
      </c>
      <c r="AM151" s="180">
        <f t="shared" si="28"/>
        <v>0</v>
      </c>
      <c r="AN151" s="180">
        <f t="shared" si="28"/>
        <v>0</v>
      </c>
      <c r="AO151" s="180">
        <f t="shared" si="28"/>
        <v>0</v>
      </c>
    </row>
    <row r="152" spans="8:41" hidden="1" outlineLevel="1" x14ac:dyDescent="0.75">
      <c r="H152" s="191">
        <f t="shared" si="22"/>
        <v>2047</v>
      </c>
      <c r="L152" s="180">
        <f t="shared" si="26"/>
        <v>0</v>
      </c>
      <c r="M152" s="180">
        <f t="shared" si="26"/>
        <v>0</v>
      </c>
      <c r="N152" s="180">
        <f t="shared" si="26"/>
        <v>0</v>
      </c>
      <c r="O152" s="180">
        <f t="shared" si="26"/>
        <v>0</v>
      </c>
      <c r="P152" s="180">
        <f t="shared" si="26"/>
        <v>0</v>
      </c>
      <c r="Q152" s="180">
        <f t="shared" si="26"/>
        <v>0</v>
      </c>
      <c r="R152" s="180">
        <f t="shared" si="26"/>
        <v>0</v>
      </c>
      <c r="S152" s="180">
        <f t="shared" si="26"/>
        <v>0</v>
      </c>
      <c r="T152" s="180">
        <f t="shared" si="26"/>
        <v>0</v>
      </c>
      <c r="U152" s="180">
        <f t="shared" si="26"/>
        <v>0</v>
      </c>
      <c r="V152" s="180">
        <f t="shared" si="27"/>
        <v>0</v>
      </c>
      <c r="W152" s="180">
        <f t="shared" si="27"/>
        <v>0</v>
      </c>
      <c r="X152" s="180">
        <f t="shared" si="27"/>
        <v>0</v>
      </c>
      <c r="Y152" s="180">
        <f t="shared" si="27"/>
        <v>0</v>
      </c>
      <c r="Z152" s="180">
        <f t="shared" si="27"/>
        <v>0</v>
      </c>
      <c r="AA152" s="180">
        <f t="shared" si="27"/>
        <v>0</v>
      </c>
      <c r="AB152" s="180">
        <f t="shared" si="27"/>
        <v>0</v>
      </c>
      <c r="AC152" s="180">
        <f t="shared" si="27"/>
        <v>0</v>
      </c>
      <c r="AD152" s="180">
        <f t="shared" si="27"/>
        <v>0</v>
      </c>
      <c r="AE152" s="180">
        <f t="shared" si="27"/>
        <v>0</v>
      </c>
      <c r="AF152" s="180">
        <f t="shared" si="28"/>
        <v>0</v>
      </c>
      <c r="AG152" s="180">
        <f t="shared" si="28"/>
        <v>0</v>
      </c>
      <c r="AH152" s="180">
        <f t="shared" si="28"/>
        <v>0</v>
      </c>
      <c r="AI152" s="180">
        <f t="shared" si="28"/>
        <v>0</v>
      </c>
      <c r="AJ152" s="180">
        <f t="shared" si="28"/>
        <v>0</v>
      </c>
      <c r="AK152" s="180">
        <f t="shared" si="28"/>
        <v>0</v>
      </c>
      <c r="AL152" s="180">
        <f t="shared" si="28"/>
        <v>0</v>
      </c>
      <c r="AM152" s="180">
        <f t="shared" si="28"/>
        <v>0</v>
      </c>
      <c r="AN152" s="180">
        <f t="shared" si="28"/>
        <v>0</v>
      </c>
      <c r="AO152" s="180">
        <f t="shared" si="28"/>
        <v>0</v>
      </c>
    </row>
    <row r="153" spans="8:41" hidden="1" outlineLevel="1" x14ac:dyDescent="0.75">
      <c r="H153" s="191">
        <f t="shared" si="22"/>
        <v>2048</v>
      </c>
      <c r="L153" s="180">
        <f t="shared" si="26"/>
        <v>0</v>
      </c>
      <c r="M153" s="180">
        <f t="shared" si="26"/>
        <v>0</v>
      </c>
      <c r="N153" s="180">
        <f t="shared" si="26"/>
        <v>0</v>
      </c>
      <c r="O153" s="180">
        <f t="shared" si="26"/>
        <v>0</v>
      </c>
      <c r="P153" s="180">
        <f t="shared" si="26"/>
        <v>0</v>
      </c>
      <c r="Q153" s="180">
        <f t="shared" si="26"/>
        <v>0</v>
      </c>
      <c r="R153" s="180">
        <f t="shared" si="26"/>
        <v>0</v>
      </c>
      <c r="S153" s="180">
        <f t="shared" si="26"/>
        <v>0</v>
      </c>
      <c r="T153" s="180">
        <f t="shared" si="26"/>
        <v>0</v>
      </c>
      <c r="U153" s="180">
        <f t="shared" si="26"/>
        <v>0</v>
      </c>
      <c r="V153" s="180">
        <f t="shared" si="27"/>
        <v>0</v>
      </c>
      <c r="W153" s="180">
        <f t="shared" si="27"/>
        <v>0</v>
      </c>
      <c r="X153" s="180">
        <f t="shared" si="27"/>
        <v>0</v>
      </c>
      <c r="Y153" s="180">
        <f t="shared" si="27"/>
        <v>0</v>
      </c>
      <c r="Z153" s="180">
        <f t="shared" si="27"/>
        <v>0</v>
      </c>
      <c r="AA153" s="180">
        <f t="shared" si="27"/>
        <v>0</v>
      </c>
      <c r="AB153" s="180">
        <f t="shared" si="27"/>
        <v>0</v>
      </c>
      <c r="AC153" s="180">
        <f t="shared" si="27"/>
        <v>0</v>
      </c>
      <c r="AD153" s="180">
        <f t="shared" si="27"/>
        <v>0</v>
      </c>
      <c r="AE153" s="180">
        <f t="shared" si="27"/>
        <v>0</v>
      </c>
      <c r="AF153" s="180">
        <f t="shared" si="28"/>
        <v>0</v>
      </c>
      <c r="AG153" s="180">
        <f t="shared" si="28"/>
        <v>0</v>
      </c>
      <c r="AH153" s="180">
        <f t="shared" si="28"/>
        <v>0</v>
      </c>
      <c r="AI153" s="180">
        <f t="shared" si="28"/>
        <v>0</v>
      </c>
      <c r="AJ153" s="180">
        <f t="shared" si="28"/>
        <v>0</v>
      </c>
      <c r="AK153" s="180">
        <f t="shared" si="28"/>
        <v>0</v>
      </c>
      <c r="AL153" s="180">
        <f t="shared" si="28"/>
        <v>0</v>
      </c>
      <c r="AM153" s="180">
        <f t="shared" si="28"/>
        <v>0</v>
      </c>
      <c r="AN153" s="180">
        <f t="shared" si="28"/>
        <v>0</v>
      </c>
      <c r="AO153" s="180">
        <f t="shared" si="28"/>
        <v>0</v>
      </c>
    </row>
    <row r="154" spans="8:41" hidden="1" outlineLevel="1" x14ac:dyDescent="0.75">
      <c r="H154" s="191">
        <f t="shared" si="22"/>
        <v>2049</v>
      </c>
      <c r="L154" s="180">
        <f t="shared" si="26"/>
        <v>0</v>
      </c>
      <c r="M154" s="180">
        <f t="shared" si="26"/>
        <v>0</v>
      </c>
      <c r="N154" s="180">
        <f t="shared" si="26"/>
        <v>0</v>
      </c>
      <c r="O154" s="180">
        <f t="shared" si="26"/>
        <v>0</v>
      </c>
      <c r="P154" s="180">
        <f t="shared" si="26"/>
        <v>0</v>
      </c>
      <c r="Q154" s="180">
        <f t="shared" si="26"/>
        <v>0</v>
      </c>
      <c r="R154" s="180">
        <f t="shared" si="26"/>
        <v>0</v>
      </c>
      <c r="S154" s="180">
        <f t="shared" si="26"/>
        <v>0</v>
      </c>
      <c r="T154" s="180">
        <f t="shared" si="26"/>
        <v>0</v>
      </c>
      <c r="U154" s="180">
        <f t="shared" si="26"/>
        <v>0</v>
      </c>
      <c r="V154" s="180">
        <f t="shared" si="27"/>
        <v>0</v>
      </c>
      <c r="W154" s="180">
        <f t="shared" si="27"/>
        <v>0</v>
      </c>
      <c r="X154" s="180">
        <f t="shared" si="27"/>
        <v>0</v>
      </c>
      <c r="Y154" s="180">
        <f t="shared" si="27"/>
        <v>0</v>
      </c>
      <c r="Z154" s="180">
        <f t="shared" si="27"/>
        <v>0</v>
      </c>
      <c r="AA154" s="180">
        <f t="shared" si="27"/>
        <v>0</v>
      </c>
      <c r="AB154" s="180">
        <f t="shared" si="27"/>
        <v>0</v>
      </c>
      <c r="AC154" s="180">
        <f t="shared" si="27"/>
        <v>0</v>
      </c>
      <c r="AD154" s="180">
        <f t="shared" si="27"/>
        <v>0</v>
      </c>
      <c r="AE154" s="180">
        <f t="shared" si="27"/>
        <v>0</v>
      </c>
      <c r="AF154" s="180">
        <f t="shared" si="28"/>
        <v>0</v>
      </c>
      <c r="AG154" s="180">
        <f t="shared" si="28"/>
        <v>0</v>
      </c>
      <c r="AH154" s="180">
        <f t="shared" si="28"/>
        <v>0</v>
      </c>
      <c r="AI154" s="180">
        <f t="shared" si="28"/>
        <v>0</v>
      </c>
      <c r="AJ154" s="180">
        <f t="shared" si="28"/>
        <v>0</v>
      </c>
      <c r="AK154" s="180">
        <f t="shared" si="28"/>
        <v>0</v>
      </c>
      <c r="AL154" s="180">
        <f t="shared" si="28"/>
        <v>0</v>
      </c>
      <c r="AM154" s="180">
        <f t="shared" si="28"/>
        <v>0</v>
      </c>
      <c r="AN154" s="180">
        <f t="shared" si="28"/>
        <v>0</v>
      </c>
      <c r="AO154" s="180">
        <f t="shared" si="28"/>
        <v>0</v>
      </c>
    </row>
    <row r="155" spans="8:41" hidden="1" outlineLevel="1" x14ac:dyDescent="0.75">
      <c r="H155" s="191">
        <f t="shared" si="22"/>
        <v>2050</v>
      </c>
      <c r="L155" s="180">
        <f t="shared" si="26"/>
        <v>0</v>
      </c>
      <c r="M155" s="180">
        <f t="shared" si="26"/>
        <v>0</v>
      </c>
      <c r="N155" s="180">
        <f t="shared" si="26"/>
        <v>0</v>
      </c>
      <c r="O155" s="180">
        <f t="shared" si="26"/>
        <v>0</v>
      </c>
      <c r="P155" s="180">
        <f t="shared" si="26"/>
        <v>0</v>
      </c>
      <c r="Q155" s="180">
        <f t="shared" si="26"/>
        <v>0</v>
      </c>
      <c r="R155" s="180">
        <f t="shared" si="26"/>
        <v>0</v>
      </c>
      <c r="S155" s="180">
        <f t="shared" si="26"/>
        <v>0</v>
      </c>
      <c r="T155" s="180">
        <f t="shared" si="26"/>
        <v>0</v>
      </c>
      <c r="U155" s="180">
        <f t="shared" si="26"/>
        <v>0</v>
      </c>
      <c r="V155" s="180">
        <f t="shared" si="27"/>
        <v>0</v>
      </c>
      <c r="W155" s="180">
        <f t="shared" si="27"/>
        <v>0</v>
      </c>
      <c r="X155" s="180">
        <f t="shared" si="27"/>
        <v>0</v>
      </c>
      <c r="Y155" s="180">
        <f t="shared" si="27"/>
        <v>0</v>
      </c>
      <c r="Z155" s="180">
        <f t="shared" si="27"/>
        <v>0</v>
      </c>
      <c r="AA155" s="180">
        <f t="shared" si="27"/>
        <v>0</v>
      </c>
      <c r="AB155" s="180">
        <f t="shared" si="27"/>
        <v>0</v>
      </c>
      <c r="AC155" s="180">
        <f t="shared" si="27"/>
        <v>0</v>
      </c>
      <c r="AD155" s="180">
        <f t="shared" si="27"/>
        <v>0</v>
      </c>
      <c r="AE155" s="180">
        <f t="shared" si="27"/>
        <v>0</v>
      </c>
      <c r="AF155" s="180">
        <f t="shared" si="28"/>
        <v>0</v>
      </c>
      <c r="AG155" s="180">
        <f t="shared" si="28"/>
        <v>0</v>
      </c>
      <c r="AH155" s="180">
        <f t="shared" si="28"/>
        <v>0</v>
      </c>
      <c r="AI155" s="180">
        <f t="shared" si="28"/>
        <v>0</v>
      </c>
      <c r="AJ155" s="180">
        <f t="shared" si="28"/>
        <v>0</v>
      </c>
      <c r="AK155" s="180">
        <f t="shared" si="28"/>
        <v>0</v>
      </c>
      <c r="AL155" s="180">
        <f t="shared" si="28"/>
        <v>0</v>
      </c>
      <c r="AM155" s="180">
        <f t="shared" si="28"/>
        <v>0</v>
      </c>
      <c r="AN155" s="180">
        <f t="shared" si="28"/>
        <v>0</v>
      </c>
      <c r="AO155" s="180">
        <f t="shared" si="28"/>
        <v>0</v>
      </c>
    </row>
    <row r="156" spans="8:41" hidden="1" outlineLevel="1" x14ac:dyDescent="0.75">
      <c r="H156" s="191" t="str">
        <f t="shared" si="22"/>
        <v/>
      </c>
      <c r="L156" s="180" t="str">
        <f t="shared" si="26"/>
        <v/>
      </c>
      <c r="M156" s="180" t="str">
        <f t="shared" si="26"/>
        <v/>
      </c>
      <c r="N156" s="180" t="str">
        <f t="shared" si="26"/>
        <v/>
      </c>
      <c r="O156" s="180" t="str">
        <f t="shared" si="26"/>
        <v/>
      </c>
      <c r="P156" s="180" t="str">
        <f t="shared" si="26"/>
        <v/>
      </c>
      <c r="Q156" s="180" t="str">
        <f t="shared" si="26"/>
        <v/>
      </c>
      <c r="R156" s="180" t="str">
        <f t="shared" si="26"/>
        <v/>
      </c>
      <c r="S156" s="180" t="str">
        <f t="shared" si="26"/>
        <v/>
      </c>
      <c r="T156" s="180" t="str">
        <f t="shared" si="26"/>
        <v/>
      </c>
      <c r="U156" s="180" t="str">
        <f t="shared" si="26"/>
        <v/>
      </c>
      <c r="V156" s="180" t="str">
        <f t="shared" si="27"/>
        <v/>
      </c>
      <c r="W156" s="180" t="str">
        <f t="shared" si="27"/>
        <v/>
      </c>
      <c r="X156" s="180" t="str">
        <f t="shared" si="27"/>
        <v/>
      </c>
      <c r="Y156" s="180" t="str">
        <f t="shared" si="27"/>
        <v/>
      </c>
      <c r="Z156" s="180" t="str">
        <f t="shared" si="27"/>
        <v/>
      </c>
      <c r="AA156" s="180" t="str">
        <f t="shared" si="27"/>
        <v/>
      </c>
      <c r="AB156" s="180" t="str">
        <f t="shared" si="27"/>
        <v/>
      </c>
      <c r="AC156" s="180" t="str">
        <f t="shared" si="27"/>
        <v/>
      </c>
      <c r="AD156" s="180" t="str">
        <f t="shared" si="27"/>
        <v/>
      </c>
      <c r="AE156" s="180" t="str">
        <f t="shared" si="27"/>
        <v/>
      </c>
      <c r="AF156" s="180" t="str">
        <f t="shared" si="28"/>
        <v/>
      </c>
      <c r="AG156" s="180" t="str">
        <f t="shared" si="28"/>
        <v/>
      </c>
      <c r="AH156" s="180" t="str">
        <f t="shared" si="28"/>
        <v/>
      </c>
      <c r="AI156" s="180" t="str">
        <f t="shared" si="28"/>
        <v/>
      </c>
      <c r="AJ156" s="180" t="str">
        <f t="shared" si="28"/>
        <v/>
      </c>
      <c r="AK156" s="180" t="str">
        <f t="shared" si="28"/>
        <v/>
      </c>
      <c r="AL156" s="180" t="str">
        <f t="shared" si="28"/>
        <v/>
      </c>
      <c r="AM156" s="180" t="str">
        <f t="shared" si="28"/>
        <v/>
      </c>
      <c r="AN156" s="180" t="str">
        <f t="shared" si="28"/>
        <v/>
      </c>
      <c r="AO156" s="180" t="str">
        <f t="shared" si="28"/>
        <v/>
      </c>
    </row>
    <row r="157" spans="8:41" ht="17" collapsed="1" x14ac:dyDescent="1.2">
      <c r="I157" s="190"/>
      <c r="J157" s="168" t="s">
        <v>80</v>
      </c>
      <c r="K157" s="168" t="s">
        <v>5</v>
      </c>
      <c r="L157" s="53">
        <f>IF(AND(TRUE,L$67&lt;&gt;""),SUMIFS(Flussi!$F:$F,Flussi!$B:$B,L$67,Flussi!$D:$D,$J157,Flussi!$E:$E,$K157,Flussi!$A:$A,$D$2),"")</f>
        <v>0</v>
      </c>
      <c r="M157" s="53">
        <f>IF(AND(TRUE,M$67&lt;&gt;""),SUMIFS(Flussi!$F:$F,Flussi!$B:$B,M$67,Flussi!$D:$D,$J157,Flussi!$E:$E,$K157,Flussi!$A:$A,$D$2),"")</f>
        <v>-5304</v>
      </c>
      <c r="N157" s="53">
        <f>IF(AND(TRUE,N$67&lt;&gt;""),SUMIFS(Flussi!$F:$F,Flussi!$B:$B,N$67,Flussi!$D:$D,$J157,Flussi!$E:$E,$K157,Flussi!$A:$A,$D$2),"")</f>
        <v>-1206</v>
      </c>
      <c r="O157" s="53">
        <f>IF(AND(TRUE,O$67&lt;&gt;""),SUMIFS(Flussi!$F:$F,Flussi!$B:$B,O$67,Flussi!$D:$D,$J157,Flussi!$E:$E,$K157,Flussi!$A:$A,$D$2),"")</f>
        <v>0</v>
      </c>
      <c r="P157" s="53">
        <f>IF(AND(TRUE,P$67&lt;&gt;""),SUMIFS(Flussi!$F:$F,Flussi!$B:$B,P$67,Flussi!$D:$D,$J157,Flussi!$E:$E,$K157,Flussi!$A:$A,$D$2),"")</f>
        <v>0</v>
      </c>
      <c r="Q157" s="53">
        <f>IF(AND(TRUE,Q$67&lt;&gt;""),SUMIFS(Flussi!$F:$F,Flussi!$B:$B,Q$67,Flussi!$D:$D,$J157,Flussi!$E:$E,$K157,Flussi!$A:$A,$D$2),"")</f>
        <v>0</v>
      </c>
      <c r="R157" s="53">
        <f>IF(AND(TRUE,R$67&lt;&gt;""),SUMIFS(Flussi!$F:$F,Flussi!$B:$B,R$67,Flussi!$D:$D,$J157,Flussi!$E:$E,$K157,Flussi!$A:$A,$D$2),"")</f>
        <v>0</v>
      </c>
      <c r="S157" s="53">
        <f>IF(AND(TRUE,S$67&lt;&gt;""),SUMIFS(Flussi!$F:$F,Flussi!$B:$B,S$67,Flussi!$D:$D,$J157,Flussi!$E:$E,$K157,Flussi!$A:$A,$D$2),"")</f>
        <v>0</v>
      </c>
      <c r="T157" s="53">
        <f>IF(AND(TRUE,T$67&lt;&gt;""),SUMIFS(Flussi!$F:$F,Flussi!$B:$B,T$67,Flussi!$D:$D,$J157,Flussi!$E:$E,$K157,Flussi!$A:$A,$D$2),"")</f>
        <v>0</v>
      </c>
      <c r="U157" s="53">
        <f>IF(AND(TRUE,U$67&lt;&gt;""),SUMIFS(Flussi!$F:$F,Flussi!$B:$B,U$67,Flussi!$D:$D,$J157,Flussi!$E:$E,$K157,Flussi!$A:$A,$D$2),"")</f>
        <v>0</v>
      </c>
      <c r="V157" s="53">
        <f>IF(AND(TRUE,V$67&lt;&gt;""),SUMIFS(Flussi!$F:$F,Flussi!$B:$B,V$67,Flussi!$D:$D,$J157,Flussi!$E:$E,$K157,Flussi!$A:$A,$D$2),"")</f>
        <v>0</v>
      </c>
      <c r="W157" s="53">
        <f>IF(AND(TRUE,W$67&lt;&gt;""),SUMIFS(Flussi!$F:$F,Flussi!$B:$B,W$67,Flussi!$D:$D,$J157,Flussi!$E:$E,$K157,Flussi!$A:$A,$D$2),"")</f>
        <v>0</v>
      </c>
      <c r="X157" s="53">
        <f>IF(AND(TRUE,X$67&lt;&gt;""),SUMIFS(Flussi!$F:$F,Flussi!$B:$B,X$67,Flussi!$D:$D,$J157,Flussi!$E:$E,$K157,Flussi!$A:$A,$D$2),"")</f>
        <v>0</v>
      </c>
      <c r="Y157" s="53">
        <f>IF(AND(TRUE,Y$67&lt;&gt;""),SUMIFS(Flussi!$F:$F,Flussi!$B:$B,Y$67,Flussi!$D:$D,$J157,Flussi!$E:$E,$K157,Flussi!$A:$A,$D$2),"")</f>
        <v>0</v>
      </c>
      <c r="Z157" s="53">
        <f>IF(AND(TRUE,Z$67&lt;&gt;""),SUMIFS(Flussi!$F:$F,Flussi!$B:$B,Z$67,Flussi!$D:$D,$J157,Flussi!$E:$E,$K157,Flussi!$A:$A,$D$2),"")</f>
        <v>0</v>
      </c>
      <c r="AA157" s="53">
        <f>IF(AND(TRUE,AA$67&lt;&gt;""),SUMIFS(Flussi!$F:$F,Flussi!$B:$B,AA$67,Flussi!$D:$D,$J157,Flussi!$E:$E,$K157,Flussi!$A:$A,$D$2),"")</f>
        <v>0</v>
      </c>
      <c r="AB157" s="53">
        <f>IF(AND(TRUE,AB$67&lt;&gt;""),SUMIFS(Flussi!$F:$F,Flussi!$B:$B,AB$67,Flussi!$D:$D,$J157,Flussi!$E:$E,$K157,Flussi!$A:$A,$D$2),"")</f>
        <v>0</v>
      </c>
      <c r="AC157" s="53">
        <f>IF(AND(TRUE,AC$67&lt;&gt;""),SUMIFS(Flussi!$F:$F,Flussi!$B:$B,AC$67,Flussi!$D:$D,$J157,Flussi!$E:$E,$K157,Flussi!$A:$A,$D$2),"")</f>
        <v>0</v>
      </c>
      <c r="AD157" s="53">
        <f>IF(AND(TRUE,AD$67&lt;&gt;""),SUMIFS(Flussi!$F:$F,Flussi!$B:$B,AD$67,Flussi!$D:$D,$J157,Flussi!$E:$E,$K157,Flussi!$A:$A,$D$2),"")</f>
        <v>0</v>
      </c>
      <c r="AE157" s="53">
        <f>IF(AND(TRUE,AE$67&lt;&gt;""),SUMIFS(Flussi!$F:$F,Flussi!$B:$B,AE$67,Flussi!$D:$D,$J157,Flussi!$E:$E,$K157,Flussi!$A:$A,$D$2),"")</f>
        <v>0</v>
      </c>
      <c r="AF157" s="53">
        <f>IF(AND(TRUE,AF$67&lt;&gt;""),SUMIFS(Flussi!$F:$F,Flussi!$B:$B,AF$67,Flussi!$D:$D,$J157,Flussi!$E:$E,$K157,Flussi!$A:$A,$D$2),"")</f>
        <v>0</v>
      </c>
      <c r="AG157" s="53">
        <f>IF(AND(TRUE,AG$67&lt;&gt;""),SUMIFS(Flussi!$F:$F,Flussi!$B:$B,AG$67,Flussi!$D:$D,$J157,Flussi!$E:$E,$K157,Flussi!$A:$A,$D$2),"")</f>
        <v>0</v>
      </c>
      <c r="AH157" s="53">
        <f>IF(AND(TRUE,AH$67&lt;&gt;""),SUMIFS(Flussi!$F:$F,Flussi!$B:$B,AH$67,Flussi!$D:$D,$J157,Flussi!$E:$E,$K157,Flussi!$A:$A,$D$2),"")</f>
        <v>0</v>
      </c>
      <c r="AI157" s="53">
        <f>IF(AND(TRUE,AI$67&lt;&gt;""),SUMIFS(Flussi!$F:$F,Flussi!$B:$B,AI$67,Flussi!$D:$D,$J157,Flussi!$E:$E,$K157,Flussi!$A:$A,$D$2),"")</f>
        <v>0</v>
      </c>
      <c r="AJ157" s="53">
        <f>IF(AND(TRUE,AJ$67&lt;&gt;""),SUMIFS(Flussi!$F:$F,Flussi!$B:$B,AJ$67,Flussi!$D:$D,$J157,Flussi!$E:$E,$K157,Flussi!$A:$A,$D$2),"")</f>
        <v>0</v>
      </c>
      <c r="AK157" s="53">
        <f>IF(AND(TRUE,AK$67&lt;&gt;""),SUMIFS(Flussi!$F:$F,Flussi!$B:$B,AK$67,Flussi!$D:$D,$J157,Flussi!$E:$E,$K157,Flussi!$A:$A,$D$2),"")</f>
        <v>0</v>
      </c>
      <c r="AL157" s="53">
        <f>IF(AND(TRUE,AL$67&lt;&gt;""),SUMIFS(Flussi!$F:$F,Flussi!$B:$B,AL$67,Flussi!$D:$D,$J157,Flussi!$E:$E,$K157,Flussi!$A:$A,$D$2),"")</f>
        <v>0</v>
      </c>
      <c r="AM157" s="53">
        <f>IF(AND(TRUE,AM$67&lt;&gt;""),SUMIFS(Flussi!$F:$F,Flussi!$B:$B,AM$67,Flussi!$D:$D,$J157,Flussi!$E:$E,$K157,Flussi!$A:$A,$D$2),"")</f>
        <v>0</v>
      </c>
      <c r="AN157" s="53">
        <f>IF(AND(TRUE,AN$67&lt;&gt;""),SUMIFS(Flussi!$F:$F,Flussi!$B:$B,AN$67,Flussi!$D:$D,$J157,Flussi!$E:$E,$K157,Flussi!$A:$A,$D$2),"")</f>
        <v>0</v>
      </c>
      <c r="AO157" s="53">
        <f>IF(AND(TRUE,AO$67&lt;&gt;""),SUMIFS(Flussi!$F:$F,Flussi!$B:$B,AO$67,Flussi!$D:$D,$J157,Flussi!$E:$E,$K157,Flussi!$A:$A,$D$2),"")</f>
        <v>0</v>
      </c>
    </row>
    <row r="158" spans="8:41" hidden="1" outlineLevel="1" x14ac:dyDescent="0.75">
      <c r="H158" s="181">
        <f>YEAR($E$4)</f>
        <v>2022</v>
      </c>
      <c r="I158" s="181"/>
      <c r="L158" s="180">
        <f t="shared" ref="L158:U167" si="29">IF(AND($H158&lt;&gt;"",L$67&lt;&gt;""),IF(AND(L$67&gt;=$H158,L$67&lt;$H158+$D$28),SUMIFS($L$157:$AO$157,$L$67:$AO$67,$H158)/$D$28,0),"")</f>
        <v>0</v>
      </c>
      <c r="M158" s="180">
        <f t="shared" si="29"/>
        <v>0</v>
      </c>
      <c r="N158" s="180">
        <f t="shared" si="29"/>
        <v>0</v>
      </c>
      <c r="O158" s="180">
        <f t="shared" si="29"/>
        <v>0</v>
      </c>
      <c r="P158" s="180">
        <f t="shared" si="29"/>
        <v>0</v>
      </c>
      <c r="Q158" s="180">
        <f t="shared" si="29"/>
        <v>0</v>
      </c>
      <c r="R158" s="180">
        <f t="shared" si="29"/>
        <v>0</v>
      </c>
      <c r="S158" s="180">
        <f t="shared" si="29"/>
        <v>0</v>
      </c>
      <c r="T158" s="180">
        <f t="shared" si="29"/>
        <v>0</v>
      </c>
      <c r="U158" s="180">
        <f t="shared" si="29"/>
        <v>0</v>
      </c>
      <c r="V158" s="180">
        <f t="shared" ref="V158:AE167" si="30">IF(AND($H158&lt;&gt;"",V$67&lt;&gt;""),IF(AND(V$67&gt;=$H158,V$67&lt;$H158+$D$28),SUMIFS($L$157:$AO$157,$L$67:$AO$67,$H158)/$D$28,0),"")</f>
        <v>0</v>
      </c>
      <c r="W158" s="180">
        <f t="shared" si="30"/>
        <v>0</v>
      </c>
      <c r="X158" s="180">
        <f t="shared" si="30"/>
        <v>0</v>
      </c>
      <c r="Y158" s="180">
        <f t="shared" si="30"/>
        <v>0</v>
      </c>
      <c r="Z158" s="180">
        <f t="shared" si="30"/>
        <v>0</v>
      </c>
      <c r="AA158" s="180">
        <f t="shared" si="30"/>
        <v>0</v>
      </c>
      <c r="AB158" s="180">
        <f t="shared" si="30"/>
        <v>0</v>
      </c>
      <c r="AC158" s="180">
        <f t="shared" si="30"/>
        <v>0</v>
      </c>
      <c r="AD158" s="180">
        <f t="shared" si="30"/>
        <v>0</v>
      </c>
      <c r="AE158" s="180">
        <f t="shared" si="30"/>
        <v>0</v>
      </c>
      <c r="AF158" s="180">
        <f t="shared" ref="AF158:AO167" si="31">IF(AND($H158&lt;&gt;"",AF$67&lt;&gt;""),IF(AND(AF$67&gt;=$H158,AF$67&lt;$H158+$D$28),SUMIFS($L$157:$AO$157,$L$67:$AO$67,$H158)/$D$28,0),"")</f>
        <v>0</v>
      </c>
      <c r="AG158" s="180">
        <f t="shared" si="31"/>
        <v>0</v>
      </c>
      <c r="AH158" s="180">
        <f t="shared" si="31"/>
        <v>0</v>
      </c>
      <c r="AI158" s="180">
        <f t="shared" si="31"/>
        <v>0</v>
      </c>
      <c r="AJ158" s="180">
        <f t="shared" si="31"/>
        <v>0</v>
      </c>
      <c r="AK158" s="180">
        <f t="shared" si="31"/>
        <v>0</v>
      </c>
      <c r="AL158" s="180">
        <f t="shared" si="31"/>
        <v>0</v>
      </c>
      <c r="AM158" s="180">
        <f t="shared" si="31"/>
        <v>0</v>
      </c>
      <c r="AN158" s="180">
        <f t="shared" si="31"/>
        <v>0</v>
      </c>
      <c r="AO158" s="180">
        <f t="shared" si="31"/>
        <v>0</v>
      </c>
    </row>
    <row r="159" spans="8:41" hidden="1" outlineLevel="1" x14ac:dyDescent="0.75">
      <c r="H159" s="139">
        <f t="shared" ref="H159:H187" si="32">IF(H158&lt;&gt;"",IF(H158+1&lt;YEAR($E$4)+$E$5,H158+1,""),"")</f>
        <v>2023</v>
      </c>
      <c r="I159" s="181"/>
      <c r="L159" s="180">
        <f t="shared" si="29"/>
        <v>0</v>
      </c>
      <c r="M159" s="180">
        <f t="shared" si="29"/>
        <v>-530.4</v>
      </c>
      <c r="N159" s="180">
        <f t="shared" si="29"/>
        <v>-530.4</v>
      </c>
      <c r="O159" s="180">
        <f t="shared" si="29"/>
        <v>-530.4</v>
      </c>
      <c r="P159" s="180">
        <f t="shared" si="29"/>
        <v>-530.4</v>
      </c>
      <c r="Q159" s="180">
        <f t="shared" si="29"/>
        <v>-530.4</v>
      </c>
      <c r="R159" s="180">
        <f t="shared" si="29"/>
        <v>-530.4</v>
      </c>
      <c r="S159" s="180">
        <f t="shared" si="29"/>
        <v>-530.4</v>
      </c>
      <c r="T159" s="180">
        <f t="shared" si="29"/>
        <v>-530.4</v>
      </c>
      <c r="U159" s="180">
        <f t="shared" si="29"/>
        <v>-530.4</v>
      </c>
      <c r="V159" s="180">
        <f t="shared" si="30"/>
        <v>-530.4</v>
      </c>
      <c r="W159" s="180">
        <f t="shared" si="30"/>
        <v>0</v>
      </c>
      <c r="X159" s="180">
        <f t="shared" si="30"/>
        <v>0</v>
      </c>
      <c r="Y159" s="180">
        <f t="shared" si="30"/>
        <v>0</v>
      </c>
      <c r="Z159" s="180">
        <f t="shared" si="30"/>
        <v>0</v>
      </c>
      <c r="AA159" s="180">
        <f t="shared" si="30"/>
        <v>0</v>
      </c>
      <c r="AB159" s="180">
        <f t="shared" si="30"/>
        <v>0</v>
      </c>
      <c r="AC159" s="180">
        <f t="shared" si="30"/>
        <v>0</v>
      </c>
      <c r="AD159" s="180">
        <f t="shared" si="30"/>
        <v>0</v>
      </c>
      <c r="AE159" s="180">
        <f t="shared" si="30"/>
        <v>0</v>
      </c>
      <c r="AF159" s="180">
        <f t="shared" si="31"/>
        <v>0</v>
      </c>
      <c r="AG159" s="180">
        <f t="shared" si="31"/>
        <v>0</v>
      </c>
      <c r="AH159" s="180">
        <f t="shared" si="31"/>
        <v>0</v>
      </c>
      <c r="AI159" s="180">
        <f t="shared" si="31"/>
        <v>0</v>
      </c>
      <c r="AJ159" s="180">
        <f t="shared" si="31"/>
        <v>0</v>
      </c>
      <c r="AK159" s="180">
        <f t="shared" si="31"/>
        <v>0</v>
      </c>
      <c r="AL159" s="180">
        <f t="shared" si="31"/>
        <v>0</v>
      </c>
      <c r="AM159" s="180">
        <f t="shared" si="31"/>
        <v>0</v>
      </c>
      <c r="AN159" s="180">
        <f t="shared" si="31"/>
        <v>0</v>
      </c>
      <c r="AO159" s="180">
        <f t="shared" si="31"/>
        <v>0</v>
      </c>
    </row>
    <row r="160" spans="8:41" hidden="1" outlineLevel="1" x14ac:dyDescent="0.75">
      <c r="H160" s="139">
        <f t="shared" si="32"/>
        <v>2024</v>
      </c>
      <c r="L160" s="180">
        <f t="shared" si="29"/>
        <v>0</v>
      </c>
      <c r="M160" s="180">
        <f t="shared" si="29"/>
        <v>0</v>
      </c>
      <c r="N160" s="180">
        <f t="shared" si="29"/>
        <v>-120.6</v>
      </c>
      <c r="O160" s="180">
        <f t="shared" si="29"/>
        <v>-120.6</v>
      </c>
      <c r="P160" s="180">
        <f t="shared" si="29"/>
        <v>-120.6</v>
      </c>
      <c r="Q160" s="180">
        <f t="shared" si="29"/>
        <v>-120.6</v>
      </c>
      <c r="R160" s="180">
        <f t="shared" si="29"/>
        <v>-120.6</v>
      </c>
      <c r="S160" s="180">
        <f t="shared" si="29"/>
        <v>-120.6</v>
      </c>
      <c r="T160" s="180">
        <f t="shared" si="29"/>
        <v>-120.6</v>
      </c>
      <c r="U160" s="180">
        <f t="shared" si="29"/>
        <v>-120.6</v>
      </c>
      <c r="V160" s="180">
        <f t="shared" si="30"/>
        <v>-120.6</v>
      </c>
      <c r="W160" s="180">
        <f t="shared" si="30"/>
        <v>-120.6</v>
      </c>
      <c r="X160" s="180">
        <f t="shared" si="30"/>
        <v>0</v>
      </c>
      <c r="Y160" s="180">
        <f t="shared" si="30"/>
        <v>0</v>
      </c>
      <c r="Z160" s="180">
        <f t="shared" si="30"/>
        <v>0</v>
      </c>
      <c r="AA160" s="180">
        <f t="shared" si="30"/>
        <v>0</v>
      </c>
      <c r="AB160" s="180">
        <f t="shared" si="30"/>
        <v>0</v>
      </c>
      <c r="AC160" s="180">
        <f t="shared" si="30"/>
        <v>0</v>
      </c>
      <c r="AD160" s="180">
        <f t="shared" si="30"/>
        <v>0</v>
      </c>
      <c r="AE160" s="180">
        <f t="shared" si="30"/>
        <v>0</v>
      </c>
      <c r="AF160" s="180">
        <f t="shared" si="31"/>
        <v>0</v>
      </c>
      <c r="AG160" s="180">
        <f t="shared" si="31"/>
        <v>0</v>
      </c>
      <c r="AH160" s="180">
        <f t="shared" si="31"/>
        <v>0</v>
      </c>
      <c r="AI160" s="180">
        <f t="shared" si="31"/>
        <v>0</v>
      </c>
      <c r="AJ160" s="180">
        <f t="shared" si="31"/>
        <v>0</v>
      </c>
      <c r="AK160" s="180">
        <f t="shared" si="31"/>
        <v>0</v>
      </c>
      <c r="AL160" s="180">
        <f t="shared" si="31"/>
        <v>0</v>
      </c>
      <c r="AM160" s="180">
        <f t="shared" si="31"/>
        <v>0</v>
      </c>
      <c r="AN160" s="180">
        <f t="shared" si="31"/>
        <v>0</v>
      </c>
      <c r="AO160" s="180">
        <f t="shared" si="31"/>
        <v>0</v>
      </c>
    </row>
    <row r="161" spans="8:41" hidden="1" outlineLevel="1" x14ac:dyDescent="0.75">
      <c r="H161" s="139">
        <f t="shared" si="32"/>
        <v>2025</v>
      </c>
      <c r="L161" s="180">
        <f t="shared" si="29"/>
        <v>0</v>
      </c>
      <c r="M161" s="180">
        <f t="shared" si="29"/>
        <v>0</v>
      </c>
      <c r="N161" s="180">
        <f t="shared" si="29"/>
        <v>0</v>
      </c>
      <c r="O161" s="180">
        <f t="shared" si="29"/>
        <v>0</v>
      </c>
      <c r="P161" s="180">
        <f t="shared" si="29"/>
        <v>0</v>
      </c>
      <c r="Q161" s="180">
        <f t="shared" si="29"/>
        <v>0</v>
      </c>
      <c r="R161" s="180">
        <f t="shared" si="29"/>
        <v>0</v>
      </c>
      <c r="S161" s="180">
        <f t="shared" si="29"/>
        <v>0</v>
      </c>
      <c r="T161" s="180">
        <f t="shared" si="29"/>
        <v>0</v>
      </c>
      <c r="U161" s="180">
        <f t="shared" si="29"/>
        <v>0</v>
      </c>
      <c r="V161" s="180">
        <f t="shared" si="30"/>
        <v>0</v>
      </c>
      <c r="W161" s="180">
        <f t="shared" si="30"/>
        <v>0</v>
      </c>
      <c r="X161" s="180">
        <f t="shared" si="30"/>
        <v>0</v>
      </c>
      <c r="Y161" s="180">
        <f t="shared" si="30"/>
        <v>0</v>
      </c>
      <c r="Z161" s="180">
        <f t="shared" si="30"/>
        <v>0</v>
      </c>
      <c r="AA161" s="180">
        <f t="shared" si="30"/>
        <v>0</v>
      </c>
      <c r="AB161" s="180">
        <f t="shared" si="30"/>
        <v>0</v>
      </c>
      <c r="AC161" s="180">
        <f t="shared" si="30"/>
        <v>0</v>
      </c>
      <c r="AD161" s="180">
        <f t="shared" si="30"/>
        <v>0</v>
      </c>
      <c r="AE161" s="180">
        <f t="shared" si="30"/>
        <v>0</v>
      </c>
      <c r="AF161" s="180">
        <f t="shared" si="31"/>
        <v>0</v>
      </c>
      <c r="AG161" s="180">
        <f t="shared" si="31"/>
        <v>0</v>
      </c>
      <c r="AH161" s="180">
        <f t="shared" si="31"/>
        <v>0</v>
      </c>
      <c r="AI161" s="180">
        <f t="shared" si="31"/>
        <v>0</v>
      </c>
      <c r="AJ161" s="180">
        <f t="shared" si="31"/>
        <v>0</v>
      </c>
      <c r="AK161" s="180">
        <f t="shared" si="31"/>
        <v>0</v>
      </c>
      <c r="AL161" s="180">
        <f t="shared" si="31"/>
        <v>0</v>
      </c>
      <c r="AM161" s="180">
        <f t="shared" si="31"/>
        <v>0</v>
      </c>
      <c r="AN161" s="180">
        <f t="shared" si="31"/>
        <v>0</v>
      </c>
      <c r="AO161" s="180">
        <f t="shared" si="31"/>
        <v>0</v>
      </c>
    </row>
    <row r="162" spans="8:41" hidden="1" outlineLevel="1" x14ac:dyDescent="0.75">
      <c r="H162" s="139">
        <f t="shared" si="32"/>
        <v>2026</v>
      </c>
      <c r="L162" s="180">
        <f t="shared" si="29"/>
        <v>0</v>
      </c>
      <c r="M162" s="180">
        <f t="shared" si="29"/>
        <v>0</v>
      </c>
      <c r="N162" s="180">
        <f t="shared" si="29"/>
        <v>0</v>
      </c>
      <c r="O162" s="180">
        <f t="shared" si="29"/>
        <v>0</v>
      </c>
      <c r="P162" s="180">
        <f t="shared" si="29"/>
        <v>0</v>
      </c>
      <c r="Q162" s="180">
        <f t="shared" si="29"/>
        <v>0</v>
      </c>
      <c r="R162" s="180">
        <f t="shared" si="29"/>
        <v>0</v>
      </c>
      <c r="S162" s="180">
        <f t="shared" si="29"/>
        <v>0</v>
      </c>
      <c r="T162" s="180">
        <f t="shared" si="29"/>
        <v>0</v>
      </c>
      <c r="U162" s="180">
        <f t="shared" si="29"/>
        <v>0</v>
      </c>
      <c r="V162" s="180">
        <f t="shared" si="30"/>
        <v>0</v>
      </c>
      <c r="W162" s="180">
        <f t="shared" si="30"/>
        <v>0</v>
      </c>
      <c r="X162" s="180">
        <f t="shared" si="30"/>
        <v>0</v>
      </c>
      <c r="Y162" s="180">
        <f t="shared" si="30"/>
        <v>0</v>
      </c>
      <c r="Z162" s="180">
        <f t="shared" si="30"/>
        <v>0</v>
      </c>
      <c r="AA162" s="180">
        <f t="shared" si="30"/>
        <v>0</v>
      </c>
      <c r="AB162" s="180">
        <f t="shared" si="30"/>
        <v>0</v>
      </c>
      <c r="AC162" s="180">
        <f t="shared" si="30"/>
        <v>0</v>
      </c>
      <c r="AD162" s="180">
        <f t="shared" si="30"/>
        <v>0</v>
      </c>
      <c r="AE162" s="180">
        <f t="shared" si="30"/>
        <v>0</v>
      </c>
      <c r="AF162" s="180">
        <f t="shared" si="31"/>
        <v>0</v>
      </c>
      <c r="AG162" s="180">
        <f t="shared" si="31"/>
        <v>0</v>
      </c>
      <c r="AH162" s="180">
        <f t="shared" si="31"/>
        <v>0</v>
      </c>
      <c r="AI162" s="180">
        <f t="shared" si="31"/>
        <v>0</v>
      </c>
      <c r="AJ162" s="180">
        <f t="shared" si="31"/>
        <v>0</v>
      </c>
      <c r="AK162" s="180">
        <f t="shared" si="31"/>
        <v>0</v>
      </c>
      <c r="AL162" s="180">
        <f t="shared" si="31"/>
        <v>0</v>
      </c>
      <c r="AM162" s="180">
        <f t="shared" si="31"/>
        <v>0</v>
      </c>
      <c r="AN162" s="180">
        <f t="shared" si="31"/>
        <v>0</v>
      </c>
      <c r="AO162" s="180">
        <f t="shared" si="31"/>
        <v>0</v>
      </c>
    </row>
    <row r="163" spans="8:41" hidden="1" outlineLevel="1" x14ac:dyDescent="0.75">
      <c r="H163" s="139">
        <f t="shared" si="32"/>
        <v>2027</v>
      </c>
      <c r="L163" s="180">
        <f t="shared" si="29"/>
        <v>0</v>
      </c>
      <c r="M163" s="180">
        <f t="shared" si="29"/>
        <v>0</v>
      </c>
      <c r="N163" s="180">
        <f t="shared" si="29"/>
        <v>0</v>
      </c>
      <c r="O163" s="180">
        <f t="shared" si="29"/>
        <v>0</v>
      </c>
      <c r="P163" s="180">
        <f t="shared" si="29"/>
        <v>0</v>
      </c>
      <c r="Q163" s="180">
        <f t="shared" si="29"/>
        <v>0</v>
      </c>
      <c r="R163" s="180">
        <f t="shared" si="29"/>
        <v>0</v>
      </c>
      <c r="S163" s="180">
        <f t="shared" si="29"/>
        <v>0</v>
      </c>
      <c r="T163" s="180">
        <f t="shared" si="29"/>
        <v>0</v>
      </c>
      <c r="U163" s="180">
        <f t="shared" si="29"/>
        <v>0</v>
      </c>
      <c r="V163" s="180">
        <f t="shared" si="30"/>
        <v>0</v>
      </c>
      <c r="W163" s="180">
        <f t="shared" si="30"/>
        <v>0</v>
      </c>
      <c r="X163" s="180">
        <f t="shared" si="30"/>
        <v>0</v>
      </c>
      <c r="Y163" s="180">
        <f t="shared" si="30"/>
        <v>0</v>
      </c>
      <c r="Z163" s="180">
        <f t="shared" si="30"/>
        <v>0</v>
      </c>
      <c r="AA163" s="180">
        <f t="shared" si="30"/>
        <v>0</v>
      </c>
      <c r="AB163" s="180">
        <f t="shared" si="30"/>
        <v>0</v>
      </c>
      <c r="AC163" s="180">
        <f t="shared" si="30"/>
        <v>0</v>
      </c>
      <c r="AD163" s="180">
        <f t="shared" si="30"/>
        <v>0</v>
      </c>
      <c r="AE163" s="180">
        <f t="shared" si="30"/>
        <v>0</v>
      </c>
      <c r="AF163" s="180">
        <f t="shared" si="31"/>
        <v>0</v>
      </c>
      <c r="AG163" s="180">
        <f t="shared" si="31"/>
        <v>0</v>
      </c>
      <c r="AH163" s="180">
        <f t="shared" si="31"/>
        <v>0</v>
      </c>
      <c r="AI163" s="180">
        <f t="shared" si="31"/>
        <v>0</v>
      </c>
      <c r="AJ163" s="180">
        <f t="shared" si="31"/>
        <v>0</v>
      </c>
      <c r="AK163" s="180">
        <f t="shared" si="31"/>
        <v>0</v>
      </c>
      <c r="AL163" s="180">
        <f t="shared" si="31"/>
        <v>0</v>
      </c>
      <c r="AM163" s="180">
        <f t="shared" si="31"/>
        <v>0</v>
      </c>
      <c r="AN163" s="180">
        <f t="shared" si="31"/>
        <v>0</v>
      </c>
      <c r="AO163" s="180">
        <f t="shared" si="31"/>
        <v>0</v>
      </c>
    </row>
    <row r="164" spans="8:41" hidden="1" outlineLevel="1" x14ac:dyDescent="0.75">
      <c r="H164" s="139">
        <f t="shared" si="32"/>
        <v>2028</v>
      </c>
      <c r="L164" s="180">
        <f t="shared" si="29"/>
        <v>0</v>
      </c>
      <c r="M164" s="180">
        <f t="shared" si="29"/>
        <v>0</v>
      </c>
      <c r="N164" s="180">
        <f t="shared" si="29"/>
        <v>0</v>
      </c>
      <c r="O164" s="180">
        <f t="shared" si="29"/>
        <v>0</v>
      </c>
      <c r="P164" s="180">
        <f t="shared" si="29"/>
        <v>0</v>
      </c>
      <c r="Q164" s="180">
        <f t="shared" si="29"/>
        <v>0</v>
      </c>
      <c r="R164" s="180">
        <f t="shared" si="29"/>
        <v>0</v>
      </c>
      <c r="S164" s="180">
        <f t="shared" si="29"/>
        <v>0</v>
      </c>
      <c r="T164" s="180">
        <f t="shared" si="29"/>
        <v>0</v>
      </c>
      <c r="U164" s="180">
        <f t="shared" si="29"/>
        <v>0</v>
      </c>
      <c r="V164" s="180">
        <f t="shared" si="30"/>
        <v>0</v>
      </c>
      <c r="W164" s="180">
        <f t="shared" si="30"/>
        <v>0</v>
      </c>
      <c r="X164" s="180">
        <f t="shared" si="30"/>
        <v>0</v>
      </c>
      <c r="Y164" s="180">
        <f t="shared" si="30"/>
        <v>0</v>
      </c>
      <c r="Z164" s="180">
        <f t="shared" si="30"/>
        <v>0</v>
      </c>
      <c r="AA164" s="180">
        <f t="shared" si="30"/>
        <v>0</v>
      </c>
      <c r="AB164" s="180">
        <f t="shared" si="30"/>
        <v>0</v>
      </c>
      <c r="AC164" s="180">
        <f t="shared" si="30"/>
        <v>0</v>
      </c>
      <c r="AD164" s="180">
        <f t="shared" si="30"/>
        <v>0</v>
      </c>
      <c r="AE164" s="180">
        <f t="shared" si="30"/>
        <v>0</v>
      </c>
      <c r="AF164" s="180">
        <f t="shared" si="31"/>
        <v>0</v>
      </c>
      <c r="AG164" s="180">
        <f t="shared" si="31"/>
        <v>0</v>
      </c>
      <c r="AH164" s="180">
        <f t="shared" si="31"/>
        <v>0</v>
      </c>
      <c r="AI164" s="180">
        <f t="shared" si="31"/>
        <v>0</v>
      </c>
      <c r="AJ164" s="180">
        <f t="shared" si="31"/>
        <v>0</v>
      </c>
      <c r="AK164" s="180">
        <f t="shared" si="31"/>
        <v>0</v>
      </c>
      <c r="AL164" s="180">
        <f t="shared" si="31"/>
        <v>0</v>
      </c>
      <c r="AM164" s="180">
        <f t="shared" si="31"/>
        <v>0</v>
      </c>
      <c r="AN164" s="180">
        <f t="shared" si="31"/>
        <v>0</v>
      </c>
      <c r="AO164" s="180">
        <f t="shared" si="31"/>
        <v>0</v>
      </c>
    </row>
    <row r="165" spans="8:41" hidden="1" outlineLevel="1" x14ac:dyDescent="0.75">
      <c r="H165" s="139">
        <f t="shared" si="32"/>
        <v>2029</v>
      </c>
      <c r="L165" s="180">
        <f t="shared" si="29"/>
        <v>0</v>
      </c>
      <c r="M165" s="180">
        <f t="shared" si="29"/>
        <v>0</v>
      </c>
      <c r="N165" s="180">
        <f t="shared" si="29"/>
        <v>0</v>
      </c>
      <c r="O165" s="180">
        <f t="shared" si="29"/>
        <v>0</v>
      </c>
      <c r="P165" s="180">
        <f t="shared" si="29"/>
        <v>0</v>
      </c>
      <c r="Q165" s="180">
        <f t="shared" si="29"/>
        <v>0</v>
      </c>
      <c r="R165" s="180">
        <f t="shared" si="29"/>
        <v>0</v>
      </c>
      <c r="S165" s="180">
        <f t="shared" si="29"/>
        <v>0</v>
      </c>
      <c r="T165" s="180">
        <f t="shared" si="29"/>
        <v>0</v>
      </c>
      <c r="U165" s="180">
        <f t="shared" si="29"/>
        <v>0</v>
      </c>
      <c r="V165" s="180">
        <f t="shared" si="30"/>
        <v>0</v>
      </c>
      <c r="W165" s="180">
        <f t="shared" si="30"/>
        <v>0</v>
      </c>
      <c r="X165" s="180">
        <f t="shared" si="30"/>
        <v>0</v>
      </c>
      <c r="Y165" s="180">
        <f t="shared" si="30"/>
        <v>0</v>
      </c>
      <c r="Z165" s="180">
        <f t="shared" si="30"/>
        <v>0</v>
      </c>
      <c r="AA165" s="180">
        <f t="shared" si="30"/>
        <v>0</v>
      </c>
      <c r="AB165" s="180">
        <f t="shared" si="30"/>
        <v>0</v>
      </c>
      <c r="AC165" s="180">
        <f t="shared" si="30"/>
        <v>0</v>
      </c>
      <c r="AD165" s="180">
        <f t="shared" si="30"/>
        <v>0</v>
      </c>
      <c r="AE165" s="180">
        <f t="shared" si="30"/>
        <v>0</v>
      </c>
      <c r="AF165" s="180">
        <f t="shared" si="31"/>
        <v>0</v>
      </c>
      <c r="AG165" s="180">
        <f t="shared" si="31"/>
        <v>0</v>
      </c>
      <c r="AH165" s="180">
        <f t="shared" si="31"/>
        <v>0</v>
      </c>
      <c r="AI165" s="180">
        <f t="shared" si="31"/>
        <v>0</v>
      </c>
      <c r="AJ165" s="180">
        <f t="shared" si="31"/>
        <v>0</v>
      </c>
      <c r="AK165" s="180">
        <f t="shared" si="31"/>
        <v>0</v>
      </c>
      <c r="AL165" s="180">
        <f t="shared" si="31"/>
        <v>0</v>
      </c>
      <c r="AM165" s="180">
        <f t="shared" si="31"/>
        <v>0</v>
      </c>
      <c r="AN165" s="180">
        <f t="shared" si="31"/>
        <v>0</v>
      </c>
      <c r="AO165" s="180">
        <f t="shared" si="31"/>
        <v>0</v>
      </c>
    </row>
    <row r="166" spans="8:41" hidden="1" outlineLevel="1" x14ac:dyDescent="0.75">
      <c r="H166" s="139">
        <f t="shared" si="32"/>
        <v>2030</v>
      </c>
      <c r="L166" s="180">
        <f t="shared" si="29"/>
        <v>0</v>
      </c>
      <c r="M166" s="180">
        <f t="shared" si="29"/>
        <v>0</v>
      </c>
      <c r="N166" s="180">
        <f t="shared" si="29"/>
        <v>0</v>
      </c>
      <c r="O166" s="180">
        <f t="shared" si="29"/>
        <v>0</v>
      </c>
      <c r="P166" s="180">
        <f t="shared" si="29"/>
        <v>0</v>
      </c>
      <c r="Q166" s="180">
        <f t="shared" si="29"/>
        <v>0</v>
      </c>
      <c r="R166" s="180">
        <f t="shared" si="29"/>
        <v>0</v>
      </c>
      <c r="S166" s="180">
        <f t="shared" si="29"/>
        <v>0</v>
      </c>
      <c r="T166" s="180">
        <f t="shared" si="29"/>
        <v>0</v>
      </c>
      <c r="U166" s="180">
        <f t="shared" si="29"/>
        <v>0</v>
      </c>
      <c r="V166" s="180">
        <f t="shared" si="30"/>
        <v>0</v>
      </c>
      <c r="W166" s="180">
        <f t="shared" si="30"/>
        <v>0</v>
      </c>
      <c r="X166" s="180">
        <f t="shared" si="30"/>
        <v>0</v>
      </c>
      <c r="Y166" s="180">
        <f t="shared" si="30"/>
        <v>0</v>
      </c>
      <c r="Z166" s="180">
        <f t="shared" si="30"/>
        <v>0</v>
      </c>
      <c r="AA166" s="180">
        <f t="shared" si="30"/>
        <v>0</v>
      </c>
      <c r="AB166" s="180">
        <f t="shared" si="30"/>
        <v>0</v>
      </c>
      <c r="AC166" s="180">
        <f t="shared" si="30"/>
        <v>0</v>
      </c>
      <c r="AD166" s="180">
        <f t="shared" si="30"/>
        <v>0</v>
      </c>
      <c r="AE166" s="180">
        <f t="shared" si="30"/>
        <v>0</v>
      </c>
      <c r="AF166" s="180">
        <f t="shared" si="31"/>
        <v>0</v>
      </c>
      <c r="AG166" s="180">
        <f t="shared" si="31"/>
        <v>0</v>
      </c>
      <c r="AH166" s="180">
        <f t="shared" si="31"/>
        <v>0</v>
      </c>
      <c r="AI166" s="180">
        <f t="shared" si="31"/>
        <v>0</v>
      </c>
      <c r="AJ166" s="180">
        <f t="shared" si="31"/>
        <v>0</v>
      </c>
      <c r="AK166" s="180">
        <f t="shared" si="31"/>
        <v>0</v>
      </c>
      <c r="AL166" s="180">
        <f t="shared" si="31"/>
        <v>0</v>
      </c>
      <c r="AM166" s="180">
        <f t="shared" si="31"/>
        <v>0</v>
      </c>
      <c r="AN166" s="180">
        <f t="shared" si="31"/>
        <v>0</v>
      </c>
      <c r="AO166" s="180">
        <f t="shared" si="31"/>
        <v>0</v>
      </c>
    </row>
    <row r="167" spans="8:41" hidden="1" outlineLevel="1" x14ac:dyDescent="0.75">
      <c r="H167" s="139">
        <f t="shared" si="32"/>
        <v>2031</v>
      </c>
      <c r="L167" s="180">
        <f t="shared" si="29"/>
        <v>0</v>
      </c>
      <c r="M167" s="180">
        <f t="shared" si="29"/>
        <v>0</v>
      </c>
      <c r="N167" s="180">
        <f t="shared" si="29"/>
        <v>0</v>
      </c>
      <c r="O167" s="180">
        <f t="shared" si="29"/>
        <v>0</v>
      </c>
      <c r="P167" s="180">
        <f t="shared" si="29"/>
        <v>0</v>
      </c>
      <c r="Q167" s="180">
        <f t="shared" si="29"/>
        <v>0</v>
      </c>
      <c r="R167" s="180">
        <f t="shared" si="29"/>
        <v>0</v>
      </c>
      <c r="S167" s="180">
        <f t="shared" si="29"/>
        <v>0</v>
      </c>
      <c r="T167" s="180">
        <f t="shared" si="29"/>
        <v>0</v>
      </c>
      <c r="U167" s="180">
        <f t="shared" si="29"/>
        <v>0</v>
      </c>
      <c r="V167" s="180">
        <f t="shared" si="30"/>
        <v>0</v>
      </c>
      <c r="W167" s="180">
        <f t="shared" si="30"/>
        <v>0</v>
      </c>
      <c r="X167" s="180">
        <f t="shared" si="30"/>
        <v>0</v>
      </c>
      <c r="Y167" s="180">
        <f t="shared" si="30"/>
        <v>0</v>
      </c>
      <c r="Z167" s="180">
        <f t="shared" si="30"/>
        <v>0</v>
      </c>
      <c r="AA167" s="180">
        <f t="shared" si="30"/>
        <v>0</v>
      </c>
      <c r="AB167" s="180">
        <f t="shared" si="30"/>
        <v>0</v>
      </c>
      <c r="AC167" s="180">
        <f t="shared" si="30"/>
        <v>0</v>
      </c>
      <c r="AD167" s="180">
        <f t="shared" si="30"/>
        <v>0</v>
      </c>
      <c r="AE167" s="180">
        <f t="shared" si="30"/>
        <v>0</v>
      </c>
      <c r="AF167" s="180">
        <f t="shared" si="31"/>
        <v>0</v>
      </c>
      <c r="AG167" s="180">
        <f t="shared" si="31"/>
        <v>0</v>
      </c>
      <c r="AH167" s="180">
        <f t="shared" si="31"/>
        <v>0</v>
      </c>
      <c r="AI167" s="180">
        <f t="shared" si="31"/>
        <v>0</v>
      </c>
      <c r="AJ167" s="180">
        <f t="shared" si="31"/>
        <v>0</v>
      </c>
      <c r="AK167" s="180">
        <f t="shared" si="31"/>
        <v>0</v>
      </c>
      <c r="AL167" s="180">
        <f t="shared" si="31"/>
        <v>0</v>
      </c>
      <c r="AM167" s="180">
        <f t="shared" si="31"/>
        <v>0</v>
      </c>
      <c r="AN167" s="180">
        <f t="shared" si="31"/>
        <v>0</v>
      </c>
      <c r="AO167" s="180">
        <f t="shared" si="31"/>
        <v>0</v>
      </c>
    </row>
    <row r="168" spans="8:41" hidden="1" outlineLevel="1" x14ac:dyDescent="0.75">
      <c r="H168" s="139">
        <f t="shared" si="32"/>
        <v>2032</v>
      </c>
      <c r="L168" s="180">
        <f t="shared" ref="L168:U177" si="33">IF(AND($H168&lt;&gt;"",L$67&lt;&gt;""),IF(AND(L$67&gt;=$H168,L$67&lt;$H168+$D$28),SUMIFS($L$157:$AO$157,$L$67:$AO$67,$H168)/$D$28,0),"")</f>
        <v>0</v>
      </c>
      <c r="M168" s="180">
        <f t="shared" si="33"/>
        <v>0</v>
      </c>
      <c r="N168" s="180">
        <f t="shared" si="33"/>
        <v>0</v>
      </c>
      <c r="O168" s="180">
        <f t="shared" si="33"/>
        <v>0</v>
      </c>
      <c r="P168" s="180">
        <f t="shared" si="33"/>
        <v>0</v>
      </c>
      <c r="Q168" s="180">
        <f t="shared" si="33"/>
        <v>0</v>
      </c>
      <c r="R168" s="180">
        <f t="shared" si="33"/>
        <v>0</v>
      </c>
      <c r="S168" s="180">
        <f t="shared" si="33"/>
        <v>0</v>
      </c>
      <c r="T168" s="180">
        <f t="shared" si="33"/>
        <v>0</v>
      </c>
      <c r="U168" s="180">
        <f t="shared" si="33"/>
        <v>0</v>
      </c>
      <c r="V168" s="180">
        <f t="shared" ref="V168:AE177" si="34">IF(AND($H168&lt;&gt;"",V$67&lt;&gt;""),IF(AND(V$67&gt;=$H168,V$67&lt;$H168+$D$28),SUMIFS($L$157:$AO$157,$L$67:$AO$67,$H168)/$D$28,0),"")</f>
        <v>0</v>
      </c>
      <c r="W168" s="180">
        <f t="shared" si="34"/>
        <v>0</v>
      </c>
      <c r="X168" s="180">
        <f t="shared" si="34"/>
        <v>0</v>
      </c>
      <c r="Y168" s="180">
        <f t="shared" si="34"/>
        <v>0</v>
      </c>
      <c r="Z168" s="180">
        <f t="shared" si="34"/>
        <v>0</v>
      </c>
      <c r="AA168" s="180">
        <f t="shared" si="34"/>
        <v>0</v>
      </c>
      <c r="AB168" s="180">
        <f t="shared" si="34"/>
        <v>0</v>
      </c>
      <c r="AC168" s="180">
        <f t="shared" si="34"/>
        <v>0</v>
      </c>
      <c r="AD168" s="180">
        <f t="shared" si="34"/>
        <v>0</v>
      </c>
      <c r="AE168" s="180">
        <f t="shared" si="34"/>
        <v>0</v>
      </c>
      <c r="AF168" s="180">
        <f t="shared" ref="AF168:AO177" si="35">IF(AND($H168&lt;&gt;"",AF$67&lt;&gt;""),IF(AND(AF$67&gt;=$H168,AF$67&lt;$H168+$D$28),SUMIFS($L$157:$AO$157,$L$67:$AO$67,$H168)/$D$28,0),"")</f>
        <v>0</v>
      </c>
      <c r="AG168" s="180">
        <f t="shared" si="35"/>
        <v>0</v>
      </c>
      <c r="AH168" s="180">
        <f t="shared" si="35"/>
        <v>0</v>
      </c>
      <c r="AI168" s="180">
        <f t="shared" si="35"/>
        <v>0</v>
      </c>
      <c r="AJ168" s="180">
        <f t="shared" si="35"/>
        <v>0</v>
      </c>
      <c r="AK168" s="180">
        <f t="shared" si="35"/>
        <v>0</v>
      </c>
      <c r="AL168" s="180">
        <f t="shared" si="35"/>
        <v>0</v>
      </c>
      <c r="AM168" s="180">
        <f t="shared" si="35"/>
        <v>0</v>
      </c>
      <c r="AN168" s="180">
        <f t="shared" si="35"/>
        <v>0</v>
      </c>
      <c r="AO168" s="180">
        <f t="shared" si="35"/>
        <v>0</v>
      </c>
    </row>
    <row r="169" spans="8:41" hidden="1" outlineLevel="1" x14ac:dyDescent="0.75">
      <c r="H169" s="139">
        <f t="shared" si="32"/>
        <v>2033</v>
      </c>
      <c r="L169" s="180">
        <f t="shared" si="33"/>
        <v>0</v>
      </c>
      <c r="M169" s="180">
        <f t="shared" si="33"/>
        <v>0</v>
      </c>
      <c r="N169" s="180">
        <f t="shared" si="33"/>
        <v>0</v>
      </c>
      <c r="O169" s="180">
        <f t="shared" si="33"/>
        <v>0</v>
      </c>
      <c r="P169" s="180">
        <f t="shared" si="33"/>
        <v>0</v>
      </c>
      <c r="Q169" s="180">
        <f t="shared" si="33"/>
        <v>0</v>
      </c>
      <c r="R169" s="180">
        <f t="shared" si="33"/>
        <v>0</v>
      </c>
      <c r="S169" s="180">
        <f t="shared" si="33"/>
        <v>0</v>
      </c>
      <c r="T169" s="180">
        <f t="shared" si="33"/>
        <v>0</v>
      </c>
      <c r="U169" s="180">
        <f t="shared" si="33"/>
        <v>0</v>
      </c>
      <c r="V169" s="180">
        <f t="shared" si="34"/>
        <v>0</v>
      </c>
      <c r="W169" s="180">
        <f t="shared" si="34"/>
        <v>0</v>
      </c>
      <c r="X169" s="180">
        <f t="shared" si="34"/>
        <v>0</v>
      </c>
      <c r="Y169" s="180">
        <f t="shared" si="34"/>
        <v>0</v>
      </c>
      <c r="Z169" s="180">
        <f t="shared" si="34"/>
        <v>0</v>
      </c>
      <c r="AA169" s="180">
        <f t="shared" si="34"/>
        <v>0</v>
      </c>
      <c r="AB169" s="180">
        <f t="shared" si="34"/>
        <v>0</v>
      </c>
      <c r="AC169" s="180">
        <f t="shared" si="34"/>
        <v>0</v>
      </c>
      <c r="AD169" s="180">
        <f t="shared" si="34"/>
        <v>0</v>
      </c>
      <c r="AE169" s="180">
        <f t="shared" si="34"/>
        <v>0</v>
      </c>
      <c r="AF169" s="180">
        <f t="shared" si="35"/>
        <v>0</v>
      </c>
      <c r="AG169" s="180">
        <f t="shared" si="35"/>
        <v>0</v>
      </c>
      <c r="AH169" s="180">
        <f t="shared" si="35"/>
        <v>0</v>
      </c>
      <c r="AI169" s="180">
        <f t="shared" si="35"/>
        <v>0</v>
      </c>
      <c r="AJ169" s="180">
        <f t="shared" si="35"/>
        <v>0</v>
      </c>
      <c r="AK169" s="180">
        <f t="shared" si="35"/>
        <v>0</v>
      </c>
      <c r="AL169" s="180">
        <f t="shared" si="35"/>
        <v>0</v>
      </c>
      <c r="AM169" s="180">
        <f t="shared" si="35"/>
        <v>0</v>
      </c>
      <c r="AN169" s="180">
        <f t="shared" si="35"/>
        <v>0</v>
      </c>
      <c r="AO169" s="180">
        <f t="shared" si="35"/>
        <v>0</v>
      </c>
    </row>
    <row r="170" spans="8:41" hidden="1" outlineLevel="1" x14ac:dyDescent="0.75">
      <c r="H170" s="139">
        <f t="shared" si="32"/>
        <v>2034</v>
      </c>
      <c r="L170" s="180">
        <f t="shared" si="33"/>
        <v>0</v>
      </c>
      <c r="M170" s="180">
        <f t="shared" si="33"/>
        <v>0</v>
      </c>
      <c r="N170" s="180">
        <f t="shared" si="33"/>
        <v>0</v>
      </c>
      <c r="O170" s="180">
        <f t="shared" si="33"/>
        <v>0</v>
      </c>
      <c r="P170" s="180">
        <f t="shared" si="33"/>
        <v>0</v>
      </c>
      <c r="Q170" s="180">
        <f t="shared" si="33"/>
        <v>0</v>
      </c>
      <c r="R170" s="180">
        <f t="shared" si="33"/>
        <v>0</v>
      </c>
      <c r="S170" s="180">
        <f t="shared" si="33"/>
        <v>0</v>
      </c>
      <c r="T170" s="180">
        <f t="shared" si="33"/>
        <v>0</v>
      </c>
      <c r="U170" s="180">
        <f t="shared" si="33"/>
        <v>0</v>
      </c>
      <c r="V170" s="180">
        <f t="shared" si="34"/>
        <v>0</v>
      </c>
      <c r="W170" s="180">
        <f t="shared" si="34"/>
        <v>0</v>
      </c>
      <c r="X170" s="180">
        <f t="shared" si="34"/>
        <v>0</v>
      </c>
      <c r="Y170" s="180">
        <f t="shared" si="34"/>
        <v>0</v>
      </c>
      <c r="Z170" s="180">
        <f t="shared" si="34"/>
        <v>0</v>
      </c>
      <c r="AA170" s="180">
        <f t="shared" si="34"/>
        <v>0</v>
      </c>
      <c r="AB170" s="180">
        <f t="shared" si="34"/>
        <v>0</v>
      </c>
      <c r="AC170" s="180">
        <f t="shared" si="34"/>
        <v>0</v>
      </c>
      <c r="AD170" s="180">
        <f t="shared" si="34"/>
        <v>0</v>
      </c>
      <c r="AE170" s="180">
        <f t="shared" si="34"/>
        <v>0</v>
      </c>
      <c r="AF170" s="180">
        <f t="shared" si="35"/>
        <v>0</v>
      </c>
      <c r="AG170" s="180">
        <f t="shared" si="35"/>
        <v>0</v>
      </c>
      <c r="AH170" s="180">
        <f t="shared" si="35"/>
        <v>0</v>
      </c>
      <c r="AI170" s="180">
        <f t="shared" si="35"/>
        <v>0</v>
      </c>
      <c r="AJ170" s="180">
        <f t="shared" si="35"/>
        <v>0</v>
      </c>
      <c r="AK170" s="180">
        <f t="shared" si="35"/>
        <v>0</v>
      </c>
      <c r="AL170" s="180">
        <f t="shared" si="35"/>
        <v>0</v>
      </c>
      <c r="AM170" s="180">
        <f t="shared" si="35"/>
        <v>0</v>
      </c>
      <c r="AN170" s="180">
        <f t="shared" si="35"/>
        <v>0</v>
      </c>
      <c r="AO170" s="180">
        <f t="shared" si="35"/>
        <v>0</v>
      </c>
    </row>
    <row r="171" spans="8:41" hidden="1" outlineLevel="1" x14ac:dyDescent="0.75">
      <c r="H171" s="139">
        <f t="shared" si="32"/>
        <v>2035</v>
      </c>
      <c r="L171" s="180">
        <f t="shared" si="33"/>
        <v>0</v>
      </c>
      <c r="M171" s="180">
        <f t="shared" si="33"/>
        <v>0</v>
      </c>
      <c r="N171" s="180">
        <f t="shared" si="33"/>
        <v>0</v>
      </c>
      <c r="O171" s="180">
        <f t="shared" si="33"/>
        <v>0</v>
      </c>
      <c r="P171" s="180">
        <f t="shared" si="33"/>
        <v>0</v>
      </c>
      <c r="Q171" s="180">
        <f t="shared" si="33"/>
        <v>0</v>
      </c>
      <c r="R171" s="180">
        <f t="shared" si="33"/>
        <v>0</v>
      </c>
      <c r="S171" s="180">
        <f t="shared" si="33"/>
        <v>0</v>
      </c>
      <c r="T171" s="180">
        <f t="shared" si="33"/>
        <v>0</v>
      </c>
      <c r="U171" s="180">
        <f t="shared" si="33"/>
        <v>0</v>
      </c>
      <c r="V171" s="180">
        <f t="shared" si="34"/>
        <v>0</v>
      </c>
      <c r="W171" s="180">
        <f t="shared" si="34"/>
        <v>0</v>
      </c>
      <c r="X171" s="180">
        <f t="shared" si="34"/>
        <v>0</v>
      </c>
      <c r="Y171" s="180">
        <f t="shared" si="34"/>
        <v>0</v>
      </c>
      <c r="Z171" s="180">
        <f t="shared" si="34"/>
        <v>0</v>
      </c>
      <c r="AA171" s="180">
        <f t="shared" si="34"/>
        <v>0</v>
      </c>
      <c r="AB171" s="180">
        <f t="shared" si="34"/>
        <v>0</v>
      </c>
      <c r="AC171" s="180">
        <f t="shared" si="34"/>
        <v>0</v>
      </c>
      <c r="AD171" s="180">
        <f t="shared" si="34"/>
        <v>0</v>
      </c>
      <c r="AE171" s="180">
        <f t="shared" si="34"/>
        <v>0</v>
      </c>
      <c r="AF171" s="180">
        <f t="shared" si="35"/>
        <v>0</v>
      </c>
      <c r="AG171" s="180">
        <f t="shared" si="35"/>
        <v>0</v>
      </c>
      <c r="AH171" s="180">
        <f t="shared" si="35"/>
        <v>0</v>
      </c>
      <c r="AI171" s="180">
        <f t="shared" si="35"/>
        <v>0</v>
      </c>
      <c r="AJ171" s="180">
        <f t="shared" si="35"/>
        <v>0</v>
      </c>
      <c r="AK171" s="180">
        <f t="shared" si="35"/>
        <v>0</v>
      </c>
      <c r="AL171" s="180">
        <f t="shared" si="35"/>
        <v>0</v>
      </c>
      <c r="AM171" s="180">
        <f t="shared" si="35"/>
        <v>0</v>
      </c>
      <c r="AN171" s="180">
        <f t="shared" si="35"/>
        <v>0</v>
      </c>
      <c r="AO171" s="180">
        <f t="shared" si="35"/>
        <v>0</v>
      </c>
    </row>
    <row r="172" spans="8:41" hidden="1" outlineLevel="1" x14ac:dyDescent="0.75">
      <c r="H172" s="139">
        <f t="shared" si="32"/>
        <v>2036</v>
      </c>
      <c r="L172" s="180">
        <f t="shared" si="33"/>
        <v>0</v>
      </c>
      <c r="M172" s="180">
        <f t="shared" si="33"/>
        <v>0</v>
      </c>
      <c r="N172" s="180">
        <f t="shared" si="33"/>
        <v>0</v>
      </c>
      <c r="O172" s="180">
        <f t="shared" si="33"/>
        <v>0</v>
      </c>
      <c r="P172" s="180">
        <f t="shared" si="33"/>
        <v>0</v>
      </c>
      <c r="Q172" s="180">
        <f t="shared" si="33"/>
        <v>0</v>
      </c>
      <c r="R172" s="180">
        <f t="shared" si="33"/>
        <v>0</v>
      </c>
      <c r="S172" s="180">
        <f t="shared" si="33"/>
        <v>0</v>
      </c>
      <c r="T172" s="180">
        <f t="shared" si="33"/>
        <v>0</v>
      </c>
      <c r="U172" s="180">
        <f t="shared" si="33"/>
        <v>0</v>
      </c>
      <c r="V172" s="180">
        <f t="shared" si="34"/>
        <v>0</v>
      </c>
      <c r="W172" s="180">
        <f t="shared" si="34"/>
        <v>0</v>
      </c>
      <c r="X172" s="180">
        <f t="shared" si="34"/>
        <v>0</v>
      </c>
      <c r="Y172" s="180">
        <f t="shared" si="34"/>
        <v>0</v>
      </c>
      <c r="Z172" s="180">
        <f t="shared" si="34"/>
        <v>0</v>
      </c>
      <c r="AA172" s="180">
        <f t="shared" si="34"/>
        <v>0</v>
      </c>
      <c r="AB172" s="180">
        <f t="shared" si="34"/>
        <v>0</v>
      </c>
      <c r="AC172" s="180">
        <f t="shared" si="34"/>
        <v>0</v>
      </c>
      <c r="AD172" s="180">
        <f t="shared" si="34"/>
        <v>0</v>
      </c>
      <c r="AE172" s="180">
        <f t="shared" si="34"/>
        <v>0</v>
      </c>
      <c r="AF172" s="180">
        <f t="shared" si="35"/>
        <v>0</v>
      </c>
      <c r="AG172" s="180">
        <f t="shared" si="35"/>
        <v>0</v>
      </c>
      <c r="AH172" s="180">
        <f t="shared" si="35"/>
        <v>0</v>
      </c>
      <c r="AI172" s="180">
        <f t="shared" si="35"/>
        <v>0</v>
      </c>
      <c r="AJ172" s="180">
        <f t="shared" si="35"/>
        <v>0</v>
      </c>
      <c r="AK172" s="180">
        <f t="shared" si="35"/>
        <v>0</v>
      </c>
      <c r="AL172" s="180">
        <f t="shared" si="35"/>
        <v>0</v>
      </c>
      <c r="AM172" s="180">
        <f t="shared" si="35"/>
        <v>0</v>
      </c>
      <c r="AN172" s="180">
        <f t="shared" si="35"/>
        <v>0</v>
      </c>
      <c r="AO172" s="180">
        <f t="shared" si="35"/>
        <v>0</v>
      </c>
    </row>
    <row r="173" spans="8:41" hidden="1" outlineLevel="1" x14ac:dyDescent="0.75">
      <c r="H173" s="139">
        <f t="shared" si="32"/>
        <v>2037</v>
      </c>
      <c r="L173" s="180">
        <f t="shared" si="33"/>
        <v>0</v>
      </c>
      <c r="M173" s="180">
        <f t="shared" si="33"/>
        <v>0</v>
      </c>
      <c r="N173" s="180">
        <f t="shared" si="33"/>
        <v>0</v>
      </c>
      <c r="O173" s="180">
        <f t="shared" si="33"/>
        <v>0</v>
      </c>
      <c r="P173" s="180">
        <f t="shared" si="33"/>
        <v>0</v>
      </c>
      <c r="Q173" s="180">
        <f t="shared" si="33"/>
        <v>0</v>
      </c>
      <c r="R173" s="180">
        <f t="shared" si="33"/>
        <v>0</v>
      </c>
      <c r="S173" s="180">
        <f t="shared" si="33"/>
        <v>0</v>
      </c>
      <c r="T173" s="180">
        <f t="shared" si="33"/>
        <v>0</v>
      </c>
      <c r="U173" s="180">
        <f t="shared" si="33"/>
        <v>0</v>
      </c>
      <c r="V173" s="180">
        <f t="shared" si="34"/>
        <v>0</v>
      </c>
      <c r="W173" s="180">
        <f t="shared" si="34"/>
        <v>0</v>
      </c>
      <c r="X173" s="180">
        <f t="shared" si="34"/>
        <v>0</v>
      </c>
      <c r="Y173" s="180">
        <f t="shared" si="34"/>
        <v>0</v>
      </c>
      <c r="Z173" s="180">
        <f t="shared" si="34"/>
        <v>0</v>
      </c>
      <c r="AA173" s="180">
        <f t="shared" si="34"/>
        <v>0</v>
      </c>
      <c r="AB173" s="180">
        <f t="shared" si="34"/>
        <v>0</v>
      </c>
      <c r="AC173" s="180">
        <f t="shared" si="34"/>
        <v>0</v>
      </c>
      <c r="AD173" s="180">
        <f t="shared" si="34"/>
        <v>0</v>
      </c>
      <c r="AE173" s="180">
        <f t="shared" si="34"/>
        <v>0</v>
      </c>
      <c r="AF173" s="180">
        <f t="shared" si="35"/>
        <v>0</v>
      </c>
      <c r="AG173" s="180">
        <f t="shared" si="35"/>
        <v>0</v>
      </c>
      <c r="AH173" s="180">
        <f t="shared" si="35"/>
        <v>0</v>
      </c>
      <c r="AI173" s="180">
        <f t="shared" si="35"/>
        <v>0</v>
      </c>
      <c r="AJ173" s="180">
        <f t="shared" si="35"/>
        <v>0</v>
      </c>
      <c r="AK173" s="180">
        <f t="shared" si="35"/>
        <v>0</v>
      </c>
      <c r="AL173" s="180">
        <f t="shared" si="35"/>
        <v>0</v>
      </c>
      <c r="AM173" s="180">
        <f t="shared" si="35"/>
        <v>0</v>
      </c>
      <c r="AN173" s="180">
        <f t="shared" si="35"/>
        <v>0</v>
      </c>
      <c r="AO173" s="180">
        <f t="shared" si="35"/>
        <v>0</v>
      </c>
    </row>
    <row r="174" spans="8:41" hidden="1" outlineLevel="1" x14ac:dyDescent="0.75">
      <c r="H174" s="139">
        <f t="shared" si="32"/>
        <v>2038</v>
      </c>
      <c r="L174" s="180">
        <f t="shared" si="33"/>
        <v>0</v>
      </c>
      <c r="M174" s="180">
        <f t="shared" si="33"/>
        <v>0</v>
      </c>
      <c r="N174" s="180">
        <f t="shared" si="33"/>
        <v>0</v>
      </c>
      <c r="O174" s="180">
        <f t="shared" si="33"/>
        <v>0</v>
      </c>
      <c r="P174" s="180">
        <f t="shared" si="33"/>
        <v>0</v>
      </c>
      <c r="Q174" s="180">
        <f t="shared" si="33"/>
        <v>0</v>
      </c>
      <c r="R174" s="180">
        <f t="shared" si="33"/>
        <v>0</v>
      </c>
      <c r="S174" s="180">
        <f t="shared" si="33"/>
        <v>0</v>
      </c>
      <c r="T174" s="180">
        <f t="shared" si="33"/>
        <v>0</v>
      </c>
      <c r="U174" s="180">
        <f t="shared" si="33"/>
        <v>0</v>
      </c>
      <c r="V174" s="180">
        <f t="shared" si="34"/>
        <v>0</v>
      </c>
      <c r="W174" s="180">
        <f t="shared" si="34"/>
        <v>0</v>
      </c>
      <c r="X174" s="180">
        <f t="shared" si="34"/>
        <v>0</v>
      </c>
      <c r="Y174" s="180">
        <f t="shared" si="34"/>
        <v>0</v>
      </c>
      <c r="Z174" s="180">
        <f t="shared" si="34"/>
        <v>0</v>
      </c>
      <c r="AA174" s="180">
        <f t="shared" si="34"/>
        <v>0</v>
      </c>
      <c r="AB174" s="180">
        <f t="shared" si="34"/>
        <v>0</v>
      </c>
      <c r="AC174" s="180">
        <f t="shared" si="34"/>
        <v>0</v>
      </c>
      <c r="AD174" s="180">
        <f t="shared" si="34"/>
        <v>0</v>
      </c>
      <c r="AE174" s="180">
        <f t="shared" si="34"/>
        <v>0</v>
      </c>
      <c r="AF174" s="180">
        <f t="shared" si="35"/>
        <v>0</v>
      </c>
      <c r="AG174" s="180">
        <f t="shared" si="35"/>
        <v>0</v>
      </c>
      <c r="AH174" s="180">
        <f t="shared" si="35"/>
        <v>0</v>
      </c>
      <c r="AI174" s="180">
        <f t="shared" si="35"/>
        <v>0</v>
      </c>
      <c r="AJ174" s="180">
        <f t="shared" si="35"/>
        <v>0</v>
      </c>
      <c r="AK174" s="180">
        <f t="shared" si="35"/>
        <v>0</v>
      </c>
      <c r="AL174" s="180">
        <f t="shared" si="35"/>
        <v>0</v>
      </c>
      <c r="AM174" s="180">
        <f t="shared" si="35"/>
        <v>0</v>
      </c>
      <c r="AN174" s="180">
        <f t="shared" si="35"/>
        <v>0</v>
      </c>
      <c r="AO174" s="180">
        <f t="shared" si="35"/>
        <v>0</v>
      </c>
    </row>
    <row r="175" spans="8:41" hidden="1" outlineLevel="1" x14ac:dyDescent="0.75">
      <c r="H175" s="139">
        <f t="shared" si="32"/>
        <v>2039</v>
      </c>
      <c r="L175" s="180">
        <f t="shared" si="33"/>
        <v>0</v>
      </c>
      <c r="M175" s="180">
        <f t="shared" si="33"/>
        <v>0</v>
      </c>
      <c r="N175" s="180">
        <f t="shared" si="33"/>
        <v>0</v>
      </c>
      <c r="O175" s="180">
        <f t="shared" si="33"/>
        <v>0</v>
      </c>
      <c r="P175" s="180">
        <f t="shared" si="33"/>
        <v>0</v>
      </c>
      <c r="Q175" s="180">
        <f t="shared" si="33"/>
        <v>0</v>
      </c>
      <c r="R175" s="180">
        <f t="shared" si="33"/>
        <v>0</v>
      </c>
      <c r="S175" s="180">
        <f t="shared" si="33"/>
        <v>0</v>
      </c>
      <c r="T175" s="180">
        <f t="shared" si="33"/>
        <v>0</v>
      </c>
      <c r="U175" s="180">
        <f t="shared" si="33"/>
        <v>0</v>
      </c>
      <c r="V175" s="180">
        <f t="shared" si="34"/>
        <v>0</v>
      </c>
      <c r="W175" s="180">
        <f t="shared" si="34"/>
        <v>0</v>
      </c>
      <c r="X175" s="180">
        <f t="shared" si="34"/>
        <v>0</v>
      </c>
      <c r="Y175" s="180">
        <f t="shared" si="34"/>
        <v>0</v>
      </c>
      <c r="Z175" s="180">
        <f t="shared" si="34"/>
        <v>0</v>
      </c>
      <c r="AA175" s="180">
        <f t="shared" si="34"/>
        <v>0</v>
      </c>
      <c r="AB175" s="180">
        <f t="shared" si="34"/>
        <v>0</v>
      </c>
      <c r="AC175" s="180">
        <f t="shared" si="34"/>
        <v>0</v>
      </c>
      <c r="AD175" s="180">
        <f t="shared" si="34"/>
        <v>0</v>
      </c>
      <c r="AE175" s="180">
        <f t="shared" si="34"/>
        <v>0</v>
      </c>
      <c r="AF175" s="180">
        <f t="shared" si="35"/>
        <v>0</v>
      </c>
      <c r="AG175" s="180">
        <f t="shared" si="35"/>
        <v>0</v>
      </c>
      <c r="AH175" s="180">
        <f t="shared" si="35"/>
        <v>0</v>
      </c>
      <c r="AI175" s="180">
        <f t="shared" si="35"/>
        <v>0</v>
      </c>
      <c r="AJ175" s="180">
        <f t="shared" si="35"/>
        <v>0</v>
      </c>
      <c r="AK175" s="180">
        <f t="shared" si="35"/>
        <v>0</v>
      </c>
      <c r="AL175" s="180">
        <f t="shared" si="35"/>
        <v>0</v>
      </c>
      <c r="AM175" s="180">
        <f t="shared" si="35"/>
        <v>0</v>
      </c>
      <c r="AN175" s="180">
        <f t="shared" si="35"/>
        <v>0</v>
      </c>
      <c r="AO175" s="180">
        <f t="shared" si="35"/>
        <v>0</v>
      </c>
    </row>
    <row r="176" spans="8:41" hidden="1" outlineLevel="1" x14ac:dyDescent="0.75">
      <c r="H176" s="139">
        <f t="shared" si="32"/>
        <v>2040</v>
      </c>
      <c r="L176" s="180">
        <f t="shared" si="33"/>
        <v>0</v>
      </c>
      <c r="M176" s="180">
        <f t="shared" si="33"/>
        <v>0</v>
      </c>
      <c r="N176" s="180">
        <f t="shared" si="33"/>
        <v>0</v>
      </c>
      <c r="O176" s="180">
        <f t="shared" si="33"/>
        <v>0</v>
      </c>
      <c r="P176" s="180">
        <f t="shared" si="33"/>
        <v>0</v>
      </c>
      <c r="Q176" s="180">
        <f t="shared" si="33"/>
        <v>0</v>
      </c>
      <c r="R176" s="180">
        <f t="shared" si="33"/>
        <v>0</v>
      </c>
      <c r="S176" s="180">
        <f t="shared" si="33"/>
        <v>0</v>
      </c>
      <c r="T176" s="180">
        <f t="shared" si="33"/>
        <v>0</v>
      </c>
      <c r="U176" s="180">
        <f t="shared" si="33"/>
        <v>0</v>
      </c>
      <c r="V176" s="180">
        <f t="shared" si="34"/>
        <v>0</v>
      </c>
      <c r="W176" s="180">
        <f t="shared" si="34"/>
        <v>0</v>
      </c>
      <c r="X176" s="180">
        <f t="shared" si="34"/>
        <v>0</v>
      </c>
      <c r="Y176" s="180">
        <f t="shared" si="34"/>
        <v>0</v>
      </c>
      <c r="Z176" s="180">
        <f t="shared" si="34"/>
        <v>0</v>
      </c>
      <c r="AA176" s="180">
        <f t="shared" si="34"/>
        <v>0</v>
      </c>
      <c r="AB176" s="180">
        <f t="shared" si="34"/>
        <v>0</v>
      </c>
      <c r="AC176" s="180">
        <f t="shared" si="34"/>
        <v>0</v>
      </c>
      <c r="AD176" s="180">
        <f t="shared" si="34"/>
        <v>0</v>
      </c>
      <c r="AE176" s="180">
        <f t="shared" si="34"/>
        <v>0</v>
      </c>
      <c r="AF176" s="180">
        <f t="shared" si="35"/>
        <v>0</v>
      </c>
      <c r="AG176" s="180">
        <f t="shared" si="35"/>
        <v>0</v>
      </c>
      <c r="AH176" s="180">
        <f t="shared" si="35"/>
        <v>0</v>
      </c>
      <c r="AI176" s="180">
        <f t="shared" si="35"/>
        <v>0</v>
      </c>
      <c r="AJ176" s="180">
        <f t="shared" si="35"/>
        <v>0</v>
      </c>
      <c r="AK176" s="180">
        <f t="shared" si="35"/>
        <v>0</v>
      </c>
      <c r="AL176" s="180">
        <f t="shared" si="35"/>
        <v>0</v>
      </c>
      <c r="AM176" s="180">
        <f t="shared" si="35"/>
        <v>0</v>
      </c>
      <c r="AN176" s="180">
        <f t="shared" si="35"/>
        <v>0</v>
      </c>
      <c r="AO176" s="180">
        <f t="shared" si="35"/>
        <v>0</v>
      </c>
    </row>
    <row r="177" spans="8:41" hidden="1" outlineLevel="1" x14ac:dyDescent="0.75">
      <c r="H177" s="139">
        <f t="shared" si="32"/>
        <v>2041</v>
      </c>
      <c r="L177" s="180">
        <f t="shared" si="33"/>
        <v>0</v>
      </c>
      <c r="M177" s="180">
        <f t="shared" si="33"/>
        <v>0</v>
      </c>
      <c r="N177" s="180">
        <f t="shared" si="33"/>
        <v>0</v>
      </c>
      <c r="O177" s="180">
        <f t="shared" si="33"/>
        <v>0</v>
      </c>
      <c r="P177" s="180">
        <f t="shared" si="33"/>
        <v>0</v>
      </c>
      <c r="Q177" s="180">
        <f t="shared" si="33"/>
        <v>0</v>
      </c>
      <c r="R177" s="180">
        <f t="shared" si="33"/>
        <v>0</v>
      </c>
      <c r="S177" s="180">
        <f t="shared" si="33"/>
        <v>0</v>
      </c>
      <c r="T177" s="180">
        <f t="shared" si="33"/>
        <v>0</v>
      </c>
      <c r="U177" s="180">
        <f t="shared" si="33"/>
        <v>0</v>
      </c>
      <c r="V177" s="180">
        <f t="shared" si="34"/>
        <v>0</v>
      </c>
      <c r="W177" s="180">
        <f t="shared" si="34"/>
        <v>0</v>
      </c>
      <c r="X177" s="180">
        <f t="shared" si="34"/>
        <v>0</v>
      </c>
      <c r="Y177" s="180">
        <f t="shared" si="34"/>
        <v>0</v>
      </c>
      <c r="Z177" s="180">
        <f t="shared" si="34"/>
        <v>0</v>
      </c>
      <c r="AA177" s="180">
        <f t="shared" si="34"/>
        <v>0</v>
      </c>
      <c r="AB177" s="180">
        <f t="shared" si="34"/>
        <v>0</v>
      </c>
      <c r="AC177" s="180">
        <f t="shared" si="34"/>
        <v>0</v>
      </c>
      <c r="AD177" s="180">
        <f t="shared" si="34"/>
        <v>0</v>
      </c>
      <c r="AE177" s="180">
        <f t="shared" si="34"/>
        <v>0</v>
      </c>
      <c r="AF177" s="180">
        <f t="shared" si="35"/>
        <v>0</v>
      </c>
      <c r="AG177" s="180">
        <f t="shared" si="35"/>
        <v>0</v>
      </c>
      <c r="AH177" s="180">
        <f t="shared" si="35"/>
        <v>0</v>
      </c>
      <c r="AI177" s="180">
        <f t="shared" si="35"/>
        <v>0</v>
      </c>
      <c r="AJ177" s="180">
        <f t="shared" si="35"/>
        <v>0</v>
      </c>
      <c r="AK177" s="180">
        <f t="shared" si="35"/>
        <v>0</v>
      </c>
      <c r="AL177" s="180">
        <f t="shared" si="35"/>
        <v>0</v>
      </c>
      <c r="AM177" s="180">
        <f t="shared" si="35"/>
        <v>0</v>
      </c>
      <c r="AN177" s="180">
        <f t="shared" si="35"/>
        <v>0</v>
      </c>
      <c r="AO177" s="180">
        <f t="shared" si="35"/>
        <v>0</v>
      </c>
    </row>
    <row r="178" spans="8:41" hidden="1" outlineLevel="1" x14ac:dyDescent="0.75">
      <c r="H178" s="139">
        <f t="shared" si="32"/>
        <v>2042</v>
      </c>
      <c r="L178" s="180">
        <f t="shared" ref="L178:U187" si="36">IF(AND($H178&lt;&gt;"",L$67&lt;&gt;""),IF(AND(L$67&gt;=$H178,L$67&lt;$H178+$D$28),SUMIFS($L$157:$AO$157,$L$67:$AO$67,$H178)/$D$28,0),"")</f>
        <v>0</v>
      </c>
      <c r="M178" s="180">
        <f t="shared" si="36"/>
        <v>0</v>
      </c>
      <c r="N178" s="180">
        <f t="shared" si="36"/>
        <v>0</v>
      </c>
      <c r="O178" s="180">
        <f t="shared" si="36"/>
        <v>0</v>
      </c>
      <c r="P178" s="180">
        <f t="shared" si="36"/>
        <v>0</v>
      </c>
      <c r="Q178" s="180">
        <f t="shared" si="36"/>
        <v>0</v>
      </c>
      <c r="R178" s="180">
        <f t="shared" si="36"/>
        <v>0</v>
      </c>
      <c r="S178" s="180">
        <f t="shared" si="36"/>
        <v>0</v>
      </c>
      <c r="T178" s="180">
        <f t="shared" si="36"/>
        <v>0</v>
      </c>
      <c r="U178" s="180">
        <f t="shared" si="36"/>
        <v>0</v>
      </c>
      <c r="V178" s="180">
        <f t="shared" ref="V178:AE187" si="37">IF(AND($H178&lt;&gt;"",V$67&lt;&gt;""),IF(AND(V$67&gt;=$H178,V$67&lt;$H178+$D$28),SUMIFS($L$157:$AO$157,$L$67:$AO$67,$H178)/$D$28,0),"")</f>
        <v>0</v>
      </c>
      <c r="W178" s="180">
        <f t="shared" si="37"/>
        <v>0</v>
      </c>
      <c r="X178" s="180">
        <f t="shared" si="37"/>
        <v>0</v>
      </c>
      <c r="Y178" s="180">
        <f t="shared" si="37"/>
        <v>0</v>
      </c>
      <c r="Z178" s="180">
        <f t="shared" si="37"/>
        <v>0</v>
      </c>
      <c r="AA178" s="180">
        <f t="shared" si="37"/>
        <v>0</v>
      </c>
      <c r="AB178" s="180">
        <f t="shared" si="37"/>
        <v>0</v>
      </c>
      <c r="AC178" s="180">
        <f t="shared" si="37"/>
        <v>0</v>
      </c>
      <c r="AD178" s="180">
        <f t="shared" si="37"/>
        <v>0</v>
      </c>
      <c r="AE178" s="180">
        <f t="shared" si="37"/>
        <v>0</v>
      </c>
      <c r="AF178" s="180">
        <f t="shared" ref="AF178:AO187" si="38">IF(AND($H178&lt;&gt;"",AF$67&lt;&gt;""),IF(AND(AF$67&gt;=$H178,AF$67&lt;$H178+$D$28),SUMIFS($L$157:$AO$157,$L$67:$AO$67,$H178)/$D$28,0),"")</f>
        <v>0</v>
      </c>
      <c r="AG178" s="180">
        <f t="shared" si="38"/>
        <v>0</v>
      </c>
      <c r="AH178" s="180">
        <f t="shared" si="38"/>
        <v>0</v>
      </c>
      <c r="AI178" s="180">
        <f t="shared" si="38"/>
        <v>0</v>
      </c>
      <c r="AJ178" s="180">
        <f t="shared" si="38"/>
        <v>0</v>
      </c>
      <c r="AK178" s="180">
        <f t="shared" si="38"/>
        <v>0</v>
      </c>
      <c r="AL178" s="180">
        <f t="shared" si="38"/>
        <v>0</v>
      </c>
      <c r="AM178" s="180">
        <f t="shared" si="38"/>
        <v>0</v>
      </c>
      <c r="AN178" s="180">
        <f t="shared" si="38"/>
        <v>0</v>
      </c>
      <c r="AO178" s="180">
        <f t="shared" si="38"/>
        <v>0</v>
      </c>
    </row>
    <row r="179" spans="8:41" hidden="1" outlineLevel="1" x14ac:dyDescent="0.75">
      <c r="H179" s="139">
        <f t="shared" si="32"/>
        <v>2043</v>
      </c>
      <c r="L179" s="180">
        <f t="shared" si="36"/>
        <v>0</v>
      </c>
      <c r="M179" s="180">
        <f t="shared" si="36"/>
        <v>0</v>
      </c>
      <c r="N179" s="180">
        <f t="shared" si="36"/>
        <v>0</v>
      </c>
      <c r="O179" s="180">
        <f t="shared" si="36"/>
        <v>0</v>
      </c>
      <c r="P179" s="180">
        <f t="shared" si="36"/>
        <v>0</v>
      </c>
      <c r="Q179" s="180">
        <f t="shared" si="36"/>
        <v>0</v>
      </c>
      <c r="R179" s="180">
        <f t="shared" si="36"/>
        <v>0</v>
      </c>
      <c r="S179" s="180">
        <f t="shared" si="36"/>
        <v>0</v>
      </c>
      <c r="T179" s="180">
        <f t="shared" si="36"/>
        <v>0</v>
      </c>
      <c r="U179" s="180">
        <f t="shared" si="36"/>
        <v>0</v>
      </c>
      <c r="V179" s="180">
        <f t="shared" si="37"/>
        <v>0</v>
      </c>
      <c r="W179" s="180">
        <f t="shared" si="37"/>
        <v>0</v>
      </c>
      <c r="X179" s="180">
        <f t="shared" si="37"/>
        <v>0</v>
      </c>
      <c r="Y179" s="180">
        <f t="shared" si="37"/>
        <v>0</v>
      </c>
      <c r="Z179" s="180">
        <f t="shared" si="37"/>
        <v>0</v>
      </c>
      <c r="AA179" s="180">
        <f t="shared" si="37"/>
        <v>0</v>
      </c>
      <c r="AB179" s="180">
        <f t="shared" si="37"/>
        <v>0</v>
      </c>
      <c r="AC179" s="180">
        <f t="shared" si="37"/>
        <v>0</v>
      </c>
      <c r="AD179" s="180">
        <f t="shared" si="37"/>
        <v>0</v>
      </c>
      <c r="AE179" s="180">
        <f t="shared" si="37"/>
        <v>0</v>
      </c>
      <c r="AF179" s="180">
        <f t="shared" si="38"/>
        <v>0</v>
      </c>
      <c r="AG179" s="180">
        <f t="shared" si="38"/>
        <v>0</v>
      </c>
      <c r="AH179" s="180">
        <f t="shared" si="38"/>
        <v>0</v>
      </c>
      <c r="AI179" s="180">
        <f t="shared" si="38"/>
        <v>0</v>
      </c>
      <c r="AJ179" s="180">
        <f t="shared" si="38"/>
        <v>0</v>
      </c>
      <c r="AK179" s="180">
        <f t="shared" si="38"/>
        <v>0</v>
      </c>
      <c r="AL179" s="180">
        <f t="shared" si="38"/>
        <v>0</v>
      </c>
      <c r="AM179" s="180">
        <f t="shared" si="38"/>
        <v>0</v>
      </c>
      <c r="AN179" s="180">
        <f t="shared" si="38"/>
        <v>0</v>
      </c>
      <c r="AO179" s="180">
        <f t="shared" si="38"/>
        <v>0</v>
      </c>
    </row>
    <row r="180" spans="8:41" hidden="1" outlineLevel="1" x14ac:dyDescent="0.75">
      <c r="H180" s="139">
        <f t="shared" si="32"/>
        <v>2044</v>
      </c>
      <c r="L180" s="180">
        <f t="shared" si="36"/>
        <v>0</v>
      </c>
      <c r="M180" s="180">
        <f t="shared" si="36"/>
        <v>0</v>
      </c>
      <c r="N180" s="180">
        <f t="shared" si="36"/>
        <v>0</v>
      </c>
      <c r="O180" s="180">
        <f t="shared" si="36"/>
        <v>0</v>
      </c>
      <c r="P180" s="180">
        <f t="shared" si="36"/>
        <v>0</v>
      </c>
      <c r="Q180" s="180">
        <f t="shared" si="36"/>
        <v>0</v>
      </c>
      <c r="R180" s="180">
        <f t="shared" si="36"/>
        <v>0</v>
      </c>
      <c r="S180" s="180">
        <f t="shared" si="36"/>
        <v>0</v>
      </c>
      <c r="T180" s="180">
        <f t="shared" si="36"/>
        <v>0</v>
      </c>
      <c r="U180" s="180">
        <f t="shared" si="36"/>
        <v>0</v>
      </c>
      <c r="V180" s="180">
        <f t="shared" si="37"/>
        <v>0</v>
      </c>
      <c r="W180" s="180">
        <f t="shared" si="37"/>
        <v>0</v>
      </c>
      <c r="X180" s="180">
        <f t="shared" si="37"/>
        <v>0</v>
      </c>
      <c r="Y180" s="180">
        <f t="shared" si="37"/>
        <v>0</v>
      </c>
      <c r="Z180" s="180">
        <f t="shared" si="37"/>
        <v>0</v>
      </c>
      <c r="AA180" s="180">
        <f t="shared" si="37"/>
        <v>0</v>
      </c>
      <c r="AB180" s="180">
        <f t="shared" si="37"/>
        <v>0</v>
      </c>
      <c r="AC180" s="180">
        <f t="shared" si="37"/>
        <v>0</v>
      </c>
      <c r="AD180" s="180">
        <f t="shared" si="37"/>
        <v>0</v>
      </c>
      <c r="AE180" s="180">
        <f t="shared" si="37"/>
        <v>0</v>
      </c>
      <c r="AF180" s="180">
        <f t="shared" si="38"/>
        <v>0</v>
      </c>
      <c r="AG180" s="180">
        <f t="shared" si="38"/>
        <v>0</v>
      </c>
      <c r="AH180" s="180">
        <f t="shared" si="38"/>
        <v>0</v>
      </c>
      <c r="AI180" s="180">
        <f t="shared" si="38"/>
        <v>0</v>
      </c>
      <c r="AJ180" s="180">
        <f t="shared" si="38"/>
        <v>0</v>
      </c>
      <c r="AK180" s="180">
        <f t="shared" si="38"/>
        <v>0</v>
      </c>
      <c r="AL180" s="180">
        <f t="shared" si="38"/>
        <v>0</v>
      </c>
      <c r="AM180" s="180">
        <f t="shared" si="38"/>
        <v>0</v>
      </c>
      <c r="AN180" s="180">
        <f t="shared" si="38"/>
        <v>0</v>
      </c>
      <c r="AO180" s="180">
        <f t="shared" si="38"/>
        <v>0</v>
      </c>
    </row>
    <row r="181" spans="8:41" hidden="1" outlineLevel="1" x14ac:dyDescent="0.75">
      <c r="H181" s="139">
        <f t="shared" si="32"/>
        <v>2045</v>
      </c>
      <c r="L181" s="180">
        <f t="shared" si="36"/>
        <v>0</v>
      </c>
      <c r="M181" s="180">
        <f t="shared" si="36"/>
        <v>0</v>
      </c>
      <c r="N181" s="180">
        <f t="shared" si="36"/>
        <v>0</v>
      </c>
      <c r="O181" s="180">
        <f t="shared" si="36"/>
        <v>0</v>
      </c>
      <c r="P181" s="180">
        <f t="shared" si="36"/>
        <v>0</v>
      </c>
      <c r="Q181" s="180">
        <f t="shared" si="36"/>
        <v>0</v>
      </c>
      <c r="R181" s="180">
        <f t="shared" si="36"/>
        <v>0</v>
      </c>
      <c r="S181" s="180">
        <f t="shared" si="36"/>
        <v>0</v>
      </c>
      <c r="T181" s="180">
        <f t="shared" si="36"/>
        <v>0</v>
      </c>
      <c r="U181" s="180">
        <f t="shared" si="36"/>
        <v>0</v>
      </c>
      <c r="V181" s="180">
        <f t="shared" si="37"/>
        <v>0</v>
      </c>
      <c r="W181" s="180">
        <f t="shared" si="37"/>
        <v>0</v>
      </c>
      <c r="X181" s="180">
        <f t="shared" si="37"/>
        <v>0</v>
      </c>
      <c r="Y181" s="180">
        <f t="shared" si="37"/>
        <v>0</v>
      </c>
      <c r="Z181" s="180">
        <f t="shared" si="37"/>
        <v>0</v>
      </c>
      <c r="AA181" s="180">
        <f t="shared" si="37"/>
        <v>0</v>
      </c>
      <c r="AB181" s="180">
        <f t="shared" si="37"/>
        <v>0</v>
      </c>
      <c r="AC181" s="180">
        <f t="shared" si="37"/>
        <v>0</v>
      </c>
      <c r="AD181" s="180">
        <f t="shared" si="37"/>
        <v>0</v>
      </c>
      <c r="AE181" s="180">
        <f t="shared" si="37"/>
        <v>0</v>
      </c>
      <c r="AF181" s="180">
        <f t="shared" si="38"/>
        <v>0</v>
      </c>
      <c r="AG181" s="180">
        <f t="shared" si="38"/>
        <v>0</v>
      </c>
      <c r="AH181" s="180">
        <f t="shared" si="38"/>
        <v>0</v>
      </c>
      <c r="AI181" s="180">
        <f t="shared" si="38"/>
        <v>0</v>
      </c>
      <c r="AJ181" s="180">
        <f t="shared" si="38"/>
        <v>0</v>
      </c>
      <c r="AK181" s="180">
        <f t="shared" si="38"/>
        <v>0</v>
      </c>
      <c r="AL181" s="180">
        <f t="shared" si="38"/>
        <v>0</v>
      </c>
      <c r="AM181" s="180">
        <f t="shared" si="38"/>
        <v>0</v>
      </c>
      <c r="AN181" s="180">
        <f t="shared" si="38"/>
        <v>0</v>
      </c>
      <c r="AO181" s="180">
        <f t="shared" si="38"/>
        <v>0</v>
      </c>
    </row>
    <row r="182" spans="8:41" hidden="1" outlineLevel="1" x14ac:dyDescent="0.75">
      <c r="H182" s="139">
        <f t="shared" si="32"/>
        <v>2046</v>
      </c>
      <c r="L182" s="180">
        <f t="shared" si="36"/>
        <v>0</v>
      </c>
      <c r="M182" s="180">
        <f t="shared" si="36"/>
        <v>0</v>
      </c>
      <c r="N182" s="180">
        <f t="shared" si="36"/>
        <v>0</v>
      </c>
      <c r="O182" s="180">
        <f t="shared" si="36"/>
        <v>0</v>
      </c>
      <c r="P182" s="180">
        <f t="shared" si="36"/>
        <v>0</v>
      </c>
      <c r="Q182" s="180">
        <f t="shared" si="36"/>
        <v>0</v>
      </c>
      <c r="R182" s="180">
        <f t="shared" si="36"/>
        <v>0</v>
      </c>
      <c r="S182" s="180">
        <f t="shared" si="36"/>
        <v>0</v>
      </c>
      <c r="T182" s="180">
        <f t="shared" si="36"/>
        <v>0</v>
      </c>
      <c r="U182" s="180">
        <f t="shared" si="36"/>
        <v>0</v>
      </c>
      <c r="V182" s="180">
        <f t="shared" si="37"/>
        <v>0</v>
      </c>
      <c r="W182" s="180">
        <f t="shared" si="37"/>
        <v>0</v>
      </c>
      <c r="X182" s="180">
        <f t="shared" si="37"/>
        <v>0</v>
      </c>
      <c r="Y182" s="180">
        <f t="shared" si="37"/>
        <v>0</v>
      </c>
      <c r="Z182" s="180">
        <f t="shared" si="37"/>
        <v>0</v>
      </c>
      <c r="AA182" s="180">
        <f t="shared" si="37"/>
        <v>0</v>
      </c>
      <c r="AB182" s="180">
        <f t="shared" si="37"/>
        <v>0</v>
      </c>
      <c r="AC182" s="180">
        <f t="shared" si="37"/>
        <v>0</v>
      </c>
      <c r="AD182" s="180">
        <f t="shared" si="37"/>
        <v>0</v>
      </c>
      <c r="AE182" s="180">
        <f t="shared" si="37"/>
        <v>0</v>
      </c>
      <c r="AF182" s="180">
        <f t="shared" si="38"/>
        <v>0</v>
      </c>
      <c r="AG182" s="180">
        <f t="shared" si="38"/>
        <v>0</v>
      </c>
      <c r="AH182" s="180">
        <f t="shared" si="38"/>
        <v>0</v>
      </c>
      <c r="AI182" s="180">
        <f t="shared" si="38"/>
        <v>0</v>
      </c>
      <c r="AJ182" s="180">
        <f t="shared" si="38"/>
        <v>0</v>
      </c>
      <c r="AK182" s="180">
        <f t="shared" si="38"/>
        <v>0</v>
      </c>
      <c r="AL182" s="180">
        <f t="shared" si="38"/>
        <v>0</v>
      </c>
      <c r="AM182" s="180">
        <f t="shared" si="38"/>
        <v>0</v>
      </c>
      <c r="AN182" s="180">
        <f t="shared" si="38"/>
        <v>0</v>
      </c>
      <c r="AO182" s="180">
        <f t="shared" si="38"/>
        <v>0</v>
      </c>
    </row>
    <row r="183" spans="8:41" hidden="1" outlineLevel="1" x14ac:dyDescent="0.75">
      <c r="H183" s="139">
        <f t="shared" si="32"/>
        <v>2047</v>
      </c>
      <c r="L183" s="180">
        <f t="shared" si="36"/>
        <v>0</v>
      </c>
      <c r="M183" s="180">
        <f t="shared" si="36"/>
        <v>0</v>
      </c>
      <c r="N183" s="180">
        <f t="shared" si="36"/>
        <v>0</v>
      </c>
      <c r="O183" s="180">
        <f t="shared" si="36"/>
        <v>0</v>
      </c>
      <c r="P183" s="180">
        <f t="shared" si="36"/>
        <v>0</v>
      </c>
      <c r="Q183" s="180">
        <f t="shared" si="36"/>
        <v>0</v>
      </c>
      <c r="R183" s="180">
        <f t="shared" si="36"/>
        <v>0</v>
      </c>
      <c r="S183" s="180">
        <f t="shared" si="36"/>
        <v>0</v>
      </c>
      <c r="T183" s="180">
        <f t="shared" si="36"/>
        <v>0</v>
      </c>
      <c r="U183" s="180">
        <f t="shared" si="36"/>
        <v>0</v>
      </c>
      <c r="V183" s="180">
        <f t="shared" si="37"/>
        <v>0</v>
      </c>
      <c r="W183" s="180">
        <f t="shared" si="37"/>
        <v>0</v>
      </c>
      <c r="X183" s="180">
        <f t="shared" si="37"/>
        <v>0</v>
      </c>
      <c r="Y183" s="180">
        <f t="shared" si="37"/>
        <v>0</v>
      </c>
      <c r="Z183" s="180">
        <f t="shared" si="37"/>
        <v>0</v>
      </c>
      <c r="AA183" s="180">
        <f t="shared" si="37"/>
        <v>0</v>
      </c>
      <c r="AB183" s="180">
        <f t="shared" si="37"/>
        <v>0</v>
      </c>
      <c r="AC183" s="180">
        <f t="shared" si="37"/>
        <v>0</v>
      </c>
      <c r="AD183" s="180">
        <f t="shared" si="37"/>
        <v>0</v>
      </c>
      <c r="AE183" s="180">
        <f t="shared" si="37"/>
        <v>0</v>
      </c>
      <c r="AF183" s="180">
        <f t="shared" si="38"/>
        <v>0</v>
      </c>
      <c r="AG183" s="180">
        <f t="shared" si="38"/>
        <v>0</v>
      </c>
      <c r="AH183" s="180">
        <f t="shared" si="38"/>
        <v>0</v>
      </c>
      <c r="AI183" s="180">
        <f t="shared" si="38"/>
        <v>0</v>
      </c>
      <c r="AJ183" s="180">
        <f t="shared" si="38"/>
        <v>0</v>
      </c>
      <c r="AK183" s="180">
        <f t="shared" si="38"/>
        <v>0</v>
      </c>
      <c r="AL183" s="180">
        <f t="shared" si="38"/>
        <v>0</v>
      </c>
      <c r="AM183" s="180">
        <f t="shared" si="38"/>
        <v>0</v>
      </c>
      <c r="AN183" s="180">
        <f t="shared" si="38"/>
        <v>0</v>
      </c>
      <c r="AO183" s="180">
        <f t="shared" si="38"/>
        <v>0</v>
      </c>
    </row>
    <row r="184" spans="8:41" hidden="1" outlineLevel="1" x14ac:dyDescent="0.75">
      <c r="H184" s="139">
        <f t="shared" si="32"/>
        <v>2048</v>
      </c>
      <c r="L184" s="180">
        <f t="shared" si="36"/>
        <v>0</v>
      </c>
      <c r="M184" s="180">
        <f t="shared" si="36"/>
        <v>0</v>
      </c>
      <c r="N184" s="180">
        <f t="shared" si="36"/>
        <v>0</v>
      </c>
      <c r="O184" s="180">
        <f t="shared" si="36"/>
        <v>0</v>
      </c>
      <c r="P184" s="180">
        <f t="shared" si="36"/>
        <v>0</v>
      </c>
      <c r="Q184" s="180">
        <f t="shared" si="36"/>
        <v>0</v>
      </c>
      <c r="R184" s="180">
        <f t="shared" si="36"/>
        <v>0</v>
      </c>
      <c r="S184" s="180">
        <f t="shared" si="36"/>
        <v>0</v>
      </c>
      <c r="T184" s="180">
        <f t="shared" si="36"/>
        <v>0</v>
      </c>
      <c r="U184" s="180">
        <f t="shared" si="36"/>
        <v>0</v>
      </c>
      <c r="V184" s="180">
        <f t="shared" si="37"/>
        <v>0</v>
      </c>
      <c r="W184" s="180">
        <f t="shared" si="37"/>
        <v>0</v>
      </c>
      <c r="X184" s="180">
        <f t="shared" si="37"/>
        <v>0</v>
      </c>
      <c r="Y184" s="180">
        <f t="shared" si="37"/>
        <v>0</v>
      </c>
      <c r="Z184" s="180">
        <f t="shared" si="37"/>
        <v>0</v>
      </c>
      <c r="AA184" s="180">
        <f t="shared" si="37"/>
        <v>0</v>
      </c>
      <c r="AB184" s="180">
        <f t="shared" si="37"/>
        <v>0</v>
      </c>
      <c r="AC184" s="180">
        <f t="shared" si="37"/>
        <v>0</v>
      </c>
      <c r="AD184" s="180">
        <f t="shared" si="37"/>
        <v>0</v>
      </c>
      <c r="AE184" s="180">
        <f t="shared" si="37"/>
        <v>0</v>
      </c>
      <c r="AF184" s="180">
        <f t="shared" si="38"/>
        <v>0</v>
      </c>
      <c r="AG184" s="180">
        <f t="shared" si="38"/>
        <v>0</v>
      </c>
      <c r="AH184" s="180">
        <f t="shared" si="38"/>
        <v>0</v>
      </c>
      <c r="AI184" s="180">
        <f t="shared" si="38"/>
        <v>0</v>
      </c>
      <c r="AJ184" s="180">
        <f t="shared" si="38"/>
        <v>0</v>
      </c>
      <c r="AK184" s="180">
        <f t="shared" si="38"/>
        <v>0</v>
      </c>
      <c r="AL184" s="180">
        <f t="shared" si="38"/>
        <v>0</v>
      </c>
      <c r="AM184" s="180">
        <f t="shared" si="38"/>
        <v>0</v>
      </c>
      <c r="AN184" s="180">
        <f t="shared" si="38"/>
        <v>0</v>
      </c>
      <c r="AO184" s="180">
        <f t="shared" si="38"/>
        <v>0</v>
      </c>
    </row>
    <row r="185" spans="8:41" hidden="1" outlineLevel="1" x14ac:dyDescent="0.75">
      <c r="H185" s="139">
        <f t="shared" si="32"/>
        <v>2049</v>
      </c>
      <c r="L185" s="180">
        <f t="shared" si="36"/>
        <v>0</v>
      </c>
      <c r="M185" s="180">
        <f t="shared" si="36"/>
        <v>0</v>
      </c>
      <c r="N185" s="180">
        <f t="shared" si="36"/>
        <v>0</v>
      </c>
      <c r="O185" s="180">
        <f t="shared" si="36"/>
        <v>0</v>
      </c>
      <c r="P185" s="180">
        <f t="shared" si="36"/>
        <v>0</v>
      </c>
      <c r="Q185" s="180">
        <f t="shared" si="36"/>
        <v>0</v>
      </c>
      <c r="R185" s="180">
        <f t="shared" si="36"/>
        <v>0</v>
      </c>
      <c r="S185" s="180">
        <f t="shared" si="36"/>
        <v>0</v>
      </c>
      <c r="T185" s="180">
        <f t="shared" si="36"/>
        <v>0</v>
      </c>
      <c r="U185" s="180">
        <f t="shared" si="36"/>
        <v>0</v>
      </c>
      <c r="V185" s="180">
        <f t="shared" si="37"/>
        <v>0</v>
      </c>
      <c r="W185" s="180">
        <f t="shared" si="37"/>
        <v>0</v>
      </c>
      <c r="X185" s="180">
        <f t="shared" si="37"/>
        <v>0</v>
      </c>
      <c r="Y185" s="180">
        <f t="shared" si="37"/>
        <v>0</v>
      </c>
      <c r="Z185" s="180">
        <f t="shared" si="37"/>
        <v>0</v>
      </c>
      <c r="AA185" s="180">
        <f t="shared" si="37"/>
        <v>0</v>
      </c>
      <c r="AB185" s="180">
        <f t="shared" si="37"/>
        <v>0</v>
      </c>
      <c r="AC185" s="180">
        <f t="shared" si="37"/>
        <v>0</v>
      </c>
      <c r="AD185" s="180">
        <f t="shared" si="37"/>
        <v>0</v>
      </c>
      <c r="AE185" s="180">
        <f t="shared" si="37"/>
        <v>0</v>
      </c>
      <c r="AF185" s="180">
        <f t="shared" si="38"/>
        <v>0</v>
      </c>
      <c r="AG185" s="180">
        <f t="shared" si="38"/>
        <v>0</v>
      </c>
      <c r="AH185" s="180">
        <f t="shared" si="38"/>
        <v>0</v>
      </c>
      <c r="AI185" s="180">
        <f t="shared" si="38"/>
        <v>0</v>
      </c>
      <c r="AJ185" s="180">
        <f t="shared" si="38"/>
        <v>0</v>
      </c>
      <c r="AK185" s="180">
        <f t="shared" si="38"/>
        <v>0</v>
      </c>
      <c r="AL185" s="180">
        <f t="shared" si="38"/>
        <v>0</v>
      </c>
      <c r="AM185" s="180">
        <f t="shared" si="38"/>
        <v>0</v>
      </c>
      <c r="AN185" s="180">
        <f t="shared" si="38"/>
        <v>0</v>
      </c>
      <c r="AO185" s="180">
        <f t="shared" si="38"/>
        <v>0</v>
      </c>
    </row>
    <row r="186" spans="8:41" hidden="1" outlineLevel="1" x14ac:dyDescent="0.75">
      <c r="H186" s="139">
        <f t="shared" si="32"/>
        <v>2050</v>
      </c>
      <c r="L186" s="180">
        <f t="shared" si="36"/>
        <v>0</v>
      </c>
      <c r="M186" s="180">
        <f t="shared" si="36"/>
        <v>0</v>
      </c>
      <c r="N186" s="180">
        <f t="shared" si="36"/>
        <v>0</v>
      </c>
      <c r="O186" s="180">
        <f t="shared" si="36"/>
        <v>0</v>
      </c>
      <c r="P186" s="180">
        <f t="shared" si="36"/>
        <v>0</v>
      </c>
      <c r="Q186" s="180">
        <f t="shared" si="36"/>
        <v>0</v>
      </c>
      <c r="R186" s="180">
        <f t="shared" si="36"/>
        <v>0</v>
      </c>
      <c r="S186" s="180">
        <f t="shared" si="36"/>
        <v>0</v>
      </c>
      <c r="T186" s="180">
        <f t="shared" si="36"/>
        <v>0</v>
      </c>
      <c r="U186" s="180">
        <f t="shared" si="36"/>
        <v>0</v>
      </c>
      <c r="V186" s="180">
        <f t="shared" si="37"/>
        <v>0</v>
      </c>
      <c r="W186" s="180">
        <f t="shared" si="37"/>
        <v>0</v>
      </c>
      <c r="X186" s="180">
        <f t="shared" si="37"/>
        <v>0</v>
      </c>
      <c r="Y186" s="180">
        <f t="shared" si="37"/>
        <v>0</v>
      </c>
      <c r="Z186" s="180">
        <f t="shared" si="37"/>
        <v>0</v>
      </c>
      <c r="AA186" s="180">
        <f t="shared" si="37"/>
        <v>0</v>
      </c>
      <c r="AB186" s="180">
        <f t="shared" si="37"/>
        <v>0</v>
      </c>
      <c r="AC186" s="180">
        <f t="shared" si="37"/>
        <v>0</v>
      </c>
      <c r="AD186" s="180">
        <f t="shared" si="37"/>
        <v>0</v>
      </c>
      <c r="AE186" s="180">
        <f t="shared" si="37"/>
        <v>0</v>
      </c>
      <c r="AF186" s="180">
        <f t="shared" si="38"/>
        <v>0</v>
      </c>
      <c r="AG186" s="180">
        <f t="shared" si="38"/>
        <v>0</v>
      </c>
      <c r="AH186" s="180">
        <f t="shared" si="38"/>
        <v>0</v>
      </c>
      <c r="AI186" s="180">
        <f t="shared" si="38"/>
        <v>0</v>
      </c>
      <c r="AJ186" s="180">
        <f t="shared" si="38"/>
        <v>0</v>
      </c>
      <c r="AK186" s="180">
        <f t="shared" si="38"/>
        <v>0</v>
      </c>
      <c r="AL186" s="180">
        <f t="shared" si="38"/>
        <v>0</v>
      </c>
      <c r="AM186" s="180">
        <f t="shared" si="38"/>
        <v>0</v>
      </c>
      <c r="AN186" s="180">
        <f t="shared" si="38"/>
        <v>0</v>
      </c>
      <c r="AO186" s="180">
        <f t="shared" si="38"/>
        <v>0</v>
      </c>
    </row>
    <row r="187" spans="8:41" hidden="1" outlineLevel="1" x14ac:dyDescent="0.75">
      <c r="H187" s="139" t="str">
        <f t="shared" si="32"/>
        <v/>
      </c>
      <c r="L187" s="180" t="str">
        <f t="shared" si="36"/>
        <v/>
      </c>
      <c r="M187" s="180" t="str">
        <f t="shared" si="36"/>
        <v/>
      </c>
      <c r="N187" s="180" t="str">
        <f t="shared" si="36"/>
        <v/>
      </c>
      <c r="O187" s="180" t="str">
        <f t="shared" si="36"/>
        <v/>
      </c>
      <c r="P187" s="180" t="str">
        <f t="shared" si="36"/>
        <v/>
      </c>
      <c r="Q187" s="180" t="str">
        <f t="shared" si="36"/>
        <v/>
      </c>
      <c r="R187" s="180" t="str">
        <f t="shared" si="36"/>
        <v/>
      </c>
      <c r="S187" s="180" t="str">
        <f t="shared" si="36"/>
        <v/>
      </c>
      <c r="T187" s="180" t="str">
        <f t="shared" si="36"/>
        <v/>
      </c>
      <c r="U187" s="180" t="str">
        <f t="shared" si="36"/>
        <v/>
      </c>
      <c r="V187" s="180" t="str">
        <f t="shared" si="37"/>
        <v/>
      </c>
      <c r="W187" s="180" t="str">
        <f t="shared" si="37"/>
        <v/>
      </c>
      <c r="X187" s="180" t="str">
        <f t="shared" si="37"/>
        <v/>
      </c>
      <c r="Y187" s="180" t="str">
        <f t="shared" si="37"/>
        <v/>
      </c>
      <c r="Z187" s="180" t="str">
        <f t="shared" si="37"/>
        <v/>
      </c>
      <c r="AA187" s="180" t="str">
        <f t="shared" si="37"/>
        <v/>
      </c>
      <c r="AB187" s="180" t="str">
        <f t="shared" si="37"/>
        <v/>
      </c>
      <c r="AC187" s="180" t="str">
        <f t="shared" si="37"/>
        <v/>
      </c>
      <c r="AD187" s="180" t="str">
        <f t="shared" si="37"/>
        <v/>
      </c>
      <c r="AE187" s="180" t="str">
        <f t="shared" si="37"/>
        <v/>
      </c>
      <c r="AF187" s="180" t="str">
        <f t="shared" si="38"/>
        <v/>
      </c>
      <c r="AG187" s="180" t="str">
        <f t="shared" si="38"/>
        <v/>
      </c>
      <c r="AH187" s="180" t="str">
        <f t="shared" si="38"/>
        <v/>
      </c>
      <c r="AI187" s="180" t="str">
        <f t="shared" si="38"/>
        <v/>
      </c>
      <c r="AJ187" s="180" t="str">
        <f t="shared" si="38"/>
        <v/>
      </c>
      <c r="AK187" s="180" t="str">
        <f t="shared" si="38"/>
        <v/>
      </c>
      <c r="AL187" s="180" t="str">
        <f t="shared" si="38"/>
        <v/>
      </c>
      <c r="AM187" s="180" t="str">
        <f t="shared" si="38"/>
        <v/>
      </c>
      <c r="AN187" s="180" t="str">
        <f t="shared" si="38"/>
        <v/>
      </c>
      <c r="AO187" s="180" t="str">
        <f t="shared" si="38"/>
        <v/>
      </c>
    </row>
    <row r="188" spans="8:41" ht="17" collapsed="1" x14ac:dyDescent="1.2">
      <c r="I188" s="139" t="s">
        <v>33</v>
      </c>
      <c r="J188" s="189" t="s">
        <v>23</v>
      </c>
      <c r="K188" s="236" t="s">
        <v>63</v>
      </c>
      <c r="L188" s="54">
        <f t="shared" ref="L188:AO188" si="39">IF(AND(TRUE,L$67&lt;&gt;""),L95+L126+L157,"")</f>
        <v>-130882</v>
      </c>
      <c r="M188" s="54">
        <f t="shared" si="39"/>
        <v>-65205.399999999994</v>
      </c>
      <c r="N188" s="54">
        <f t="shared" si="39"/>
        <v>-51526.99</v>
      </c>
      <c r="O188" s="54">
        <f t="shared" ca="1" si="39"/>
        <v>-7985.7009033722961</v>
      </c>
      <c r="P188" s="54">
        <f t="shared" si="39"/>
        <v>-12661.378472587157</v>
      </c>
      <c r="Q188" s="54">
        <f t="shared" si="39"/>
        <v>-9886.1564528659819</v>
      </c>
      <c r="R188" s="54">
        <f t="shared" si="39"/>
        <v>-8617.1251937605448</v>
      </c>
      <c r="S188" s="54">
        <f t="shared" si="39"/>
        <v>-8854.4551991473982</v>
      </c>
      <c r="T188" s="54">
        <f t="shared" si="39"/>
        <v>-9098.3216688643424</v>
      </c>
      <c r="U188" s="54">
        <f t="shared" si="39"/>
        <v>-9348.9046280450239</v>
      </c>
      <c r="V188" s="54">
        <f t="shared" si="39"/>
        <v>-9606.3890600156392</v>
      </c>
      <c r="W188" s="54">
        <f t="shared" si="39"/>
        <v>-9870.9650428518325</v>
      </c>
      <c r="X188" s="54">
        <f t="shared" si="39"/>
        <v>-10142.827889696593</v>
      </c>
      <c r="Y188" s="54">
        <f t="shared" si="39"/>
        <v>-10422.17829294275</v>
      </c>
      <c r="Z188" s="54">
        <f t="shared" si="39"/>
        <v>-10709.222472386477</v>
      </c>
      <c r="AA188" s="54">
        <f t="shared" si="39"/>
        <v>-11004.172327461209</v>
      </c>
      <c r="AB188" s="54">
        <f t="shared" si="39"/>
        <v>-11307.245593664335</v>
      </c>
      <c r="AC188" s="54">
        <f t="shared" si="39"/>
        <v>-11618.666003292125</v>
      </c>
      <c r="AD188" s="54">
        <f t="shared" si="39"/>
        <v>-11938.66345060158</v>
      </c>
      <c r="AE188" s="54">
        <f t="shared" si="39"/>
        <v>-12267.474161521121</v>
      </c>
      <c r="AF188" s="54">
        <f t="shared" si="39"/>
        <v>-12605.34086803538</v>
      </c>
      <c r="AG188" s="54">
        <f t="shared" si="39"/>
        <v>-12952.512987372829</v>
      </c>
      <c r="AH188" s="54">
        <f t="shared" si="39"/>
        <v>-13309.246806128567</v>
      </c>
      <c r="AI188" s="54">
        <f t="shared" si="39"/>
        <v>-1125.5125253866727</v>
      </c>
      <c r="AJ188" s="54">
        <f t="shared" si="39"/>
        <v>0</v>
      </c>
      <c r="AK188" s="54">
        <f t="shared" si="39"/>
        <v>0</v>
      </c>
      <c r="AL188" s="54">
        <f t="shared" si="39"/>
        <v>0</v>
      </c>
      <c r="AM188" s="54">
        <f t="shared" si="39"/>
        <v>0</v>
      </c>
      <c r="AN188" s="54">
        <f t="shared" si="39"/>
        <v>0</v>
      </c>
      <c r="AO188" s="54">
        <f t="shared" si="39"/>
        <v>0</v>
      </c>
    </row>
    <row r="189" spans="8:41" x14ac:dyDescent="0.75">
      <c r="I189" s="187" t="s">
        <v>12</v>
      </c>
      <c r="J189" s="187"/>
      <c r="K189" s="187" t="s">
        <v>63</v>
      </c>
      <c r="L189" s="186">
        <f t="shared" ref="L189:AO189" si="40">IF(AND(TRUE,L$67&lt;&gt;""),SUM(L96:L125)+SUM(L127:L156)+SUM(L158:L187),"")</f>
        <v>-13088.2</v>
      </c>
      <c r="M189" s="186">
        <f t="shared" si="40"/>
        <v>-19608.739999999998</v>
      </c>
      <c r="N189" s="186">
        <f t="shared" si="40"/>
        <v>-24761.438999999998</v>
      </c>
      <c r="O189" s="186">
        <f t="shared" ca="1" si="40"/>
        <v>-25560.009090337229</v>
      </c>
      <c r="P189" s="186">
        <f t="shared" ca="1" si="40"/>
        <v>-26826.146937595946</v>
      </c>
      <c r="Q189" s="186">
        <f t="shared" ca="1" si="40"/>
        <v>-27814.762582882544</v>
      </c>
      <c r="R189" s="186">
        <f t="shared" ca="1" si="40"/>
        <v>-28676.475102258599</v>
      </c>
      <c r="S189" s="186">
        <f t="shared" ca="1" si="40"/>
        <v>-29561.92062217334</v>
      </c>
      <c r="T189" s="186">
        <f t="shared" ca="1" si="40"/>
        <v>-30471.752789059774</v>
      </c>
      <c r="U189" s="186">
        <f t="shared" ca="1" si="40"/>
        <v>-31406.643251864276</v>
      </c>
      <c r="V189" s="186">
        <f t="shared" ca="1" si="40"/>
        <v>-19279.082157865836</v>
      </c>
      <c r="W189" s="186">
        <f t="shared" ca="1" si="40"/>
        <v>-13745.638662151023</v>
      </c>
      <c r="X189" s="186">
        <f t="shared" ca="1" si="40"/>
        <v>-9607.2224511206805</v>
      </c>
      <c r="Y189" s="186">
        <f t="shared" si="40"/>
        <v>-9850.8701900777269</v>
      </c>
      <c r="Z189" s="186">
        <f t="shared" si="40"/>
        <v>-9655.6545900576584</v>
      </c>
      <c r="AA189" s="186">
        <f t="shared" si="40"/>
        <v>-9767.4561775171805</v>
      </c>
      <c r="AB189" s="186">
        <f t="shared" si="40"/>
        <v>-10036.46821750756</v>
      </c>
      <c r="AC189" s="186">
        <f t="shared" si="40"/>
        <v>-10312.889297922033</v>
      </c>
      <c r="AD189" s="186">
        <f t="shared" si="40"/>
        <v>-10596.923476095757</v>
      </c>
      <c r="AE189" s="186">
        <f t="shared" si="40"/>
        <v>-10888.780429443366</v>
      </c>
      <c r="AF189" s="186">
        <f t="shared" si="40"/>
        <v>-11188.67561024534</v>
      </c>
      <c r="AG189" s="186">
        <f t="shared" si="40"/>
        <v>-11496.830404697439</v>
      </c>
      <c r="AH189" s="186">
        <f t="shared" si="40"/>
        <v>-11813.472296340638</v>
      </c>
      <c r="AI189" s="186">
        <f t="shared" si="40"/>
        <v>-10883.805719585029</v>
      </c>
      <c r="AJ189" s="186">
        <f t="shared" si="40"/>
        <v>-9812.8834723463824</v>
      </c>
      <c r="AK189" s="186">
        <f t="shared" si="40"/>
        <v>-8712.4662396002623</v>
      </c>
      <c r="AL189" s="186">
        <f t="shared" si="40"/>
        <v>-7581.7416802338275</v>
      </c>
      <c r="AM189" s="186">
        <f t="shared" si="40"/>
        <v>-6419.8750799046156</v>
      </c>
      <c r="AN189" s="186">
        <f t="shared" si="40"/>
        <v>-5226.0087348444576</v>
      </c>
      <c r="AO189" s="186">
        <f t="shared" si="40"/>
        <v>-3999.261318692345</v>
      </c>
    </row>
    <row r="190" spans="8:41" x14ac:dyDescent="0.75">
      <c r="I190" s="165" t="s">
        <v>24</v>
      </c>
      <c r="J190" s="165"/>
      <c r="K190" s="165" t="s">
        <v>63</v>
      </c>
      <c r="L190" s="164">
        <f t="shared" ref="L190:AO190" si="41">IF(AND(TRUE,L$67&lt;&gt;""),L86+L189,"")</f>
        <v>-24975.9</v>
      </c>
      <c r="M190" s="164">
        <f t="shared" si="41"/>
        <v>-15621.871999999998</v>
      </c>
      <c r="N190" s="164">
        <f t="shared" si="41"/>
        <v>-14993.128999999999</v>
      </c>
      <c r="O190" s="164">
        <f t="shared" ca="1" si="41"/>
        <v>-19186.539090337228</v>
      </c>
      <c r="P190" s="164">
        <f t="shared" ca="1" si="41"/>
        <v>-18963.726937595944</v>
      </c>
      <c r="Q190" s="164">
        <f t="shared" ca="1" si="41"/>
        <v>-20729.322582882545</v>
      </c>
      <c r="R190" s="164">
        <f t="shared" ca="1" si="41"/>
        <v>-21591.035102258596</v>
      </c>
      <c r="S190" s="164">
        <f t="shared" ca="1" si="41"/>
        <v>-22476.480622173338</v>
      </c>
      <c r="T190" s="164">
        <f t="shared" ca="1" si="41"/>
        <v>-23386.312789059775</v>
      </c>
      <c r="U190" s="164">
        <f t="shared" ca="1" si="41"/>
        <v>-24321.203251864274</v>
      </c>
      <c r="V190" s="164">
        <f t="shared" ca="1" si="41"/>
        <v>-12193.642157865836</v>
      </c>
      <c r="W190" s="164">
        <f t="shared" ca="1" si="41"/>
        <v>-6660.1986621510223</v>
      </c>
      <c r="X190" s="164">
        <f t="shared" ca="1" si="41"/>
        <v>-2521.78245112068</v>
      </c>
      <c r="Y190" s="164">
        <f t="shared" ca="1" si="41"/>
        <v>-2765.4301900777264</v>
      </c>
      <c r="Z190" s="164">
        <f t="shared" ca="1" si="41"/>
        <v>-2570.2145900576579</v>
      </c>
      <c r="AA190" s="164">
        <f t="shared" ca="1" si="41"/>
        <v>-2682.01617751718</v>
      </c>
      <c r="AB190" s="164">
        <f t="shared" ca="1" si="41"/>
        <v>-2951.028217507559</v>
      </c>
      <c r="AC190" s="164">
        <f t="shared" ca="1" si="41"/>
        <v>-3227.4492979220322</v>
      </c>
      <c r="AD190" s="164">
        <f t="shared" ca="1" si="41"/>
        <v>-3511.4834760957565</v>
      </c>
      <c r="AE190" s="164">
        <f t="shared" ca="1" si="41"/>
        <v>-3803.3404294433658</v>
      </c>
      <c r="AF190" s="164">
        <f t="shared" ca="1" si="41"/>
        <v>-4103.2356102453396</v>
      </c>
      <c r="AG190" s="164">
        <f t="shared" ca="1" si="41"/>
        <v>-4411.3904046974385</v>
      </c>
      <c r="AH190" s="164">
        <f t="shared" ca="1" si="41"/>
        <v>-4728.0322963406379</v>
      </c>
      <c r="AI190" s="164">
        <f t="shared" ca="1" si="41"/>
        <v>-3798.3657195850283</v>
      </c>
      <c r="AJ190" s="164">
        <f t="shared" ca="1" si="41"/>
        <v>-2727.4434723463819</v>
      </c>
      <c r="AK190" s="164">
        <f t="shared" ca="1" si="41"/>
        <v>-1627.0262396002618</v>
      </c>
      <c r="AL190" s="164">
        <f t="shared" ca="1" si="41"/>
        <v>-496.30168023382703</v>
      </c>
      <c r="AM190" s="164">
        <f t="shared" ca="1" si="41"/>
        <v>665.56492009538488</v>
      </c>
      <c r="AN190" s="164">
        <f t="shared" ca="1" si="41"/>
        <v>1859.4312651555429</v>
      </c>
      <c r="AO190" s="164">
        <f t="shared" ca="1" si="41"/>
        <v>661529.48821991624</v>
      </c>
    </row>
    <row r="191" spans="8:41" x14ac:dyDescent="0.75">
      <c r="K191" s="184"/>
    </row>
    <row r="192" spans="8:41" ht="17" x14ac:dyDescent="1.2">
      <c r="J192" s="185" t="s">
        <v>265</v>
      </c>
      <c r="K192" s="185" t="s">
        <v>79</v>
      </c>
      <c r="L192" s="53">
        <f>IF(AND(TRUE,L$67&lt;&gt;""),-SUMIFS(StrambioMutuo0!$M:$M,StrambioMutuo0!$A:$A,L$67),"")</f>
        <v>0</v>
      </c>
      <c r="M192" s="53">
        <f>IF(AND(TRUE,M$67&lt;&gt;""),-SUMIFS(StrambioMutuo0!$M:$M,StrambioMutuo0!$A:$A,M$67),"")</f>
        <v>-11771.369999999997</v>
      </c>
      <c r="N192" s="53">
        <f>IF(AND(TRUE,N$67&lt;&gt;""),-SUMIFS(StrambioMutuo0!$M:$M,StrambioMutuo0!$A:$A,N$67),"")</f>
        <v>-11309.81</v>
      </c>
      <c r="O192" s="53">
        <f>IF(AND(TRUE,O$67&lt;&gt;""),-SUMIFS(StrambioMutuo0!$M:$M,StrambioMutuo0!$A:$A,O$67),"")</f>
        <v>-781.16</v>
      </c>
      <c r="P192" s="53">
        <f>IF(AND(TRUE,P$67&lt;&gt;""),-SUMIFS(StrambioMutuo0!$M:$M,StrambioMutuo0!$A:$A,P$67),"")</f>
        <v>0</v>
      </c>
      <c r="Q192" s="53">
        <f>IF(AND(TRUE,Q$67&lt;&gt;""),-SUMIFS(StrambioMutuo0!$M:$M,StrambioMutuo0!$A:$A,Q$67),"")</f>
        <v>0</v>
      </c>
      <c r="R192" s="53">
        <f>IF(AND(TRUE,R$67&lt;&gt;""),-SUMIFS(StrambioMutuo0!$M:$M,StrambioMutuo0!$A:$A,R$67),"")</f>
        <v>0</v>
      </c>
      <c r="S192" s="53">
        <f>IF(AND(TRUE,S$67&lt;&gt;""),-SUMIFS(StrambioMutuo0!$M:$M,StrambioMutuo0!$A:$A,S$67),"")</f>
        <v>0</v>
      </c>
      <c r="T192" s="53">
        <f>IF(AND(TRUE,T$67&lt;&gt;""),-SUMIFS(StrambioMutuo0!$M:$M,StrambioMutuo0!$A:$A,T$67),"")</f>
        <v>0</v>
      </c>
      <c r="U192" s="53">
        <f>IF(AND(TRUE,U$67&lt;&gt;""),-SUMIFS(StrambioMutuo0!$M:$M,StrambioMutuo0!$A:$A,U$67),"")</f>
        <v>0</v>
      </c>
      <c r="V192" s="53">
        <f>IF(AND(TRUE,V$67&lt;&gt;""),-SUMIFS(StrambioMutuo0!$M:$M,StrambioMutuo0!$A:$A,V$67),"")</f>
        <v>0</v>
      </c>
      <c r="W192" s="53">
        <f>IF(AND(TRUE,W$67&lt;&gt;""),-SUMIFS(StrambioMutuo0!$M:$M,StrambioMutuo0!$A:$A,W$67),"")</f>
        <v>0</v>
      </c>
      <c r="X192" s="53">
        <f>IF(AND(TRUE,X$67&lt;&gt;""),-SUMIFS(StrambioMutuo0!$M:$M,StrambioMutuo0!$A:$A,X$67),"")</f>
        <v>0</v>
      </c>
      <c r="Y192" s="53">
        <f>IF(AND(TRUE,Y$67&lt;&gt;""),-SUMIFS(StrambioMutuo0!$M:$M,StrambioMutuo0!$A:$A,Y$67),"")</f>
        <v>0</v>
      </c>
      <c r="Z192" s="53">
        <f>IF(AND(TRUE,Z$67&lt;&gt;""),-SUMIFS(StrambioMutuo0!$M:$M,StrambioMutuo0!$A:$A,Z$67),"")</f>
        <v>0</v>
      </c>
      <c r="AA192" s="53">
        <f>IF(AND(TRUE,AA$67&lt;&gt;""),-SUMIFS(StrambioMutuo0!$M:$M,StrambioMutuo0!$A:$A,AA$67),"")</f>
        <v>0</v>
      </c>
      <c r="AB192" s="53">
        <f>IF(AND(TRUE,AB$67&lt;&gt;""),-SUMIFS(StrambioMutuo0!$M:$M,StrambioMutuo0!$A:$A,AB$67),"")</f>
        <v>0</v>
      </c>
      <c r="AC192" s="53">
        <f>IF(AND(TRUE,AC$67&lt;&gt;""),-SUMIFS(StrambioMutuo0!$M:$M,StrambioMutuo0!$A:$A,AC$67),"")</f>
        <v>0</v>
      </c>
      <c r="AD192" s="53">
        <f>IF(AND(TRUE,AD$67&lt;&gt;""),-SUMIFS(StrambioMutuo0!$M:$M,StrambioMutuo0!$A:$A,AD$67),"")</f>
        <v>0</v>
      </c>
      <c r="AE192" s="53">
        <f>IF(AND(TRUE,AE$67&lt;&gt;""),-SUMIFS(StrambioMutuo0!$M:$M,StrambioMutuo0!$A:$A,AE$67),"")</f>
        <v>0</v>
      </c>
      <c r="AF192" s="53">
        <f>IF(AND(TRUE,AF$67&lt;&gt;""),-SUMIFS(StrambioMutuo0!$M:$M,StrambioMutuo0!$A:$A,AF$67),"")</f>
        <v>0</v>
      </c>
      <c r="AG192" s="53">
        <f>IF(AND(TRUE,AG$67&lt;&gt;""),-SUMIFS(StrambioMutuo0!$M:$M,StrambioMutuo0!$A:$A,AG$67),"")</f>
        <v>0</v>
      </c>
      <c r="AH192" s="53">
        <f>IF(AND(TRUE,AH$67&lt;&gt;""),-SUMIFS(StrambioMutuo0!$M:$M,StrambioMutuo0!$A:$A,AH$67),"")</f>
        <v>0</v>
      </c>
      <c r="AI192" s="53">
        <f>IF(AND(TRUE,AI$67&lt;&gt;""),-SUMIFS(StrambioMutuo0!$M:$M,StrambioMutuo0!$A:$A,AI$67),"")</f>
        <v>0</v>
      </c>
      <c r="AJ192" s="53">
        <f>IF(AND(TRUE,AJ$67&lt;&gt;""),-SUMIFS(StrambioMutuo0!$M:$M,StrambioMutuo0!$A:$A,AJ$67),"")</f>
        <v>0</v>
      </c>
      <c r="AK192" s="53">
        <f>IF(AND(TRUE,AK$67&lt;&gt;""),-SUMIFS(StrambioMutuo0!$M:$M,StrambioMutuo0!$A:$A,AK$67),"")</f>
        <v>0</v>
      </c>
      <c r="AL192" s="53">
        <f>IF(AND(TRUE,AL$67&lt;&gt;""),-SUMIFS(StrambioMutuo0!$M:$M,StrambioMutuo0!$A:$A,AL$67),"")</f>
        <v>0</v>
      </c>
      <c r="AM192" s="53">
        <f>IF(AND(TRUE,AM$67&lt;&gt;""),-SUMIFS(StrambioMutuo0!$M:$M,StrambioMutuo0!$A:$A,AM$67),"")</f>
        <v>0</v>
      </c>
      <c r="AN192" s="53">
        <f>IF(AND(TRUE,AN$67&lt;&gt;""),-SUMIFS(StrambioMutuo0!$M:$M,StrambioMutuo0!$A:$A,AN$67),"")</f>
        <v>0</v>
      </c>
      <c r="AO192" s="53">
        <f>IF(AND(TRUE,AO$67&lt;&gt;""),-SUMIFS(StrambioMutuo0!$M:$M,StrambioMutuo0!$A:$A,AO$67),"")</f>
        <v>0</v>
      </c>
    </row>
    <row r="193" spans="8:41" ht="17" x14ac:dyDescent="1.2">
      <c r="J193" s="185" t="s">
        <v>265</v>
      </c>
      <c r="K193" s="185" t="s">
        <v>78</v>
      </c>
      <c r="L193" s="53">
        <f>IF(AND(TRUE,L$67&lt;&gt;""),-SUMIFS(StrambioMutuo0!$O:$O,StrambioMutuo0!$A:$A,L$67),"")</f>
        <v>0</v>
      </c>
      <c r="M193" s="53">
        <f>IF(AND(TRUE,M$67&lt;&gt;""),-SUMIFS(StrambioMutuo0!$O:$O,StrambioMutuo0!$A:$A,M$67),"")</f>
        <v>-44</v>
      </c>
      <c r="N193" s="53">
        <f>IF(AND(TRUE,N$67&lt;&gt;""),-SUMIFS(StrambioMutuo0!$O:$O,StrambioMutuo0!$A:$A,N$67),"")</f>
        <v>-48</v>
      </c>
      <c r="O193" s="53">
        <f>IF(AND(TRUE,O$67&lt;&gt;""),-SUMIFS(StrambioMutuo0!$O:$O,StrambioMutuo0!$A:$A,O$67),"")</f>
        <v>-4</v>
      </c>
      <c r="P193" s="53">
        <f>IF(AND(TRUE,P$67&lt;&gt;""),-SUMIFS(StrambioMutuo0!$O:$O,StrambioMutuo0!$A:$A,P$67),"")</f>
        <v>0</v>
      </c>
      <c r="Q193" s="53">
        <f>IF(AND(TRUE,Q$67&lt;&gt;""),-SUMIFS(StrambioMutuo0!$O:$O,StrambioMutuo0!$A:$A,Q$67),"")</f>
        <v>0</v>
      </c>
      <c r="R193" s="53">
        <f>IF(AND(TRUE,R$67&lt;&gt;""),-SUMIFS(StrambioMutuo0!$O:$O,StrambioMutuo0!$A:$A,R$67),"")</f>
        <v>0</v>
      </c>
      <c r="S193" s="53">
        <f>IF(AND(TRUE,S$67&lt;&gt;""),-SUMIFS(StrambioMutuo0!$O:$O,StrambioMutuo0!$A:$A,S$67),"")</f>
        <v>0</v>
      </c>
      <c r="T193" s="53">
        <f>IF(AND(TRUE,T$67&lt;&gt;""),-SUMIFS(StrambioMutuo0!$O:$O,StrambioMutuo0!$A:$A,T$67),"")</f>
        <v>0</v>
      </c>
      <c r="U193" s="53">
        <f>IF(AND(TRUE,U$67&lt;&gt;""),-SUMIFS(StrambioMutuo0!$O:$O,StrambioMutuo0!$A:$A,U$67),"")</f>
        <v>0</v>
      </c>
      <c r="V193" s="53">
        <f>IF(AND(TRUE,V$67&lt;&gt;""),-SUMIFS(StrambioMutuo0!$O:$O,StrambioMutuo0!$A:$A,V$67),"")</f>
        <v>0</v>
      </c>
      <c r="W193" s="53">
        <f>IF(AND(TRUE,W$67&lt;&gt;""),-SUMIFS(StrambioMutuo0!$O:$O,StrambioMutuo0!$A:$A,W$67),"")</f>
        <v>0</v>
      </c>
      <c r="X193" s="53">
        <f>IF(AND(TRUE,X$67&lt;&gt;""),-SUMIFS(StrambioMutuo0!$O:$O,StrambioMutuo0!$A:$A,X$67),"")</f>
        <v>0</v>
      </c>
      <c r="Y193" s="53">
        <f>IF(AND(TRUE,Y$67&lt;&gt;""),-SUMIFS(StrambioMutuo0!$O:$O,StrambioMutuo0!$A:$A,Y$67),"")</f>
        <v>0</v>
      </c>
      <c r="Z193" s="53">
        <f>IF(AND(TRUE,Z$67&lt;&gt;""),-SUMIFS(StrambioMutuo0!$O:$O,StrambioMutuo0!$A:$A,Z$67),"")</f>
        <v>0</v>
      </c>
      <c r="AA193" s="53">
        <f>IF(AND(TRUE,AA$67&lt;&gt;""),-SUMIFS(StrambioMutuo0!$O:$O,StrambioMutuo0!$A:$A,AA$67),"")</f>
        <v>0</v>
      </c>
      <c r="AB193" s="53">
        <f>IF(AND(TRUE,AB$67&lt;&gt;""),-SUMIFS(StrambioMutuo0!$O:$O,StrambioMutuo0!$A:$A,AB$67),"")</f>
        <v>0</v>
      </c>
      <c r="AC193" s="53">
        <f>IF(AND(TRUE,AC$67&lt;&gt;""),-SUMIFS(StrambioMutuo0!$O:$O,StrambioMutuo0!$A:$A,AC$67),"")</f>
        <v>0</v>
      </c>
      <c r="AD193" s="53">
        <f>IF(AND(TRUE,AD$67&lt;&gt;""),-SUMIFS(StrambioMutuo0!$O:$O,StrambioMutuo0!$A:$A,AD$67),"")</f>
        <v>0</v>
      </c>
      <c r="AE193" s="53">
        <f>IF(AND(TRUE,AE$67&lt;&gt;""),-SUMIFS(StrambioMutuo0!$O:$O,StrambioMutuo0!$A:$A,AE$67),"")</f>
        <v>0</v>
      </c>
      <c r="AF193" s="53">
        <f>IF(AND(TRUE,AF$67&lt;&gt;""),-SUMIFS(StrambioMutuo0!$O:$O,StrambioMutuo0!$A:$A,AF$67),"")</f>
        <v>0</v>
      </c>
      <c r="AG193" s="53">
        <f>IF(AND(TRUE,AG$67&lt;&gt;""),-SUMIFS(StrambioMutuo0!$O:$O,StrambioMutuo0!$A:$A,AG$67),"")</f>
        <v>0</v>
      </c>
      <c r="AH193" s="53">
        <f>IF(AND(TRUE,AH$67&lt;&gt;""),-SUMIFS(StrambioMutuo0!$O:$O,StrambioMutuo0!$A:$A,AH$67),"")</f>
        <v>0</v>
      </c>
      <c r="AI193" s="53">
        <f>IF(AND(TRUE,AI$67&lt;&gt;""),-SUMIFS(StrambioMutuo0!$O:$O,StrambioMutuo0!$A:$A,AI$67),"")</f>
        <v>0</v>
      </c>
      <c r="AJ193" s="53">
        <f>IF(AND(TRUE,AJ$67&lt;&gt;""),-SUMIFS(StrambioMutuo0!$O:$O,StrambioMutuo0!$A:$A,AJ$67),"")</f>
        <v>0</v>
      </c>
      <c r="AK193" s="53">
        <f>IF(AND(TRUE,AK$67&lt;&gt;""),-SUMIFS(StrambioMutuo0!$O:$O,StrambioMutuo0!$A:$A,AK$67),"")</f>
        <v>0</v>
      </c>
      <c r="AL193" s="53">
        <f>IF(AND(TRUE,AL$67&lt;&gt;""),-SUMIFS(StrambioMutuo0!$O:$O,StrambioMutuo0!$A:$A,AL$67),"")</f>
        <v>0</v>
      </c>
      <c r="AM193" s="53">
        <f>IF(AND(TRUE,AM$67&lt;&gt;""),-SUMIFS(StrambioMutuo0!$O:$O,StrambioMutuo0!$A:$A,AM$67),"")</f>
        <v>0</v>
      </c>
      <c r="AN193" s="53">
        <f>IF(AND(TRUE,AN$67&lt;&gt;""),-SUMIFS(StrambioMutuo0!$O:$O,StrambioMutuo0!$A:$A,AN$67),"")</f>
        <v>0</v>
      </c>
      <c r="AO193" s="53">
        <f>IF(AND(TRUE,AO$67&lt;&gt;""),-SUMIFS(StrambioMutuo0!$O:$O,StrambioMutuo0!$A:$A,AO$67),"")</f>
        <v>0</v>
      </c>
    </row>
    <row r="194" spans="8:41" ht="17" x14ac:dyDescent="1.2">
      <c r="J194" s="185" t="s">
        <v>220</v>
      </c>
      <c r="K194" s="185" t="s">
        <v>79</v>
      </c>
      <c r="L194" s="53">
        <f>IF(AND(TRUE,L$67&lt;&gt;""),-SUMIFS(StrambioMutuo1!$M:$M,StrambioMutuo1!$A:$A,L$67),"")</f>
        <v>0</v>
      </c>
      <c r="M194" s="53">
        <f>IF(AND(TRUE,M$67&lt;&gt;""),-SUMIFS(StrambioMutuo1!$M:$M,StrambioMutuo1!$A:$A,M$67),"")</f>
        <v>0</v>
      </c>
      <c r="N194" s="53">
        <f>IF(AND(TRUE,N$67&lt;&gt;""),-SUMIFS(StrambioMutuo1!$M:$M,StrambioMutuo1!$A:$A,N$67),"")</f>
        <v>0</v>
      </c>
      <c r="O194" s="53">
        <f>IF(AND(TRUE,O$67&lt;&gt;""),-SUMIFS(StrambioMutuo1!$M:$M,StrambioMutuo1!$A:$A,O$67),"")</f>
        <v>-5119.7496548474355</v>
      </c>
      <c r="P194" s="53">
        <f>IF(AND(TRUE,P$67&lt;&gt;""),-SUMIFS(StrambioMutuo1!$M:$M,StrambioMutuo1!$A:$A,P$67),"")</f>
        <v>-5375.3857727434533</v>
      </c>
      <c r="Q194" s="53">
        <f>IF(AND(TRUE,Q$67&lt;&gt;""),-SUMIFS(StrambioMutuo1!$M:$M,StrambioMutuo1!$A:$A,Q$67),"")</f>
        <v>-5150.6077924646279</v>
      </c>
      <c r="R194" s="53">
        <f>IF(AND(TRUE,R$67&lt;&gt;""),-SUMIFS(StrambioMutuo1!$M:$M,StrambioMutuo1!$A:$A,R$67),"")</f>
        <v>-4919.6390515700659</v>
      </c>
      <c r="S194" s="53">
        <f>IF(AND(TRUE,S$67&lt;&gt;""),-SUMIFS(StrambioMutuo1!$M:$M,StrambioMutuo1!$A:$A,S$67),"")</f>
        <v>-4682.3090461832116</v>
      </c>
      <c r="T194" s="53">
        <f>IF(AND(TRUE,T$67&lt;&gt;""),-SUMIFS(StrambioMutuo1!$M:$M,StrambioMutuo1!$A:$A,T$67),"")</f>
        <v>-4438.4425764662674</v>
      </c>
      <c r="U194" s="53">
        <f>IF(AND(TRUE,U$67&lt;&gt;""),-SUMIFS(StrambioMutuo1!$M:$M,StrambioMutuo1!$A:$A,U$67),"")</f>
        <v>-4187.8596172855887</v>
      </c>
      <c r="V194" s="53">
        <f>IF(AND(TRUE,V$67&lt;&gt;""),-SUMIFS(StrambioMutuo1!$M:$M,StrambioMutuo1!$A:$A,V$67),"")</f>
        <v>-3930.3751853149724</v>
      </c>
      <c r="W194" s="53">
        <f>IF(AND(TRUE,W$67&lt;&gt;""),-SUMIFS(StrambioMutuo1!$M:$M,StrambioMutuo1!$A:$A,W$67),"")</f>
        <v>-3665.7992024787764</v>
      </c>
      <c r="X194" s="53">
        <f>IF(AND(TRUE,X$67&lt;&gt;""),-SUMIFS(StrambioMutuo1!$M:$M,StrambioMutuo1!$A:$A,X$67),"")</f>
        <v>-3393.9363556340109</v>
      </c>
      <c r="Y194" s="53">
        <f>IF(AND(TRUE,Y$67&lt;&gt;""),-SUMIFS(StrambioMutuo1!$M:$M,StrambioMutuo1!$A:$A,Y$67),"")</f>
        <v>-3114.5859523878539</v>
      </c>
      <c r="Z194" s="53">
        <f>IF(AND(TRUE,Z$67&lt;&gt;""),-SUMIFS(StrambioMutuo1!$M:$M,StrambioMutuo1!$A:$A,Z$67),"")</f>
        <v>-2827.5417729441269</v>
      </c>
      <c r="AA194" s="53">
        <f>IF(AND(TRUE,AA$67&lt;&gt;""),-SUMIFS(StrambioMutuo1!$M:$M,StrambioMutuo1!$A:$A,AA$67),"")</f>
        <v>-2532.591917869393</v>
      </c>
      <c r="AB194" s="53">
        <f>IF(AND(TRUE,AB$67&lt;&gt;""),-SUMIFS(StrambioMutuo1!$M:$M,StrambioMutuo1!$A:$A,AB$67),"")</f>
        <v>-2229.5186516662679</v>
      </c>
      <c r="AC194" s="53">
        <f>IF(AND(TRUE,AC$67&lt;&gt;""),-SUMIFS(StrambioMutuo1!$M:$M,StrambioMutuo1!$A:$A,AC$67),"")</f>
        <v>-1918.0982420384798</v>
      </c>
      <c r="AD194" s="53">
        <f>IF(AND(TRUE,AD$67&lt;&gt;""),-SUMIFS(StrambioMutuo1!$M:$M,StrambioMutuo1!$A:$A,AD$67),"")</f>
        <v>-1598.1007947290227</v>
      </c>
      <c r="AE194" s="53">
        <f>IF(AND(TRUE,AE$67&lt;&gt;""),-SUMIFS(StrambioMutuo1!$M:$M,StrambioMutuo1!$A:$A,AE$67),"")</f>
        <v>-1269.2900838094783</v>
      </c>
      <c r="AF194" s="53">
        <f>IF(AND(TRUE,AF$67&lt;&gt;""),-SUMIFS(StrambioMutuo1!$M:$M,StrambioMutuo1!$A:$A,AF$67),"")</f>
        <v>-931.42337729522103</v>
      </c>
      <c r="AG194" s="53">
        <f>IF(AND(TRUE,AG$67&lt;&gt;""),-SUMIFS(StrambioMutuo1!$M:$M,StrambioMutuo1!$A:$A,AG$67),"")</f>
        <v>-584.25125795777183</v>
      </c>
      <c r="AH194" s="53">
        <f>IF(AND(TRUE,AH$67&lt;&gt;""),-SUMIFS(StrambioMutuo1!$M:$M,StrambioMutuo1!$A:$A,AH$67),"")</f>
        <v>-227.51743920203134</v>
      </c>
      <c r="AI194" s="53">
        <f>IF(AND(TRUE,AI$67&lt;&gt;""),-SUMIFS(StrambioMutuo1!$M:$M,StrambioMutuo1!$A:$A,AI$67),"")</f>
        <v>-2.5511617242097908</v>
      </c>
      <c r="AJ194" s="53">
        <f>IF(AND(TRUE,AJ$67&lt;&gt;""),-SUMIFS(StrambioMutuo1!$M:$M,StrambioMutuo1!$A:$A,AJ$67),"")</f>
        <v>0</v>
      </c>
      <c r="AK194" s="53">
        <f>IF(AND(TRUE,AK$67&lt;&gt;""),-SUMIFS(StrambioMutuo1!$M:$M,StrambioMutuo1!$A:$A,AK$67),"")</f>
        <v>0</v>
      </c>
      <c r="AL194" s="53">
        <f>IF(AND(TRUE,AL$67&lt;&gt;""),-SUMIFS(StrambioMutuo1!$M:$M,StrambioMutuo1!$A:$A,AL$67),"")</f>
        <v>0</v>
      </c>
      <c r="AM194" s="53">
        <f>IF(AND(TRUE,AM$67&lt;&gt;""),-SUMIFS(StrambioMutuo1!$M:$M,StrambioMutuo1!$A:$A,AM$67),"")</f>
        <v>0</v>
      </c>
      <c r="AN194" s="53">
        <f>IF(AND(TRUE,AN$67&lt;&gt;""),-SUMIFS(StrambioMutuo1!$M:$M,StrambioMutuo1!$A:$A,AN$67),"")</f>
        <v>0</v>
      </c>
      <c r="AO194" s="53">
        <f>IF(AND(TRUE,AO$67&lt;&gt;""),-SUMIFS(StrambioMutuo1!$M:$M,StrambioMutuo1!$A:$A,AO$67),"")</f>
        <v>0</v>
      </c>
    </row>
    <row r="195" spans="8:41" ht="17" x14ac:dyDescent="1.2">
      <c r="J195" s="185" t="s">
        <v>220</v>
      </c>
      <c r="K195" s="185" t="s">
        <v>78</v>
      </c>
      <c r="L195" s="53">
        <f>IF(AND(TRUE,L$67&lt;&gt;""),-SUMIFS(StrambioMutuo1!$O:$O,StrambioMutuo1!$A:$A,L$67),"")</f>
        <v>0</v>
      </c>
      <c r="M195" s="53">
        <f>IF(AND(TRUE,M$67&lt;&gt;""),-SUMIFS(StrambioMutuo1!$O:$O,StrambioMutuo1!$A:$A,M$67),"")</f>
        <v>0</v>
      </c>
      <c r="N195" s="53">
        <f>IF(AND(TRUE,N$67&lt;&gt;""),-SUMIFS(StrambioMutuo1!$O:$O,StrambioMutuo1!$A:$A,N$67),"")</f>
        <v>0</v>
      </c>
      <c r="O195" s="53">
        <f>IF(AND(TRUE,O$67&lt;&gt;""),-SUMIFS(StrambioMutuo1!$O:$O,StrambioMutuo1!$A:$A,O$67),"")</f>
        <v>-30.25</v>
      </c>
      <c r="P195" s="53">
        <f>IF(AND(TRUE,P$67&lt;&gt;""),-SUMIFS(StrambioMutuo1!$O:$O,StrambioMutuo1!$A:$A,P$67),"")</f>
        <v>-33</v>
      </c>
      <c r="Q195" s="53">
        <f>IF(AND(TRUE,Q$67&lt;&gt;""),-SUMIFS(StrambioMutuo1!$O:$O,StrambioMutuo1!$A:$A,Q$67),"")</f>
        <v>-33</v>
      </c>
      <c r="R195" s="53">
        <f>IF(AND(TRUE,R$67&lt;&gt;""),-SUMIFS(StrambioMutuo1!$O:$O,StrambioMutuo1!$A:$A,R$67),"")</f>
        <v>-33</v>
      </c>
      <c r="S195" s="53">
        <f>IF(AND(TRUE,S$67&lt;&gt;""),-SUMIFS(StrambioMutuo1!$O:$O,StrambioMutuo1!$A:$A,S$67),"")</f>
        <v>-33</v>
      </c>
      <c r="T195" s="53">
        <f>IF(AND(TRUE,T$67&lt;&gt;""),-SUMIFS(StrambioMutuo1!$O:$O,StrambioMutuo1!$A:$A,T$67),"")</f>
        <v>-33</v>
      </c>
      <c r="U195" s="53">
        <f>IF(AND(TRUE,U$67&lt;&gt;""),-SUMIFS(StrambioMutuo1!$O:$O,StrambioMutuo1!$A:$A,U$67),"")</f>
        <v>-33</v>
      </c>
      <c r="V195" s="53">
        <f>IF(AND(TRUE,V$67&lt;&gt;""),-SUMIFS(StrambioMutuo1!$O:$O,StrambioMutuo1!$A:$A,V$67),"")</f>
        <v>-33</v>
      </c>
      <c r="W195" s="53">
        <f>IF(AND(TRUE,W$67&lt;&gt;""),-SUMIFS(StrambioMutuo1!$O:$O,StrambioMutuo1!$A:$A,W$67),"")</f>
        <v>-33</v>
      </c>
      <c r="X195" s="53">
        <f>IF(AND(TRUE,X$67&lt;&gt;""),-SUMIFS(StrambioMutuo1!$O:$O,StrambioMutuo1!$A:$A,X$67),"")</f>
        <v>-33</v>
      </c>
      <c r="Y195" s="53">
        <f>IF(AND(TRUE,Y$67&lt;&gt;""),-SUMIFS(StrambioMutuo1!$O:$O,StrambioMutuo1!$A:$A,Y$67),"")</f>
        <v>-33</v>
      </c>
      <c r="Z195" s="53">
        <f>IF(AND(TRUE,Z$67&lt;&gt;""),-SUMIFS(StrambioMutuo1!$O:$O,StrambioMutuo1!$A:$A,Z$67),"")</f>
        <v>-33</v>
      </c>
      <c r="AA195" s="53">
        <f>IF(AND(TRUE,AA$67&lt;&gt;""),-SUMIFS(StrambioMutuo1!$O:$O,StrambioMutuo1!$A:$A,AA$67),"")</f>
        <v>-33</v>
      </c>
      <c r="AB195" s="53">
        <f>IF(AND(TRUE,AB$67&lt;&gt;""),-SUMIFS(StrambioMutuo1!$O:$O,StrambioMutuo1!$A:$A,AB$67),"")</f>
        <v>-33</v>
      </c>
      <c r="AC195" s="53">
        <f>IF(AND(TRUE,AC$67&lt;&gt;""),-SUMIFS(StrambioMutuo1!$O:$O,StrambioMutuo1!$A:$A,AC$67),"")</f>
        <v>-33</v>
      </c>
      <c r="AD195" s="53">
        <f>IF(AND(TRUE,AD$67&lt;&gt;""),-SUMIFS(StrambioMutuo1!$O:$O,StrambioMutuo1!$A:$A,AD$67),"")</f>
        <v>-33</v>
      </c>
      <c r="AE195" s="53">
        <f>IF(AND(TRUE,AE$67&lt;&gt;""),-SUMIFS(StrambioMutuo1!$O:$O,StrambioMutuo1!$A:$A,AE$67),"")</f>
        <v>-33</v>
      </c>
      <c r="AF195" s="53">
        <f>IF(AND(TRUE,AF$67&lt;&gt;""),-SUMIFS(StrambioMutuo1!$O:$O,StrambioMutuo1!$A:$A,AF$67),"")</f>
        <v>-33</v>
      </c>
      <c r="AG195" s="53">
        <f>IF(AND(TRUE,AG$67&lt;&gt;""),-SUMIFS(StrambioMutuo1!$O:$O,StrambioMutuo1!$A:$A,AG$67),"")</f>
        <v>-33</v>
      </c>
      <c r="AH195" s="53">
        <f>IF(AND(TRUE,AH$67&lt;&gt;""),-SUMIFS(StrambioMutuo1!$O:$O,StrambioMutuo1!$A:$A,AH$67),"")</f>
        <v>-33</v>
      </c>
      <c r="AI195" s="53">
        <f>IF(AND(TRUE,AI$67&lt;&gt;""),-SUMIFS(StrambioMutuo1!$O:$O,StrambioMutuo1!$A:$A,AI$67),"")</f>
        <v>-2.75</v>
      </c>
      <c r="AJ195" s="53">
        <f>IF(AND(TRUE,AJ$67&lt;&gt;""),-SUMIFS(StrambioMutuo1!$O:$O,StrambioMutuo1!$A:$A,AJ$67),"")</f>
        <v>0</v>
      </c>
      <c r="AK195" s="53">
        <f>IF(AND(TRUE,AK$67&lt;&gt;""),-SUMIFS(StrambioMutuo1!$O:$O,StrambioMutuo1!$A:$A,AK$67),"")</f>
        <v>0</v>
      </c>
      <c r="AL195" s="53">
        <f>IF(AND(TRUE,AL$67&lt;&gt;""),-SUMIFS(StrambioMutuo1!$O:$O,StrambioMutuo1!$A:$A,AL$67),"")</f>
        <v>0</v>
      </c>
      <c r="AM195" s="53">
        <f>IF(AND(TRUE,AM$67&lt;&gt;""),-SUMIFS(StrambioMutuo1!$O:$O,StrambioMutuo1!$A:$A,AM$67),"")</f>
        <v>0</v>
      </c>
      <c r="AN195" s="53">
        <f>IF(AND(TRUE,AN$67&lt;&gt;""),-SUMIFS(StrambioMutuo1!$O:$O,StrambioMutuo1!$A:$A,AN$67),"")</f>
        <v>0</v>
      </c>
      <c r="AO195" s="53">
        <f>IF(AND(TRUE,AO$67&lt;&gt;""),-SUMIFS(StrambioMutuo1!$O:$O,StrambioMutuo1!$A:$A,AO$67),"")</f>
        <v>0</v>
      </c>
    </row>
    <row r="196" spans="8:41" x14ac:dyDescent="0.75">
      <c r="I196" s="173" t="s">
        <v>14</v>
      </c>
      <c r="J196" s="173"/>
      <c r="K196" s="173" t="s">
        <v>63</v>
      </c>
      <c r="L196" s="172">
        <f>IF(AND(TRUE,L$67&lt;&gt;""),SUM(L192:L195),"")</f>
        <v>0</v>
      </c>
      <c r="M196" s="172">
        <f t="shared" ref="M196:AO196" si="42">IF(AND(TRUE,M$67&lt;&gt;""),SUM(M192:M195),"")</f>
        <v>-11815.369999999997</v>
      </c>
      <c r="N196" s="172">
        <f t="shared" si="42"/>
        <v>-11357.81</v>
      </c>
      <c r="O196" s="172">
        <f t="shared" si="42"/>
        <v>-5935.1596548474354</v>
      </c>
      <c r="P196" s="172">
        <f t="shared" si="42"/>
        <v>-5408.3857727434533</v>
      </c>
      <c r="Q196" s="172">
        <f t="shared" si="42"/>
        <v>-5183.6077924646279</v>
      </c>
      <c r="R196" s="172">
        <f t="shared" si="42"/>
        <v>-4952.6390515700659</v>
      </c>
      <c r="S196" s="172">
        <f t="shared" si="42"/>
        <v>-4715.3090461832116</v>
      </c>
      <c r="T196" s="172">
        <f t="shared" si="42"/>
        <v>-4471.4425764662674</v>
      </c>
      <c r="U196" s="172">
        <f t="shared" si="42"/>
        <v>-4220.8596172855887</v>
      </c>
      <c r="V196" s="172">
        <f t="shared" si="42"/>
        <v>-3963.3751853149724</v>
      </c>
      <c r="W196" s="172">
        <f t="shared" si="42"/>
        <v>-3698.7992024787764</v>
      </c>
      <c r="X196" s="172">
        <f t="shared" si="42"/>
        <v>-3426.9363556340109</v>
      </c>
      <c r="Y196" s="172">
        <f t="shared" si="42"/>
        <v>-3147.5859523878539</v>
      </c>
      <c r="Z196" s="172">
        <f t="shared" si="42"/>
        <v>-2860.5417729441269</v>
      </c>
      <c r="AA196" s="172">
        <f t="shared" si="42"/>
        <v>-2565.591917869393</v>
      </c>
      <c r="AB196" s="172">
        <f t="shared" si="42"/>
        <v>-2262.5186516662679</v>
      </c>
      <c r="AC196" s="172">
        <f t="shared" si="42"/>
        <v>-1951.0982420384798</v>
      </c>
      <c r="AD196" s="172">
        <f t="shared" si="42"/>
        <v>-1631.1007947290227</v>
      </c>
      <c r="AE196" s="172">
        <f t="shared" si="42"/>
        <v>-1302.2900838094783</v>
      </c>
      <c r="AF196" s="172">
        <f t="shared" si="42"/>
        <v>-964.42337729522103</v>
      </c>
      <c r="AG196" s="172">
        <f t="shared" si="42"/>
        <v>-617.25125795777183</v>
      </c>
      <c r="AH196" s="172">
        <f t="shared" si="42"/>
        <v>-260.51743920203137</v>
      </c>
      <c r="AI196" s="172">
        <f t="shared" si="42"/>
        <v>-5.3011617242097913</v>
      </c>
      <c r="AJ196" s="172">
        <f t="shared" si="42"/>
        <v>0</v>
      </c>
      <c r="AK196" s="172">
        <f t="shared" si="42"/>
        <v>0</v>
      </c>
      <c r="AL196" s="172">
        <f t="shared" si="42"/>
        <v>0</v>
      </c>
      <c r="AM196" s="172">
        <f t="shared" si="42"/>
        <v>0</v>
      </c>
      <c r="AN196" s="172">
        <f t="shared" si="42"/>
        <v>0</v>
      </c>
      <c r="AO196" s="172">
        <f t="shared" si="42"/>
        <v>0</v>
      </c>
    </row>
    <row r="197" spans="8:41" x14ac:dyDescent="0.75">
      <c r="I197" s="165" t="s">
        <v>25</v>
      </c>
      <c r="J197" s="165"/>
      <c r="K197" s="165" t="s">
        <v>63</v>
      </c>
      <c r="L197" s="164">
        <f t="shared" ref="L197:AO197" si="43">IF(AND(TRUE,L$67&lt;&gt;""),L190+L196,"")</f>
        <v>-24975.9</v>
      </c>
      <c r="M197" s="164">
        <f t="shared" si="43"/>
        <v>-27437.241999999995</v>
      </c>
      <c r="N197" s="164">
        <f t="shared" si="43"/>
        <v>-26350.938999999998</v>
      </c>
      <c r="O197" s="164">
        <f t="shared" ca="1" si="43"/>
        <v>-25121.698745184665</v>
      </c>
      <c r="P197" s="164">
        <f t="shared" ca="1" si="43"/>
        <v>-24372.112710339396</v>
      </c>
      <c r="Q197" s="164">
        <f t="shared" ca="1" si="43"/>
        <v>-25912.930375347172</v>
      </c>
      <c r="R197" s="164">
        <f t="shared" ca="1" si="43"/>
        <v>-26543.674153828662</v>
      </c>
      <c r="S197" s="164">
        <f t="shared" ca="1" si="43"/>
        <v>-27191.789668356549</v>
      </c>
      <c r="T197" s="164">
        <f t="shared" ca="1" si="43"/>
        <v>-27857.755365526042</v>
      </c>
      <c r="U197" s="164">
        <f t="shared" ca="1" si="43"/>
        <v>-28542.062869149864</v>
      </c>
      <c r="V197" s="164">
        <f t="shared" ca="1" si="43"/>
        <v>-16157.017343180807</v>
      </c>
      <c r="W197" s="164">
        <f t="shared" ca="1" si="43"/>
        <v>-10358.997864629799</v>
      </c>
      <c r="X197" s="164">
        <f t="shared" ca="1" si="43"/>
        <v>-5948.7188067546904</v>
      </c>
      <c r="Y197" s="164">
        <f t="shared" ca="1" si="43"/>
        <v>-5913.0161424655798</v>
      </c>
      <c r="Z197" s="164">
        <f t="shared" ca="1" si="43"/>
        <v>-5430.7563630017848</v>
      </c>
      <c r="AA197" s="164">
        <f t="shared" ca="1" si="43"/>
        <v>-5247.608095386573</v>
      </c>
      <c r="AB197" s="164">
        <f t="shared" ca="1" si="43"/>
        <v>-5213.546869173827</v>
      </c>
      <c r="AC197" s="164">
        <f t="shared" ca="1" si="43"/>
        <v>-5178.547539960512</v>
      </c>
      <c r="AD197" s="164">
        <f t="shared" ca="1" si="43"/>
        <v>-5142.5842708247792</v>
      </c>
      <c r="AE197" s="164">
        <f t="shared" ca="1" si="43"/>
        <v>-5105.6305132528441</v>
      </c>
      <c r="AF197" s="164">
        <f t="shared" ca="1" si="43"/>
        <v>-5067.6589875405607</v>
      </c>
      <c r="AG197" s="164">
        <f t="shared" ca="1" si="43"/>
        <v>-5028.64166265521</v>
      </c>
      <c r="AH197" s="164">
        <f t="shared" ca="1" si="43"/>
        <v>-4988.5497355426696</v>
      </c>
      <c r="AI197" s="164">
        <f t="shared" ca="1" si="43"/>
        <v>-3803.6668813092379</v>
      </c>
      <c r="AJ197" s="164">
        <f t="shared" ca="1" si="43"/>
        <v>-2727.4434723463819</v>
      </c>
      <c r="AK197" s="164">
        <f t="shared" ca="1" si="43"/>
        <v>-1627.0262396002618</v>
      </c>
      <c r="AL197" s="164">
        <f t="shared" ca="1" si="43"/>
        <v>-496.30168023382703</v>
      </c>
      <c r="AM197" s="164">
        <f t="shared" ca="1" si="43"/>
        <v>665.56492009538488</v>
      </c>
      <c r="AN197" s="164">
        <f t="shared" ca="1" si="43"/>
        <v>1859.4312651555429</v>
      </c>
      <c r="AO197" s="164">
        <f t="shared" ca="1" si="43"/>
        <v>661529.48821991624</v>
      </c>
    </row>
    <row r="199" spans="8:41" ht="17" x14ac:dyDescent="1.2">
      <c r="J199" s="184" t="s">
        <v>57</v>
      </c>
      <c r="K199" s="184" t="s">
        <v>77</v>
      </c>
      <c r="L199" s="53">
        <f>IF(AND(TRUE,L$67&lt;&gt;""),SUMIFS(Flussi!$F:$F,Flussi!$B:$B,L$67,Flussi!$D:$D,$J199,Flussi!$E:$E,$K199,Flussi!$A:$A,$D$2),"")</f>
        <v>0</v>
      </c>
      <c r="M199" s="53">
        <f>IF(AND(TRUE,M$67&lt;&gt;""),SUMIFS(Flussi!$F:$F,Flussi!$B:$B,M$67,Flussi!$D:$D,$J199,Flussi!$E:$E,$K199,Flussi!$A:$A,$D$2),"")</f>
        <v>0</v>
      </c>
      <c r="N199" s="53">
        <f>IF(AND(TRUE,N$67&lt;&gt;""),SUMIFS(Flussi!$F:$F,Flussi!$B:$B,N$67,Flussi!$D:$D,$J199,Flussi!$E:$E,$K199,Flussi!$A:$A,$D$2),"")</f>
        <v>0</v>
      </c>
      <c r="O199" s="53">
        <f>IF(AND(TRUE,O$67&lt;&gt;""),SUMIFS(Flussi!$F:$F,Flussi!$B:$B,O$67,Flussi!$D:$D,$J199,Flussi!$E:$E,$K199,Flussi!$A:$A,$D$2),"")</f>
        <v>0</v>
      </c>
      <c r="P199" s="53">
        <f>IF(AND(TRUE,P$67&lt;&gt;""),SUMIFS(Flussi!$F:$F,Flussi!$B:$B,P$67,Flussi!$D:$D,$J199,Flussi!$E:$E,$K199,Flussi!$A:$A,$D$2),"")</f>
        <v>0</v>
      </c>
      <c r="Q199" s="53">
        <f>IF(AND(TRUE,Q$67&lt;&gt;""),SUMIFS(Flussi!$F:$F,Flussi!$B:$B,Q$67,Flussi!$D:$D,$J199,Flussi!$E:$E,$K199,Flussi!$A:$A,$D$2),"")</f>
        <v>0</v>
      </c>
      <c r="R199" s="53">
        <f>IF(AND(TRUE,R$67&lt;&gt;""),SUMIFS(Flussi!$F:$F,Flussi!$B:$B,R$67,Flussi!$D:$D,$J199,Flussi!$E:$E,$K199,Flussi!$A:$A,$D$2),"")</f>
        <v>0</v>
      </c>
      <c r="S199" s="53">
        <f>IF(AND(TRUE,S$67&lt;&gt;""),SUMIFS(Flussi!$F:$F,Flussi!$B:$B,S$67,Flussi!$D:$D,$J199,Flussi!$E:$E,$K199,Flussi!$A:$A,$D$2),"")</f>
        <v>0</v>
      </c>
      <c r="T199" s="53">
        <f>IF(AND(TRUE,T$67&lt;&gt;""),SUMIFS(Flussi!$F:$F,Flussi!$B:$B,T$67,Flussi!$D:$D,$J199,Flussi!$E:$E,$K199,Flussi!$A:$A,$D$2),"")</f>
        <v>0</v>
      </c>
      <c r="U199" s="53">
        <f>IF(AND(TRUE,U$67&lt;&gt;""),SUMIFS(Flussi!$F:$F,Flussi!$B:$B,U$67,Flussi!$D:$D,$J199,Flussi!$E:$E,$K199,Flussi!$A:$A,$D$2),"")</f>
        <v>0</v>
      </c>
      <c r="V199" s="53">
        <f>IF(AND(TRUE,V$67&lt;&gt;""),SUMIFS(Flussi!$F:$F,Flussi!$B:$B,V$67,Flussi!$D:$D,$J199,Flussi!$E:$E,$K199,Flussi!$A:$A,$D$2),"")</f>
        <v>0</v>
      </c>
      <c r="W199" s="53">
        <f>IF(AND(TRUE,W$67&lt;&gt;""),SUMIFS(Flussi!$F:$F,Flussi!$B:$B,W$67,Flussi!$D:$D,$J199,Flussi!$E:$E,$K199,Flussi!$A:$A,$D$2),"")</f>
        <v>0</v>
      </c>
      <c r="X199" s="53">
        <f>IF(AND(TRUE,X$67&lt;&gt;""),SUMIFS(Flussi!$F:$F,Flussi!$B:$B,X$67,Flussi!$D:$D,$J199,Flussi!$E:$E,$K199,Flussi!$A:$A,$D$2),"")</f>
        <v>0</v>
      </c>
      <c r="Y199" s="53">
        <f>IF(AND(TRUE,Y$67&lt;&gt;""),SUMIFS(Flussi!$F:$F,Flussi!$B:$B,Y$67,Flussi!$D:$D,$J199,Flussi!$E:$E,$K199,Flussi!$A:$A,$D$2),"")</f>
        <v>0</v>
      </c>
      <c r="Z199" s="53">
        <f>IF(AND(TRUE,Z$67&lt;&gt;""),SUMIFS(Flussi!$F:$F,Flussi!$B:$B,Z$67,Flussi!$D:$D,$J199,Flussi!$E:$E,$K199,Flussi!$A:$A,$D$2),"")</f>
        <v>0</v>
      </c>
      <c r="AA199" s="53">
        <f>IF(AND(TRUE,AA$67&lt;&gt;""),SUMIFS(Flussi!$F:$F,Flussi!$B:$B,AA$67,Flussi!$D:$D,$J199,Flussi!$E:$E,$K199,Flussi!$A:$A,$D$2),"")</f>
        <v>0</v>
      </c>
      <c r="AB199" s="53">
        <f>IF(AND(TRUE,AB$67&lt;&gt;""),SUMIFS(Flussi!$F:$F,Flussi!$B:$B,AB$67,Flussi!$D:$D,$J199,Flussi!$E:$E,$K199,Flussi!$A:$A,$D$2),"")</f>
        <v>0</v>
      </c>
      <c r="AC199" s="53">
        <f>IF(AND(TRUE,AC$67&lt;&gt;""),SUMIFS(Flussi!$F:$F,Flussi!$B:$B,AC$67,Flussi!$D:$D,$J199,Flussi!$E:$E,$K199,Flussi!$A:$A,$D$2),"")</f>
        <v>0</v>
      </c>
      <c r="AD199" s="53">
        <f>IF(AND(TRUE,AD$67&lt;&gt;""),SUMIFS(Flussi!$F:$F,Flussi!$B:$B,AD$67,Flussi!$D:$D,$J199,Flussi!$E:$E,$K199,Flussi!$A:$A,$D$2),"")</f>
        <v>0</v>
      </c>
      <c r="AE199" s="53">
        <f>IF(AND(TRUE,AE$67&lt;&gt;""),SUMIFS(Flussi!$F:$F,Flussi!$B:$B,AE$67,Flussi!$D:$D,$J199,Flussi!$E:$E,$K199,Flussi!$A:$A,$D$2),"")</f>
        <v>0</v>
      </c>
      <c r="AF199" s="53">
        <f>IF(AND(TRUE,AF$67&lt;&gt;""),SUMIFS(Flussi!$F:$F,Flussi!$B:$B,AF$67,Flussi!$D:$D,$J199,Flussi!$E:$E,$K199,Flussi!$A:$A,$D$2),"")</f>
        <v>0</v>
      </c>
      <c r="AG199" s="53">
        <f>IF(AND(TRUE,AG$67&lt;&gt;""),SUMIFS(Flussi!$F:$F,Flussi!$B:$B,AG$67,Flussi!$D:$D,$J199,Flussi!$E:$E,$K199,Flussi!$A:$A,$D$2),"")</f>
        <v>0</v>
      </c>
      <c r="AH199" s="53">
        <f>IF(AND(TRUE,AH$67&lt;&gt;""),SUMIFS(Flussi!$F:$F,Flussi!$B:$B,AH$67,Flussi!$D:$D,$J199,Flussi!$E:$E,$K199,Flussi!$A:$A,$D$2),"")</f>
        <v>0</v>
      </c>
      <c r="AI199" s="53">
        <f>IF(AND(TRUE,AI$67&lt;&gt;""),SUMIFS(Flussi!$F:$F,Flussi!$B:$B,AI$67,Flussi!$D:$D,$J199,Flussi!$E:$E,$K199,Flussi!$A:$A,$D$2),"")</f>
        <v>0</v>
      </c>
      <c r="AJ199" s="53">
        <f>IF(AND(TRUE,AJ$67&lt;&gt;""),SUMIFS(Flussi!$F:$F,Flussi!$B:$B,AJ$67,Flussi!$D:$D,$J199,Flussi!$E:$E,$K199,Flussi!$A:$A,$D$2),"")</f>
        <v>0</v>
      </c>
      <c r="AK199" s="53">
        <f>IF(AND(TRUE,AK$67&lt;&gt;""),SUMIFS(Flussi!$F:$F,Flussi!$B:$B,AK$67,Flussi!$D:$D,$J199,Flussi!$E:$E,$K199,Flussi!$A:$A,$D$2),"")</f>
        <v>0</v>
      </c>
      <c r="AL199" s="53">
        <f>IF(AND(TRUE,AL$67&lt;&gt;""),SUMIFS(Flussi!$F:$F,Flussi!$B:$B,AL$67,Flussi!$D:$D,$J199,Flussi!$E:$E,$K199,Flussi!$A:$A,$D$2),"")</f>
        <v>0</v>
      </c>
      <c r="AM199" s="53">
        <f>IF(AND(TRUE,AM$67&lt;&gt;""),SUMIFS(Flussi!$F:$F,Flussi!$B:$B,AM$67,Flussi!$D:$D,$J199,Flussi!$E:$E,$K199,Flussi!$A:$A,$D$2),"")</f>
        <v>0</v>
      </c>
      <c r="AN199" s="53">
        <f>IF(AND(TRUE,AN$67&lt;&gt;""),SUMIFS(Flussi!$F:$F,Flussi!$B:$B,AN$67,Flussi!$D:$D,$J199,Flussi!$E:$E,$K199,Flussi!$A:$A,$D$2),"")</f>
        <v>0</v>
      </c>
      <c r="AO199" s="53">
        <f>IF(AND(TRUE,AO$67&lt;&gt;""),SUMIFS(Flussi!$F:$F,Flussi!$B:$B,AO$67,Flussi!$D:$D,$J199,Flussi!$E:$E,$K199,Flussi!$A:$A,$D$2),"")</f>
        <v>0</v>
      </c>
    </row>
    <row r="200" spans="8:41" ht="17" x14ac:dyDescent="1.2">
      <c r="J200" s="184" t="s">
        <v>57</v>
      </c>
      <c r="K200" s="184" t="s">
        <v>76</v>
      </c>
      <c r="L200" s="53">
        <f>IF(AND(TRUE,L$67&lt;&gt;""),SUMIFS(Flussi!$F:$F,Flussi!$B:$B,L$67,Flussi!$D:$D,$J200,Flussi!$E:$E,$K200,Flussi!$A:$A,$D$2),"")</f>
        <v>0</v>
      </c>
      <c r="M200" s="53">
        <f>IF(AND(TRUE,M$67&lt;&gt;""),SUMIFS(Flussi!$F:$F,Flussi!$B:$B,M$67,Flussi!$D:$D,$J200,Flussi!$E:$E,$K200,Flussi!$A:$A,$D$2),"")</f>
        <v>0</v>
      </c>
      <c r="N200" s="53">
        <f>IF(AND(TRUE,N$67&lt;&gt;""),SUMIFS(Flussi!$F:$F,Flussi!$B:$B,N$67,Flussi!$D:$D,$J200,Flussi!$E:$E,$K200,Flussi!$A:$A,$D$2),"")</f>
        <v>0</v>
      </c>
      <c r="O200" s="53">
        <f>IF(AND(TRUE,O$67&lt;&gt;""),SUMIFS(Flussi!$F:$F,Flussi!$B:$B,O$67,Flussi!$D:$D,$J200,Flussi!$E:$E,$K200,Flussi!$A:$A,$D$2),"")</f>
        <v>0</v>
      </c>
      <c r="P200" s="53">
        <f>IF(AND(TRUE,P$67&lt;&gt;""),SUMIFS(Flussi!$F:$F,Flussi!$B:$B,P$67,Flussi!$D:$D,$J200,Flussi!$E:$E,$K200,Flussi!$A:$A,$D$2),"")</f>
        <v>0</v>
      </c>
      <c r="Q200" s="53">
        <f>IF(AND(TRUE,Q$67&lt;&gt;""),SUMIFS(Flussi!$F:$F,Flussi!$B:$B,Q$67,Flussi!$D:$D,$J200,Flussi!$E:$E,$K200,Flussi!$A:$A,$D$2),"")</f>
        <v>0</v>
      </c>
      <c r="R200" s="53">
        <f>IF(AND(TRUE,R$67&lt;&gt;""),SUMIFS(Flussi!$F:$F,Flussi!$B:$B,R$67,Flussi!$D:$D,$J200,Flussi!$E:$E,$K200,Flussi!$A:$A,$D$2),"")</f>
        <v>0</v>
      </c>
      <c r="S200" s="53">
        <f>IF(AND(TRUE,S$67&lt;&gt;""),SUMIFS(Flussi!$F:$F,Flussi!$B:$B,S$67,Flussi!$D:$D,$J200,Flussi!$E:$E,$K200,Flussi!$A:$A,$D$2),"")</f>
        <v>0</v>
      </c>
      <c r="T200" s="53">
        <f>IF(AND(TRUE,T$67&lt;&gt;""),SUMIFS(Flussi!$F:$F,Flussi!$B:$B,T$67,Flussi!$D:$D,$J200,Flussi!$E:$E,$K200,Flussi!$A:$A,$D$2),"")</f>
        <v>0</v>
      </c>
      <c r="U200" s="53">
        <f>IF(AND(TRUE,U$67&lt;&gt;""),SUMIFS(Flussi!$F:$F,Flussi!$B:$B,U$67,Flussi!$D:$D,$J200,Flussi!$E:$E,$K200,Flussi!$A:$A,$D$2),"")</f>
        <v>0</v>
      </c>
      <c r="V200" s="53">
        <f>IF(AND(TRUE,V$67&lt;&gt;""),SUMIFS(Flussi!$F:$F,Flussi!$B:$B,V$67,Flussi!$D:$D,$J200,Flussi!$E:$E,$K200,Flussi!$A:$A,$D$2),"")</f>
        <v>0</v>
      </c>
      <c r="W200" s="53">
        <f>IF(AND(TRUE,W$67&lt;&gt;""),SUMIFS(Flussi!$F:$F,Flussi!$B:$B,W$67,Flussi!$D:$D,$J200,Flussi!$E:$E,$K200,Flussi!$A:$A,$D$2),"")</f>
        <v>0</v>
      </c>
      <c r="X200" s="53">
        <f>IF(AND(TRUE,X$67&lt;&gt;""),SUMIFS(Flussi!$F:$F,Flussi!$B:$B,X$67,Flussi!$D:$D,$J200,Flussi!$E:$E,$K200,Flussi!$A:$A,$D$2),"")</f>
        <v>0</v>
      </c>
      <c r="Y200" s="53">
        <f>IF(AND(TRUE,Y$67&lt;&gt;""),SUMIFS(Flussi!$F:$F,Flussi!$B:$B,Y$67,Flussi!$D:$D,$J200,Flussi!$E:$E,$K200,Flussi!$A:$A,$D$2),"")</f>
        <v>0</v>
      </c>
      <c r="Z200" s="53">
        <f>IF(AND(TRUE,Z$67&lt;&gt;""),SUMIFS(Flussi!$F:$F,Flussi!$B:$B,Z$67,Flussi!$D:$D,$J200,Flussi!$E:$E,$K200,Flussi!$A:$A,$D$2),"")</f>
        <v>0</v>
      </c>
      <c r="AA200" s="53">
        <f>IF(AND(TRUE,AA$67&lt;&gt;""),SUMIFS(Flussi!$F:$F,Flussi!$B:$B,AA$67,Flussi!$D:$D,$J200,Flussi!$E:$E,$K200,Flussi!$A:$A,$D$2),"")</f>
        <v>0</v>
      </c>
      <c r="AB200" s="53">
        <f>IF(AND(TRUE,AB$67&lt;&gt;""),SUMIFS(Flussi!$F:$F,Flussi!$B:$B,AB$67,Flussi!$D:$D,$J200,Flussi!$E:$E,$K200,Flussi!$A:$A,$D$2),"")</f>
        <v>0</v>
      </c>
      <c r="AC200" s="53">
        <f>IF(AND(TRUE,AC$67&lt;&gt;""),SUMIFS(Flussi!$F:$F,Flussi!$B:$B,AC$67,Flussi!$D:$D,$J200,Flussi!$E:$E,$K200,Flussi!$A:$A,$D$2),"")</f>
        <v>0</v>
      </c>
      <c r="AD200" s="53">
        <f>IF(AND(TRUE,AD$67&lt;&gt;""),SUMIFS(Flussi!$F:$F,Flussi!$B:$B,AD$67,Flussi!$D:$D,$J200,Flussi!$E:$E,$K200,Flussi!$A:$A,$D$2),"")</f>
        <v>0</v>
      </c>
      <c r="AE200" s="53">
        <f>IF(AND(TRUE,AE$67&lt;&gt;""),SUMIFS(Flussi!$F:$F,Flussi!$B:$B,AE$67,Flussi!$D:$D,$J200,Flussi!$E:$E,$K200,Flussi!$A:$A,$D$2),"")</f>
        <v>0</v>
      </c>
      <c r="AF200" s="53">
        <f>IF(AND(TRUE,AF$67&lt;&gt;""),SUMIFS(Flussi!$F:$F,Flussi!$B:$B,AF$67,Flussi!$D:$D,$J200,Flussi!$E:$E,$K200,Flussi!$A:$A,$D$2),"")</f>
        <v>0</v>
      </c>
      <c r="AG200" s="53">
        <f>IF(AND(TRUE,AG$67&lt;&gt;""),SUMIFS(Flussi!$F:$F,Flussi!$B:$B,AG$67,Flussi!$D:$D,$J200,Flussi!$E:$E,$K200,Flussi!$A:$A,$D$2),"")</f>
        <v>0</v>
      </c>
      <c r="AH200" s="53">
        <f>IF(AND(TRUE,AH$67&lt;&gt;""),SUMIFS(Flussi!$F:$F,Flussi!$B:$B,AH$67,Flussi!$D:$D,$J200,Flussi!$E:$E,$K200,Flussi!$A:$A,$D$2),"")</f>
        <v>0</v>
      </c>
      <c r="AI200" s="53">
        <f>IF(AND(TRUE,AI$67&lt;&gt;""),SUMIFS(Flussi!$F:$F,Flussi!$B:$B,AI$67,Flussi!$D:$D,$J200,Flussi!$E:$E,$K200,Flussi!$A:$A,$D$2),"")</f>
        <v>0</v>
      </c>
      <c r="AJ200" s="53">
        <f>IF(AND(TRUE,AJ$67&lt;&gt;""),SUMIFS(Flussi!$F:$F,Flussi!$B:$B,AJ$67,Flussi!$D:$D,$J200,Flussi!$E:$E,$K200,Flussi!$A:$A,$D$2),"")</f>
        <v>0</v>
      </c>
      <c r="AK200" s="53">
        <f>IF(AND(TRUE,AK$67&lt;&gt;""),SUMIFS(Flussi!$F:$F,Flussi!$B:$B,AK$67,Flussi!$D:$D,$J200,Flussi!$E:$E,$K200,Flussi!$A:$A,$D$2),"")</f>
        <v>0</v>
      </c>
      <c r="AL200" s="53">
        <f>IF(AND(TRUE,AL$67&lt;&gt;""),SUMIFS(Flussi!$F:$F,Flussi!$B:$B,AL$67,Flussi!$D:$D,$J200,Flussi!$E:$E,$K200,Flussi!$A:$A,$D$2),"")</f>
        <v>0</v>
      </c>
      <c r="AM200" s="53">
        <f>IF(AND(TRUE,AM$67&lt;&gt;""),SUMIFS(Flussi!$F:$F,Flussi!$B:$B,AM$67,Flussi!$D:$D,$J200,Flussi!$E:$E,$K200,Flussi!$A:$A,$D$2),"")</f>
        <v>0</v>
      </c>
      <c r="AN200" s="53">
        <f>IF(AND(TRUE,AN$67&lt;&gt;""),SUMIFS(Flussi!$F:$F,Flussi!$B:$B,AN$67,Flussi!$D:$D,$J200,Flussi!$E:$E,$K200,Flussi!$A:$A,$D$2),"")</f>
        <v>0</v>
      </c>
      <c r="AO200" s="53">
        <f>IF(AND(TRUE,AO$67&lt;&gt;""),SUMIFS(Flussi!$F:$F,Flussi!$B:$B,AO$67,Flussi!$D:$D,$J200,Flussi!$E:$E,$K200,Flussi!$A:$A,$D$2),"")</f>
        <v>0</v>
      </c>
    </row>
    <row r="201" spans="8:41" ht="17" x14ac:dyDescent="1.2">
      <c r="J201" s="184" t="s">
        <v>57</v>
      </c>
      <c r="K201" s="184" t="s">
        <v>75</v>
      </c>
      <c r="L201" s="53">
        <f>IF(AND(TRUE,L$67&lt;&gt;""),SUMIFS(Flussi!$F:$F,Flussi!$B:$B,L$67,Flussi!$D:$D,$J201,Flussi!$E:$E,$K201,Flussi!$A:$A,$D$2),"")</f>
        <v>0</v>
      </c>
      <c r="M201" s="53">
        <f>IF(AND(TRUE,M$67&lt;&gt;""),SUMIFS(Flussi!$F:$F,Flussi!$B:$B,M$67,Flussi!$D:$D,$J201,Flussi!$E:$E,$K201,Flussi!$A:$A,$D$2),"")</f>
        <v>0</v>
      </c>
      <c r="N201" s="53">
        <f>IF(AND(TRUE,N$67&lt;&gt;""),SUMIFS(Flussi!$F:$F,Flussi!$B:$B,N$67,Flussi!$D:$D,$J201,Flussi!$E:$E,$K201,Flussi!$A:$A,$D$2),"")</f>
        <v>0</v>
      </c>
      <c r="O201" s="53">
        <f>IF(AND(TRUE,O$67&lt;&gt;""),SUMIFS(Flussi!$F:$F,Flussi!$B:$B,O$67,Flussi!$D:$D,$J201,Flussi!$E:$E,$K201,Flussi!$A:$A,$D$2),"")</f>
        <v>0</v>
      </c>
      <c r="P201" s="53">
        <f>IF(AND(TRUE,P$67&lt;&gt;""),SUMIFS(Flussi!$F:$F,Flussi!$B:$B,P$67,Flussi!$D:$D,$J201,Flussi!$E:$E,$K201,Flussi!$A:$A,$D$2),"")</f>
        <v>0</v>
      </c>
      <c r="Q201" s="53">
        <f>IF(AND(TRUE,Q$67&lt;&gt;""),SUMIFS(Flussi!$F:$F,Flussi!$B:$B,Q$67,Flussi!$D:$D,$J201,Flussi!$E:$E,$K201,Flussi!$A:$A,$D$2),"")</f>
        <v>0</v>
      </c>
      <c r="R201" s="53">
        <f>IF(AND(TRUE,R$67&lt;&gt;""),SUMIFS(Flussi!$F:$F,Flussi!$B:$B,R$67,Flussi!$D:$D,$J201,Flussi!$E:$E,$K201,Flussi!$A:$A,$D$2),"")</f>
        <v>0</v>
      </c>
      <c r="S201" s="53">
        <f>IF(AND(TRUE,S$67&lt;&gt;""),SUMIFS(Flussi!$F:$F,Flussi!$B:$B,S$67,Flussi!$D:$D,$J201,Flussi!$E:$E,$K201,Flussi!$A:$A,$D$2),"")</f>
        <v>0</v>
      </c>
      <c r="T201" s="53">
        <f>IF(AND(TRUE,T$67&lt;&gt;""),SUMIFS(Flussi!$F:$F,Flussi!$B:$B,T$67,Flussi!$D:$D,$J201,Flussi!$E:$E,$K201,Flussi!$A:$A,$D$2),"")</f>
        <v>0</v>
      </c>
      <c r="U201" s="53">
        <f>IF(AND(TRUE,U$67&lt;&gt;""),SUMIFS(Flussi!$F:$F,Flussi!$B:$B,U$67,Flussi!$D:$D,$J201,Flussi!$E:$E,$K201,Flussi!$A:$A,$D$2),"")</f>
        <v>0</v>
      </c>
      <c r="V201" s="53">
        <f>IF(AND(TRUE,V$67&lt;&gt;""),SUMIFS(Flussi!$F:$F,Flussi!$B:$B,V$67,Flussi!$D:$D,$J201,Flussi!$E:$E,$K201,Flussi!$A:$A,$D$2),"")</f>
        <v>0</v>
      </c>
      <c r="W201" s="53">
        <f>IF(AND(TRUE,W$67&lt;&gt;""),SUMIFS(Flussi!$F:$F,Flussi!$B:$B,W$67,Flussi!$D:$D,$J201,Flussi!$E:$E,$K201,Flussi!$A:$A,$D$2),"")</f>
        <v>0</v>
      </c>
      <c r="X201" s="53">
        <f>IF(AND(TRUE,X$67&lt;&gt;""),SUMIFS(Flussi!$F:$F,Flussi!$B:$B,X$67,Flussi!$D:$D,$J201,Flussi!$E:$E,$K201,Flussi!$A:$A,$D$2),"")</f>
        <v>0</v>
      </c>
      <c r="Y201" s="53">
        <f>IF(AND(TRUE,Y$67&lt;&gt;""),SUMIFS(Flussi!$F:$F,Flussi!$B:$B,Y$67,Flussi!$D:$D,$J201,Flussi!$E:$E,$K201,Flussi!$A:$A,$D$2),"")</f>
        <v>0</v>
      </c>
      <c r="Z201" s="53">
        <f>IF(AND(TRUE,Z$67&lt;&gt;""),SUMIFS(Flussi!$F:$F,Flussi!$B:$B,Z$67,Flussi!$D:$D,$J201,Flussi!$E:$E,$K201,Flussi!$A:$A,$D$2),"")</f>
        <v>0</v>
      </c>
      <c r="AA201" s="53">
        <f>IF(AND(TRUE,AA$67&lt;&gt;""),SUMIFS(Flussi!$F:$F,Flussi!$B:$B,AA$67,Flussi!$D:$D,$J201,Flussi!$E:$E,$K201,Flussi!$A:$A,$D$2),"")</f>
        <v>0</v>
      </c>
      <c r="AB201" s="53">
        <f>IF(AND(TRUE,AB$67&lt;&gt;""),SUMIFS(Flussi!$F:$F,Flussi!$B:$B,AB$67,Flussi!$D:$D,$J201,Flussi!$E:$E,$K201,Flussi!$A:$A,$D$2),"")</f>
        <v>0</v>
      </c>
      <c r="AC201" s="53">
        <f>IF(AND(TRUE,AC$67&lt;&gt;""),SUMIFS(Flussi!$F:$F,Flussi!$B:$B,AC$67,Flussi!$D:$D,$J201,Flussi!$E:$E,$K201,Flussi!$A:$A,$D$2),"")</f>
        <v>0</v>
      </c>
      <c r="AD201" s="53">
        <f>IF(AND(TRUE,AD$67&lt;&gt;""),SUMIFS(Flussi!$F:$F,Flussi!$B:$B,AD$67,Flussi!$D:$D,$J201,Flussi!$E:$E,$K201,Flussi!$A:$A,$D$2),"")</f>
        <v>0</v>
      </c>
      <c r="AE201" s="53">
        <f>IF(AND(TRUE,AE$67&lt;&gt;""),SUMIFS(Flussi!$F:$F,Flussi!$B:$B,AE$67,Flussi!$D:$D,$J201,Flussi!$E:$E,$K201,Flussi!$A:$A,$D$2),"")</f>
        <v>0</v>
      </c>
      <c r="AF201" s="53">
        <f>IF(AND(TRUE,AF$67&lt;&gt;""),SUMIFS(Flussi!$F:$F,Flussi!$B:$B,AF$67,Flussi!$D:$D,$J201,Flussi!$E:$E,$K201,Flussi!$A:$A,$D$2),"")</f>
        <v>0</v>
      </c>
      <c r="AG201" s="53">
        <f>IF(AND(TRUE,AG$67&lt;&gt;""),SUMIFS(Flussi!$F:$F,Flussi!$B:$B,AG$67,Flussi!$D:$D,$J201,Flussi!$E:$E,$K201,Flussi!$A:$A,$D$2),"")</f>
        <v>0</v>
      </c>
      <c r="AH201" s="53">
        <f>IF(AND(TRUE,AH$67&lt;&gt;""),SUMIFS(Flussi!$F:$F,Flussi!$B:$B,AH$67,Flussi!$D:$D,$J201,Flussi!$E:$E,$K201,Flussi!$A:$A,$D$2),"")</f>
        <v>0</v>
      </c>
      <c r="AI201" s="53">
        <f>IF(AND(TRUE,AI$67&lt;&gt;""),SUMIFS(Flussi!$F:$F,Flussi!$B:$B,AI$67,Flussi!$D:$D,$J201,Flussi!$E:$E,$K201,Flussi!$A:$A,$D$2),"")</f>
        <v>0</v>
      </c>
      <c r="AJ201" s="53">
        <f>IF(AND(TRUE,AJ$67&lt;&gt;""),SUMIFS(Flussi!$F:$F,Flussi!$B:$B,AJ$67,Flussi!$D:$D,$J201,Flussi!$E:$E,$K201,Flussi!$A:$A,$D$2),"")</f>
        <v>0</v>
      </c>
      <c r="AK201" s="53">
        <f>IF(AND(TRUE,AK$67&lt;&gt;""),SUMIFS(Flussi!$F:$F,Flussi!$B:$B,AK$67,Flussi!$D:$D,$J201,Flussi!$E:$E,$K201,Flussi!$A:$A,$D$2),"")</f>
        <v>0</v>
      </c>
      <c r="AL201" s="53">
        <f>IF(AND(TRUE,AL$67&lt;&gt;""),SUMIFS(Flussi!$F:$F,Flussi!$B:$B,AL$67,Flussi!$D:$D,$J201,Flussi!$E:$E,$K201,Flussi!$A:$A,$D$2),"")</f>
        <v>0</v>
      </c>
      <c r="AM201" s="53">
        <f>IF(AND(TRUE,AM$67&lt;&gt;""),SUMIFS(Flussi!$F:$F,Flussi!$B:$B,AM$67,Flussi!$D:$D,$J201,Flussi!$E:$E,$K201,Flussi!$A:$A,$D$2),"")</f>
        <v>0</v>
      </c>
      <c r="AN201" s="53">
        <f>IF(AND(TRUE,AN$67&lt;&gt;""),SUMIFS(Flussi!$F:$F,Flussi!$B:$B,AN$67,Flussi!$D:$D,$J201,Flussi!$E:$E,$K201,Flussi!$A:$A,$D$2),"")</f>
        <v>0</v>
      </c>
      <c r="AO201" s="53">
        <f>IF(AND(TRUE,AO$67&lt;&gt;""),SUMIFS(Flussi!$F:$F,Flussi!$B:$B,AO$67,Flussi!$D:$D,$J201,Flussi!$E:$E,$K201,Flussi!$A:$A,$D$2),"")</f>
        <v>0</v>
      </c>
    </row>
    <row r="202" spans="8:41" ht="17" x14ac:dyDescent="1.2">
      <c r="J202" s="184" t="s">
        <v>57</v>
      </c>
      <c r="K202" s="184" t="s">
        <v>74</v>
      </c>
      <c r="L202" s="53">
        <f>IF(AND(TRUE,L$67&lt;&gt;""),SUMIFS(Flussi!$F:$F,Flussi!$B:$B,L$67,Flussi!$D:$D,$J202,Flussi!$E:$E,$K202,Flussi!$A:$A,$D$2),"")</f>
        <v>-72</v>
      </c>
      <c r="M202" s="53">
        <f>IF(AND(TRUE,M$67&lt;&gt;""),SUMIFS(Flussi!$F:$F,Flussi!$B:$B,M$67,Flussi!$D:$D,$J202,Flussi!$E:$E,$K202,Flussi!$A:$A,$D$2),"")</f>
        <v>-172</v>
      </c>
      <c r="N202" s="53">
        <f>IF(AND(TRUE,N$67&lt;&gt;""),SUMIFS(Flussi!$F:$F,Flussi!$B:$B,N$67,Flussi!$D:$D,$J202,Flussi!$E:$E,$K202,Flussi!$A:$A,$D$2),"")</f>
        <v>0</v>
      </c>
      <c r="O202" s="53">
        <f>IF(AND(TRUE,O$67&lt;&gt;""),SUMIFS(Flussi!$F:$F,Flussi!$B:$B,O$67,Flussi!$D:$D,$J202,Flussi!$E:$E,$K202,Flussi!$A:$A,$D$2),"")</f>
        <v>0</v>
      </c>
      <c r="P202" s="53">
        <f>IF(AND(TRUE,P$67&lt;&gt;""),SUMIFS(Flussi!$F:$F,Flussi!$B:$B,P$67,Flussi!$D:$D,$J202,Flussi!$E:$E,$K202,Flussi!$A:$A,$D$2),"")</f>
        <v>0</v>
      </c>
      <c r="Q202" s="53">
        <f ca="1">IF(AND(TRUE,Q$67&lt;&gt;""),SUMIFS(Flussi!$F:$F,Flussi!$B:$B,Q$67,Flussi!$D:$D,$J202,Flussi!$E:$E,$K202,Flussi!$A:$A,$D$2),"")</f>
        <v>0</v>
      </c>
      <c r="R202" s="53">
        <f ca="1">IF(AND(TRUE,R$67&lt;&gt;""),SUMIFS(Flussi!$F:$F,Flussi!$B:$B,R$67,Flussi!$D:$D,$J202,Flussi!$E:$E,$K202,Flussi!$A:$A,$D$2),"")</f>
        <v>0</v>
      </c>
      <c r="S202" s="53">
        <f ca="1">IF(AND(TRUE,S$67&lt;&gt;""),SUMIFS(Flussi!$F:$F,Flussi!$B:$B,S$67,Flussi!$D:$D,$J202,Flussi!$E:$E,$K202,Flussi!$A:$A,$D$2),"")</f>
        <v>0</v>
      </c>
      <c r="T202" s="53">
        <f ca="1">IF(AND(TRUE,T$67&lt;&gt;""),SUMIFS(Flussi!$F:$F,Flussi!$B:$B,T$67,Flussi!$D:$D,$J202,Flussi!$E:$E,$K202,Flussi!$A:$A,$D$2),"")</f>
        <v>0</v>
      </c>
      <c r="U202" s="53">
        <f ca="1">IF(AND(TRUE,U$67&lt;&gt;""),SUMIFS(Flussi!$F:$F,Flussi!$B:$B,U$67,Flussi!$D:$D,$J202,Flussi!$E:$E,$K202,Flussi!$A:$A,$D$2),"")</f>
        <v>0</v>
      </c>
      <c r="V202" s="53">
        <f ca="1">IF(AND(TRUE,V$67&lt;&gt;""),SUMIFS(Flussi!$F:$F,Flussi!$B:$B,V$67,Flussi!$D:$D,$J202,Flussi!$E:$E,$K202,Flussi!$A:$A,$D$2),"")</f>
        <v>0</v>
      </c>
      <c r="W202" s="53">
        <f ca="1">IF(AND(TRUE,W$67&lt;&gt;""),SUMIFS(Flussi!$F:$F,Flussi!$B:$B,W$67,Flussi!$D:$D,$J202,Flussi!$E:$E,$K202,Flussi!$A:$A,$D$2),"")</f>
        <v>0</v>
      </c>
      <c r="X202" s="53">
        <f ca="1">IF(AND(TRUE,X$67&lt;&gt;""),SUMIFS(Flussi!$F:$F,Flussi!$B:$B,X$67,Flussi!$D:$D,$J202,Flussi!$E:$E,$K202,Flussi!$A:$A,$D$2),"")</f>
        <v>0</v>
      </c>
      <c r="Y202" s="53">
        <f ca="1">IF(AND(TRUE,Y$67&lt;&gt;""),SUMIFS(Flussi!$F:$F,Flussi!$B:$B,Y$67,Flussi!$D:$D,$J202,Flussi!$E:$E,$K202,Flussi!$A:$A,$D$2),"")</f>
        <v>0</v>
      </c>
      <c r="Z202" s="53">
        <f ca="1">IF(AND(TRUE,Z$67&lt;&gt;""),SUMIFS(Flussi!$F:$F,Flussi!$B:$B,Z$67,Flussi!$D:$D,$J202,Flussi!$E:$E,$K202,Flussi!$A:$A,$D$2),"")</f>
        <v>0</v>
      </c>
      <c r="AA202" s="53">
        <f ca="1">IF(AND(TRUE,AA$67&lt;&gt;""),SUMIFS(Flussi!$F:$F,Flussi!$B:$B,AA$67,Flussi!$D:$D,$J202,Flussi!$E:$E,$K202,Flussi!$A:$A,$D$2),"")</f>
        <v>0</v>
      </c>
      <c r="AB202" s="53">
        <f ca="1">IF(AND(TRUE,AB$67&lt;&gt;""),SUMIFS(Flussi!$F:$F,Flussi!$B:$B,AB$67,Flussi!$D:$D,$J202,Flussi!$E:$E,$K202,Flussi!$A:$A,$D$2),"")</f>
        <v>0</v>
      </c>
      <c r="AC202" s="53">
        <f ca="1">IF(AND(TRUE,AC$67&lt;&gt;""),SUMIFS(Flussi!$F:$F,Flussi!$B:$B,AC$67,Flussi!$D:$D,$J202,Flussi!$E:$E,$K202,Flussi!$A:$A,$D$2),"")</f>
        <v>0</v>
      </c>
      <c r="AD202" s="53">
        <f ca="1">IF(AND(TRUE,AD$67&lt;&gt;""),SUMIFS(Flussi!$F:$F,Flussi!$B:$B,AD$67,Flussi!$D:$D,$J202,Flussi!$E:$E,$K202,Flussi!$A:$A,$D$2),"")</f>
        <v>0</v>
      </c>
      <c r="AE202" s="53">
        <f ca="1">IF(AND(TRUE,AE$67&lt;&gt;""),SUMIFS(Flussi!$F:$F,Flussi!$B:$B,AE$67,Flussi!$D:$D,$J202,Flussi!$E:$E,$K202,Flussi!$A:$A,$D$2),"")</f>
        <v>0</v>
      </c>
      <c r="AF202" s="53">
        <f ca="1">IF(AND(TRUE,AF$67&lt;&gt;""),SUMIFS(Flussi!$F:$F,Flussi!$B:$B,AF$67,Flussi!$D:$D,$J202,Flussi!$E:$E,$K202,Flussi!$A:$A,$D$2),"")</f>
        <v>0</v>
      </c>
      <c r="AG202" s="53">
        <f ca="1">IF(AND(TRUE,AG$67&lt;&gt;""),SUMIFS(Flussi!$F:$F,Flussi!$B:$B,AG$67,Flussi!$D:$D,$J202,Flussi!$E:$E,$K202,Flussi!$A:$A,$D$2),"")</f>
        <v>0</v>
      </c>
      <c r="AH202" s="53">
        <f ca="1">IF(AND(TRUE,AH$67&lt;&gt;""),SUMIFS(Flussi!$F:$F,Flussi!$B:$B,AH$67,Flussi!$D:$D,$J202,Flussi!$E:$E,$K202,Flussi!$A:$A,$D$2),"")</f>
        <v>0</v>
      </c>
      <c r="AI202" s="53">
        <f ca="1">IF(AND(TRUE,AI$67&lt;&gt;""),SUMIFS(Flussi!$F:$F,Flussi!$B:$B,AI$67,Flussi!$D:$D,$J202,Flussi!$E:$E,$K202,Flussi!$A:$A,$D$2),"")</f>
        <v>0</v>
      </c>
      <c r="AJ202" s="53">
        <f ca="1">IF(AND(TRUE,AJ$67&lt;&gt;""),SUMIFS(Flussi!$F:$F,Flussi!$B:$B,AJ$67,Flussi!$D:$D,$J202,Flussi!$E:$E,$K202,Flussi!$A:$A,$D$2),"")</f>
        <v>0</v>
      </c>
      <c r="AK202" s="53">
        <f ca="1">IF(AND(TRUE,AK$67&lt;&gt;""),SUMIFS(Flussi!$F:$F,Flussi!$B:$B,AK$67,Flussi!$D:$D,$J202,Flussi!$E:$E,$K202,Flussi!$A:$A,$D$2),"")</f>
        <v>0</v>
      </c>
      <c r="AL202" s="53">
        <f ca="1">IF(AND(TRUE,AL$67&lt;&gt;""),SUMIFS(Flussi!$F:$F,Flussi!$B:$B,AL$67,Flussi!$D:$D,$J202,Flussi!$E:$E,$K202,Flussi!$A:$A,$D$2),"")</f>
        <v>0</v>
      </c>
      <c r="AM202" s="53">
        <f ca="1">IF(AND(TRUE,AM$67&lt;&gt;""),SUMIFS(Flussi!$F:$F,Flussi!$B:$B,AM$67,Flussi!$D:$D,$J202,Flussi!$E:$E,$K202,Flussi!$A:$A,$D$2),"")</f>
        <v>0</v>
      </c>
      <c r="AN202" s="53">
        <f ca="1">IF(AND(TRUE,AN$67&lt;&gt;""),SUMIFS(Flussi!$F:$F,Flussi!$B:$B,AN$67,Flussi!$D:$D,$J202,Flussi!$E:$E,$K202,Flussi!$A:$A,$D$2),"")</f>
        <v>0</v>
      </c>
      <c r="AO202" s="53">
        <f>IF(AND(TRUE,AO$67&lt;&gt;""),SUMIFS(Flussi!$F:$F,Flussi!$B:$B,AO$67,Flussi!$D:$D,$J202,Flussi!$E:$E,$K202,Flussi!$A:$A,$D$2),"")</f>
        <v>0</v>
      </c>
    </row>
    <row r="203" spans="8:41" ht="17" x14ac:dyDescent="1.2">
      <c r="J203" s="184" t="s">
        <v>57</v>
      </c>
      <c r="K203" s="184" t="s">
        <v>73</v>
      </c>
      <c r="L203" s="53">
        <f>IF(AND(TRUE,L$67&lt;&gt;""),SUMIFS(Flussi!$F:$F,Flussi!$B:$B,L$67,Flussi!$D:$D,$J203,Flussi!$E:$E,$K203,Flussi!$A:$A,$D$2),"")</f>
        <v>0</v>
      </c>
      <c r="M203" s="53">
        <f>IF(AND(TRUE,M$67&lt;&gt;""),SUMIFS(Flussi!$F:$F,Flussi!$B:$B,M$67,Flussi!$D:$D,$J203,Flussi!$E:$E,$K203,Flussi!$A:$A,$D$2),"")</f>
        <v>0</v>
      </c>
      <c r="N203" s="53">
        <f>IF(AND(TRUE,N$67&lt;&gt;""),SUMIFS(Flussi!$F:$F,Flussi!$B:$B,N$67,Flussi!$D:$D,$J203,Flussi!$E:$E,$K203,Flussi!$A:$A,$D$2),"")</f>
        <v>-369</v>
      </c>
      <c r="O203" s="53">
        <f>IF(AND(TRUE,O$67&lt;&gt;""),SUMIFS(Flussi!$F:$F,Flussi!$B:$B,O$67,Flussi!$D:$D,$J203,Flussi!$E:$E,$K203,Flussi!$A:$A,$D$2),"")</f>
        <v>-176</v>
      </c>
      <c r="P203" s="53">
        <f>IF(AND(TRUE,P$67&lt;&gt;""),SUMIFS(Flussi!$F:$F,Flussi!$B:$B,P$67,Flussi!$D:$D,$J203,Flussi!$E:$E,$K203,Flussi!$A:$A,$D$2),"")</f>
        <v>-173</v>
      </c>
      <c r="Q203" s="53">
        <f ca="1">IF(AND(TRUE,Q$67&lt;&gt;""),SUMIFS(Flussi!$F:$F,Flussi!$B:$B,Q$67,Flussi!$D:$D,$J203,Flussi!$E:$E,$K203,Flussi!$A:$A,$D$2),"")</f>
        <v>-176</v>
      </c>
      <c r="R203" s="53">
        <f ca="1">IF(AND(TRUE,R$67&lt;&gt;""),SUMIFS(Flussi!$F:$F,Flussi!$B:$B,R$67,Flussi!$D:$D,$J203,Flussi!$E:$E,$K203,Flussi!$A:$A,$D$2),"")</f>
        <v>-176</v>
      </c>
      <c r="S203" s="53">
        <f ca="1">IF(AND(TRUE,S$67&lt;&gt;""),SUMIFS(Flussi!$F:$F,Flussi!$B:$B,S$67,Flussi!$D:$D,$J203,Flussi!$E:$E,$K203,Flussi!$A:$A,$D$2),"")</f>
        <v>-176</v>
      </c>
      <c r="T203" s="53">
        <f ca="1">IF(AND(TRUE,T$67&lt;&gt;""),SUMIFS(Flussi!$F:$F,Flussi!$B:$B,T$67,Flussi!$D:$D,$J203,Flussi!$E:$E,$K203,Flussi!$A:$A,$D$2),"")</f>
        <v>-176</v>
      </c>
      <c r="U203" s="53">
        <f ca="1">IF(AND(TRUE,U$67&lt;&gt;""),SUMIFS(Flussi!$F:$F,Flussi!$B:$B,U$67,Flussi!$D:$D,$J203,Flussi!$E:$E,$K203,Flussi!$A:$A,$D$2),"")</f>
        <v>-176</v>
      </c>
      <c r="V203" s="53">
        <f ca="1">IF(AND(TRUE,V$67&lt;&gt;""),SUMIFS(Flussi!$F:$F,Flussi!$B:$B,V$67,Flussi!$D:$D,$J203,Flussi!$E:$E,$K203,Flussi!$A:$A,$D$2),"")</f>
        <v>-176</v>
      </c>
      <c r="W203" s="53">
        <f ca="1">IF(AND(TRUE,W$67&lt;&gt;""),SUMIFS(Flussi!$F:$F,Flussi!$B:$B,W$67,Flussi!$D:$D,$J203,Flussi!$E:$E,$K203,Flussi!$A:$A,$D$2),"")</f>
        <v>-176</v>
      </c>
      <c r="X203" s="53">
        <f ca="1">IF(AND(TRUE,X$67&lt;&gt;""),SUMIFS(Flussi!$F:$F,Flussi!$B:$B,X$67,Flussi!$D:$D,$J203,Flussi!$E:$E,$K203,Flussi!$A:$A,$D$2),"")</f>
        <v>-176</v>
      </c>
      <c r="Y203" s="53">
        <f ca="1">IF(AND(TRUE,Y$67&lt;&gt;""),SUMIFS(Flussi!$F:$F,Flussi!$B:$B,Y$67,Flussi!$D:$D,$J203,Flussi!$E:$E,$K203,Flussi!$A:$A,$D$2),"")</f>
        <v>-176</v>
      </c>
      <c r="Z203" s="53">
        <f ca="1">IF(AND(TRUE,Z$67&lt;&gt;""),SUMIFS(Flussi!$F:$F,Flussi!$B:$B,Z$67,Flussi!$D:$D,$J203,Flussi!$E:$E,$K203,Flussi!$A:$A,$D$2),"")</f>
        <v>-176</v>
      </c>
      <c r="AA203" s="53">
        <f ca="1">IF(AND(TRUE,AA$67&lt;&gt;""),SUMIFS(Flussi!$F:$F,Flussi!$B:$B,AA$67,Flussi!$D:$D,$J203,Flussi!$E:$E,$K203,Flussi!$A:$A,$D$2),"")</f>
        <v>-176</v>
      </c>
      <c r="AB203" s="53">
        <f ca="1">IF(AND(TRUE,AB$67&lt;&gt;""),SUMIFS(Flussi!$F:$F,Flussi!$B:$B,AB$67,Flussi!$D:$D,$J203,Flussi!$E:$E,$K203,Flussi!$A:$A,$D$2),"")</f>
        <v>-176</v>
      </c>
      <c r="AC203" s="53">
        <f ca="1">IF(AND(TRUE,AC$67&lt;&gt;""),SUMIFS(Flussi!$F:$F,Flussi!$B:$B,AC$67,Flussi!$D:$D,$J203,Flussi!$E:$E,$K203,Flussi!$A:$A,$D$2),"")</f>
        <v>-176</v>
      </c>
      <c r="AD203" s="53">
        <f ca="1">IF(AND(TRUE,AD$67&lt;&gt;""),SUMIFS(Flussi!$F:$F,Flussi!$B:$B,AD$67,Flussi!$D:$D,$J203,Flussi!$E:$E,$K203,Flussi!$A:$A,$D$2),"")</f>
        <v>-176</v>
      </c>
      <c r="AE203" s="53">
        <f ca="1">IF(AND(TRUE,AE$67&lt;&gt;""),SUMIFS(Flussi!$F:$F,Flussi!$B:$B,AE$67,Flussi!$D:$D,$J203,Flussi!$E:$E,$K203,Flussi!$A:$A,$D$2),"")</f>
        <v>-176</v>
      </c>
      <c r="AF203" s="53">
        <f ca="1">IF(AND(TRUE,AF$67&lt;&gt;""),SUMIFS(Flussi!$F:$F,Flussi!$B:$B,AF$67,Flussi!$D:$D,$J203,Flussi!$E:$E,$K203,Flussi!$A:$A,$D$2),"")</f>
        <v>-176</v>
      </c>
      <c r="AG203" s="53">
        <f ca="1">IF(AND(TRUE,AG$67&lt;&gt;""),SUMIFS(Flussi!$F:$F,Flussi!$B:$B,AG$67,Flussi!$D:$D,$J203,Flussi!$E:$E,$K203,Flussi!$A:$A,$D$2),"")</f>
        <v>-176</v>
      </c>
      <c r="AH203" s="53">
        <f ca="1">IF(AND(TRUE,AH$67&lt;&gt;""),SUMIFS(Flussi!$F:$F,Flussi!$B:$B,AH$67,Flussi!$D:$D,$J203,Flussi!$E:$E,$K203,Flussi!$A:$A,$D$2),"")</f>
        <v>-176</v>
      </c>
      <c r="AI203" s="53">
        <f ca="1">IF(AND(TRUE,AI$67&lt;&gt;""),SUMIFS(Flussi!$F:$F,Flussi!$B:$B,AI$67,Flussi!$D:$D,$J203,Flussi!$E:$E,$K203,Flussi!$A:$A,$D$2),"")</f>
        <v>-176</v>
      </c>
      <c r="AJ203" s="53">
        <f ca="1">IF(AND(TRUE,AJ$67&lt;&gt;""),SUMIFS(Flussi!$F:$F,Flussi!$B:$B,AJ$67,Flussi!$D:$D,$J203,Flussi!$E:$E,$K203,Flussi!$A:$A,$D$2),"")</f>
        <v>-176</v>
      </c>
      <c r="AK203" s="53">
        <f ca="1">IF(AND(TRUE,AK$67&lt;&gt;""),SUMIFS(Flussi!$F:$F,Flussi!$B:$B,AK$67,Flussi!$D:$D,$J203,Flussi!$E:$E,$K203,Flussi!$A:$A,$D$2),"")</f>
        <v>-176</v>
      </c>
      <c r="AL203" s="53">
        <f ca="1">IF(AND(TRUE,AL$67&lt;&gt;""),SUMIFS(Flussi!$F:$F,Flussi!$B:$B,AL$67,Flussi!$D:$D,$J203,Flussi!$E:$E,$K203,Flussi!$A:$A,$D$2),"")</f>
        <v>-176</v>
      </c>
      <c r="AM203" s="53">
        <f ca="1">IF(AND(TRUE,AM$67&lt;&gt;""),SUMIFS(Flussi!$F:$F,Flussi!$B:$B,AM$67,Flussi!$D:$D,$J203,Flussi!$E:$E,$K203,Flussi!$A:$A,$D$2),"")</f>
        <v>-176</v>
      </c>
      <c r="AN203" s="53">
        <f ca="1">IF(AND(TRUE,AN$67&lt;&gt;""),SUMIFS(Flussi!$F:$F,Flussi!$B:$B,AN$67,Flussi!$D:$D,$J203,Flussi!$E:$E,$K203,Flussi!$A:$A,$D$2),"")</f>
        <v>-176</v>
      </c>
      <c r="AO203" s="53">
        <f>IF(AND(TRUE,AO$67&lt;&gt;""),SUMIFS(Flussi!$F:$F,Flussi!$B:$B,AO$67,Flussi!$D:$D,$J203,Flussi!$E:$E,$K203,Flussi!$A:$A,$D$2),"")</f>
        <v>0</v>
      </c>
    </row>
    <row r="204" spans="8:41" x14ac:dyDescent="0.75">
      <c r="I204" s="171" t="s">
        <v>15</v>
      </c>
      <c r="J204" s="171"/>
      <c r="K204" s="171" t="s">
        <v>63</v>
      </c>
      <c r="L204" s="170">
        <f t="shared" ref="L204:AO204" si="44">IF(AND(TRUE,L$67&lt;&gt;""),SUM(L199:L203),"")</f>
        <v>-72</v>
      </c>
      <c r="M204" s="170">
        <f t="shared" si="44"/>
        <v>-172</v>
      </c>
      <c r="N204" s="170">
        <f t="shared" si="44"/>
        <v>-369</v>
      </c>
      <c r="O204" s="170">
        <f t="shared" si="44"/>
        <v>-176</v>
      </c>
      <c r="P204" s="170">
        <f t="shared" si="44"/>
        <v>-173</v>
      </c>
      <c r="Q204" s="170">
        <f t="shared" ca="1" si="44"/>
        <v>-176</v>
      </c>
      <c r="R204" s="170">
        <f t="shared" ca="1" si="44"/>
        <v>-176</v>
      </c>
      <c r="S204" s="170">
        <f t="shared" ca="1" si="44"/>
        <v>-176</v>
      </c>
      <c r="T204" s="170">
        <f t="shared" ca="1" si="44"/>
        <v>-176</v>
      </c>
      <c r="U204" s="170">
        <f t="shared" ca="1" si="44"/>
        <v>-176</v>
      </c>
      <c r="V204" s="170">
        <f t="shared" ca="1" si="44"/>
        <v>-176</v>
      </c>
      <c r="W204" s="170">
        <f t="shared" ca="1" si="44"/>
        <v>-176</v>
      </c>
      <c r="X204" s="170">
        <f t="shared" ca="1" si="44"/>
        <v>-176</v>
      </c>
      <c r="Y204" s="170">
        <f t="shared" ca="1" si="44"/>
        <v>-176</v>
      </c>
      <c r="Z204" s="170">
        <f t="shared" ca="1" si="44"/>
        <v>-176</v>
      </c>
      <c r="AA204" s="170">
        <f t="shared" ca="1" si="44"/>
        <v>-176</v>
      </c>
      <c r="AB204" s="170">
        <f t="shared" ca="1" si="44"/>
        <v>-176</v>
      </c>
      <c r="AC204" s="170">
        <f t="shared" ca="1" si="44"/>
        <v>-176</v>
      </c>
      <c r="AD204" s="170">
        <f t="shared" ca="1" si="44"/>
        <v>-176</v>
      </c>
      <c r="AE204" s="170">
        <f t="shared" ca="1" si="44"/>
        <v>-176</v>
      </c>
      <c r="AF204" s="170">
        <f t="shared" ca="1" si="44"/>
        <v>-176</v>
      </c>
      <c r="AG204" s="170">
        <f t="shared" ca="1" si="44"/>
        <v>-176</v>
      </c>
      <c r="AH204" s="170">
        <f t="shared" ca="1" si="44"/>
        <v>-176</v>
      </c>
      <c r="AI204" s="170">
        <f t="shared" ca="1" si="44"/>
        <v>-176</v>
      </c>
      <c r="AJ204" s="170">
        <f t="shared" ca="1" si="44"/>
        <v>-176</v>
      </c>
      <c r="AK204" s="170">
        <f t="shared" ca="1" si="44"/>
        <v>-176</v>
      </c>
      <c r="AL204" s="170">
        <f t="shared" ca="1" si="44"/>
        <v>-176</v>
      </c>
      <c r="AM204" s="170">
        <f t="shared" ca="1" si="44"/>
        <v>-176</v>
      </c>
      <c r="AN204" s="170">
        <f t="shared" ca="1" si="44"/>
        <v>-176</v>
      </c>
      <c r="AO204" s="170">
        <f t="shared" si="44"/>
        <v>0</v>
      </c>
    </row>
    <row r="205" spans="8:41" x14ac:dyDescent="0.75">
      <c r="H205" s="183" t="s">
        <v>68</v>
      </c>
      <c r="I205" s="182" t="s">
        <v>67</v>
      </c>
      <c r="J205" s="169" t="s">
        <v>72</v>
      </c>
      <c r="K205" s="169" t="s">
        <v>69</v>
      </c>
      <c r="L205" s="103">
        <f t="shared" ref="L205:AO205" si="45">IF(AND(TRUE,L$67&lt;&gt;""),MIN($D$54,-L$77),"")</f>
        <v>1000</v>
      </c>
      <c r="M205" s="103">
        <f t="shared" si="45"/>
        <v>0</v>
      </c>
      <c r="N205" s="103">
        <f t="shared" si="45"/>
        <v>0</v>
      </c>
      <c r="O205" s="103">
        <f t="shared" si="45"/>
        <v>0</v>
      </c>
      <c r="P205" s="103">
        <f t="shared" si="45"/>
        <v>0</v>
      </c>
      <c r="Q205" s="103">
        <f t="shared" si="45"/>
        <v>0</v>
      </c>
      <c r="R205" s="103">
        <f t="shared" si="45"/>
        <v>0</v>
      </c>
      <c r="S205" s="103">
        <f t="shared" si="45"/>
        <v>0</v>
      </c>
      <c r="T205" s="103">
        <f t="shared" si="45"/>
        <v>0</v>
      </c>
      <c r="U205" s="103">
        <f t="shared" si="45"/>
        <v>0</v>
      </c>
      <c r="V205" s="103">
        <f t="shared" si="45"/>
        <v>0</v>
      </c>
      <c r="W205" s="103">
        <f t="shared" si="45"/>
        <v>0</v>
      </c>
      <c r="X205" s="103">
        <f t="shared" si="45"/>
        <v>0</v>
      </c>
      <c r="Y205" s="103">
        <f t="shared" si="45"/>
        <v>0</v>
      </c>
      <c r="Z205" s="103">
        <f t="shared" si="45"/>
        <v>0</v>
      </c>
      <c r="AA205" s="103">
        <f t="shared" si="45"/>
        <v>0</v>
      </c>
      <c r="AB205" s="103">
        <f t="shared" si="45"/>
        <v>0</v>
      </c>
      <c r="AC205" s="103">
        <f t="shared" si="45"/>
        <v>0</v>
      </c>
      <c r="AD205" s="103">
        <f t="shared" si="45"/>
        <v>0</v>
      </c>
      <c r="AE205" s="103">
        <f t="shared" si="45"/>
        <v>0</v>
      </c>
      <c r="AF205" s="103">
        <f t="shared" si="45"/>
        <v>0</v>
      </c>
      <c r="AG205" s="103">
        <f t="shared" si="45"/>
        <v>0</v>
      </c>
      <c r="AH205" s="103">
        <f t="shared" si="45"/>
        <v>0</v>
      </c>
      <c r="AI205" s="103">
        <f t="shared" si="45"/>
        <v>0</v>
      </c>
      <c r="AJ205" s="103">
        <f t="shared" si="45"/>
        <v>0</v>
      </c>
      <c r="AK205" s="103">
        <f t="shared" si="45"/>
        <v>0</v>
      </c>
      <c r="AL205" s="103">
        <f t="shared" si="45"/>
        <v>0</v>
      </c>
      <c r="AM205" s="103">
        <f t="shared" si="45"/>
        <v>0</v>
      </c>
      <c r="AN205" s="103">
        <f t="shared" si="45"/>
        <v>0</v>
      </c>
      <c r="AO205" s="103">
        <f t="shared" si="45"/>
        <v>0</v>
      </c>
    </row>
    <row r="206" spans="8:41" x14ac:dyDescent="0.75">
      <c r="H206" s="183" t="s">
        <v>68</v>
      </c>
      <c r="I206" s="182" t="s">
        <v>67</v>
      </c>
      <c r="J206" s="169" t="s">
        <v>71</v>
      </c>
      <c r="K206" s="169" t="s">
        <v>65</v>
      </c>
      <c r="L206" s="104">
        <v>0</v>
      </c>
      <c r="M206" s="103">
        <f t="shared" ref="M206:AO206" si="46">IF(AND(TRUE,M$67&lt;&gt;""),L205*$D$55,"")</f>
        <v>190</v>
      </c>
      <c r="N206" s="103">
        <f t="shared" si="46"/>
        <v>0</v>
      </c>
      <c r="O206" s="103">
        <f t="shared" si="46"/>
        <v>0</v>
      </c>
      <c r="P206" s="103">
        <f t="shared" si="46"/>
        <v>0</v>
      </c>
      <c r="Q206" s="103">
        <f t="shared" si="46"/>
        <v>0</v>
      </c>
      <c r="R206" s="103">
        <f t="shared" si="46"/>
        <v>0</v>
      </c>
      <c r="S206" s="103">
        <f t="shared" si="46"/>
        <v>0</v>
      </c>
      <c r="T206" s="103">
        <f t="shared" si="46"/>
        <v>0</v>
      </c>
      <c r="U206" s="103">
        <f t="shared" si="46"/>
        <v>0</v>
      </c>
      <c r="V206" s="103">
        <f t="shared" si="46"/>
        <v>0</v>
      </c>
      <c r="W206" s="103">
        <f t="shared" si="46"/>
        <v>0</v>
      </c>
      <c r="X206" s="103">
        <f t="shared" si="46"/>
        <v>0</v>
      </c>
      <c r="Y206" s="103">
        <f t="shared" si="46"/>
        <v>0</v>
      </c>
      <c r="Z206" s="103">
        <f t="shared" si="46"/>
        <v>0</v>
      </c>
      <c r="AA206" s="103">
        <f t="shared" si="46"/>
        <v>0</v>
      </c>
      <c r="AB206" s="103">
        <f t="shared" si="46"/>
        <v>0</v>
      </c>
      <c r="AC206" s="103">
        <f t="shared" si="46"/>
        <v>0</v>
      </c>
      <c r="AD206" s="103">
        <f t="shared" si="46"/>
        <v>0</v>
      </c>
      <c r="AE206" s="103">
        <f t="shared" si="46"/>
        <v>0</v>
      </c>
      <c r="AF206" s="103">
        <f t="shared" si="46"/>
        <v>0</v>
      </c>
      <c r="AG206" s="103">
        <f t="shared" si="46"/>
        <v>0</v>
      </c>
      <c r="AH206" s="103">
        <f t="shared" si="46"/>
        <v>0</v>
      </c>
      <c r="AI206" s="103">
        <f t="shared" si="46"/>
        <v>0</v>
      </c>
      <c r="AJ206" s="103">
        <f t="shared" si="46"/>
        <v>0</v>
      </c>
      <c r="AK206" s="103">
        <f t="shared" si="46"/>
        <v>0</v>
      </c>
      <c r="AL206" s="103">
        <f t="shared" si="46"/>
        <v>0</v>
      </c>
      <c r="AM206" s="103">
        <f t="shared" si="46"/>
        <v>0</v>
      </c>
      <c r="AN206" s="103">
        <f t="shared" si="46"/>
        <v>0</v>
      </c>
      <c r="AO206" s="103">
        <f t="shared" si="46"/>
        <v>0</v>
      </c>
    </row>
    <row r="207" spans="8:41" x14ac:dyDescent="0.75">
      <c r="H207" s="183" t="s">
        <v>68</v>
      </c>
      <c r="I207" s="182" t="s">
        <v>67</v>
      </c>
      <c r="J207" s="169" t="s">
        <v>71</v>
      </c>
      <c r="K207" s="169" t="s">
        <v>69</v>
      </c>
      <c r="L207" s="103">
        <f t="shared" ref="L207:AO207" si="47">IF(AND(TRUE,L$67&lt;&gt;""),MIN($D$52,-L$196),"")</f>
        <v>0</v>
      </c>
      <c r="M207" s="103">
        <f t="shared" si="47"/>
        <v>4000</v>
      </c>
      <c r="N207" s="103">
        <f t="shared" si="47"/>
        <v>4000</v>
      </c>
      <c r="O207" s="103">
        <f t="shared" si="47"/>
        <v>4000</v>
      </c>
      <c r="P207" s="103">
        <f t="shared" si="47"/>
        <v>4000</v>
      </c>
      <c r="Q207" s="103">
        <f t="shared" si="47"/>
        <v>4000</v>
      </c>
      <c r="R207" s="103">
        <f t="shared" si="47"/>
        <v>4000</v>
      </c>
      <c r="S207" s="103">
        <f t="shared" si="47"/>
        <v>4000</v>
      </c>
      <c r="T207" s="103">
        <f t="shared" si="47"/>
        <v>4000</v>
      </c>
      <c r="U207" s="103">
        <f t="shared" si="47"/>
        <v>4000</v>
      </c>
      <c r="V207" s="103">
        <f t="shared" si="47"/>
        <v>3963.3751853149724</v>
      </c>
      <c r="W207" s="103">
        <f t="shared" si="47"/>
        <v>3698.7992024787764</v>
      </c>
      <c r="X207" s="103">
        <f t="shared" si="47"/>
        <v>3426.9363556340109</v>
      </c>
      <c r="Y207" s="103">
        <f t="shared" si="47"/>
        <v>3147.5859523878539</v>
      </c>
      <c r="Z207" s="103">
        <f t="shared" si="47"/>
        <v>2860.5417729441269</v>
      </c>
      <c r="AA207" s="103">
        <f t="shared" si="47"/>
        <v>2565.591917869393</v>
      </c>
      <c r="AB207" s="103">
        <f t="shared" si="47"/>
        <v>2262.5186516662679</v>
      </c>
      <c r="AC207" s="103">
        <f t="shared" si="47"/>
        <v>1951.0982420384798</v>
      </c>
      <c r="AD207" s="103">
        <f t="shared" si="47"/>
        <v>1631.1007947290227</v>
      </c>
      <c r="AE207" s="103">
        <f t="shared" si="47"/>
        <v>1302.2900838094783</v>
      </c>
      <c r="AF207" s="103">
        <f t="shared" si="47"/>
        <v>964.42337729522103</v>
      </c>
      <c r="AG207" s="103">
        <f t="shared" si="47"/>
        <v>617.25125795777183</v>
      </c>
      <c r="AH207" s="103">
        <f t="shared" si="47"/>
        <v>260.51743920203137</v>
      </c>
      <c r="AI207" s="103">
        <f t="shared" si="47"/>
        <v>5.3011617242097913</v>
      </c>
      <c r="AJ207" s="103">
        <f t="shared" si="47"/>
        <v>0</v>
      </c>
      <c r="AK207" s="103">
        <f t="shared" si="47"/>
        <v>0</v>
      </c>
      <c r="AL207" s="103">
        <f t="shared" si="47"/>
        <v>0</v>
      </c>
      <c r="AM207" s="103">
        <f t="shared" si="47"/>
        <v>0</v>
      </c>
      <c r="AN207" s="103">
        <f t="shared" si="47"/>
        <v>0</v>
      </c>
      <c r="AO207" s="103">
        <f t="shared" si="47"/>
        <v>0</v>
      </c>
    </row>
    <row r="208" spans="8:41" x14ac:dyDescent="0.75">
      <c r="H208" s="183" t="s">
        <v>68</v>
      </c>
      <c r="I208" s="182" t="s">
        <v>67</v>
      </c>
      <c r="J208" s="169" t="s">
        <v>71</v>
      </c>
      <c r="K208" s="169" t="s">
        <v>65</v>
      </c>
      <c r="L208" s="104">
        <v>0</v>
      </c>
      <c r="M208" s="103">
        <f t="shared" ref="M208:AO208" si="48">IF(AND(TRUE,M$67&lt;&gt;""),L207*$D$53,"")</f>
        <v>0</v>
      </c>
      <c r="N208" s="103">
        <f t="shared" si="48"/>
        <v>760</v>
      </c>
      <c r="O208" s="103">
        <f t="shared" si="48"/>
        <v>760</v>
      </c>
      <c r="P208" s="103">
        <f t="shared" si="48"/>
        <v>760</v>
      </c>
      <c r="Q208" s="103">
        <f t="shared" si="48"/>
        <v>760</v>
      </c>
      <c r="R208" s="103">
        <f t="shared" si="48"/>
        <v>760</v>
      </c>
      <c r="S208" s="103">
        <f t="shared" si="48"/>
        <v>760</v>
      </c>
      <c r="T208" s="103">
        <f t="shared" si="48"/>
        <v>760</v>
      </c>
      <c r="U208" s="103">
        <f t="shared" si="48"/>
        <v>760</v>
      </c>
      <c r="V208" s="103">
        <f t="shared" si="48"/>
        <v>760</v>
      </c>
      <c r="W208" s="103">
        <f t="shared" si="48"/>
        <v>753.04128520984477</v>
      </c>
      <c r="X208" s="103">
        <f t="shared" si="48"/>
        <v>702.77184847096748</v>
      </c>
      <c r="Y208" s="103">
        <f t="shared" si="48"/>
        <v>651.11790757046208</v>
      </c>
      <c r="Z208" s="103">
        <f t="shared" si="48"/>
        <v>598.0413309536923</v>
      </c>
      <c r="AA208" s="103">
        <f t="shared" si="48"/>
        <v>543.50293685938414</v>
      </c>
      <c r="AB208" s="103">
        <f t="shared" si="48"/>
        <v>487.46246439518467</v>
      </c>
      <c r="AC208" s="103">
        <f t="shared" si="48"/>
        <v>429.87854381659093</v>
      </c>
      <c r="AD208" s="103">
        <f t="shared" si="48"/>
        <v>370.70866598731118</v>
      </c>
      <c r="AE208" s="103">
        <f t="shared" si="48"/>
        <v>309.90915099851429</v>
      </c>
      <c r="AF208" s="103">
        <f t="shared" si="48"/>
        <v>247.43511592380088</v>
      </c>
      <c r="AG208" s="103">
        <f t="shared" si="48"/>
        <v>183.240441686092</v>
      </c>
      <c r="AH208" s="103">
        <f t="shared" si="48"/>
        <v>117.27773901197665</v>
      </c>
      <c r="AI208" s="103">
        <f t="shared" si="48"/>
        <v>49.498313448385957</v>
      </c>
      <c r="AJ208" s="103">
        <f t="shared" si="48"/>
        <v>1.0072207275998604</v>
      </c>
      <c r="AK208" s="103">
        <f t="shared" si="48"/>
        <v>0</v>
      </c>
      <c r="AL208" s="103">
        <f t="shared" si="48"/>
        <v>0</v>
      </c>
      <c r="AM208" s="103">
        <f t="shared" si="48"/>
        <v>0</v>
      </c>
      <c r="AN208" s="103">
        <f t="shared" si="48"/>
        <v>0</v>
      </c>
      <c r="AO208" s="103">
        <f t="shared" si="48"/>
        <v>0</v>
      </c>
    </row>
    <row r="209" spans="8:41" x14ac:dyDescent="0.75">
      <c r="H209" s="183" t="s">
        <v>68</v>
      </c>
      <c r="I209" s="182" t="s">
        <v>67</v>
      </c>
      <c r="J209" s="169" t="s">
        <v>70</v>
      </c>
      <c r="K209" s="169" t="s">
        <v>69</v>
      </c>
      <c r="L209" s="103">
        <f t="shared" ref="L209:AO209" si="49">IF(AND(TRUE,L$67&lt;&gt;""),MIN($D$56,-L$126),"")</f>
        <v>4882</v>
      </c>
      <c r="M209" s="103">
        <f t="shared" si="49"/>
        <v>21629.17</v>
      </c>
      <c r="N209" s="103">
        <f t="shared" si="49"/>
        <v>3135</v>
      </c>
      <c r="O209" s="103">
        <f t="shared" si="49"/>
        <v>0</v>
      </c>
      <c r="P209" s="103">
        <f t="shared" si="49"/>
        <v>4500</v>
      </c>
      <c r="Q209" s="103">
        <f t="shared" si="49"/>
        <v>1500</v>
      </c>
      <c r="R209" s="103">
        <f t="shared" si="49"/>
        <v>0</v>
      </c>
      <c r="S209" s="103">
        <f t="shared" si="49"/>
        <v>0</v>
      </c>
      <c r="T209" s="103">
        <f t="shared" si="49"/>
        <v>0</v>
      </c>
      <c r="U209" s="103">
        <f t="shared" si="49"/>
        <v>0</v>
      </c>
      <c r="V209" s="103">
        <f t="shared" si="49"/>
        <v>0</v>
      </c>
      <c r="W209" s="103">
        <f t="shared" si="49"/>
        <v>0</v>
      </c>
      <c r="X209" s="103">
        <f t="shared" si="49"/>
        <v>0</v>
      </c>
      <c r="Y209" s="103">
        <f t="shared" si="49"/>
        <v>0</v>
      </c>
      <c r="Z209" s="103">
        <f t="shared" si="49"/>
        <v>0</v>
      </c>
      <c r="AA209" s="103">
        <f t="shared" si="49"/>
        <v>0</v>
      </c>
      <c r="AB209" s="103">
        <f t="shared" si="49"/>
        <v>0</v>
      </c>
      <c r="AC209" s="103">
        <f t="shared" si="49"/>
        <v>0</v>
      </c>
      <c r="AD209" s="103">
        <f t="shared" si="49"/>
        <v>0</v>
      </c>
      <c r="AE209" s="103">
        <f t="shared" si="49"/>
        <v>0</v>
      </c>
      <c r="AF209" s="103">
        <f t="shared" si="49"/>
        <v>0</v>
      </c>
      <c r="AG209" s="103">
        <f t="shared" si="49"/>
        <v>0</v>
      </c>
      <c r="AH209" s="103">
        <f t="shared" si="49"/>
        <v>0</v>
      </c>
      <c r="AI209" s="103">
        <f t="shared" si="49"/>
        <v>0</v>
      </c>
      <c r="AJ209" s="103">
        <f t="shared" si="49"/>
        <v>0</v>
      </c>
      <c r="AK209" s="103">
        <f t="shared" si="49"/>
        <v>0</v>
      </c>
      <c r="AL209" s="103">
        <f t="shared" si="49"/>
        <v>0</v>
      </c>
      <c r="AM209" s="103">
        <f t="shared" si="49"/>
        <v>0</v>
      </c>
      <c r="AN209" s="103">
        <f t="shared" si="49"/>
        <v>0</v>
      </c>
      <c r="AO209" s="103">
        <f t="shared" si="49"/>
        <v>0</v>
      </c>
    </row>
    <row r="210" spans="8:41" x14ac:dyDescent="0.75">
      <c r="H210" s="183" t="s">
        <v>68</v>
      </c>
      <c r="I210" s="182" t="s">
        <v>67</v>
      </c>
      <c r="J210" s="169" t="s">
        <v>70</v>
      </c>
      <c r="K210" s="169" t="s">
        <v>65</v>
      </c>
      <c r="L210" s="104">
        <v>0</v>
      </c>
      <c r="M210" s="103">
        <f t="shared" ref="M210:AO210" si="50">IF(AND(TRUE,M$67&lt;&gt;""),L209*$D$57,"")</f>
        <v>2441</v>
      </c>
      <c r="N210" s="103">
        <f t="shared" si="50"/>
        <v>10814.584999999999</v>
      </c>
      <c r="O210" s="103">
        <f t="shared" si="50"/>
        <v>1567.5</v>
      </c>
      <c r="P210" s="103">
        <f t="shared" si="50"/>
        <v>0</v>
      </c>
      <c r="Q210" s="103">
        <f t="shared" si="50"/>
        <v>2250</v>
      </c>
      <c r="R210" s="103">
        <f t="shared" si="50"/>
        <v>750</v>
      </c>
      <c r="S210" s="103">
        <f t="shared" si="50"/>
        <v>0</v>
      </c>
      <c r="T210" s="103">
        <f t="shared" si="50"/>
        <v>0</v>
      </c>
      <c r="U210" s="103">
        <f t="shared" si="50"/>
        <v>0</v>
      </c>
      <c r="V210" s="103">
        <f t="shared" si="50"/>
        <v>0</v>
      </c>
      <c r="W210" s="103">
        <f t="shared" si="50"/>
        <v>0</v>
      </c>
      <c r="X210" s="103">
        <f t="shared" si="50"/>
        <v>0</v>
      </c>
      <c r="Y210" s="103">
        <f t="shared" si="50"/>
        <v>0</v>
      </c>
      <c r="Z210" s="103">
        <f t="shared" si="50"/>
        <v>0</v>
      </c>
      <c r="AA210" s="103">
        <f t="shared" si="50"/>
        <v>0</v>
      </c>
      <c r="AB210" s="103">
        <f t="shared" si="50"/>
        <v>0</v>
      </c>
      <c r="AC210" s="103">
        <f t="shared" si="50"/>
        <v>0</v>
      </c>
      <c r="AD210" s="103">
        <f t="shared" si="50"/>
        <v>0</v>
      </c>
      <c r="AE210" s="103">
        <f t="shared" si="50"/>
        <v>0</v>
      </c>
      <c r="AF210" s="103">
        <f t="shared" si="50"/>
        <v>0</v>
      </c>
      <c r="AG210" s="103">
        <f t="shared" si="50"/>
        <v>0</v>
      </c>
      <c r="AH210" s="103">
        <f t="shared" si="50"/>
        <v>0</v>
      </c>
      <c r="AI210" s="103">
        <f t="shared" si="50"/>
        <v>0</v>
      </c>
      <c r="AJ210" s="103">
        <f t="shared" si="50"/>
        <v>0</v>
      </c>
      <c r="AK210" s="103">
        <f t="shared" si="50"/>
        <v>0</v>
      </c>
      <c r="AL210" s="103">
        <f t="shared" si="50"/>
        <v>0</v>
      </c>
      <c r="AM210" s="103">
        <f t="shared" si="50"/>
        <v>0</v>
      </c>
      <c r="AN210" s="103">
        <f t="shared" si="50"/>
        <v>0</v>
      </c>
      <c r="AO210" s="103">
        <f t="shared" si="50"/>
        <v>0</v>
      </c>
    </row>
    <row r="211" spans="8:41" hidden="1" outlineLevel="1" x14ac:dyDescent="0.75">
      <c r="H211" s="181">
        <f>YEAR($E$4)</f>
        <v>2022</v>
      </c>
      <c r="L211" s="180">
        <f t="shared" ref="L211:U220" si="51">IF(AND($H211&lt;&gt;"",L$67&lt;&gt;""),IF(AND(L$67&gt;=$H211,L$67&lt;$H211+$D$28),SUMIFS($L$210:$AK$210,$L$67:$AK$67,$H211)/$D$28,0),"")</f>
        <v>0</v>
      </c>
      <c r="M211" s="180">
        <f t="shared" si="51"/>
        <v>0</v>
      </c>
      <c r="N211" s="180">
        <f t="shared" si="51"/>
        <v>0</v>
      </c>
      <c r="O211" s="180">
        <f t="shared" si="51"/>
        <v>0</v>
      </c>
      <c r="P211" s="180">
        <f t="shared" si="51"/>
        <v>0</v>
      </c>
      <c r="Q211" s="180">
        <f t="shared" si="51"/>
        <v>0</v>
      </c>
      <c r="R211" s="180">
        <f t="shared" si="51"/>
        <v>0</v>
      </c>
      <c r="S211" s="180">
        <f t="shared" si="51"/>
        <v>0</v>
      </c>
      <c r="T211" s="180">
        <f t="shared" si="51"/>
        <v>0</v>
      </c>
      <c r="U211" s="180">
        <f t="shared" si="51"/>
        <v>0</v>
      </c>
      <c r="V211" s="180">
        <f t="shared" ref="V211:AE220" si="52">IF(AND($H211&lt;&gt;"",V$67&lt;&gt;""),IF(AND(V$67&gt;=$H211,V$67&lt;$H211+$D$28),SUMIFS($L$210:$AK$210,$L$67:$AK$67,$H211)/$D$28,0),"")</f>
        <v>0</v>
      </c>
      <c r="W211" s="180">
        <f t="shared" si="52"/>
        <v>0</v>
      </c>
      <c r="X211" s="180">
        <f t="shared" si="52"/>
        <v>0</v>
      </c>
      <c r="Y211" s="180">
        <f t="shared" si="52"/>
        <v>0</v>
      </c>
      <c r="Z211" s="180">
        <f t="shared" si="52"/>
        <v>0</v>
      </c>
      <c r="AA211" s="180">
        <f t="shared" si="52"/>
        <v>0</v>
      </c>
      <c r="AB211" s="180">
        <f t="shared" si="52"/>
        <v>0</v>
      </c>
      <c r="AC211" s="180">
        <f t="shared" si="52"/>
        <v>0</v>
      </c>
      <c r="AD211" s="180">
        <f t="shared" si="52"/>
        <v>0</v>
      </c>
      <c r="AE211" s="180">
        <f t="shared" si="52"/>
        <v>0</v>
      </c>
      <c r="AF211" s="180">
        <f t="shared" ref="AF211:AO220" si="53">IF(AND($H211&lt;&gt;"",AF$67&lt;&gt;""),IF(AND(AF$67&gt;=$H211,AF$67&lt;$H211+$D$28),SUMIFS($L$210:$AK$210,$L$67:$AK$67,$H211)/$D$28,0),"")</f>
        <v>0</v>
      </c>
      <c r="AG211" s="180">
        <f t="shared" si="53"/>
        <v>0</v>
      </c>
      <c r="AH211" s="180">
        <f t="shared" si="53"/>
        <v>0</v>
      </c>
      <c r="AI211" s="180">
        <f t="shared" si="53"/>
        <v>0</v>
      </c>
      <c r="AJ211" s="180">
        <f t="shared" si="53"/>
        <v>0</v>
      </c>
      <c r="AK211" s="180">
        <f t="shared" si="53"/>
        <v>0</v>
      </c>
      <c r="AL211" s="180">
        <f t="shared" si="53"/>
        <v>0</v>
      </c>
      <c r="AM211" s="180">
        <f t="shared" si="53"/>
        <v>0</v>
      </c>
      <c r="AN211" s="180">
        <f t="shared" si="53"/>
        <v>0</v>
      </c>
      <c r="AO211" s="180">
        <f t="shared" si="53"/>
        <v>0</v>
      </c>
    </row>
    <row r="212" spans="8:41" hidden="1" outlineLevel="1" x14ac:dyDescent="0.75">
      <c r="H212" s="139">
        <f t="shared" ref="H212:H240" si="54">IF(H211&lt;&gt;"",IF(H211+1&lt;YEAR($E$4)+$E$5,H211+1,""),"")</f>
        <v>2023</v>
      </c>
      <c r="L212" s="180">
        <f t="shared" si="51"/>
        <v>0</v>
      </c>
      <c r="M212" s="180">
        <f t="shared" si="51"/>
        <v>244.1</v>
      </c>
      <c r="N212" s="180">
        <f t="shared" si="51"/>
        <v>244.1</v>
      </c>
      <c r="O212" s="180">
        <f t="shared" si="51"/>
        <v>244.1</v>
      </c>
      <c r="P212" s="180">
        <f t="shared" si="51"/>
        <v>244.1</v>
      </c>
      <c r="Q212" s="180">
        <f t="shared" si="51"/>
        <v>244.1</v>
      </c>
      <c r="R212" s="180">
        <f t="shared" si="51"/>
        <v>244.1</v>
      </c>
      <c r="S212" s="180">
        <f t="shared" si="51"/>
        <v>244.1</v>
      </c>
      <c r="T212" s="180">
        <f t="shared" si="51"/>
        <v>244.1</v>
      </c>
      <c r="U212" s="180">
        <f t="shared" si="51"/>
        <v>244.1</v>
      </c>
      <c r="V212" s="180">
        <f t="shared" si="52"/>
        <v>244.1</v>
      </c>
      <c r="W212" s="180">
        <f t="shared" si="52"/>
        <v>0</v>
      </c>
      <c r="X212" s="180">
        <f t="shared" si="52"/>
        <v>0</v>
      </c>
      <c r="Y212" s="180">
        <f t="shared" si="52"/>
        <v>0</v>
      </c>
      <c r="Z212" s="180">
        <f t="shared" si="52"/>
        <v>0</v>
      </c>
      <c r="AA212" s="180">
        <f t="shared" si="52"/>
        <v>0</v>
      </c>
      <c r="AB212" s="180">
        <f t="shared" si="52"/>
        <v>0</v>
      </c>
      <c r="AC212" s="180">
        <f t="shared" si="52"/>
        <v>0</v>
      </c>
      <c r="AD212" s="180">
        <f t="shared" si="52"/>
        <v>0</v>
      </c>
      <c r="AE212" s="180">
        <f t="shared" si="52"/>
        <v>0</v>
      </c>
      <c r="AF212" s="180">
        <f t="shared" si="53"/>
        <v>0</v>
      </c>
      <c r="AG212" s="180">
        <f t="shared" si="53"/>
        <v>0</v>
      </c>
      <c r="AH212" s="180">
        <f t="shared" si="53"/>
        <v>0</v>
      </c>
      <c r="AI212" s="180">
        <f t="shared" si="53"/>
        <v>0</v>
      </c>
      <c r="AJ212" s="180">
        <f t="shared" si="53"/>
        <v>0</v>
      </c>
      <c r="AK212" s="180">
        <f t="shared" si="53"/>
        <v>0</v>
      </c>
      <c r="AL212" s="180">
        <f t="shared" si="53"/>
        <v>0</v>
      </c>
      <c r="AM212" s="180">
        <f t="shared" si="53"/>
        <v>0</v>
      </c>
      <c r="AN212" s="180">
        <f t="shared" si="53"/>
        <v>0</v>
      </c>
      <c r="AO212" s="180">
        <f t="shared" si="53"/>
        <v>0</v>
      </c>
    </row>
    <row r="213" spans="8:41" hidden="1" outlineLevel="1" x14ac:dyDescent="0.75">
      <c r="H213" s="139">
        <f t="shared" si="54"/>
        <v>2024</v>
      </c>
      <c r="L213" s="180">
        <f t="shared" si="51"/>
        <v>0</v>
      </c>
      <c r="M213" s="180">
        <f t="shared" si="51"/>
        <v>0</v>
      </c>
      <c r="N213" s="180">
        <f t="shared" si="51"/>
        <v>1081.4585</v>
      </c>
      <c r="O213" s="180">
        <f t="shared" si="51"/>
        <v>1081.4585</v>
      </c>
      <c r="P213" s="180">
        <f t="shared" si="51"/>
        <v>1081.4585</v>
      </c>
      <c r="Q213" s="180">
        <f t="shared" si="51"/>
        <v>1081.4585</v>
      </c>
      <c r="R213" s="180">
        <f t="shared" si="51"/>
        <v>1081.4585</v>
      </c>
      <c r="S213" s="180">
        <f t="shared" si="51"/>
        <v>1081.4585</v>
      </c>
      <c r="T213" s="180">
        <f t="shared" si="51"/>
        <v>1081.4585</v>
      </c>
      <c r="U213" s="180">
        <f t="shared" si="51"/>
        <v>1081.4585</v>
      </c>
      <c r="V213" s="180">
        <f t="shared" si="52"/>
        <v>1081.4585</v>
      </c>
      <c r="W213" s="180">
        <f t="shared" si="52"/>
        <v>1081.4585</v>
      </c>
      <c r="X213" s="180">
        <f t="shared" si="52"/>
        <v>0</v>
      </c>
      <c r="Y213" s="180">
        <f t="shared" si="52"/>
        <v>0</v>
      </c>
      <c r="Z213" s="180">
        <f t="shared" si="52"/>
        <v>0</v>
      </c>
      <c r="AA213" s="180">
        <f t="shared" si="52"/>
        <v>0</v>
      </c>
      <c r="AB213" s="180">
        <f t="shared" si="52"/>
        <v>0</v>
      </c>
      <c r="AC213" s="180">
        <f t="shared" si="52"/>
        <v>0</v>
      </c>
      <c r="AD213" s="180">
        <f t="shared" si="52"/>
        <v>0</v>
      </c>
      <c r="AE213" s="180">
        <f t="shared" si="52"/>
        <v>0</v>
      </c>
      <c r="AF213" s="180">
        <f t="shared" si="53"/>
        <v>0</v>
      </c>
      <c r="AG213" s="180">
        <f t="shared" si="53"/>
        <v>0</v>
      </c>
      <c r="AH213" s="180">
        <f t="shared" si="53"/>
        <v>0</v>
      </c>
      <c r="AI213" s="180">
        <f t="shared" si="53"/>
        <v>0</v>
      </c>
      <c r="AJ213" s="180">
        <f t="shared" si="53"/>
        <v>0</v>
      </c>
      <c r="AK213" s="180">
        <f t="shared" si="53"/>
        <v>0</v>
      </c>
      <c r="AL213" s="180">
        <f t="shared" si="53"/>
        <v>0</v>
      </c>
      <c r="AM213" s="180">
        <f t="shared" si="53"/>
        <v>0</v>
      </c>
      <c r="AN213" s="180">
        <f t="shared" si="53"/>
        <v>0</v>
      </c>
      <c r="AO213" s="180">
        <f t="shared" si="53"/>
        <v>0</v>
      </c>
    </row>
    <row r="214" spans="8:41" hidden="1" outlineLevel="1" x14ac:dyDescent="0.75">
      <c r="H214" s="139">
        <f t="shared" si="54"/>
        <v>2025</v>
      </c>
      <c r="L214" s="180">
        <f t="shared" si="51"/>
        <v>0</v>
      </c>
      <c r="M214" s="180">
        <f t="shared" si="51"/>
        <v>0</v>
      </c>
      <c r="N214" s="180">
        <f t="shared" si="51"/>
        <v>0</v>
      </c>
      <c r="O214" s="180">
        <f t="shared" si="51"/>
        <v>156.75</v>
      </c>
      <c r="P214" s="180">
        <f t="shared" si="51"/>
        <v>156.75</v>
      </c>
      <c r="Q214" s="180">
        <f t="shared" si="51"/>
        <v>156.75</v>
      </c>
      <c r="R214" s="180">
        <f t="shared" si="51"/>
        <v>156.75</v>
      </c>
      <c r="S214" s="180">
        <f t="shared" si="51"/>
        <v>156.75</v>
      </c>
      <c r="T214" s="180">
        <f t="shared" si="51"/>
        <v>156.75</v>
      </c>
      <c r="U214" s="180">
        <f t="shared" si="51"/>
        <v>156.75</v>
      </c>
      <c r="V214" s="180">
        <f t="shared" si="52"/>
        <v>156.75</v>
      </c>
      <c r="W214" s="180">
        <f t="shared" si="52"/>
        <v>156.75</v>
      </c>
      <c r="X214" s="180">
        <f t="shared" si="52"/>
        <v>156.75</v>
      </c>
      <c r="Y214" s="180">
        <f t="shared" si="52"/>
        <v>0</v>
      </c>
      <c r="Z214" s="180">
        <f t="shared" si="52"/>
        <v>0</v>
      </c>
      <c r="AA214" s="180">
        <f t="shared" si="52"/>
        <v>0</v>
      </c>
      <c r="AB214" s="180">
        <f t="shared" si="52"/>
        <v>0</v>
      </c>
      <c r="AC214" s="180">
        <f t="shared" si="52"/>
        <v>0</v>
      </c>
      <c r="AD214" s="180">
        <f t="shared" si="52"/>
        <v>0</v>
      </c>
      <c r="AE214" s="180">
        <f t="shared" si="52"/>
        <v>0</v>
      </c>
      <c r="AF214" s="180">
        <f t="shared" si="53"/>
        <v>0</v>
      </c>
      <c r="AG214" s="180">
        <f t="shared" si="53"/>
        <v>0</v>
      </c>
      <c r="AH214" s="180">
        <f t="shared" si="53"/>
        <v>0</v>
      </c>
      <c r="AI214" s="180">
        <f t="shared" si="53"/>
        <v>0</v>
      </c>
      <c r="AJ214" s="180">
        <f t="shared" si="53"/>
        <v>0</v>
      </c>
      <c r="AK214" s="180">
        <f t="shared" si="53"/>
        <v>0</v>
      </c>
      <c r="AL214" s="180">
        <f t="shared" si="53"/>
        <v>0</v>
      </c>
      <c r="AM214" s="180">
        <f t="shared" si="53"/>
        <v>0</v>
      </c>
      <c r="AN214" s="180">
        <f t="shared" si="53"/>
        <v>0</v>
      </c>
      <c r="AO214" s="180">
        <f t="shared" si="53"/>
        <v>0</v>
      </c>
    </row>
    <row r="215" spans="8:41" hidden="1" outlineLevel="1" x14ac:dyDescent="0.75">
      <c r="H215" s="139">
        <f t="shared" si="54"/>
        <v>2026</v>
      </c>
      <c r="L215" s="180">
        <f t="shared" si="51"/>
        <v>0</v>
      </c>
      <c r="M215" s="180">
        <f t="shared" si="51"/>
        <v>0</v>
      </c>
      <c r="N215" s="180">
        <f t="shared" si="51"/>
        <v>0</v>
      </c>
      <c r="O215" s="180">
        <f t="shared" si="51"/>
        <v>0</v>
      </c>
      <c r="P215" s="180">
        <f t="shared" si="51"/>
        <v>0</v>
      </c>
      <c r="Q215" s="180">
        <f t="shared" si="51"/>
        <v>0</v>
      </c>
      <c r="R215" s="180">
        <f t="shared" si="51"/>
        <v>0</v>
      </c>
      <c r="S215" s="180">
        <f t="shared" si="51"/>
        <v>0</v>
      </c>
      <c r="T215" s="180">
        <f t="shared" si="51"/>
        <v>0</v>
      </c>
      <c r="U215" s="180">
        <f t="shared" si="51"/>
        <v>0</v>
      </c>
      <c r="V215" s="180">
        <f t="shared" si="52"/>
        <v>0</v>
      </c>
      <c r="W215" s="180">
        <f t="shared" si="52"/>
        <v>0</v>
      </c>
      <c r="X215" s="180">
        <f t="shared" si="52"/>
        <v>0</v>
      </c>
      <c r="Y215" s="180">
        <f t="shared" si="52"/>
        <v>0</v>
      </c>
      <c r="Z215" s="180">
        <f t="shared" si="52"/>
        <v>0</v>
      </c>
      <c r="AA215" s="180">
        <f t="shared" si="52"/>
        <v>0</v>
      </c>
      <c r="AB215" s="180">
        <f t="shared" si="52"/>
        <v>0</v>
      </c>
      <c r="AC215" s="180">
        <f t="shared" si="52"/>
        <v>0</v>
      </c>
      <c r="AD215" s="180">
        <f t="shared" si="52"/>
        <v>0</v>
      </c>
      <c r="AE215" s="180">
        <f t="shared" si="52"/>
        <v>0</v>
      </c>
      <c r="AF215" s="180">
        <f t="shared" si="53"/>
        <v>0</v>
      </c>
      <c r="AG215" s="180">
        <f t="shared" si="53"/>
        <v>0</v>
      </c>
      <c r="AH215" s="180">
        <f t="shared" si="53"/>
        <v>0</v>
      </c>
      <c r="AI215" s="180">
        <f t="shared" si="53"/>
        <v>0</v>
      </c>
      <c r="AJ215" s="180">
        <f t="shared" si="53"/>
        <v>0</v>
      </c>
      <c r="AK215" s="180">
        <f t="shared" si="53"/>
        <v>0</v>
      </c>
      <c r="AL215" s="180">
        <f t="shared" si="53"/>
        <v>0</v>
      </c>
      <c r="AM215" s="180">
        <f t="shared" si="53"/>
        <v>0</v>
      </c>
      <c r="AN215" s="180">
        <f t="shared" si="53"/>
        <v>0</v>
      </c>
      <c r="AO215" s="180">
        <f t="shared" si="53"/>
        <v>0</v>
      </c>
    </row>
    <row r="216" spans="8:41" hidden="1" outlineLevel="1" x14ac:dyDescent="0.75">
      <c r="H216" s="139">
        <f t="shared" si="54"/>
        <v>2027</v>
      </c>
      <c r="L216" s="180">
        <f t="shared" si="51"/>
        <v>0</v>
      </c>
      <c r="M216" s="180">
        <f t="shared" si="51"/>
        <v>0</v>
      </c>
      <c r="N216" s="180">
        <f t="shared" si="51"/>
        <v>0</v>
      </c>
      <c r="O216" s="180">
        <f t="shared" si="51"/>
        <v>0</v>
      </c>
      <c r="P216" s="180">
        <f t="shared" si="51"/>
        <v>0</v>
      </c>
      <c r="Q216" s="180">
        <f t="shared" si="51"/>
        <v>225</v>
      </c>
      <c r="R216" s="180">
        <f t="shared" si="51"/>
        <v>225</v>
      </c>
      <c r="S216" s="180">
        <f t="shared" si="51"/>
        <v>225</v>
      </c>
      <c r="T216" s="180">
        <f t="shared" si="51"/>
        <v>225</v>
      </c>
      <c r="U216" s="180">
        <f t="shared" si="51"/>
        <v>225</v>
      </c>
      <c r="V216" s="180">
        <f t="shared" si="52"/>
        <v>225</v>
      </c>
      <c r="W216" s="180">
        <f t="shared" si="52"/>
        <v>225</v>
      </c>
      <c r="X216" s="180">
        <f t="shared" si="52"/>
        <v>225</v>
      </c>
      <c r="Y216" s="180">
        <f t="shared" si="52"/>
        <v>225</v>
      </c>
      <c r="Z216" s="180">
        <f t="shared" si="52"/>
        <v>225</v>
      </c>
      <c r="AA216" s="180">
        <f t="shared" si="52"/>
        <v>0</v>
      </c>
      <c r="AB216" s="180">
        <f t="shared" si="52"/>
        <v>0</v>
      </c>
      <c r="AC216" s="180">
        <f t="shared" si="52"/>
        <v>0</v>
      </c>
      <c r="AD216" s="180">
        <f t="shared" si="52"/>
        <v>0</v>
      </c>
      <c r="AE216" s="180">
        <f t="shared" si="52"/>
        <v>0</v>
      </c>
      <c r="AF216" s="180">
        <f t="shared" si="53"/>
        <v>0</v>
      </c>
      <c r="AG216" s="180">
        <f t="shared" si="53"/>
        <v>0</v>
      </c>
      <c r="AH216" s="180">
        <f t="shared" si="53"/>
        <v>0</v>
      </c>
      <c r="AI216" s="180">
        <f t="shared" si="53"/>
        <v>0</v>
      </c>
      <c r="AJ216" s="180">
        <f t="shared" si="53"/>
        <v>0</v>
      </c>
      <c r="AK216" s="180">
        <f t="shared" si="53"/>
        <v>0</v>
      </c>
      <c r="AL216" s="180">
        <f t="shared" si="53"/>
        <v>0</v>
      </c>
      <c r="AM216" s="180">
        <f t="shared" si="53"/>
        <v>0</v>
      </c>
      <c r="AN216" s="180">
        <f t="shared" si="53"/>
        <v>0</v>
      </c>
      <c r="AO216" s="180">
        <f t="shared" si="53"/>
        <v>0</v>
      </c>
    </row>
    <row r="217" spans="8:41" hidden="1" outlineLevel="1" x14ac:dyDescent="0.75">
      <c r="H217" s="139">
        <f t="shared" si="54"/>
        <v>2028</v>
      </c>
      <c r="L217" s="180">
        <f t="shared" si="51"/>
        <v>0</v>
      </c>
      <c r="M217" s="180">
        <f t="shared" si="51"/>
        <v>0</v>
      </c>
      <c r="N217" s="180">
        <f t="shared" si="51"/>
        <v>0</v>
      </c>
      <c r="O217" s="180">
        <f t="shared" si="51"/>
        <v>0</v>
      </c>
      <c r="P217" s="180">
        <f t="shared" si="51"/>
        <v>0</v>
      </c>
      <c r="Q217" s="180">
        <f t="shared" si="51"/>
        <v>0</v>
      </c>
      <c r="R217" s="180">
        <f t="shared" si="51"/>
        <v>75</v>
      </c>
      <c r="S217" s="180">
        <f t="shared" si="51"/>
        <v>75</v>
      </c>
      <c r="T217" s="180">
        <f t="shared" si="51"/>
        <v>75</v>
      </c>
      <c r="U217" s="180">
        <f t="shared" si="51"/>
        <v>75</v>
      </c>
      <c r="V217" s="180">
        <f t="shared" si="52"/>
        <v>75</v>
      </c>
      <c r="W217" s="180">
        <f t="shared" si="52"/>
        <v>75</v>
      </c>
      <c r="X217" s="180">
        <f t="shared" si="52"/>
        <v>75</v>
      </c>
      <c r="Y217" s="180">
        <f t="shared" si="52"/>
        <v>75</v>
      </c>
      <c r="Z217" s="180">
        <f t="shared" si="52"/>
        <v>75</v>
      </c>
      <c r="AA217" s="180">
        <f t="shared" si="52"/>
        <v>75</v>
      </c>
      <c r="AB217" s="180">
        <f t="shared" si="52"/>
        <v>0</v>
      </c>
      <c r="AC217" s="180">
        <f t="shared" si="52"/>
        <v>0</v>
      </c>
      <c r="AD217" s="180">
        <f t="shared" si="52"/>
        <v>0</v>
      </c>
      <c r="AE217" s="180">
        <f t="shared" si="52"/>
        <v>0</v>
      </c>
      <c r="AF217" s="180">
        <f t="shared" si="53"/>
        <v>0</v>
      </c>
      <c r="AG217" s="180">
        <f t="shared" si="53"/>
        <v>0</v>
      </c>
      <c r="AH217" s="180">
        <f t="shared" si="53"/>
        <v>0</v>
      </c>
      <c r="AI217" s="180">
        <f t="shared" si="53"/>
        <v>0</v>
      </c>
      <c r="AJ217" s="180">
        <f t="shared" si="53"/>
        <v>0</v>
      </c>
      <c r="AK217" s="180">
        <f t="shared" si="53"/>
        <v>0</v>
      </c>
      <c r="AL217" s="180">
        <f t="shared" si="53"/>
        <v>0</v>
      </c>
      <c r="AM217" s="180">
        <f t="shared" si="53"/>
        <v>0</v>
      </c>
      <c r="AN217" s="180">
        <f t="shared" si="53"/>
        <v>0</v>
      </c>
      <c r="AO217" s="180">
        <f t="shared" si="53"/>
        <v>0</v>
      </c>
    </row>
    <row r="218" spans="8:41" hidden="1" outlineLevel="1" x14ac:dyDescent="0.75">
      <c r="H218" s="139">
        <f t="shared" si="54"/>
        <v>2029</v>
      </c>
      <c r="L218" s="180">
        <f t="shared" si="51"/>
        <v>0</v>
      </c>
      <c r="M218" s="180">
        <f t="shared" si="51"/>
        <v>0</v>
      </c>
      <c r="N218" s="180">
        <f t="shared" si="51"/>
        <v>0</v>
      </c>
      <c r="O218" s="180">
        <f t="shared" si="51"/>
        <v>0</v>
      </c>
      <c r="P218" s="180">
        <f t="shared" si="51"/>
        <v>0</v>
      </c>
      <c r="Q218" s="180">
        <f t="shared" si="51"/>
        <v>0</v>
      </c>
      <c r="R218" s="180">
        <f t="shared" si="51"/>
        <v>0</v>
      </c>
      <c r="S218" s="180">
        <f t="shared" si="51"/>
        <v>0</v>
      </c>
      <c r="T218" s="180">
        <f t="shared" si="51"/>
        <v>0</v>
      </c>
      <c r="U218" s="180">
        <f t="shared" si="51"/>
        <v>0</v>
      </c>
      <c r="V218" s="180">
        <f t="shared" si="52"/>
        <v>0</v>
      </c>
      <c r="W218" s="180">
        <f t="shared" si="52"/>
        <v>0</v>
      </c>
      <c r="X218" s="180">
        <f t="shared" si="52"/>
        <v>0</v>
      </c>
      <c r="Y218" s="180">
        <f t="shared" si="52"/>
        <v>0</v>
      </c>
      <c r="Z218" s="180">
        <f t="shared" si="52"/>
        <v>0</v>
      </c>
      <c r="AA218" s="180">
        <f t="shared" si="52"/>
        <v>0</v>
      </c>
      <c r="AB218" s="180">
        <f t="shared" si="52"/>
        <v>0</v>
      </c>
      <c r="AC218" s="180">
        <f t="shared" si="52"/>
        <v>0</v>
      </c>
      <c r="AD218" s="180">
        <f t="shared" si="52"/>
        <v>0</v>
      </c>
      <c r="AE218" s="180">
        <f t="shared" si="52"/>
        <v>0</v>
      </c>
      <c r="AF218" s="180">
        <f t="shared" si="53"/>
        <v>0</v>
      </c>
      <c r="AG218" s="180">
        <f t="shared" si="53"/>
        <v>0</v>
      </c>
      <c r="AH218" s="180">
        <f t="shared" si="53"/>
        <v>0</v>
      </c>
      <c r="AI218" s="180">
        <f t="shared" si="53"/>
        <v>0</v>
      </c>
      <c r="AJ218" s="180">
        <f t="shared" si="53"/>
        <v>0</v>
      </c>
      <c r="AK218" s="180">
        <f t="shared" si="53"/>
        <v>0</v>
      </c>
      <c r="AL218" s="180">
        <f t="shared" si="53"/>
        <v>0</v>
      </c>
      <c r="AM218" s="180">
        <f t="shared" si="53"/>
        <v>0</v>
      </c>
      <c r="AN218" s="180">
        <f t="shared" si="53"/>
        <v>0</v>
      </c>
      <c r="AO218" s="180">
        <f t="shared" si="53"/>
        <v>0</v>
      </c>
    </row>
    <row r="219" spans="8:41" hidden="1" outlineLevel="1" x14ac:dyDescent="0.75">
      <c r="H219" s="139">
        <f t="shared" si="54"/>
        <v>2030</v>
      </c>
      <c r="L219" s="180">
        <f t="shared" si="51"/>
        <v>0</v>
      </c>
      <c r="M219" s="180">
        <f t="shared" si="51"/>
        <v>0</v>
      </c>
      <c r="N219" s="180">
        <f t="shared" si="51"/>
        <v>0</v>
      </c>
      <c r="O219" s="180">
        <f t="shared" si="51"/>
        <v>0</v>
      </c>
      <c r="P219" s="180">
        <f t="shared" si="51"/>
        <v>0</v>
      </c>
      <c r="Q219" s="180">
        <f t="shared" si="51"/>
        <v>0</v>
      </c>
      <c r="R219" s="180">
        <f t="shared" si="51"/>
        <v>0</v>
      </c>
      <c r="S219" s="180">
        <f t="shared" si="51"/>
        <v>0</v>
      </c>
      <c r="T219" s="180">
        <f t="shared" si="51"/>
        <v>0</v>
      </c>
      <c r="U219" s="180">
        <f t="shared" si="51"/>
        <v>0</v>
      </c>
      <c r="V219" s="180">
        <f t="shared" si="52"/>
        <v>0</v>
      </c>
      <c r="W219" s="180">
        <f t="shared" si="52"/>
        <v>0</v>
      </c>
      <c r="X219" s="180">
        <f t="shared" si="52"/>
        <v>0</v>
      </c>
      <c r="Y219" s="180">
        <f t="shared" si="52"/>
        <v>0</v>
      </c>
      <c r="Z219" s="180">
        <f t="shared" si="52"/>
        <v>0</v>
      </c>
      <c r="AA219" s="180">
        <f t="shared" si="52"/>
        <v>0</v>
      </c>
      <c r="AB219" s="180">
        <f t="shared" si="52"/>
        <v>0</v>
      </c>
      <c r="AC219" s="180">
        <f t="shared" si="52"/>
        <v>0</v>
      </c>
      <c r="AD219" s="180">
        <f t="shared" si="52"/>
        <v>0</v>
      </c>
      <c r="AE219" s="180">
        <f t="shared" si="52"/>
        <v>0</v>
      </c>
      <c r="AF219" s="180">
        <f t="shared" si="53"/>
        <v>0</v>
      </c>
      <c r="AG219" s="180">
        <f t="shared" si="53"/>
        <v>0</v>
      </c>
      <c r="AH219" s="180">
        <f t="shared" si="53"/>
        <v>0</v>
      </c>
      <c r="AI219" s="180">
        <f t="shared" si="53"/>
        <v>0</v>
      </c>
      <c r="AJ219" s="180">
        <f t="shared" si="53"/>
        <v>0</v>
      </c>
      <c r="AK219" s="180">
        <f t="shared" si="53"/>
        <v>0</v>
      </c>
      <c r="AL219" s="180">
        <f t="shared" si="53"/>
        <v>0</v>
      </c>
      <c r="AM219" s="180">
        <f t="shared" si="53"/>
        <v>0</v>
      </c>
      <c r="AN219" s="180">
        <f t="shared" si="53"/>
        <v>0</v>
      </c>
      <c r="AO219" s="180">
        <f t="shared" si="53"/>
        <v>0</v>
      </c>
    </row>
    <row r="220" spans="8:41" hidden="1" outlineLevel="1" x14ac:dyDescent="0.75">
      <c r="H220" s="139">
        <f t="shared" si="54"/>
        <v>2031</v>
      </c>
      <c r="L220" s="180">
        <f t="shared" si="51"/>
        <v>0</v>
      </c>
      <c r="M220" s="180">
        <f t="shared" si="51"/>
        <v>0</v>
      </c>
      <c r="N220" s="180">
        <f t="shared" si="51"/>
        <v>0</v>
      </c>
      <c r="O220" s="180">
        <f t="shared" si="51"/>
        <v>0</v>
      </c>
      <c r="P220" s="180">
        <f t="shared" si="51"/>
        <v>0</v>
      </c>
      <c r="Q220" s="180">
        <f t="shared" si="51"/>
        <v>0</v>
      </c>
      <c r="R220" s="180">
        <f t="shared" si="51"/>
        <v>0</v>
      </c>
      <c r="S220" s="180">
        <f t="shared" si="51"/>
        <v>0</v>
      </c>
      <c r="T220" s="180">
        <f t="shared" si="51"/>
        <v>0</v>
      </c>
      <c r="U220" s="180">
        <f t="shared" si="51"/>
        <v>0</v>
      </c>
      <c r="V220" s="180">
        <f t="shared" si="52"/>
        <v>0</v>
      </c>
      <c r="W220" s="180">
        <f t="shared" si="52"/>
        <v>0</v>
      </c>
      <c r="X220" s="180">
        <f t="shared" si="52"/>
        <v>0</v>
      </c>
      <c r="Y220" s="180">
        <f t="shared" si="52"/>
        <v>0</v>
      </c>
      <c r="Z220" s="180">
        <f t="shared" si="52"/>
        <v>0</v>
      </c>
      <c r="AA220" s="180">
        <f t="shared" si="52"/>
        <v>0</v>
      </c>
      <c r="AB220" s="180">
        <f t="shared" si="52"/>
        <v>0</v>
      </c>
      <c r="AC220" s="180">
        <f t="shared" si="52"/>
        <v>0</v>
      </c>
      <c r="AD220" s="180">
        <f t="shared" si="52"/>
        <v>0</v>
      </c>
      <c r="AE220" s="180">
        <f t="shared" si="52"/>
        <v>0</v>
      </c>
      <c r="AF220" s="180">
        <f t="shared" si="53"/>
        <v>0</v>
      </c>
      <c r="AG220" s="180">
        <f t="shared" si="53"/>
        <v>0</v>
      </c>
      <c r="AH220" s="180">
        <f t="shared" si="53"/>
        <v>0</v>
      </c>
      <c r="AI220" s="180">
        <f t="shared" si="53"/>
        <v>0</v>
      </c>
      <c r="AJ220" s="180">
        <f t="shared" si="53"/>
        <v>0</v>
      </c>
      <c r="AK220" s="180">
        <f t="shared" si="53"/>
        <v>0</v>
      </c>
      <c r="AL220" s="180">
        <f t="shared" si="53"/>
        <v>0</v>
      </c>
      <c r="AM220" s="180">
        <f t="shared" si="53"/>
        <v>0</v>
      </c>
      <c r="AN220" s="180">
        <f t="shared" si="53"/>
        <v>0</v>
      </c>
      <c r="AO220" s="180">
        <f t="shared" si="53"/>
        <v>0</v>
      </c>
    </row>
    <row r="221" spans="8:41" hidden="1" outlineLevel="1" x14ac:dyDescent="0.75">
      <c r="H221" s="139">
        <f t="shared" si="54"/>
        <v>2032</v>
      </c>
      <c r="L221" s="180">
        <f t="shared" ref="L221:U230" si="55">IF(AND($H221&lt;&gt;"",L$67&lt;&gt;""),IF(AND(L$67&gt;=$H221,L$67&lt;$H221+$D$28),SUMIFS($L$210:$AK$210,$L$67:$AK$67,$H221)/$D$28,0),"")</f>
        <v>0</v>
      </c>
      <c r="M221" s="180">
        <f t="shared" si="55"/>
        <v>0</v>
      </c>
      <c r="N221" s="180">
        <f t="shared" si="55"/>
        <v>0</v>
      </c>
      <c r="O221" s="180">
        <f t="shared" si="55"/>
        <v>0</v>
      </c>
      <c r="P221" s="180">
        <f t="shared" si="55"/>
        <v>0</v>
      </c>
      <c r="Q221" s="180">
        <f t="shared" si="55"/>
        <v>0</v>
      </c>
      <c r="R221" s="180">
        <f t="shared" si="55"/>
        <v>0</v>
      </c>
      <c r="S221" s="180">
        <f t="shared" si="55"/>
        <v>0</v>
      </c>
      <c r="T221" s="180">
        <f t="shared" si="55"/>
        <v>0</v>
      </c>
      <c r="U221" s="180">
        <f t="shared" si="55"/>
        <v>0</v>
      </c>
      <c r="V221" s="180">
        <f t="shared" ref="V221:AE230" si="56">IF(AND($H221&lt;&gt;"",V$67&lt;&gt;""),IF(AND(V$67&gt;=$H221,V$67&lt;$H221+$D$28),SUMIFS($L$210:$AK$210,$L$67:$AK$67,$H221)/$D$28,0),"")</f>
        <v>0</v>
      </c>
      <c r="W221" s="180">
        <f t="shared" si="56"/>
        <v>0</v>
      </c>
      <c r="X221" s="180">
        <f t="shared" si="56"/>
        <v>0</v>
      </c>
      <c r="Y221" s="180">
        <f t="shared" si="56"/>
        <v>0</v>
      </c>
      <c r="Z221" s="180">
        <f t="shared" si="56"/>
        <v>0</v>
      </c>
      <c r="AA221" s="180">
        <f t="shared" si="56"/>
        <v>0</v>
      </c>
      <c r="AB221" s="180">
        <f t="shared" si="56"/>
        <v>0</v>
      </c>
      <c r="AC221" s="180">
        <f t="shared" si="56"/>
        <v>0</v>
      </c>
      <c r="AD221" s="180">
        <f t="shared" si="56"/>
        <v>0</v>
      </c>
      <c r="AE221" s="180">
        <f t="shared" si="56"/>
        <v>0</v>
      </c>
      <c r="AF221" s="180">
        <f t="shared" ref="AF221:AO230" si="57">IF(AND($H221&lt;&gt;"",AF$67&lt;&gt;""),IF(AND(AF$67&gt;=$H221,AF$67&lt;$H221+$D$28),SUMIFS($L$210:$AK$210,$L$67:$AK$67,$H221)/$D$28,0),"")</f>
        <v>0</v>
      </c>
      <c r="AG221" s="180">
        <f t="shared" si="57"/>
        <v>0</v>
      </c>
      <c r="AH221" s="180">
        <f t="shared" si="57"/>
        <v>0</v>
      </c>
      <c r="AI221" s="180">
        <f t="shared" si="57"/>
        <v>0</v>
      </c>
      <c r="AJ221" s="180">
        <f t="shared" si="57"/>
        <v>0</v>
      </c>
      <c r="AK221" s="180">
        <f t="shared" si="57"/>
        <v>0</v>
      </c>
      <c r="AL221" s="180">
        <f t="shared" si="57"/>
        <v>0</v>
      </c>
      <c r="AM221" s="180">
        <f t="shared" si="57"/>
        <v>0</v>
      </c>
      <c r="AN221" s="180">
        <f t="shared" si="57"/>
        <v>0</v>
      </c>
      <c r="AO221" s="180">
        <f t="shared" si="57"/>
        <v>0</v>
      </c>
    </row>
    <row r="222" spans="8:41" hidden="1" outlineLevel="1" x14ac:dyDescent="0.75">
      <c r="H222" s="139">
        <f t="shared" si="54"/>
        <v>2033</v>
      </c>
      <c r="L222" s="180">
        <f t="shared" si="55"/>
        <v>0</v>
      </c>
      <c r="M222" s="180">
        <f t="shared" si="55"/>
        <v>0</v>
      </c>
      <c r="N222" s="180">
        <f t="shared" si="55"/>
        <v>0</v>
      </c>
      <c r="O222" s="180">
        <f t="shared" si="55"/>
        <v>0</v>
      </c>
      <c r="P222" s="180">
        <f t="shared" si="55"/>
        <v>0</v>
      </c>
      <c r="Q222" s="180">
        <f t="shared" si="55"/>
        <v>0</v>
      </c>
      <c r="R222" s="180">
        <f t="shared" si="55"/>
        <v>0</v>
      </c>
      <c r="S222" s="180">
        <f t="shared" si="55"/>
        <v>0</v>
      </c>
      <c r="T222" s="180">
        <f t="shared" si="55"/>
        <v>0</v>
      </c>
      <c r="U222" s="180">
        <f t="shared" si="55"/>
        <v>0</v>
      </c>
      <c r="V222" s="180">
        <f t="shared" si="56"/>
        <v>0</v>
      </c>
      <c r="W222" s="180">
        <f t="shared" si="56"/>
        <v>0</v>
      </c>
      <c r="X222" s="180">
        <f t="shared" si="56"/>
        <v>0</v>
      </c>
      <c r="Y222" s="180">
        <f t="shared" si="56"/>
        <v>0</v>
      </c>
      <c r="Z222" s="180">
        <f t="shared" si="56"/>
        <v>0</v>
      </c>
      <c r="AA222" s="180">
        <f t="shared" si="56"/>
        <v>0</v>
      </c>
      <c r="AB222" s="180">
        <f t="shared" si="56"/>
        <v>0</v>
      </c>
      <c r="AC222" s="180">
        <f t="shared" si="56"/>
        <v>0</v>
      </c>
      <c r="AD222" s="180">
        <f t="shared" si="56"/>
        <v>0</v>
      </c>
      <c r="AE222" s="180">
        <f t="shared" si="56"/>
        <v>0</v>
      </c>
      <c r="AF222" s="180">
        <f t="shared" si="57"/>
        <v>0</v>
      </c>
      <c r="AG222" s="180">
        <f t="shared" si="57"/>
        <v>0</v>
      </c>
      <c r="AH222" s="180">
        <f t="shared" si="57"/>
        <v>0</v>
      </c>
      <c r="AI222" s="180">
        <f t="shared" si="57"/>
        <v>0</v>
      </c>
      <c r="AJ222" s="180">
        <f t="shared" si="57"/>
        <v>0</v>
      </c>
      <c r="AK222" s="180">
        <f t="shared" si="57"/>
        <v>0</v>
      </c>
      <c r="AL222" s="180">
        <f t="shared" si="57"/>
        <v>0</v>
      </c>
      <c r="AM222" s="180">
        <f t="shared" si="57"/>
        <v>0</v>
      </c>
      <c r="AN222" s="180">
        <f t="shared" si="57"/>
        <v>0</v>
      </c>
      <c r="AO222" s="180">
        <f t="shared" si="57"/>
        <v>0</v>
      </c>
    </row>
    <row r="223" spans="8:41" hidden="1" outlineLevel="1" x14ac:dyDescent="0.75">
      <c r="H223" s="139">
        <f t="shared" si="54"/>
        <v>2034</v>
      </c>
      <c r="L223" s="180">
        <f t="shared" si="55"/>
        <v>0</v>
      </c>
      <c r="M223" s="180">
        <f t="shared" si="55"/>
        <v>0</v>
      </c>
      <c r="N223" s="180">
        <f t="shared" si="55"/>
        <v>0</v>
      </c>
      <c r="O223" s="180">
        <f t="shared" si="55"/>
        <v>0</v>
      </c>
      <c r="P223" s="180">
        <f t="shared" si="55"/>
        <v>0</v>
      </c>
      <c r="Q223" s="180">
        <f t="shared" si="55"/>
        <v>0</v>
      </c>
      <c r="R223" s="180">
        <f t="shared" si="55"/>
        <v>0</v>
      </c>
      <c r="S223" s="180">
        <f t="shared" si="55"/>
        <v>0</v>
      </c>
      <c r="T223" s="180">
        <f t="shared" si="55"/>
        <v>0</v>
      </c>
      <c r="U223" s="180">
        <f t="shared" si="55"/>
        <v>0</v>
      </c>
      <c r="V223" s="180">
        <f t="shared" si="56"/>
        <v>0</v>
      </c>
      <c r="W223" s="180">
        <f t="shared" si="56"/>
        <v>0</v>
      </c>
      <c r="X223" s="180">
        <f t="shared" si="56"/>
        <v>0</v>
      </c>
      <c r="Y223" s="180">
        <f t="shared" si="56"/>
        <v>0</v>
      </c>
      <c r="Z223" s="180">
        <f t="shared" si="56"/>
        <v>0</v>
      </c>
      <c r="AA223" s="180">
        <f t="shared" si="56"/>
        <v>0</v>
      </c>
      <c r="AB223" s="180">
        <f t="shared" si="56"/>
        <v>0</v>
      </c>
      <c r="AC223" s="180">
        <f t="shared" si="56"/>
        <v>0</v>
      </c>
      <c r="AD223" s="180">
        <f t="shared" si="56"/>
        <v>0</v>
      </c>
      <c r="AE223" s="180">
        <f t="shared" si="56"/>
        <v>0</v>
      </c>
      <c r="AF223" s="180">
        <f t="shared" si="57"/>
        <v>0</v>
      </c>
      <c r="AG223" s="180">
        <f t="shared" si="57"/>
        <v>0</v>
      </c>
      <c r="AH223" s="180">
        <f t="shared" si="57"/>
        <v>0</v>
      </c>
      <c r="AI223" s="180">
        <f t="shared" si="57"/>
        <v>0</v>
      </c>
      <c r="AJ223" s="180">
        <f t="shared" si="57"/>
        <v>0</v>
      </c>
      <c r="AK223" s="180">
        <f t="shared" si="57"/>
        <v>0</v>
      </c>
      <c r="AL223" s="180">
        <f t="shared" si="57"/>
        <v>0</v>
      </c>
      <c r="AM223" s="180">
        <f t="shared" si="57"/>
        <v>0</v>
      </c>
      <c r="AN223" s="180">
        <f t="shared" si="57"/>
        <v>0</v>
      </c>
      <c r="AO223" s="180">
        <f t="shared" si="57"/>
        <v>0</v>
      </c>
    </row>
    <row r="224" spans="8:41" hidden="1" outlineLevel="1" x14ac:dyDescent="0.75">
      <c r="H224" s="139">
        <f t="shared" si="54"/>
        <v>2035</v>
      </c>
      <c r="L224" s="180">
        <f t="shared" si="55"/>
        <v>0</v>
      </c>
      <c r="M224" s="180">
        <f t="shared" si="55"/>
        <v>0</v>
      </c>
      <c r="N224" s="180">
        <f t="shared" si="55"/>
        <v>0</v>
      </c>
      <c r="O224" s="180">
        <f t="shared" si="55"/>
        <v>0</v>
      </c>
      <c r="P224" s="180">
        <f t="shared" si="55"/>
        <v>0</v>
      </c>
      <c r="Q224" s="180">
        <f t="shared" si="55"/>
        <v>0</v>
      </c>
      <c r="R224" s="180">
        <f t="shared" si="55"/>
        <v>0</v>
      </c>
      <c r="S224" s="180">
        <f t="shared" si="55"/>
        <v>0</v>
      </c>
      <c r="T224" s="180">
        <f t="shared" si="55"/>
        <v>0</v>
      </c>
      <c r="U224" s="180">
        <f t="shared" si="55"/>
        <v>0</v>
      </c>
      <c r="V224" s="180">
        <f t="shared" si="56"/>
        <v>0</v>
      </c>
      <c r="W224" s="180">
        <f t="shared" si="56"/>
        <v>0</v>
      </c>
      <c r="X224" s="180">
        <f t="shared" si="56"/>
        <v>0</v>
      </c>
      <c r="Y224" s="180">
        <f t="shared" si="56"/>
        <v>0</v>
      </c>
      <c r="Z224" s="180">
        <f t="shared" si="56"/>
        <v>0</v>
      </c>
      <c r="AA224" s="180">
        <f t="shared" si="56"/>
        <v>0</v>
      </c>
      <c r="AB224" s="180">
        <f t="shared" si="56"/>
        <v>0</v>
      </c>
      <c r="AC224" s="180">
        <f t="shared" si="56"/>
        <v>0</v>
      </c>
      <c r="AD224" s="180">
        <f t="shared" si="56"/>
        <v>0</v>
      </c>
      <c r="AE224" s="180">
        <f t="shared" si="56"/>
        <v>0</v>
      </c>
      <c r="AF224" s="180">
        <f t="shared" si="57"/>
        <v>0</v>
      </c>
      <c r="AG224" s="180">
        <f t="shared" si="57"/>
        <v>0</v>
      </c>
      <c r="AH224" s="180">
        <f t="shared" si="57"/>
        <v>0</v>
      </c>
      <c r="AI224" s="180">
        <f t="shared" si="57"/>
        <v>0</v>
      </c>
      <c r="AJ224" s="180">
        <f t="shared" si="57"/>
        <v>0</v>
      </c>
      <c r="AK224" s="180">
        <f t="shared" si="57"/>
        <v>0</v>
      </c>
      <c r="AL224" s="180">
        <f t="shared" si="57"/>
        <v>0</v>
      </c>
      <c r="AM224" s="180">
        <f t="shared" si="57"/>
        <v>0</v>
      </c>
      <c r="AN224" s="180">
        <f t="shared" si="57"/>
        <v>0</v>
      </c>
      <c r="AO224" s="180">
        <f t="shared" si="57"/>
        <v>0</v>
      </c>
    </row>
    <row r="225" spans="8:41" hidden="1" outlineLevel="1" x14ac:dyDescent="0.75">
      <c r="H225" s="139">
        <f t="shared" si="54"/>
        <v>2036</v>
      </c>
      <c r="L225" s="180">
        <f t="shared" si="55"/>
        <v>0</v>
      </c>
      <c r="M225" s="180">
        <f t="shared" si="55"/>
        <v>0</v>
      </c>
      <c r="N225" s="180">
        <f t="shared" si="55"/>
        <v>0</v>
      </c>
      <c r="O225" s="180">
        <f t="shared" si="55"/>
        <v>0</v>
      </c>
      <c r="P225" s="180">
        <f t="shared" si="55"/>
        <v>0</v>
      </c>
      <c r="Q225" s="180">
        <f t="shared" si="55"/>
        <v>0</v>
      </c>
      <c r="R225" s="180">
        <f t="shared" si="55"/>
        <v>0</v>
      </c>
      <c r="S225" s="180">
        <f t="shared" si="55"/>
        <v>0</v>
      </c>
      <c r="T225" s="180">
        <f t="shared" si="55"/>
        <v>0</v>
      </c>
      <c r="U225" s="180">
        <f t="shared" si="55"/>
        <v>0</v>
      </c>
      <c r="V225" s="180">
        <f t="shared" si="56"/>
        <v>0</v>
      </c>
      <c r="W225" s="180">
        <f t="shared" si="56"/>
        <v>0</v>
      </c>
      <c r="X225" s="180">
        <f t="shared" si="56"/>
        <v>0</v>
      </c>
      <c r="Y225" s="180">
        <f t="shared" si="56"/>
        <v>0</v>
      </c>
      <c r="Z225" s="180">
        <f t="shared" si="56"/>
        <v>0</v>
      </c>
      <c r="AA225" s="180">
        <f t="shared" si="56"/>
        <v>0</v>
      </c>
      <c r="AB225" s="180">
        <f t="shared" si="56"/>
        <v>0</v>
      </c>
      <c r="AC225" s="180">
        <f t="shared" si="56"/>
        <v>0</v>
      </c>
      <c r="AD225" s="180">
        <f t="shared" si="56"/>
        <v>0</v>
      </c>
      <c r="AE225" s="180">
        <f t="shared" si="56"/>
        <v>0</v>
      </c>
      <c r="AF225" s="180">
        <f t="shared" si="57"/>
        <v>0</v>
      </c>
      <c r="AG225" s="180">
        <f t="shared" si="57"/>
        <v>0</v>
      </c>
      <c r="AH225" s="180">
        <f t="shared" si="57"/>
        <v>0</v>
      </c>
      <c r="AI225" s="180">
        <f t="shared" si="57"/>
        <v>0</v>
      </c>
      <c r="AJ225" s="180">
        <f t="shared" si="57"/>
        <v>0</v>
      </c>
      <c r="AK225" s="180">
        <f t="shared" si="57"/>
        <v>0</v>
      </c>
      <c r="AL225" s="180">
        <f t="shared" si="57"/>
        <v>0</v>
      </c>
      <c r="AM225" s="180">
        <f t="shared" si="57"/>
        <v>0</v>
      </c>
      <c r="AN225" s="180">
        <f t="shared" si="57"/>
        <v>0</v>
      </c>
      <c r="AO225" s="180">
        <f t="shared" si="57"/>
        <v>0</v>
      </c>
    </row>
    <row r="226" spans="8:41" hidden="1" outlineLevel="1" x14ac:dyDescent="0.75">
      <c r="H226" s="139">
        <f t="shared" si="54"/>
        <v>2037</v>
      </c>
      <c r="L226" s="180">
        <f t="shared" si="55"/>
        <v>0</v>
      </c>
      <c r="M226" s="180">
        <f t="shared" si="55"/>
        <v>0</v>
      </c>
      <c r="N226" s="180">
        <f t="shared" si="55"/>
        <v>0</v>
      </c>
      <c r="O226" s="180">
        <f t="shared" si="55"/>
        <v>0</v>
      </c>
      <c r="P226" s="180">
        <f t="shared" si="55"/>
        <v>0</v>
      </c>
      <c r="Q226" s="180">
        <f t="shared" si="55"/>
        <v>0</v>
      </c>
      <c r="R226" s="180">
        <f t="shared" si="55"/>
        <v>0</v>
      </c>
      <c r="S226" s="180">
        <f t="shared" si="55"/>
        <v>0</v>
      </c>
      <c r="T226" s="180">
        <f t="shared" si="55"/>
        <v>0</v>
      </c>
      <c r="U226" s="180">
        <f t="shared" si="55"/>
        <v>0</v>
      </c>
      <c r="V226" s="180">
        <f t="shared" si="56"/>
        <v>0</v>
      </c>
      <c r="W226" s="180">
        <f t="shared" si="56"/>
        <v>0</v>
      </c>
      <c r="X226" s="180">
        <f t="shared" si="56"/>
        <v>0</v>
      </c>
      <c r="Y226" s="180">
        <f t="shared" si="56"/>
        <v>0</v>
      </c>
      <c r="Z226" s="180">
        <f t="shared" si="56"/>
        <v>0</v>
      </c>
      <c r="AA226" s="180">
        <f t="shared" si="56"/>
        <v>0</v>
      </c>
      <c r="AB226" s="180">
        <f t="shared" si="56"/>
        <v>0</v>
      </c>
      <c r="AC226" s="180">
        <f t="shared" si="56"/>
        <v>0</v>
      </c>
      <c r="AD226" s="180">
        <f t="shared" si="56"/>
        <v>0</v>
      </c>
      <c r="AE226" s="180">
        <f t="shared" si="56"/>
        <v>0</v>
      </c>
      <c r="AF226" s="180">
        <f t="shared" si="57"/>
        <v>0</v>
      </c>
      <c r="AG226" s="180">
        <f t="shared" si="57"/>
        <v>0</v>
      </c>
      <c r="AH226" s="180">
        <f t="shared" si="57"/>
        <v>0</v>
      </c>
      <c r="AI226" s="180">
        <f t="shared" si="57"/>
        <v>0</v>
      </c>
      <c r="AJ226" s="180">
        <f t="shared" si="57"/>
        <v>0</v>
      </c>
      <c r="AK226" s="180">
        <f t="shared" si="57"/>
        <v>0</v>
      </c>
      <c r="AL226" s="180">
        <f t="shared" si="57"/>
        <v>0</v>
      </c>
      <c r="AM226" s="180">
        <f t="shared" si="57"/>
        <v>0</v>
      </c>
      <c r="AN226" s="180">
        <f t="shared" si="57"/>
        <v>0</v>
      </c>
      <c r="AO226" s="180">
        <f t="shared" si="57"/>
        <v>0</v>
      </c>
    </row>
    <row r="227" spans="8:41" hidden="1" outlineLevel="1" x14ac:dyDescent="0.75">
      <c r="H227" s="139">
        <f t="shared" si="54"/>
        <v>2038</v>
      </c>
      <c r="L227" s="180">
        <f t="shared" si="55"/>
        <v>0</v>
      </c>
      <c r="M227" s="180">
        <f t="shared" si="55"/>
        <v>0</v>
      </c>
      <c r="N227" s="180">
        <f t="shared" si="55"/>
        <v>0</v>
      </c>
      <c r="O227" s="180">
        <f t="shared" si="55"/>
        <v>0</v>
      </c>
      <c r="P227" s="180">
        <f t="shared" si="55"/>
        <v>0</v>
      </c>
      <c r="Q227" s="180">
        <f t="shared" si="55"/>
        <v>0</v>
      </c>
      <c r="R227" s="180">
        <f t="shared" si="55"/>
        <v>0</v>
      </c>
      <c r="S227" s="180">
        <f t="shared" si="55"/>
        <v>0</v>
      </c>
      <c r="T227" s="180">
        <f t="shared" si="55"/>
        <v>0</v>
      </c>
      <c r="U227" s="180">
        <f t="shared" si="55"/>
        <v>0</v>
      </c>
      <c r="V227" s="180">
        <f t="shared" si="56"/>
        <v>0</v>
      </c>
      <c r="W227" s="180">
        <f t="shared" si="56"/>
        <v>0</v>
      </c>
      <c r="X227" s="180">
        <f t="shared" si="56"/>
        <v>0</v>
      </c>
      <c r="Y227" s="180">
        <f t="shared" si="56"/>
        <v>0</v>
      </c>
      <c r="Z227" s="180">
        <f t="shared" si="56"/>
        <v>0</v>
      </c>
      <c r="AA227" s="180">
        <f t="shared" si="56"/>
        <v>0</v>
      </c>
      <c r="AB227" s="180">
        <f t="shared" si="56"/>
        <v>0</v>
      </c>
      <c r="AC227" s="180">
        <f t="shared" si="56"/>
        <v>0</v>
      </c>
      <c r="AD227" s="180">
        <f t="shared" si="56"/>
        <v>0</v>
      </c>
      <c r="AE227" s="180">
        <f t="shared" si="56"/>
        <v>0</v>
      </c>
      <c r="AF227" s="180">
        <f t="shared" si="57"/>
        <v>0</v>
      </c>
      <c r="AG227" s="180">
        <f t="shared" si="57"/>
        <v>0</v>
      </c>
      <c r="AH227" s="180">
        <f t="shared" si="57"/>
        <v>0</v>
      </c>
      <c r="AI227" s="180">
        <f t="shared" si="57"/>
        <v>0</v>
      </c>
      <c r="AJ227" s="180">
        <f t="shared" si="57"/>
        <v>0</v>
      </c>
      <c r="AK227" s="180">
        <f t="shared" si="57"/>
        <v>0</v>
      </c>
      <c r="AL227" s="180">
        <f t="shared" si="57"/>
        <v>0</v>
      </c>
      <c r="AM227" s="180">
        <f t="shared" si="57"/>
        <v>0</v>
      </c>
      <c r="AN227" s="180">
        <f t="shared" si="57"/>
        <v>0</v>
      </c>
      <c r="AO227" s="180">
        <f t="shared" si="57"/>
        <v>0</v>
      </c>
    </row>
    <row r="228" spans="8:41" hidden="1" outlineLevel="1" x14ac:dyDescent="0.75">
      <c r="H228" s="139">
        <f t="shared" si="54"/>
        <v>2039</v>
      </c>
      <c r="L228" s="180">
        <f t="shared" si="55"/>
        <v>0</v>
      </c>
      <c r="M228" s="180">
        <f t="shared" si="55"/>
        <v>0</v>
      </c>
      <c r="N228" s="180">
        <f t="shared" si="55"/>
        <v>0</v>
      </c>
      <c r="O228" s="180">
        <f t="shared" si="55"/>
        <v>0</v>
      </c>
      <c r="P228" s="180">
        <f t="shared" si="55"/>
        <v>0</v>
      </c>
      <c r="Q228" s="180">
        <f t="shared" si="55"/>
        <v>0</v>
      </c>
      <c r="R228" s="180">
        <f t="shared" si="55"/>
        <v>0</v>
      </c>
      <c r="S228" s="180">
        <f t="shared" si="55"/>
        <v>0</v>
      </c>
      <c r="T228" s="180">
        <f t="shared" si="55"/>
        <v>0</v>
      </c>
      <c r="U228" s="180">
        <f t="shared" si="55"/>
        <v>0</v>
      </c>
      <c r="V228" s="180">
        <f t="shared" si="56"/>
        <v>0</v>
      </c>
      <c r="W228" s="180">
        <f t="shared" si="56"/>
        <v>0</v>
      </c>
      <c r="X228" s="180">
        <f t="shared" si="56"/>
        <v>0</v>
      </c>
      <c r="Y228" s="180">
        <f t="shared" si="56"/>
        <v>0</v>
      </c>
      <c r="Z228" s="180">
        <f t="shared" si="56"/>
        <v>0</v>
      </c>
      <c r="AA228" s="180">
        <f t="shared" si="56"/>
        <v>0</v>
      </c>
      <c r="AB228" s="180">
        <f t="shared" si="56"/>
        <v>0</v>
      </c>
      <c r="AC228" s="180">
        <f t="shared" si="56"/>
        <v>0</v>
      </c>
      <c r="AD228" s="180">
        <f t="shared" si="56"/>
        <v>0</v>
      </c>
      <c r="AE228" s="180">
        <f t="shared" si="56"/>
        <v>0</v>
      </c>
      <c r="AF228" s="180">
        <f t="shared" si="57"/>
        <v>0</v>
      </c>
      <c r="AG228" s="180">
        <f t="shared" si="57"/>
        <v>0</v>
      </c>
      <c r="AH228" s="180">
        <f t="shared" si="57"/>
        <v>0</v>
      </c>
      <c r="AI228" s="180">
        <f t="shared" si="57"/>
        <v>0</v>
      </c>
      <c r="AJ228" s="180">
        <f t="shared" si="57"/>
        <v>0</v>
      </c>
      <c r="AK228" s="180">
        <f t="shared" si="57"/>
        <v>0</v>
      </c>
      <c r="AL228" s="180">
        <f t="shared" si="57"/>
        <v>0</v>
      </c>
      <c r="AM228" s="180">
        <f t="shared" si="57"/>
        <v>0</v>
      </c>
      <c r="AN228" s="180">
        <f t="shared" si="57"/>
        <v>0</v>
      </c>
      <c r="AO228" s="180">
        <f t="shared" si="57"/>
        <v>0</v>
      </c>
    </row>
    <row r="229" spans="8:41" hidden="1" outlineLevel="1" x14ac:dyDescent="0.75">
      <c r="H229" s="139">
        <f t="shared" si="54"/>
        <v>2040</v>
      </c>
      <c r="L229" s="180">
        <f t="shared" si="55"/>
        <v>0</v>
      </c>
      <c r="M229" s="180">
        <f t="shared" si="55"/>
        <v>0</v>
      </c>
      <c r="N229" s="180">
        <f t="shared" si="55"/>
        <v>0</v>
      </c>
      <c r="O229" s="180">
        <f t="shared" si="55"/>
        <v>0</v>
      </c>
      <c r="P229" s="180">
        <f t="shared" si="55"/>
        <v>0</v>
      </c>
      <c r="Q229" s="180">
        <f t="shared" si="55"/>
        <v>0</v>
      </c>
      <c r="R229" s="180">
        <f t="shared" si="55"/>
        <v>0</v>
      </c>
      <c r="S229" s="180">
        <f t="shared" si="55"/>
        <v>0</v>
      </c>
      <c r="T229" s="180">
        <f t="shared" si="55"/>
        <v>0</v>
      </c>
      <c r="U229" s="180">
        <f t="shared" si="55"/>
        <v>0</v>
      </c>
      <c r="V229" s="180">
        <f t="shared" si="56"/>
        <v>0</v>
      </c>
      <c r="W229" s="180">
        <f t="shared" si="56"/>
        <v>0</v>
      </c>
      <c r="X229" s="180">
        <f t="shared" si="56"/>
        <v>0</v>
      </c>
      <c r="Y229" s="180">
        <f t="shared" si="56"/>
        <v>0</v>
      </c>
      <c r="Z229" s="180">
        <f t="shared" si="56"/>
        <v>0</v>
      </c>
      <c r="AA229" s="180">
        <f t="shared" si="56"/>
        <v>0</v>
      </c>
      <c r="AB229" s="180">
        <f t="shared" si="56"/>
        <v>0</v>
      </c>
      <c r="AC229" s="180">
        <f t="shared" si="56"/>
        <v>0</v>
      </c>
      <c r="AD229" s="180">
        <f t="shared" si="56"/>
        <v>0</v>
      </c>
      <c r="AE229" s="180">
        <f t="shared" si="56"/>
        <v>0</v>
      </c>
      <c r="AF229" s="180">
        <f t="shared" si="57"/>
        <v>0</v>
      </c>
      <c r="AG229" s="180">
        <f t="shared" si="57"/>
        <v>0</v>
      </c>
      <c r="AH229" s="180">
        <f t="shared" si="57"/>
        <v>0</v>
      </c>
      <c r="AI229" s="180">
        <f t="shared" si="57"/>
        <v>0</v>
      </c>
      <c r="AJ229" s="180">
        <f t="shared" si="57"/>
        <v>0</v>
      </c>
      <c r="AK229" s="180">
        <f t="shared" si="57"/>
        <v>0</v>
      </c>
      <c r="AL229" s="180">
        <f t="shared" si="57"/>
        <v>0</v>
      </c>
      <c r="AM229" s="180">
        <f t="shared" si="57"/>
        <v>0</v>
      </c>
      <c r="AN229" s="180">
        <f t="shared" si="57"/>
        <v>0</v>
      </c>
      <c r="AO229" s="180">
        <f t="shared" si="57"/>
        <v>0</v>
      </c>
    </row>
    <row r="230" spans="8:41" hidden="1" outlineLevel="1" x14ac:dyDescent="0.75">
      <c r="H230" s="139">
        <f t="shared" si="54"/>
        <v>2041</v>
      </c>
      <c r="L230" s="180">
        <f t="shared" si="55"/>
        <v>0</v>
      </c>
      <c r="M230" s="180">
        <f t="shared" si="55"/>
        <v>0</v>
      </c>
      <c r="N230" s="180">
        <f t="shared" si="55"/>
        <v>0</v>
      </c>
      <c r="O230" s="180">
        <f t="shared" si="55"/>
        <v>0</v>
      </c>
      <c r="P230" s="180">
        <f t="shared" si="55"/>
        <v>0</v>
      </c>
      <c r="Q230" s="180">
        <f t="shared" si="55"/>
        <v>0</v>
      </c>
      <c r="R230" s="180">
        <f t="shared" si="55"/>
        <v>0</v>
      </c>
      <c r="S230" s="180">
        <f t="shared" si="55"/>
        <v>0</v>
      </c>
      <c r="T230" s="180">
        <f t="shared" si="55"/>
        <v>0</v>
      </c>
      <c r="U230" s="180">
        <f t="shared" si="55"/>
        <v>0</v>
      </c>
      <c r="V230" s="180">
        <f t="shared" si="56"/>
        <v>0</v>
      </c>
      <c r="W230" s="180">
        <f t="shared" si="56"/>
        <v>0</v>
      </c>
      <c r="X230" s="180">
        <f t="shared" si="56"/>
        <v>0</v>
      </c>
      <c r="Y230" s="180">
        <f t="shared" si="56"/>
        <v>0</v>
      </c>
      <c r="Z230" s="180">
        <f t="shared" si="56"/>
        <v>0</v>
      </c>
      <c r="AA230" s="180">
        <f t="shared" si="56"/>
        <v>0</v>
      </c>
      <c r="AB230" s="180">
        <f t="shared" si="56"/>
        <v>0</v>
      </c>
      <c r="AC230" s="180">
        <f t="shared" si="56"/>
        <v>0</v>
      </c>
      <c r="AD230" s="180">
        <f t="shared" si="56"/>
        <v>0</v>
      </c>
      <c r="AE230" s="180">
        <f t="shared" si="56"/>
        <v>0</v>
      </c>
      <c r="AF230" s="180">
        <f t="shared" si="57"/>
        <v>0</v>
      </c>
      <c r="AG230" s="180">
        <f t="shared" si="57"/>
        <v>0</v>
      </c>
      <c r="AH230" s="180">
        <f t="shared" si="57"/>
        <v>0</v>
      </c>
      <c r="AI230" s="180">
        <f t="shared" si="57"/>
        <v>0</v>
      </c>
      <c r="AJ230" s="180">
        <f t="shared" si="57"/>
        <v>0</v>
      </c>
      <c r="AK230" s="180">
        <f t="shared" si="57"/>
        <v>0</v>
      </c>
      <c r="AL230" s="180">
        <f t="shared" si="57"/>
        <v>0</v>
      </c>
      <c r="AM230" s="180">
        <f t="shared" si="57"/>
        <v>0</v>
      </c>
      <c r="AN230" s="180">
        <f t="shared" si="57"/>
        <v>0</v>
      </c>
      <c r="AO230" s="180">
        <f t="shared" si="57"/>
        <v>0</v>
      </c>
    </row>
    <row r="231" spans="8:41" hidden="1" outlineLevel="1" x14ac:dyDescent="0.75">
      <c r="H231" s="139">
        <f t="shared" si="54"/>
        <v>2042</v>
      </c>
      <c r="L231" s="180">
        <f t="shared" ref="L231:U240" si="58">IF(AND($H231&lt;&gt;"",L$67&lt;&gt;""),IF(AND(L$67&gt;=$H231,L$67&lt;$H231+$D$28),SUMIFS($L$210:$AK$210,$L$67:$AK$67,$H231)/$D$28,0),"")</f>
        <v>0</v>
      </c>
      <c r="M231" s="180">
        <f t="shared" si="58"/>
        <v>0</v>
      </c>
      <c r="N231" s="180">
        <f t="shared" si="58"/>
        <v>0</v>
      </c>
      <c r="O231" s="180">
        <f t="shared" si="58"/>
        <v>0</v>
      </c>
      <c r="P231" s="180">
        <f t="shared" si="58"/>
        <v>0</v>
      </c>
      <c r="Q231" s="180">
        <f t="shared" si="58"/>
        <v>0</v>
      </c>
      <c r="R231" s="180">
        <f t="shared" si="58"/>
        <v>0</v>
      </c>
      <c r="S231" s="180">
        <f t="shared" si="58"/>
        <v>0</v>
      </c>
      <c r="T231" s="180">
        <f t="shared" si="58"/>
        <v>0</v>
      </c>
      <c r="U231" s="180">
        <f t="shared" si="58"/>
        <v>0</v>
      </c>
      <c r="V231" s="180">
        <f t="shared" ref="V231:AE240" si="59">IF(AND($H231&lt;&gt;"",V$67&lt;&gt;""),IF(AND(V$67&gt;=$H231,V$67&lt;$H231+$D$28),SUMIFS($L$210:$AK$210,$L$67:$AK$67,$H231)/$D$28,0),"")</f>
        <v>0</v>
      </c>
      <c r="W231" s="180">
        <f t="shared" si="59"/>
        <v>0</v>
      </c>
      <c r="X231" s="180">
        <f t="shared" si="59"/>
        <v>0</v>
      </c>
      <c r="Y231" s="180">
        <f t="shared" si="59"/>
        <v>0</v>
      </c>
      <c r="Z231" s="180">
        <f t="shared" si="59"/>
        <v>0</v>
      </c>
      <c r="AA231" s="180">
        <f t="shared" si="59"/>
        <v>0</v>
      </c>
      <c r="AB231" s="180">
        <f t="shared" si="59"/>
        <v>0</v>
      </c>
      <c r="AC231" s="180">
        <f t="shared" si="59"/>
        <v>0</v>
      </c>
      <c r="AD231" s="180">
        <f t="shared" si="59"/>
        <v>0</v>
      </c>
      <c r="AE231" s="180">
        <f t="shared" si="59"/>
        <v>0</v>
      </c>
      <c r="AF231" s="180">
        <f t="shared" ref="AF231:AO240" si="60">IF(AND($H231&lt;&gt;"",AF$67&lt;&gt;""),IF(AND(AF$67&gt;=$H231,AF$67&lt;$H231+$D$28),SUMIFS($L$210:$AK$210,$L$67:$AK$67,$H231)/$D$28,0),"")</f>
        <v>0</v>
      </c>
      <c r="AG231" s="180">
        <f t="shared" si="60"/>
        <v>0</v>
      </c>
      <c r="AH231" s="180">
        <f t="shared" si="60"/>
        <v>0</v>
      </c>
      <c r="AI231" s="180">
        <f t="shared" si="60"/>
        <v>0</v>
      </c>
      <c r="AJ231" s="180">
        <f t="shared" si="60"/>
        <v>0</v>
      </c>
      <c r="AK231" s="180">
        <f t="shared" si="60"/>
        <v>0</v>
      </c>
      <c r="AL231" s="180">
        <f t="shared" si="60"/>
        <v>0</v>
      </c>
      <c r="AM231" s="180">
        <f t="shared" si="60"/>
        <v>0</v>
      </c>
      <c r="AN231" s="180">
        <f t="shared" si="60"/>
        <v>0</v>
      </c>
      <c r="AO231" s="180">
        <f t="shared" si="60"/>
        <v>0</v>
      </c>
    </row>
    <row r="232" spans="8:41" hidden="1" outlineLevel="1" x14ac:dyDescent="0.75">
      <c r="H232" s="139">
        <f t="shared" si="54"/>
        <v>2043</v>
      </c>
      <c r="L232" s="180">
        <f t="shared" si="58"/>
        <v>0</v>
      </c>
      <c r="M232" s="180">
        <f t="shared" si="58"/>
        <v>0</v>
      </c>
      <c r="N232" s="180">
        <f t="shared" si="58"/>
        <v>0</v>
      </c>
      <c r="O232" s="180">
        <f t="shared" si="58"/>
        <v>0</v>
      </c>
      <c r="P232" s="180">
        <f t="shared" si="58"/>
        <v>0</v>
      </c>
      <c r="Q232" s="180">
        <f t="shared" si="58"/>
        <v>0</v>
      </c>
      <c r="R232" s="180">
        <f t="shared" si="58"/>
        <v>0</v>
      </c>
      <c r="S232" s="180">
        <f t="shared" si="58"/>
        <v>0</v>
      </c>
      <c r="T232" s="180">
        <f t="shared" si="58"/>
        <v>0</v>
      </c>
      <c r="U232" s="180">
        <f t="shared" si="58"/>
        <v>0</v>
      </c>
      <c r="V232" s="180">
        <f t="shared" si="59"/>
        <v>0</v>
      </c>
      <c r="W232" s="180">
        <f t="shared" si="59"/>
        <v>0</v>
      </c>
      <c r="X232" s="180">
        <f t="shared" si="59"/>
        <v>0</v>
      </c>
      <c r="Y232" s="180">
        <f t="shared" si="59"/>
        <v>0</v>
      </c>
      <c r="Z232" s="180">
        <f t="shared" si="59"/>
        <v>0</v>
      </c>
      <c r="AA232" s="180">
        <f t="shared" si="59"/>
        <v>0</v>
      </c>
      <c r="AB232" s="180">
        <f t="shared" si="59"/>
        <v>0</v>
      </c>
      <c r="AC232" s="180">
        <f t="shared" si="59"/>
        <v>0</v>
      </c>
      <c r="AD232" s="180">
        <f t="shared" si="59"/>
        <v>0</v>
      </c>
      <c r="AE232" s="180">
        <f t="shared" si="59"/>
        <v>0</v>
      </c>
      <c r="AF232" s="180">
        <f t="shared" si="60"/>
        <v>0</v>
      </c>
      <c r="AG232" s="180">
        <f t="shared" si="60"/>
        <v>0</v>
      </c>
      <c r="AH232" s="180">
        <f t="shared" si="60"/>
        <v>0</v>
      </c>
      <c r="AI232" s="180">
        <f t="shared" si="60"/>
        <v>0</v>
      </c>
      <c r="AJ232" s="180">
        <f t="shared" si="60"/>
        <v>0</v>
      </c>
      <c r="AK232" s="180">
        <f t="shared" si="60"/>
        <v>0</v>
      </c>
      <c r="AL232" s="180">
        <f t="shared" si="60"/>
        <v>0</v>
      </c>
      <c r="AM232" s="180">
        <f t="shared" si="60"/>
        <v>0</v>
      </c>
      <c r="AN232" s="180">
        <f t="shared" si="60"/>
        <v>0</v>
      </c>
      <c r="AO232" s="180">
        <f t="shared" si="60"/>
        <v>0</v>
      </c>
    </row>
    <row r="233" spans="8:41" hidden="1" outlineLevel="1" x14ac:dyDescent="0.75">
      <c r="H233" s="139">
        <f t="shared" si="54"/>
        <v>2044</v>
      </c>
      <c r="L233" s="180">
        <f t="shared" si="58"/>
        <v>0</v>
      </c>
      <c r="M233" s="180">
        <f t="shared" si="58"/>
        <v>0</v>
      </c>
      <c r="N233" s="180">
        <f t="shared" si="58"/>
        <v>0</v>
      </c>
      <c r="O233" s="180">
        <f t="shared" si="58"/>
        <v>0</v>
      </c>
      <c r="P233" s="180">
        <f t="shared" si="58"/>
        <v>0</v>
      </c>
      <c r="Q233" s="180">
        <f t="shared" si="58"/>
        <v>0</v>
      </c>
      <c r="R233" s="180">
        <f t="shared" si="58"/>
        <v>0</v>
      </c>
      <c r="S233" s="180">
        <f t="shared" si="58"/>
        <v>0</v>
      </c>
      <c r="T233" s="180">
        <f t="shared" si="58"/>
        <v>0</v>
      </c>
      <c r="U233" s="180">
        <f t="shared" si="58"/>
        <v>0</v>
      </c>
      <c r="V233" s="180">
        <f t="shared" si="59"/>
        <v>0</v>
      </c>
      <c r="W233" s="180">
        <f t="shared" si="59"/>
        <v>0</v>
      </c>
      <c r="X233" s="180">
        <f t="shared" si="59"/>
        <v>0</v>
      </c>
      <c r="Y233" s="180">
        <f t="shared" si="59"/>
        <v>0</v>
      </c>
      <c r="Z233" s="180">
        <f t="shared" si="59"/>
        <v>0</v>
      </c>
      <c r="AA233" s="180">
        <f t="shared" si="59"/>
        <v>0</v>
      </c>
      <c r="AB233" s="180">
        <f t="shared" si="59"/>
        <v>0</v>
      </c>
      <c r="AC233" s="180">
        <f t="shared" si="59"/>
        <v>0</v>
      </c>
      <c r="AD233" s="180">
        <f t="shared" si="59"/>
        <v>0</v>
      </c>
      <c r="AE233" s="180">
        <f t="shared" si="59"/>
        <v>0</v>
      </c>
      <c r="AF233" s="180">
        <f t="shared" si="60"/>
        <v>0</v>
      </c>
      <c r="AG233" s="180">
        <f t="shared" si="60"/>
        <v>0</v>
      </c>
      <c r="AH233" s="180">
        <f t="shared" si="60"/>
        <v>0</v>
      </c>
      <c r="AI233" s="180">
        <f t="shared" si="60"/>
        <v>0</v>
      </c>
      <c r="AJ233" s="180">
        <f t="shared" si="60"/>
        <v>0</v>
      </c>
      <c r="AK233" s="180">
        <f t="shared" si="60"/>
        <v>0</v>
      </c>
      <c r="AL233" s="180">
        <f t="shared" si="60"/>
        <v>0</v>
      </c>
      <c r="AM233" s="180">
        <f t="shared" si="60"/>
        <v>0</v>
      </c>
      <c r="AN233" s="180">
        <f t="shared" si="60"/>
        <v>0</v>
      </c>
      <c r="AO233" s="180">
        <f t="shared" si="60"/>
        <v>0</v>
      </c>
    </row>
    <row r="234" spans="8:41" hidden="1" outlineLevel="1" x14ac:dyDescent="0.75">
      <c r="H234" s="139">
        <f t="shared" si="54"/>
        <v>2045</v>
      </c>
      <c r="L234" s="180">
        <f t="shared" si="58"/>
        <v>0</v>
      </c>
      <c r="M234" s="180">
        <f t="shared" si="58"/>
        <v>0</v>
      </c>
      <c r="N234" s="180">
        <f t="shared" si="58"/>
        <v>0</v>
      </c>
      <c r="O234" s="180">
        <f t="shared" si="58"/>
        <v>0</v>
      </c>
      <c r="P234" s="180">
        <f t="shared" si="58"/>
        <v>0</v>
      </c>
      <c r="Q234" s="180">
        <f t="shared" si="58"/>
        <v>0</v>
      </c>
      <c r="R234" s="180">
        <f t="shared" si="58"/>
        <v>0</v>
      </c>
      <c r="S234" s="180">
        <f t="shared" si="58"/>
        <v>0</v>
      </c>
      <c r="T234" s="180">
        <f t="shared" si="58"/>
        <v>0</v>
      </c>
      <c r="U234" s="180">
        <f t="shared" si="58"/>
        <v>0</v>
      </c>
      <c r="V234" s="180">
        <f t="shared" si="59"/>
        <v>0</v>
      </c>
      <c r="W234" s="180">
        <f t="shared" si="59"/>
        <v>0</v>
      </c>
      <c r="X234" s="180">
        <f t="shared" si="59"/>
        <v>0</v>
      </c>
      <c r="Y234" s="180">
        <f t="shared" si="59"/>
        <v>0</v>
      </c>
      <c r="Z234" s="180">
        <f t="shared" si="59"/>
        <v>0</v>
      </c>
      <c r="AA234" s="180">
        <f t="shared" si="59"/>
        <v>0</v>
      </c>
      <c r="AB234" s="180">
        <f t="shared" si="59"/>
        <v>0</v>
      </c>
      <c r="AC234" s="180">
        <f t="shared" si="59"/>
        <v>0</v>
      </c>
      <c r="AD234" s="180">
        <f t="shared" si="59"/>
        <v>0</v>
      </c>
      <c r="AE234" s="180">
        <f t="shared" si="59"/>
        <v>0</v>
      </c>
      <c r="AF234" s="180">
        <f t="shared" si="60"/>
        <v>0</v>
      </c>
      <c r="AG234" s="180">
        <f t="shared" si="60"/>
        <v>0</v>
      </c>
      <c r="AH234" s="180">
        <f t="shared" si="60"/>
        <v>0</v>
      </c>
      <c r="AI234" s="180">
        <f t="shared" si="60"/>
        <v>0</v>
      </c>
      <c r="AJ234" s="180">
        <f t="shared" si="60"/>
        <v>0</v>
      </c>
      <c r="AK234" s="180">
        <f t="shared" si="60"/>
        <v>0</v>
      </c>
      <c r="AL234" s="180">
        <f t="shared" si="60"/>
        <v>0</v>
      </c>
      <c r="AM234" s="180">
        <f t="shared" si="60"/>
        <v>0</v>
      </c>
      <c r="AN234" s="180">
        <f t="shared" si="60"/>
        <v>0</v>
      </c>
      <c r="AO234" s="180">
        <f t="shared" si="60"/>
        <v>0</v>
      </c>
    </row>
    <row r="235" spans="8:41" hidden="1" outlineLevel="1" x14ac:dyDescent="0.75">
      <c r="H235" s="139">
        <f t="shared" si="54"/>
        <v>2046</v>
      </c>
      <c r="L235" s="180">
        <f t="shared" si="58"/>
        <v>0</v>
      </c>
      <c r="M235" s="180">
        <f t="shared" si="58"/>
        <v>0</v>
      </c>
      <c r="N235" s="180">
        <f t="shared" si="58"/>
        <v>0</v>
      </c>
      <c r="O235" s="180">
        <f t="shared" si="58"/>
        <v>0</v>
      </c>
      <c r="P235" s="180">
        <f t="shared" si="58"/>
        <v>0</v>
      </c>
      <c r="Q235" s="180">
        <f t="shared" si="58"/>
        <v>0</v>
      </c>
      <c r="R235" s="180">
        <f t="shared" si="58"/>
        <v>0</v>
      </c>
      <c r="S235" s="180">
        <f t="shared" si="58"/>
        <v>0</v>
      </c>
      <c r="T235" s="180">
        <f t="shared" si="58"/>
        <v>0</v>
      </c>
      <c r="U235" s="180">
        <f t="shared" si="58"/>
        <v>0</v>
      </c>
      <c r="V235" s="180">
        <f t="shared" si="59"/>
        <v>0</v>
      </c>
      <c r="W235" s="180">
        <f t="shared" si="59"/>
        <v>0</v>
      </c>
      <c r="X235" s="180">
        <f t="shared" si="59"/>
        <v>0</v>
      </c>
      <c r="Y235" s="180">
        <f t="shared" si="59"/>
        <v>0</v>
      </c>
      <c r="Z235" s="180">
        <f t="shared" si="59"/>
        <v>0</v>
      </c>
      <c r="AA235" s="180">
        <f t="shared" si="59"/>
        <v>0</v>
      </c>
      <c r="AB235" s="180">
        <f t="shared" si="59"/>
        <v>0</v>
      </c>
      <c r="AC235" s="180">
        <f t="shared" si="59"/>
        <v>0</v>
      </c>
      <c r="AD235" s="180">
        <f t="shared" si="59"/>
        <v>0</v>
      </c>
      <c r="AE235" s="180">
        <f t="shared" si="59"/>
        <v>0</v>
      </c>
      <c r="AF235" s="180">
        <f t="shared" si="60"/>
        <v>0</v>
      </c>
      <c r="AG235" s="180">
        <f t="shared" si="60"/>
        <v>0</v>
      </c>
      <c r="AH235" s="180">
        <f t="shared" si="60"/>
        <v>0</v>
      </c>
      <c r="AI235" s="180">
        <f t="shared" si="60"/>
        <v>0</v>
      </c>
      <c r="AJ235" s="180">
        <f t="shared" si="60"/>
        <v>0</v>
      </c>
      <c r="AK235" s="180">
        <f t="shared" si="60"/>
        <v>0</v>
      </c>
      <c r="AL235" s="180">
        <f t="shared" si="60"/>
        <v>0</v>
      </c>
      <c r="AM235" s="180">
        <f t="shared" si="60"/>
        <v>0</v>
      </c>
      <c r="AN235" s="180">
        <f t="shared" si="60"/>
        <v>0</v>
      </c>
      <c r="AO235" s="180">
        <f t="shared" si="60"/>
        <v>0</v>
      </c>
    </row>
    <row r="236" spans="8:41" hidden="1" outlineLevel="1" x14ac:dyDescent="0.75">
      <c r="H236" s="139">
        <f t="shared" si="54"/>
        <v>2047</v>
      </c>
      <c r="L236" s="180">
        <f t="shared" si="58"/>
        <v>0</v>
      </c>
      <c r="M236" s="180">
        <f t="shared" si="58"/>
        <v>0</v>
      </c>
      <c r="N236" s="180">
        <f t="shared" si="58"/>
        <v>0</v>
      </c>
      <c r="O236" s="180">
        <f t="shared" si="58"/>
        <v>0</v>
      </c>
      <c r="P236" s="180">
        <f t="shared" si="58"/>
        <v>0</v>
      </c>
      <c r="Q236" s="180">
        <f t="shared" si="58"/>
        <v>0</v>
      </c>
      <c r="R236" s="180">
        <f t="shared" si="58"/>
        <v>0</v>
      </c>
      <c r="S236" s="180">
        <f t="shared" si="58"/>
        <v>0</v>
      </c>
      <c r="T236" s="180">
        <f t="shared" si="58"/>
        <v>0</v>
      </c>
      <c r="U236" s="180">
        <f t="shared" si="58"/>
        <v>0</v>
      </c>
      <c r="V236" s="180">
        <f t="shared" si="59"/>
        <v>0</v>
      </c>
      <c r="W236" s="180">
        <f t="shared" si="59"/>
        <v>0</v>
      </c>
      <c r="X236" s="180">
        <f t="shared" si="59"/>
        <v>0</v>
      </c>
      <c r="Y236" s="180">
        <f t="shared" si="59"/>
        <v>0</v>
      </c>
      <c r="Z236" s="180">
        <f t="shared" si="59"/>
        <v>0</v>
      </c>
      <c r="AA236" s="180">
        <f t="shared" si="59"/>
        <v>0</v>
      </c>
      <c r="AB236" s="180">
        <f t="shared" si="59"/>
        <v>0</v>
      </c>
      <c r="AC236" s="180">
        <f t="shared" si="59"/>
        <v>0</v>
      </c>
      <c r="AD236" s="180">
        <f t="shared" si="59"/>
        <v>0</v>
      </c>
      <c r="AE236" s="180">
        <f t="shared" si="59"/>
        <v>0</v>
      </c>
      <c r="AF236" s="180">
        <f t="shared" si="60"/>
        <v>0</v>
      </c>
      <c r="AG236" s="180">
        <f t="shared" si="60"/>
        <v>0</v>
      </c>
      <c r="AH236" s="180">
        <f t="shared" si="60"/>
        <v>0</v>
      </c>
      <c r="AI236" s="180">
        <f t="shared" si="60"/>
        <v>0</v>
      </c>
      <c r="AJ236" s="180">
        <f t="shared" si="60"/>
        <v>0</v>
      </c>
      <c r="AK236" s="180">
        <f t="shared" si="60"/>
        <v>0</v>
      </c>
      <c r="AL236" s="180">
        <f t="shared" si="60"/>
        <v>0</v>
      </c>
      <c r="AM236" s="180">
        <f t="shared" si="60"/>
        <v>0</v>
      </c>
      <c r="AN236" s="180">
        <f t="shared" si="60"/>
        <v>0</v>
      </c>
      <c r="AO236" s="180">
        <f t="shared" si="60"/>
        <v>0</v>
      </c>
    </row>
    <row r="237" spans="8:41" hidden="1" outlineLevel="1" x14ac:dyDescent="0.75">
      <c r="H237" s="139">
        <f t="shared" si="54"/>
        <v>2048</v>
      </c>
      <c r="L237" s="180">
        <f t="shared" si="58"/>
        <v>0</v>
      </c>
      <c r="M237" s="180">
        <f t="shared" si="58"/>
        <v>0</v>
      </c>
      <c r="N237" s="180">
        <f t="shared" si="58"/>
        <v>0</v>
      </c>
      <c r="O237" s="180">
        <f t="shared" si="58"/>
        <v>0</v>
      </c>
      <c r="P237" s="180">
        <f t="shared" si="58"/>
        <v>0</v>
      </c>
      <c r="Q237" s="180">
        <f t="shared" si="58"/>
        <v>0</v>
      </c>
      <c r="R237" s="180">
        <f t="shared" si="58"/>
        <v>0</v>
      </c>
      <c r="S237" s="180">
        <f t="shared" si="58"/>
        <v>0</v>
      </c>
      <c r="T237" s="180">
        <f t="shared" si="58"/>
        <v>0</v>
      </c>
      <c r="U237" s="180">
        <f t="shared" si="58"/>
        <v>0</v>
      </c>
      <c r="V237" s="180">
        <f t="shared" si="59"/>
        <v>0</v>
      </c>
      <c r="W237" s="180">
        <f t="shared" si="59"/>
        <v>0</v>
      </c>
      <c r="X237" s="180">
        <f t="shared" si="59"/>
        <v>0</v>
      </c>
      <c r="Y237" s="180">
        <f t="shared" si="59"/>
        <v>0</v>
      </c>
      <c r="Z237" s="180">
        <f t="shared" si="59"/>
        <v>0</v>
      </c>
      <c r="AA237" s="180">
        <f t="shared" si="59"/>
        <v>0</v>
      </c>
      <c r="AB237" s="180">
        <f t="shared" si="59"/>
        <v>0</v>
      </c>
      <c r="AC237" s="180">
        <f t="shared" si="59"/>
        <v>0</v>
      </c>
      <c r="AD237" s="180">
        <f t="shared" si="59"/>
        <v>0</v>
      </c>
      <c r="AE237" s="180">
        <f t="shared" si="59"/>
        <v>0</v>
      </c>
      <c r="AF237" s="180">
        <f t="shared" si="60"/>
        <v>0</v>
      </c>
      <c r="AG237" s="180">
        <f t="shared" si="60"/>
        <v>0</v>
      </c>
      <c r="AH237" s="180">
        <f t="shared" si="60"/>
        <v>0</v>
      </c>
      <c r="AI237" s="180">
        <f t="shared" si="60"/>
        <v>0</v>
      </c>
      <c r="AJ237" s="180">
        <f t="shared" si="60"/>
        <v>0</v>
      </c>
      <c r="AK237" s="180">
        <f t="shared" si="60"/>
        <v>0</v>
      </c>
      <c r="AL237" s="180">
        <f t="shared" si="60"/>
        <v>0</v>
      </c>
      <c r="AM237" s="180">
        <f t="shared" si="60"/>
        <v>0</v>
      </c>
      <c r="AN237" s="180">
        <f t="shared" si="60"/>
        <v>0</v>
      </c>
      <c r="AO237" s="180">
        <f t="shared" si="60"/>
        <v>0</v>
      </c>
    </row>
    <row r="238" spans="8:41" hidden="1" outlineLevel="1" x14ac:dyDescent="0.75">
      <c r="H238" s="139">
        <f t="shared" si="54"/>
        <v>2049</v>
      </c>
      <c r="L238" s="180">
        <f t="shared" si="58"/>
        <v>0</v>
      </c>
      <c r="M238" s="180">
        <f t="shared" si="58"/>
        <v>0</v>
      </c>
      <c r="N238" s="180">
        <f t="shared" si="58"/>
        <v>0</v>
      </c>
      <c r="O238" s="180">
        <f t="shared" si="58"/>
        <v>0</v>
      </c>
      <c r="P238" s="180">
        <f t="shared" si="58"/>
        <v>0</v>
      </c>
      <c r="Q238" s="180">
        <f t="shared" si="58"/>
        <v>0</v>
      </c>
      <c r="R238" s="180">
        <f t="shared" si="58"/>
        <v>0</v>
      </c>
      <c r="S238" s="180">
        <f t="shared" si="58"/>
        <v>0</v>
      </c>
      <c r="T238" s="180">
        <f t="shared" si="58"/>
        <v>0</v>
      </c>
      <c r="U238" s="180">
        <f t="shared" si="58"/>
        <v>0</v>
      </c>
      <c r="V238" s="180">
        <f t="shared" si="59"/>
        <v>0</v>
      </c>
      <c r="W238" s="180">
        <f t="shared" si="59"/>
        <v>0</v>
      </c>
      <c r="X238" s="180">
        <f t="shared" si="59"/>
        <v>0</v>
      </c>
      <c r="Y238" s="180">
        <f t="shared" si="59"/>
        <v>0</v>
      </c>
      <c r="Z238" s="180">
        <f t="shared" si="59"/>
        <v>0</v>
      </c>
      <c r="AA238" s="180">
        <f t="shared" si="59"/>
        <v>0</v>
      </c>
      <c r="AB238" s="180">
        <f t="shared" si="59"/>
        <v>0</v>
      </c>
      <c r="AC238" s="180">
        <f t="shared" si="59"/>
        <v>0</v>
      </c>
      <c r="AD238" s="180">
        <f t="shared" si="59"/>
        <v>0</v>
      </c>
      <c r="AE238" s="180">
        <f t="shared" si="59"/>
        <v>0</v>
      </c>
      <c r="AF238" s="180">
        <f t="shared" si="60"/>
        <v>0</v>
      </c>
      <c r="AG238" s="180">
        <f t="shared" si="60"/>
        <v>0</v>
      </c>
      <c r="AH238" s="180">
        <f t="shared" si="60"/>
        <v>0</v>
      </c>
      <c r="AI238" s="180">
        <f t="shared" si="60"/>
        <v>0</v>
      </c>
      <c r="AJ238" s="180">
        <f t="shared" si="60"/>
        <v>0</v>
      </c>
      <c r="AK238" s="180">
        <f t="shared" si="60"/>
        <v>0</v>
      </c>
      <c r="AL238" s="180">
        <f t="shared" si="60"/>
        <v>0</v>
      </c>
      <c r="AM238" s="180">
        <f t="shared" si="60"/>
        <v>0</v>
      </c>
      <c r="AN238" s="180">
        <f t="shared" si="60"/>
        <v>0</v>
      </c>
      <c r="AO238" s="180">
        <f t="shared" si="60"/>
        <v>0</v>
      </c>
    </row>
    <row r="239" spans="8:41" hidden="1" outlineLevel="1" x14ac:dyDescent="0.75">
      <c r="H239" s="139">
        <f t="shared" si="54"/>
        <v>2050</v>
      </c>
      <c r="L239" s="180">
        <f t="shared" si="58"/>
        <v>0</v>
      </c>
      <c r="M239" s="180">
        <f t="shared" si="58"/>
        <v>0</v>
      </c>
      <c r="N239" s="180">
        <f t="shared" si="58"/>
        <v>0</v>
      </c>
      <c r="O239" s="180">
        <f t="shared" si="58"/>
        <v>0</v>
      </c>
      <c r="P239" s="180">
        <f t="shared" si="58"/>
        <v>0</v>
      </c>
      <c r="Q239" s="180">
        <f t="shared" si="58"/>
        <v>0</v>
      </c>
      <c r="R239" s="180">
        <f t="shared" si="58"/>
        <v>0</v>
      </c>
      <c r="S239" s="180">
        <f t="shared" si="58"/>
        <v>0</v>
      </c>
      <c r="T239" s="180">
        <f t="shared" si="58"/>
        <v>0</v>
      </c>
      <c r="U239" s="180">
        <f t="shared" si="58"/>
        <v>0</v>
      </c>
      <c r="V239" s="180">
        <f t="shared" si="59"/>
        <v>0</v>
      </c>
      <c r="W239" s="180">
        <f t="shared" si="59"/>
        <v>0</v>
      </c>
      <c r="X239" s="180">
        <f t="shared" si="59"/>
        <v>0</v>
      </c>
      <c r="Y239" s="180">
        <f t="shared" si="59"/>
        <v>0</v>
      </c>
      <c r="Z239" s="180">
        <f t="shared" si="59"/>
        <v>0</v>
      </c>
      <c r="AA239" s="180">
        <f t="shared" si="59"/>
        <v>0</v>
      </c>
      <c r="AB239" s="180">
        <f t="shared" si="59"/>
        <v>0</v>
      </c>
      <c r="AC239" s="180">
        <f t="shared" si="59"/>
        <v>0</v>
      </c>
      <c r="AD239" s="180">
        <f t="shared" si="59"/>
        <v>0</v>
      </c>
      <c r="AE239" s="180">
        <f t="shared" si="59"/>
        <v>0</v>
      </c>
      <c r="AF239" s="180">
        <f t="shared" si="60"/>
        <v>0</v>
      </c>
      <c r="AG239" s="180">
        <f t="shared" si="60"/>
        <v>0</v>
      </c>
      <c r="AH239" s="180">
        <f t="shared" si="60"/>
        <v>0</v>
      </c>
      <c r="AI239" s="180">
        <f t="shared" si="60"/>
        <v>0</v>
      </c>
      <c r="AJ239" s="180">
        <f t="shared" si="60"/>
        <v>0</v>
      </c>
      <c r="AK239" s="180">
        <f t="shared" si="60"/>
        <v>0</v>
      </c>
      <c r="AL239" s="180">
        <f t="shared" si="60"/>
        <v>0</v>
      </c>
      <c r="AM239" s="180">
        <f t="shared" si="60"/>
        <v>0</v>
      </c>
      <c r="AN239" s="180">
        <f t="shared" si="60"/>
        <v>0</v>
      </c>
      <c r="AO239" s="180">
        <f t="shared" si="60"/>
        <v>0</v>
      </c>
    </row>
    <row r="240" spans="8:41" hidden="1" outlineLevel="1" x14ac:dyDescent="0.75">
      <c r="H240" s="139" t="str">
        <f t="shared" si="54"/>
        <v/>
      </c>
      <c r="L240" s="180" t="str">
        <f t="shared" si="58"/>
        <v/>
      </c>
      <c r="M240" s="180" t="str">
        <f t="shared" si="58"/>
        <v/>
      </c>
      <c r="N240" s="180" t="str">
        <f t="shared" si="58"/>
        <v/>
      </c>
      <c r="O240" s="180" t="str">
        <f t="shared" si="58"/>
        <v/>
      </c>
      <c r="P240" s="180" t="str">
        <f t="shared" si="58"/>
        <v/>
      </c>
      <c r="Q240" s="180" t="str">
        <f t="shared" si="58"/>
        <v/>
      </c>
      <c r="R240" s="180" t="str">
        <f t="shared" si="58"/>
        <v/>
      </c>
      <c r="S240" s="180" t="str">
        <f t="shared" si="58"/>
        <v/>
      </c>
      <c r="T240" s="180" t="str">
        <f t="shared" si="58"/>
        <v/>
      </c>
      <c r="U240" s="180" t="str">
        <f t="shared" si="58"/>
        <v/>
      </c>
      <c r="V240" s="180" t="str">
        <f t="shared" si="59"/>
        <v/>
      </c>
      <c r="W240" s="180" t="str">
        <f t="shared" si="59"/>
        <v/>
      </c>
      <c r="X240" s="180" t="str">
        <f t="shared" si="59"/>
        <v/>
      </c>
      <c r="Y240" s="180" t="str">
        <f t="shared" si="59"/>
        <v/>
      </c>
      <c r="Z240" s="180" t="str">
        <f t="shared" si="59"/>
        <v/>
      </c>
      <c r="AA240" s="180" t="str">
        <f t="shared" si="59"/>
        <v/>
      </c>
      <c r="AB240" s="180" t="str">
        <f t="shared" si="59"/>
        <v/>
      </c>
      <c r="AC240" s="180" t="str">
        <f t="shared" si="59"/>
        <v/>
      </c>
      <c r="AD240" s="180" t="str">
        <f t="shared" si="59"/>
        <v/>
      </c>
      <c r="AE240" s="180" t="str">
        <f t="shared" si="59"/>
        <v/>
      </c>
      <c r="AF240" s="180" t="str">
        <f t="shared" si="60"/>
        <v/>
      </c>
      <c r="AG240" s="180" t="str">
        <f t="shared" si="60"/>
        <v/>
      </c>
      <c r="AH240" s="180" t="str">
        <f t="shared" si="60"/>
        <v/>
      </c>
      <c r="AI240" s="180" t="str">
        <f t="shared" si="60"/>
        <v/>
      </c>
      <c r="AJ240" s="180" t="str">
        <f t="shared" si="60"/>
        <v/>
      </c>
      <c r="AK240" s="180" t="str">
        <f t="shared" si="60"/>
        <v/>
      </c>
      <c r="AL240" s="180" t="str">
        <f t="shared" si="60"/>
        <v/>
      </c>
      <c r="AM240" s="180" t="str">
        <f t="shared" si="60"/>
        <v/>
      </c>
      <c r="AN240" s="180" t="str">
        <f t="shared" si="60"/>
        <v/>
      </c>
      <c r="AO240" s="180" t="str">
        <f t="shared" si="60"/>
        <v/>
      </c>
    </row>
    <row r="241" spans="8:41" collapsed="1" x14ac:dyDescent="0.75">
      <c r="H241" s="183" t="s">
        <v>68</v>
      </c>
      <c r="I241" s="182" t="s">
        <v>67</v>
      </c>
      <c r="J241" s="169" t="s">
        <v>66</v>
      </c>
      <c r="K241" s="169" t="s">
        <v>69</v>
      </c>
      <c r="L241" s="103">
        <f t="shared" ref="L241:AO241" si="61">IF(AND(TRUE,L$67&lt;&gt;""),MIN($D$56,-L$157),"")</f>
        <v>0</v>
      </c>
      <c r="M241" s="103">
        <f t="shared" si="61"/>
        <v>5304</v>
      </c>
      <c r="N241" s="103">
        <f t="shared" si="61"/>
        <v>1206</v>
      </c>
      <c r="O241" s="103">
        <f t="shared" si="61"/>
        <v>0</v>
      </c>
      <c r="P241" s="103">
        <f t="shared" si="61"/>
        <v>0</v>
      </c>
      <c r="Q241" s="103">
        <f t="shared" si="61"/>
        <v>0</v>
      </c>
      <c r="R241" s="103">
        <f t="shared" si="61"/>
        <v>0</v>
      </c>
      <c r="S241" s="103">
        <f t="shared" si="61"/>
        <v>0</v>
      </c>
      <c r="T241" s="103">
        <f t="shared" si="61"/>
        <v>0</v>
      </c>
      <c r="U241" s="103">
        <f t="shared" si="61"/>
        <v>0</v>
      </c>
      <c r="V241" s="103">
        <f t="shared" si="61"/>
        <v>0</v>
      </c>
      <c r="W241" s="103">
        <f t="shared" si="61"/>
        <v>0</v>
      </c>
      <c r="X241" s="103">
        <f t="shared" si="61"/>
        <v>0</v>
      </c>
      <c r="Y241" s="103">
        <f t="shared" si="61"/>
        <v>0</v>
      </c>
      <c r="Z241" s="103">
        <f t="shared" si="61"/>
        <v>0</v>
      </c>
      <c r="AA241" s="103">
        <f t="shared" si="61"/>
        <v>0</v>
      </c>
      <c r="AB241" s="103">
        <f t="shared" si="61"/>
        <v>0</v>
      </c>
      <c r="AC241" s="103">
        <f t="shared" si="61"/>
        <v>0</v>
      </c>
      <c r="AD241" s="103">
        <f t="shared" si="61"/>
        <v>0</v>
      </c>
      <c r="AE241" s="103">
        <f t="shared" si="61"/>
        <v>0</v>
      </c>
      <c r="AF241" s="103">
        <f t="shared" si="61"/>
        <v>0</v>
      </c>
      <c r="AG241" s="103">
        <f t="shared" si="61"/>
        <v>0</v>
      </c>
      <c r="AH241" s="103">
        <f t="shared" si="61"/>
        <v>0</v>
      </c>
      <c r="AI241" s="103">
        <f t="shared" si="61"/>
        <v>0</v>
      </c>
      <c r="AJ241" s="103">
        <f t="shared" si="61"/>
        <v>0</v>
      </c>
      <c r="AK241" s="103">
        <f t="shared" si="61"/>
        <v>0</v>
      </c>
      <c r="AL241" s="103">
        <f t="shared" si="61"/>
        <v>0</v>
      </c>
      <c r="AM241" s="103">
        <f t="shared" si="61"/>
        <v>0</v>
      </c>
      <c r="AN241" s="103">
        <f t="shared" si="61"/>
        <v>0</v>
      </c>
      <c r="AO241" s="103">
        <f t="shared" si="61"/>
        <v>0</v>
      </c>
    </row>
    <row r="242" spans="8:41" x14ac:dyDescent="0.75">
      <c r="H242" s="183" t="s">
        <v>68</v>
      </c>
      <c r="I242" s="182" t="s">
        <v>67</v>
      </c>
      <c r="J242" s="169" t="s">
        <v>66</v>
      </c>
      <c r="K242" s="169" t="s">
        <v>65</v>
      </c>
      <c r="L242" s="104">
        <v>0</v>
      </c>
      <c r="M242" s="103">
        <f t="shared" ref="M242:AO242" si="62">IF(AND(TRUE,M$67&lt;&gt;""),L241*$D$61,"")</f>
        <v>0</v>
      </c>
      <c r="N242" s="103">
        <f t="shared" si="62"/>
        <v>2652</v>
      </c>
      <c r="O242" s="103">
        <f t="shared" si="62"/>
        <v>603</v>
      </c>
      <c r="P242" s="103">
        <f t="shared" si="62"/>
        <v>0</v>
      </c>
      <c r="Q242" s="103">
        <f t="shared" si="62"/>
        <v>0</v>
      </c>
      <c r="R242" s="103">
        <f t="shared" si="62"/>
        <v>0</v>
      </c>
      <c r="S242" s="103">
        <f t="shared" si="62"/>
        <v>0</v>
      </c>
      <c r="T242" s="103">
        <f t="shared" si="62"/>
        <v>0</v>
      </c>
      <c r="U242" s="103">
        <f t="shared" si="62"/>
        <v>0</v>
      </c>
      <c r="V242" s="103">
        <f t="shared" si="62"/>
        <v>0</v>
      </c>
      <c r="W242" s="103">
        <f t="shared" si="62"/>
        <v>0</v>
      </c>
      <c r="X242" s="103">
        <f t="shared" si="62"/>
        <v>0</v>
      </c>
      <c r="Y242" s="103">
        <f t="shared" si="62"/>
        <v>0</v>
      </c>
      <c r="Z242" s="103">
        <f t="shared" si="62"/>
        <v>0</v>
      </c>
      <c r="AA242" s="103">
        <f t="shared" si="62"/>
        <v>0</v>
      </c>
      <c r="AB242" s="103">
        <f t="shared" si="62"/>
        <v>0</v>
      </c>
      <c r="AC242" s="103">
        <f t="shared" si="62"/>
        <v>0</v>
      </c>
      <c r="AD242" s="103">
        <f t="shared" si="62"/>
        <v>0</v>
      </c>
      <c r="AE242" s="103">
        <f t="shared" si="62"/>
        <v>0</v>
      </c>
      <c r="AF242" s="103">
        <f t="shared" si="62"/>
        <v>0</v>
      </c>
      <c r="AG242" s="103">
        <f t="shared" si="62"/>
        <v>0</v>
      </c>
      <c r="AH242" s="103">
        <f t="shared" si="62"/>
        <v>0</v>
      </c>
      <c r="AI242" s="103">
        <f t="shared" si="62"/>
        <v>0</v>
      </c>
      <c r="AJ242" s="103">
        <f t="shared" si="62"/>
        <v>0</v>
      </c>
      <c r="AK242" s="103">
        <f t="shared" si="62"/>
        <v>0</v>
      </c>
      <c r="AL242" s="103">
        <f t="shared" si="62"/>
        <v>0</v>
      </c>
      <c r="AM242" s="103">
        <f t="shared" si="62"/>
        <v>0</v>
      </c>
      <c r="AN242" s="103">
        <f t="shared" si="62"/>
        <v>0</v>
      </c>
      <c r="AO242" s="103">
        <f t="shared" si="62"/>
        <v>0</v>
      </c>
    </row>
    <row r="243" spans="8:41" hidden="1" outlineLevel="1" x14ac:dyDescent="0.75">
      <c r="H243" s="181">
        <f>YEAR($E$4)</f>
        <v>2022</v>
      </c>
      <c r="L243" s="180">
        <f t="shared" ref="L243:U252" si="63">IF(AND($H243&lt;&gt;"",L$67&lt;&gt;""),IF(AND(L$67&gt;=$H243,L$67&lt;$H243+$D$28),SUMIFS($L$242:$AK$242,$L$67:$AK$67,$H243)/$D$28,0),"")</f>
        <v>0</v>
      </c>
      <c r="M243" s="180">
        <f t="shared" si="63"/>
        <v>0</v>
      </c>
      <c r="N243" s="180">
        <f t="shared" si="63"/>
        <v>0</v>
      </c>
      <c r="O243" s="180">
        <f t="shared" si="63"/>
        <v>0</v>
      </c>
      <c r="P243" s="180">
        <f t="shared" si="63"/>
        <v>0</v>
      </c>
      <c r="Q243" s="180">
        <f t="shared" si="63"/>
        <v>0</v>
      </c>
      <c r="R243" s="180">
        <f t="shared" si="63"/>
        <v>0</v>
      </c>
      <c r="S243" s="180">
        <f t="shared" si="63"/>
        <v>0</v>
      </c>
      <c r="T243" s="180">
        <f t="shared" si="63"/>
        <v>0</v>
      </c>
      <c r="U243" s="180">
        <f t="shared" si="63"/>
        <v>0</v>
      </c>
      <c r="V243" s="180">
        <f t="shared" ref="V243:AE252" si="64">IF(AND($H243&lt;&gt;"",V$67&lt;&gt;""),IF(AND(V$67&gt;=$H243,V$67&lt;$H243+$D$28),SUMIFS($L$242:$AK$242,$L$67:$AK$67,$H243)/$D$28,0),"")</f>
        <v>0</v>
      </c>
      <c r="W243" s="180">
        <f t="shared" si="64"/>
        <v>0</v>
      </c>
      <c r="X243" s="180">
        <f t="shared" si="64"/>
        <v>0</v>
      </c>
      <c r="Y243" s="180">
        <f t="shared" si="64"/>
        <v>0</v>
      </c>
      <c r="Z243" s="180">
        <f t="shared" si="64"/>
        <v>0</v>
      </c>
      <c r="AA243" s="180">
        <f t="shared" si="64"/>
        <v>0</v>
      </c>
      <c r="AB243" s="180">
        <f t="shared" si="64"/>
        <v>0</v>
      </c>
      <c r="AC243" s="180">
        <f t="shared" si="64"/>
        <v>0</v>
      </c>
      <c r="AD243" s="180">
        <f t="shared" si="64"/>
        <v>0</v>
      </c>
      <c r="AE243" s="180">
        <f t="shared" si="64"/>
        <v>0</v>
      </c>
      <c r="AF243" s="180">
        <f t="shared" ref="AF243:AO252" si="65">IF(AND($H243&lt;&gt;"",AF$67&lt;&gt;""),IF(AND(AF$67&gt;=$H243,AF$67&lt;$H243+$D$28),SUMIFS($L$242:$AK$242,$L$67:$AK$67,$H243)/$D$28,0),"")</f>
        <v>0</v>
      </c>
      <c r="AG243" s="180">
        <f t="shared" si="65"/>
        <v>0</v>
      </c>
      <c r="AH243" s="180">
        <f t="shared" si="65"/>
        <v>0</v>
      </c>
      <c r="AI243" s="180">
        <f t="shared" si="65"/>
        <v>0</v>
      </c>
      <c r="AJ243" s="180">
        <f t="shared" si="65"/>
        <v>0</v>
      </c>
      <c r="AK243" s="180">
        <f t="shared" si="65"/>
        <v>0</v>
      </c>
      <c r="AL243" s="180">
        <f t="shared" si="65"/>
        <v>0</v>
      </c>
      <c r="AM243" s="180">
        <f t="shared" si="65"/>
        <v>0</v>
      </c>
      <c r="AN243" s="180">
        <f t="shared" si="65"/>
        <v>0</v>
      </c>
      <c r="AO243" s="180">
        <f t="shared" si="65"/>
        <v>0</v>
      </c>
    </row>
    <row r="244" spans="8:41" hidden="1" outlineLevel="1" x14ac:dyDescent="0.75">
      <c r="H244" s="139">
        <f t="shared" ref="H244:H272" si="66">IF(H243&lt;&gt;"",IF(H243+1&lt;YEAR($E$4)+$E$5,H243+1,""),"")</f>
        <v>2023</v>
      </c>
      <c r="L244" s="180">
        <f t="shared" si="63"/>
        <v>0</v>
      </c>
      <c r="M244" s="180">
        <f t="shared" si="63"/>
        <v>0</v>
      </c>
      <c r="N244" s="180">
        <f t="shared" si="63"/>
        <v>0</v>
      </c>
      <c r="O244" s="180">
        <f t="shared" si="63"/>
        <v>0</v>
      </c>
      <c r="P244" s="180">
        <f t="shared" si="63"/>
        <v>0</v>
      </c>
      <c r="Q244" s="180">
        <f t="shared" si="63"/>
        <v>0</v>
      </c>
      <c r="R244" s="180">
        <f t="shared" si="63"/>
        <v>0</v>
      </c>
      <c r="S244" s="180">
        <f t="shared" si="63"/>
        <v>0</v>
      </c>
      <c r="T244" s="180">
        <f t="shared" si="63"/>
        <v>0</v>
      </c>
      <c r="U244" s="180">
        <f t="shared" si="63"/>
        <v>0</v>
      </c>
      <c r="V244" s="180">
        <f t="shared" si="64"/>
        <v>0</v>
      </c>
      <c r="W244" s="180">
        <f t="shared" si="64"/>
        <v>0</v>
      </c>
      <c r="X244" s="180">
        <f t="shared" si="64"/>
        <v>0</v>
      </c>
      <c r="Y244" s="180">
        <f t="shared" si="64"/>
        <v>0</v>
      </c>
      <c r="Z244" s="180">
        <f t="shared" si="64"/>
        <v>0</v>
      </c>
      <c r="AA244" s="180">
        <f t="shared" si="64"/>
        <v>0</v>
      </c>
      <c r="AB244" s="180">
        <f t="shared" si="64"/>
        <v>0</v>
      </c>
      <c r="AC244" s="180">
        <f t="shared" si="64"/>
        <v>0</v>
      </c>
      <c r="AD244" s="180">
        <f t="shared" si="64"/>
        <v>0</v>
      </c>
      <c r="AE244" s="180">
        <f t="shared" si="64"/>
        <v>0</v>
      </c>
      <c r="AF244" s="180">
        <f t="shared" si="65"/>
        <v>0</v>
      </c>
      <c r="AG244" s="180">
        <f t="shared" si="65"/>
        <v>0</v>
      </c>
      <c r="AH244" s="180">
        <f t="shared" si="65"/>
        <v>0</v>
      </c>
      <c r="AI244" s="180">
        <f t="shared" si="65"/>
        <v>0</v>
      </c>
      <c r="AJ244" s="180">
        <f t="shared" si="65"/>
        <v>0</v>
      </c>
      <c r="AK244" s="180">
        <f t="shared" si="65"/>
        <v>0</v>
      </c>
      <c r="AL244" s="180">
        <f t="shared" si="65"/>
        <v>0</v>
      </c>
      <c r="AM244" s="180">
        <f t="shared" si="65"/>
        <v>0</v>
      </c>
      <c r="AN244" s="180">
        <f t="shared" si="65"/>
        <v>0</v>
      </c>
      <c r="AO244" s="180">
        <f t="shared" si="65"/>
        <v>0</v>
      </c>
    </row>
    <row r="245" spans="8:41" hidden="1" outlineLevel="1" x14ac:dyDescent="0.75">
      <c r="H245" s="139">
        <f t="shared" si="66"/>
        <v>2024</v>
      </c>
      <c r="L245" s="180">
        <f t="shared" si="63"/>
        <v>0</v>
      </c>
      <c r="M245" s="180">
        <f t="shared" si="63"/>
        <v>0</v>
      </c>
      <c r="N245" s="180">
        <f t="shared" si="63"/>
        <v>265.2</v>
      </c>
      <c r="O245" s="180">
        <f t="shared" si="63"/>
        <v>265.2</v>
      </c>
      <c r="P245" s="180">
        <f t="shared" si="63"/>
        <v>265.2</v>
      </c>
      <c r="Q245" s="180">
        <f t="shared" si="63"/>
        <v>265.2</v>
      </c>
      <c r="R245" s="180">
        <f t="shared" si="63"/>
        <v>265.2</v>
      </c>
      <c r="S245" s="180">
        <f t="shared" si="63"/>
        <v>265.2</v>
      </c>
      <c r="T245" s="180">
        <f t="shared" si="63"/>
        <v>265.2</v>
      </c>
      <c r="U245" s="180">
        <f t="shared" si="63"/>
        <v>265.2</v>
      </c>
      <c r="V245" s="180">
        <f t="shared" si="64"/>
        <v>265.2</v>
      </c>
      <c r="W245" s="180">
        <f t="shared" si="64"/>
        <v>265.2</v>
      </c>
      <c r="X245" s="180">
        <f t="shared" si="64"/>
        <v>0</v>
      </c>
      <c r="Y245" s="180">
        <f t="shared" si="64"/>
        <v>0</v>
      </c>
      <c r="Z245" s="180">
        <f t="shared" si="64"/>
        <v>0</v>
      </c>
      <c r="AA245" s="180">
        <f t="shared" si="64"/>
        <v>0</v>
      </c>
      <c r="AB245" s="180">
        <f t="shared" si="64"/>
        <v>0</v>
      </c>
      <c r="AC245" s="180">
        <f t="shared" si="64"/>
        <v>0</v>
      </c>
      <c r="AD245" s="180">
        <f t="shared" si="64"/>
        <v>0</v>
      </c>
      <c r="AE245" s="180">
        <f t="shared" si="64"/>
        <v>0</v>
      </c>
      <c r="AF245" s="180">
        <f t="shared" si="65"/>
        <v>0</v>
      </c>
      <c r="AG245" s="180">
        <f t="shared" si="65"/>
        <v>0</v>
      </c>
      <c r="AH245" s="180">
        <f t="shared" si="65"/>
        <v>0</v>
      </c>
      <c r="AI245" s="180">
        <f t="shared" si="65"/>
        <v>0</v>
      </c>
      <c r="AJ245" s="180">
        <f t="shared" si="65"/>
        <v>0</v>
      </c>
      <c r="AK245" s="180">
        <f t="shared" si="65"/>
        <v>0</v>
      </c>
      <c r="AL245" s="180">
        <f t="shared" si="65"/>
        <v>0</v>
      </c>
      <c r="AM245" s="180">
        <f t="shared" si="65"/>
        <v>0</v>
      </c>
      <c r="AN245" s="180">
        <f t="shared" si="65"/>
        <v>0</v>
      </c>
      <c r="AO245" s="180">
        <f t="shared" si="65"/>
        <v>0</v>
      </c>
    </row>
    <row r="246" spans="8:41" hidden="1" outlineLevel="1" x14ac:dyDescent="0.75">
      <c r="H246" s="139">
        <f t="shared" si="66"/>
        <v>2025</v>
      </c>
      <c r="L246" s="180">
        <f t="shared" si="63"/>
        <v>0</v>
      </c>
      <c r="M246" s="180">
        <f t="shared" si="63"/>
        <v>0</v>
      </c>
      <c r="N246" s="180">
        <f t="shared" si="63"/>
        <v>0</v>
      </c>
      <c r="O246" s="180">
        <f t="shared" si="63"/>
        <v>60.3</v>
      </c>
      <c r="P246" s="180">
        <f t="shared" si="63"/>
        <v>60.3</v>
      </c>
      <c r="Q246" s="180">
        <f t="shared" si="63"/>
        <v>60.3</v>
      </c>
      <c r="R246" s="180">
        <f t="shared" si="63"/>
        <v>60.3</v>
      </c>
      <c r="S246" s="180">
        <f t="shared" si="63"/>
        <v>60.3</v>
      </c>
      <c r="T246" s="180">
        <f t="shared" si="63"/>
        <v>60.3</v>
      </c>
      <c r="U246" s="180">
        <f t="shared" si="63"/>
        <v>60.3</v>
      </c>
      <c r="V246" s="180">
        <f t="shared" si="64"/>
        <v>60.3</v>
      </c>
      <c r="W246" s="180">
        <f t="shared" si="64"/>
        <v>60.3</v>
      </c>
      <c r="X246" s="180">
        <f t="shared" si="64"/>
        <v>60.3</v>
      </c>
      <c r="Y246" s="180">
        <f t="shared" si="64"/>
        <v>0</v>
      </c>
      <c r="Z246" s="180">
        <f t="shared" si="64"/>
        <v>0</v>
      </c>
      <c r="AA246" s="180">
        <f t="shared" si="64"/>
        <v>0</v>
      </c>
      <c r="AB246" s="180">
        <f t="shared" si="64"/>
        <v>0</v>
      </c>
      <c r="AC246" s="180">
        <f t="shared" si="64"/>
        <v>0</v>
      </c>
      <c r="AD246" s="180">
        <f t="shared" si="64"/>
        <v>0</v>
      </c>
      <c r="AE246" s="180">
        <f t="shared" si="64"/>
        <v>0</v>
      </c>
      <c r="AF246" s="180">
        <f t="shared" si="65"/>
        <v>0</v>
      </c>
      <c r="AG246" s="180">
        <f t="shared" si="65"/>
        <v>0</v>
      </c>
      <c r="AH246" s="180">
        <f t="shared" si="65"/>
        <v>0</v>
      </c>
      <c r="AI246" s="180">
        <f t="shared" si="65"/>
        <v>0</v>
      </c>
      <c r="AJ246" s="180">
        <f t="shared" si="65"/>
        <v>0</v>
      </c>
      <c r="AK246" s="180">
        <f t="shared" si="65"/>
        <v>0</v>
      </c>
      <c r="AL246" s="180">
        <f t="shared" si="65"/>
        <v>0</v>
      </c>
      <c r="AM246" s="180">
        <f t="shared" si="65"/>
        <v>0</v>
      </c>
      <c r="AN246" s="180">
        <f t="shared" si="65"/>
        <v>0</v>
      </c>
      <c r="AO246" s="180">
        <f t="shared" si="65"/>
        <v>0</v>
      </c>
    </row>
    <row r="247" spans="8:41" hidden="1" outlineLevel="1" x14ac:dyDescent="0.75">
      <c r="H247" s="139">
        <f t="shared" si="66"/>
        <v>2026</v>
      </c>
      <c r="L247" s="180">
        <f t="shared" si="63"/>
        <v>0</v>
      </c>
      <c r="M247" s="180">
        <f t="shared" si="63"/>
        <v>0</v>
      </c>
      <c r="N247" s="180">
        <f t="shared" si="63"/>
        <v>0</v>
      </c>
      <c r="O247" s="180">
        <f t="shared" si="63"/>
        <v>0</v>
      </c>
      <c r="P247" s="180">
        <f t="shared" si="63"/>
        <v>0</v>
      </c>
      <c r="Q247" s="180">
        <f t="shared" si="63"/>
        <v>0</v>
      </c>
      <c r="R247" s="180">
        <f t="shared" si="63"/>
        <v>0</v>
      </c>
      <c r="S247" s="180">
        <f t="shared" si="63"/>
        <v>0</v>
      </c>
      <c r="T247" s="180">
        <f t="shared" si="63"/>
        <v>0</v>
      </c>
      <c r="U247" s="180">
        <f t="shared" si="63"/>
        <v>0</v>
      </c>
      <c r="V247" s="180">
        <f t="shared" si="64"/>
        <v>0</v>
      </c>
      <c r="W247" s="180">
        <f t="shared" si="64"/>
        <v>0</v>
      </c>
      <c r="X247" s="180">
        <f t="shared" si="64"/>
        <v>0</v>
      </c>
      <c r="Y247" s="180">
        <f t="shared" si="64"/>
        <v>0</v>
      </c>
      <c r="Z247" s="180">
        <f t="shared" si="64"/>
        <v>0</v>
      </c>
      <c r="AA247" s="180">
        <f t="shared" si="64"/>
        <v>0</v>
      </c>
      <c r="AB247" s="180">
        <f t="shared" si="64"/>
        <v>0</v>
      </c>
      <c r="AC247" s="180">
        <f t="shared" si="64"/>
        <v>0</v>
      </c>
      <c r="AD247" s="180">
        <f t="shared" si="64"/>
        <v>0</v>
      </c>
      <c r="AE247" s="180">
        <f t="shared" si="64"/>
        <v>0</v>
      </c>
      <c r="AF247" s="180">
        <f t="shared" si="65"/>
        <v>0</v>
      </c>
      <c r="AG247" s="180">
        <f t="shared" si="65"/>
        <v>0</v>
      </c>
      <c r="AH247" s="180">
        <f t="shared" si="65"/>
        <v>0</v>
      </c>
      <c r="AI247" s="180">
        <f t="shared" si="65"/>
        <v>0</v>
      </c>
      <c r="AJ247" s="180">
        <f t="shared" si="65"/>
        <v>0</v>
      </c>
      <c r="AK247" s="180">
        <f t="shared" si="65"/>
        <v>0</v>
      </c>
      <c r="AL247" s="180">
        <f t="shared" si="65"/>
        <v>0</v>
      </c>
      <c r="AM247" s="180">
        <f t="shared" si="65"/>
        <v>0</v>
      </c>
      <c r="AN247" s="180">
        <f t="shared" si="65"/>
        <v>0</v>
      </c>
      <c r="AO247" s="180">
        <f t="shared" si="65"/>
        <v>0</v>
      </c>
    </row>
    <row r="248" spans="8:41" hidden="1" outlineLevel="1" x14ac:dyDescent="0.75">
      <c r="H248" s="139">
        <f t="shared" si="66"/>
        <v>2027</v>
      </c>
      <c r="L248" s="180">
        <f t="shared" si="63"/>
        <v>0</v>
      </c>
      <c r="M248" s="180">
        <f t="shared" si="63"/>
        <v>0</v>
      </c>
      <c r="N248" s="180">
        <f t="shared" si="63"/>
        <v>0</v>
      </c>
      <c r="O248" s="180">
        <f t="shared" si="63"/>
        <v>0</v>
      </c>
      <c r="P248" s="180">
        <f t="shared" si="63"/>
        <v>0</v>
      </c>
      <c r="Q248" s="180">
        <f t="shared" si="63"/>
        <v>0</v>
      </c>
      <c r="R248" s="180">
        <f t="shared" si="63"/>
        <v>0</v>
      </c>
      <c r="S248" s="180">
        <f t="shared" si="63"/>
        <v>0</v>
      </c>
      <c r="T248" s="180">
        <f t="shared" si="63"/>
        <v>0</v>
      </c>
      <c r="U248" s="180">
        <f t="shared" si="63"/>
        <v>0</v>
      </c>
      <c r="V248" s="180">
        <f t="shared" si="64"/>
        <v>0</v>
      </c>
      <c r="W248" s="180">
        <f t="shared" si="64"/>
        <v>0</v>
      </c>
      <c r="X248" s="180">
        <f t="shared" si="64"/>
        <v>0</v>
      </c>
      <c r="Y248" s="180">
        <f t="shared" si="64"/>
        <v>0</v>
      </c>
      <c r="Z248" s="180">
        <f t="shared" si="64"/>
        <v>0</v>
      </c>
      <c r="AA248" s="180">
        <f t="shared" si="64"/>
        <v>0</v>
      </c>
      <c r="AB248" s="180">
        <f t="shared" si="64"/>
        <v>0</v>
      </c>
      <c r="AC248" s="180">
        <f t="shared" si="64"/>
        <v>0</v>
      </c>
      <c r="AD248" s="180">
        <f t="shared" si="64"/>
        <v>0</v>
      </c>
      <c r="AE248" s="180">
        <f t="shared" si="64"/>
        <v>0</v>
      </c>
      <c r="AF248" s="180">
        <f t="shared" si="65"/>
        <v>0</v>
      </c>
      <c r="AG248" s="180">
        <f t="shared" si="65"/>
        <v>0</v>
      </c>
      <c r="AH248" s="180">
        <f t="shared" si="65"/>
        <v>0</v>
      </c>
      <c r="AI248" s="180">
        <f t="shared" si="65"/>
        <v>0</v>
      </c>
      <c r="AJ248" s="180">
        <f t="shared" si="65"/>
        <v>0</v>
      </c>
      <c r="AK248" s="180">
        <f t="shared" si="65"/>
        <v>0</v>
      </c>
      <c r="AL248" s="180">
        <f t="shared" si="65"/>
        <v>0</v>
      </c>
      <c r="AM248" s="180">
        <f t="shared" si="65"/>
        <v>0</v>
      </c>
      <c r="AN248" s="180">
        <f t="shared" si="65"/>
        <v>0</v>
      </c>
      <c r="AO248" s="180">
        <f t="shared" si="65"/>
        <v>0</v>
      </c>
    </row>
    <row r="249" spans="8:41" hidden="1" outlineLevel="1" x14ac:dyDescent="0.75">
      <c r="H249" s="139">
        <f t="shared" si="66"/>
        <v>2028</v>
      </c>
      <c r="L249" s="180">
        <f t="shared" si="63"/>
        <v>0</v>
      </c>
      <c r="M249" s="180">
        <f t="shared" si="63"/>
        <v>0</v>
      </c>
      <c r="N249" s="180">
        <f t="shared" si="63"/>
        <v>0</v>
      </c>
      <c r="O249" s="180">
        <f t="shared" si="63"/>
        <v>0</v>
      </c>
      <c r="P249" s="180">
        <f t="shared" si="63"/>
        <v>0</v>
      </c>
      <c r="Q249" s="180">
        <f t="shared" si="63"/>
        <v>0</v>
      </c>
      <c r="R249" s="180">
        <f t="shared" si="63"/>
        <v>0</v>
      </c>
      <c r="S249" s="180">
        <f t="shared" si="63"/>
        <v>0</v>
      </c>
      <c r="T249" s="180">
        <f t="shared" si="63"/>
        <v>0</v>
      </c>
      <c r="U249" s="180">
        <f t="shared" si="63"/>
        <v>0</v>
      </c>
      <c r="V249" s="180">
        <f t="shared" si="64"/>
        <v>0</v>
      </c>
      <c r="W249" s="180">
        <f t="shared" si="64"/>
        <v>0</v>
      </c>
      <c r="X249" s="180">
        <f t="shared" si="64"/>
        <v>0</v>
      </c>
      <c r="Y249" s="180">
        <f t="shared" si="64"/>
        <v>0</v>
      </c>
      <c r="Z249" s="180">
        <f t="shared" si="64"/>
        <v>0</v>
      </c>
      <c r="AA249" s="180">
        <f t="shared" si="64"/>
        <v>0</v>
      </c>
      <c r="AB249" s="180">
        <f t="shared" si="64"/>
        <v>0</v>
      </c>
      <c r="AC249" s="180">
        <f t="shared" si="64"/>
        <v>0</v>
      </c>
      <c r="AD249" s="180">
        <f t="shared" si="64"/>
        <v>0</v>
      </c>
      <c r="AE249" s="180">
        <f t="shared" si="64"/>
        <v>0</v>
      </c>
      <c r="AF249" s="180">
        <f t="shared" si="65"/>
        <v>0</v>
      </c>
      <c r="AG249" s="180">
        <f t="shared" si="65"/>
        <v>0</v>
      </c>
      <c r="AH249" s="180">
        <f t="shared" si="65"/>
        <v>0</v>
      </c>
      <c r="AI249" s="180">
        <f t="shared" si="65"/>
        <v>0</v>
      </c>
      <c r="AJ249" s="180">
        <f t="shared" si="65"/>
        <v>0</v>
      </c>
      <c r="AK249" s="180">
        <f t="shared" si="65"/>
        <v>0</v>
      </c>
      <c r="AL249" s="180">
        <f t="shared" si="65"/>
        <v>0</v>
      </c>
      <c r="AM249" s="180">
        <f t="shared" si="65"/>
        <v>0</v>
      </c>
      <c r="AN249" s="180">
        <f t="shared" si="65"/>
        <v>0</v>
      </c>
      <c r="AO249" s="180">
        <f t="shared" si="65"/>
        <v>0</v>
      </c>
    </row>
    <row r="250" spans="8:41" hidden="1" outlineLevel="1" x14ac:dyDescent="0.75">
      <c r="H250" s="139">
        <f t="shared" si="66"/>
        <v>2029</v>
      </c>
      <c r="L250" s="180">
        <f t="shared" si="63"/>
        <v>0</v>
      </c>
      <c r="M250" s="180">
        <f t="shared" si="63"/>
        <v>0</v>
      </c>
      <c r="N250" s="180">
        <f t="shared" si="63"/>
        <v>0</v>
      </c>
      <c r="O250" s="180">
        <f t="shared" si="63"/>
        <v>0</v>
      </c>
      <c r="P250" s="180">
        <f t="shared" si="63"/>
        <v>0</v>
      </c>
      <c r="Q250" s="180">
        <f t="shared" si="63"/>
        <v>0</v>
      </c>
      <c r="R250" s="180">
        <f t="shared" si="63"/>
        <v>0</v>
      </c>
      <c r="S250" s="180">
        <f t="shared" si="63"/>
        <v>0</v>
      </c>
      <c r="T250" s="180">
        <f t="shared" si="63"/>
        <v>0</v>
      </c>
      <c r="U250" s="180">
        <f t="shared" si="63"/>
        <v>0</v>
      </c>
      <c r="V250" s="180">
        <f t="shared" si="64"/>
        <v>0</v>
      </c>
      <c r="W250" s="180">
        <f t="shared" si="64"/>
        <v>0</v>
      </c>
      <c r="X250" s="180">
        <f t="shared" si="64"/>
        <v>0</v>
      </c>
      <c r="Y250" s="180">
        <f t="shared" si="64"/>
        <v>0</v>
      </c>
      <c r="Z250" s="180">
        <f t="shared" si="64"/>
        <v>0</v>
      </c>
      <c r="AA250" s="180">
        <f t="shared" si="64"/>
        <v>0</v>
      </c>
      <c r="AB250" s="180">
        <f t="shared" si="64"/>
        <v>0</v>
      </c>
      <c r="AC250" s="180">
        <f t="shared" si="64"/>
        <v>0</v>
      </c>
      <c r="AD250" s="180">
        <f t="shared" si="64"/>
        <v>0</v>
      </c>
      <c r="AE250" s="180">
        <f t="shared" si="64"/>
        <v>0</v>
      </c>
      <c r="AF250" s="180">
        <f t="shared" si="65"/>
        <v>0</v>
      </c>
      <c r="AG250" s="180">
        <f t="shared" si="65"/>
        <v>0</v>
      </c>
      <c r="AH250" s="180">
        <f t="shared" si="65"/>
        <v>0</v>
      </c>
      <c r="AI250" s="180">
        <f t="shared" si="65"/>
        <v>0</v>
      </c>
      <c r="AJ250" s="180">
        <f t="shared" si="65"/>
        <v>0</v>
      </c>
      <c r="AK250" s="180">
        <f t="shared" si="65"/>
        <v>0</v>
      </c>
      <c r="AL250" s="180">
        <f t="shared" si="65"/>
        <v>0</v>
      </c>
      <c r="AM250" s="180">
        <f t="shared" si="65"/>
        <v>0</v>
      </c>
      <c r="AN250" s="180">
        <f t="shared" si="65"/>
        <v>0</v>
      </c>
      <c r="AO250" s="180">
        <f t="shared" si="65"/>
        <v>0</v>
      </c>
    </row>
    <row r="251" spans="8:41" hidden="1" outlineLevel="1" x14ac:dyDescent="0.75">
      <c r="H251" s="139">
        <f t="shared" si="66"/>
        <v>2030</v>
      </c>
      <c r="L251" s="180">
        <f t="shared" si="63"/>
        <v>0</v>
      </c>
      <c r="M251" s="180">
        <f t="shared" si="63"/>
        <v>0</v>
      </c>
      <c r="N251" s="180">
        <f t="shared" si="63"/>
        <v>0</v>
      </c>
      <c r="O251" s="180">
        <f t="shared" si="63"/>
        <v>0</v>
      </c>
      <c r="P251" s="180">
        <f t="shared" si="63"/>
        <v>0</v>
      </c>
      <c r="Q251" s="180">
        <f t="shared" si="63"/>
        <v>0</v>
      </c>
      <c r="R251" s="180">
        <f t="shared" si="63"/>
        <v>0</v>
      </c>
      <c r="S251" s="180">
        <f t="shared" si="63"/>
        <v>0</v>
      </c>
      <c r="T251" s="180">
        <f t="shared" si="63"/>
        <v>0</v>
      </c>
      <c r="U251" s="180">
        <f t="shared" si="63"/>
        <v>0</v>
      </c>
      <c r="V251" s="180">
        <f t="shared" si="64"/>
        <v>0</v>
      </c>
      <c r="W251" s="180">
        <f t="shared" si="64"/>
        <v>0</v>
      </c>
      <c r="X251" s="180">
        <f t="shared" si="64"/>
        <v>0</v>
      </c>
      <c r="Y251" s="180">
        <f t="shared" si="64"/>
        <v>0</v>
      </c>
      <c r="Z251" s="180">
        <f t="shared" si="64"/>
        <v>0</v>
      </c>
      <c r="AA251" s="180">
        <f t="shared" si="64"/>
        <v>0</v>
      </c>
      <c r="AB251" s="180">
        <f t="shared" si="64"/>
        <v>0</v>
      </c>
      <c r="AC251" s="180">
        <f t="shared" si="64"/>
        <v>0</v>
      </c>
      <c r="AD251" s="180">
        <f t="shared" si="64"/>
        <v>0</v>
      </c>
      <c r="AE251" s="180">
        <f t="shared" si="64"/>
        <v>0</v>
      </c>
      <c r="AF251" s="180">
        <f t="shared" si="65"/>
        <v>0</v>
      </c>
      <c r="AG251" s="180">
        <f t="shared" si="65"/>
        <v>0</v>
      </c>
      <c r="AH251" s="180">
        <f t="shared" si="65"/>
        <v>0</v>
      </c>
      <c r="AI251" s="180">
        <f t="shared" si="65"/>
        <v>0</v>
      </c>
      <c r="AJ251" s="180">
        <f t="shared" si="65"/>
        <v>0</v>
      </c>
      <c r="AK251" s="180">
        <f t="shared" si="65"/>
        <v>0</v>
      </c>
      <c r="AL251" s="180">
        <f t="shared" si="65"/>
        <v>0</v>
      </c>
      <c r="AM251" s="180">
        <f t="shared" si="65"/>
        <v>0</v>
      </c>
      <c r="AN251" s="180">
        <f t="shared" si="65"/>
        <v>0</v>
      </c>
      <c r="AO251" s="180">
        <f t="shared" si="65"/>
        <v>0</v>
      </c>
    </row>
    <row r="252" spans="8:41" hidden="1" outlineLevel="1" x14ac:dyDescent="0.75">
      <c r="H252" s="139">
        <f t="shared" si="66"/>
        <v>2031</v>
      </c>
      <c r="L252" s="180">
        <f t="shared" si="63"/>
        <v>0</v>
      </c>
      <c r="M252" s="180">
        <f t="shared" si="63"/>
        <v>0</v>
      </c>
      <c r="N252" s="180">
        <f t="shared" si="63"/>
        <v>0</v>
      </c>
      <c r="O252" s="180">
        <f t="shared" si="63"/>
        <v>0</v>
      </c>
      <c r="P252" s="180">
        <f t="shared" si="63"/>
        <v>0</v>
      </c>
      <c r="Q252" s="180">
        <f t="shared" si="63"/>
        <v>0</v>
      </c>
      <c r="R252" s="180">
        <f t="shared" si="63"/>
        <v>0</v>
      </c>
      <c r="S252" s="180">
        <f t="shared" si="63"/>
        <v>0</v>
      </c>
      <c r="T252" s="180">
        <f t="shared" si="63"/>
        <v>0</v>
      </c>
      <c r="U252" s="180">
        <f t="shared" si="63"/>
        <v>0</v>
      </c>
      <c r="V252" s="180">
        <f t="shared" si="64"/>
        <v>0</v>
      </c>
      <c r="W252" s="180">
        <f t="shared" si="64"/>
        <v>0</v>
      </c>
      <c r="X252" s="180">
        <f t="shared" si="64"/>
        <v>0</v>
      </c>
      <c r="Y252" s="180">
        <f t="shared" si="64"/>
        <v>0</v>
      </c>
      <c r="Z252" s="180">
        <f t="shared" si="64"/>
        <v>0</v>
      </c>
      <c r="AA252" s="180">
        <f t="shared" si="64"/>
        <v>0</v>
      </c>
      <c r="AB252" s="180">
        <f t="shared" si="64"/>
        <v>0</v>
      </c>
      <c r="AC252" s="180">
        <f t="shared" si="64"/>
        <v>0</v>
      </c>
      <c r="AD252" s="180">
        <f t="shared" si="64"/>
        <v>0</v>
      </c>
      <c r="AE252" s="180">
        <f t="shared" si="64"/>
        <v>0</v>
      </c>
      <c r="AF252" s="180">
        <f t="shared" si="65"/>
        <v>0</v>
      </c>
      <c r="AG252" s="180">
        <f t="shared" si="65"/>
        <v>0</v>
      </c>
      <c r="AH252" s="180">
        <f t="shared" si="65"/>
        <v>0</v>
      </c>
      <c r="AI252" s="180">
        <f t="shared" si="65"/>
        <v>0</v>
      </c>
      <c r="AJ252" s="180">
        <f t="shared" si="65"/>
        <v>0</v>
      </c>
      <c r="AK252" s="180">
        <f t="shared" si="65"/>
        <v>0</v>
      </c>
      <c r="AL252" s="180">
        <f t="shared" si="65"/>
        <v>0</v>
      </c>
      <c r="AM252" s="180">
        <f t="shared" si="65"/>
        <v>0</v>
      </c>
      <c r="AN252" s="180">
        <f t="shared" si="65"/>
        <v>0</v>
      </c>
      <c r="AO252" s="180">
        <f t="shared" si="65"/>
        <v>0</v>
      </c>
    </row>
    <row r="253" spans="8:41" hidden="1" outlineLevel="1" x14ac:dyDescent="0.75">
      <c r="H253" s="139">
        <f t="shared" si="66"/>
        <v>2032</v>
      </c>
      <c r="L253" s="180">
        <f t="shared" ref="L253:U262" si="67">IF(AND($H253&lt;&gt;"",L$67&lt;&gt;""),IF(AND(L$67&gt;=$H253,L$67&lt;$H253+$D$28),SUMIFS($L$242:$AK$242,$L$67:$AK$67,$H253)/$D$28,0),"")</f>
        <v>0</v>
      </c>
      <c r="M253" s="180">
        <f t="shared" si="67"/>
        <v>0</v>
      </c>
      <c r="N253" s="180">
        <f t="shared" si="67"/>
        <v>0</v>
      </c>
      <c r="O253" s="180">
        <f t="shared" si="67"/>
        <v>0</v>
      </c>
      <c r="P253" s="180">
        <f t="shared" si="67"/>
        <v>0</v>
      </c>
      <c r="Q253" s="180">
        <f t="shared" si="67"/>
        <v>0</v>
      </c>
      <c r="R253" s="180">
        <f t="shared" si="67"/>
        <v>0</v>
      </c>
      <c r="S253" s="180">
        <f t="shared" si="67"/>
        <v>0</v>
      </c>
      <c r="T253" s="180">
        <f t="shared" si="67"/>
        <v>0</v>
      </c>
      <c r="U253" s="180">
        <f t="shared" si="67"/>
        <v>0</v>
      </c>
      <c r="V253" s="180">
        <f t="shared" ref="V253:AE262" si="68">IF(AND($H253&lt;&gt;"",V$67&lt;&gt;""),IF(AND(V$67&gt;=$H253,V$67&lt;$H253+$D$28),SUMIFS($L$242:$AK$242,$L$67:$AK$67,$H253)/$D$28,0),"")</f>
        <v>0</v>
      </c>
      <c r="W253" s="180">
        <f t="shared" si="68"/>
        <v>0</v>
      </c>
      <c r="X253" s="180">
        <f t="shared" si="68"/>
        <v>0</v>
      </c>
      <c r="Y253" s="180">
        <f t="shared" si="68"/>
        <v>0</v>
      </c>
      <c r="Z253" s="180">
        <f t="shared" si="68"/>
        <v>0</v>
      </c>
      <c r="AA253" s="180">
        <f t="shared" si="68"/>
        <v>0</v>
      </c>
      <c r="AB253" s="180">
        <f t="shared" si="68"/>
        <v>0</v>
      </c>
      <c r="AC253" s="180">
        <f t="shared" si="68"/>
        <v>0</v>
      </c>
      <c r="AD253" s="180">
        <f t="shared" si="68"/>
        <v>0</v>
      </c>
      <c r="AE253" s="180">
        <f t="shared" si="68"/>
        <v>0</v>
      </c>
      <c r="AF253" s="180">
        <f t="shared" ref="AF253:AO262" si="69">IF(AND($H253&lt;&gt;"",AF$67&lt;&gt;""),IF(AND(AF$67&gt;=$H253,AF$67&lt;$H253+$D$28),SUMIFS($L$242:$AK$242,$L$67:$AK$67,$H253)/$D$28,0),"")</f>
        <v>0</v>
      </c>
      <c r="AG253" s="180">
        <f t="shared" si="69"/>
        <v>0</v>
      </c>
      <c r="AH253" s="180">
        <f t="shared" si="69"/>
        <v>0</v>
      </c>
      <c r="AI253" s="180">
        <f t="shared" si="69"/>
        <v>0</v>
      </c>
      <c r="AJ253" s="180">
        <f t="shared" si="69"/>
        <v>0</v>
      </c>
      <c r="AK253" s="180">
        <f t="shared" si="69"/>
        <v>0</v>
      </c>
      <c r="AL253" s="180">
        <f t="shared" si="69"/>
        <v>0</v>
      </c>
      <c r="AM253" s="180">
        <f t="shared" si="69"/>
        <v>0</v>
      </c>
      <c r="AN253" s="180">
        <f t="shared" si="69"/>
        <v>0</v>
      </c>
      <c r="AO253" s="180">
        <f t="shared" si="69"/>
        <v>0</v>
      </c>
    </row>
    <row r="254" spans="8:41" hidden="1" outlineLevel="1" x14ac:dyDescent="0.75">
      <c r="H254" s="139">
        <f t="shared" si="66"/>
        <v>2033</v>
      </c>
      <c r="L254" s="180">
        <f t="shared" si="67"/>
        <v>0</v>
      </c>
      <c r="M254" s="180">
        <f t="shared" si="67"/>
        <v>0</v>
      </c>
      <c r="N254" s="180">
        <f t="shared" si="67"/>
        <v>0</v>
      </c>
      <c r="O254" s="180">
        <f t="shared" si="67"/>
        <v>0</v>
      </c>
      <c r="P254" s="180">
        <f t="shared" si="67"/>
        <v>0</v>
      </c>
      <c r="Q254" s="180">
        <f t="shared" si="67"/>
        <v>0</v>
      </c>
      <c r="R254" s="180">
        <f t="shared" si="67"/>
        <v>0</v>
      </c>
      <c r="S254" s="180">
        <f t="shared" si="67"/>
        <v>0</v>
      </c>
      <c r="T254" s="180">
        <f t="shared" si="67"/>
        <v>0</v>
      </c>
      <c r="U254" s="180">
        <f t="shared" si="67"/>
        <v>0</v>
      </c>
      <c r="V254" s="180">
        <f t="shared" si="68"/>
        <v>0</v>
      </c>
      <c r="W254" s="180">
        <f t="shared" si="68"/>
        <v>0</v>
      </c>
      <c r="X254" s="180">
        <f t="shared" si="68"/>
        <v>0</v>
      </c>
      <c r="Y254" s="180">
        <f t="shared" si="68"/>
        <v>0</v>
      </c>
      <c r="Z254" s="180">
        <f t="shared" si="68"/>
        <v>0</v>
      </c>
      <c r="AA254" s="180">
        <f t="shared" si="68"/>
        <v>0</v>
      </c>
      <c r="AB254" s="180">
        <f t="shared" si="68"/>
        <v>0</v>
      </c>
      <c r="AC254" s="180">
        <f t="shared" si="68"/>
        <v>0</v>
      </c>
      <c r="AD254" s="180">
        <f t="shared" si="68"/>
        <v>0</v>
      </c>
      <c r="AE254" s="180">
        <f t="shared" si="68"/>
        <v>0</v>
      </c>
      <c r="AF254" s="180">
        <f t="shared" si="69"/>
        <v>0</v>
      </c>
      <c r="AG254" s="180">
        <f t="shared" si="69"/>
        <v>0</v>
      </c>
      <c r="AH254" s="180">
        <f t="shared" si="69"/>
        <v>0</v>
      </c>
      <c r="AI254" s="180">
        <f t="shared" si="69"/>
        <v>0</v>
      </c>
      <c r="AJ254" s="180">
        <f t="shared" si="69"/>
        <v>0</v>
      </c>
      <c r="AK254" s="180">
        <f t="shared" si="69"/>
        <v>0</v>
      </c>
      <c r="AL254" s="180">
        <f t="shared" si="69"/>
        <v>0</v>
      </c>
      <c r="AM254" s="180">
        <f t="shared" si="69"/>
        <v>0</v>
      </c>
      <c r="AN254" s="180">
        <f t="shared" si="69"/>
        <v>0</v>
      </c>
      <c r="AO254" s="180">
        <f t="shared" si="69"/>
        <v>0</v>
      </c>
    </row>
    <row r="255" spans="8:41" hidden="1" outlineLevel="1" x14ac:dyDescent="0.75">
      <c r="H255" s="139">
        <f t="shared" si="66"/>
        <v>2034</v>
      </c>
      <c r="L255" s="180">
        <f t="shared" si="67"/>
        <v>0</v>
      </c>
      <c r="M255" s="180">
        <f t="shared" si="67"/>
        <v>0</v>
      </c>
      <c r="N255" s="180">
        <f t="shared" si="67"/>
        <v>0</v>
      </c>
      <c r="O255" s="180">
        <f t="shared" si="67"/>
        <v>0</v>
      </c>
      <c r="P255" s="180">
        <f t="shared" si="67"/>
        <v>0</v>
      </c>
      <c r="Q255" s="180">
        <f t="shared" si="67"/>
        <v>0</v>
      </c>
      <c r="R255" s="180">
        <f t="shared" si="67"/>
        <v>0</v>
      </c>
      <c r="S255" s="180">
        <f t="shared" si="67"/>
        <v>0</v>
      </c>
      <c r="T255" s="180">
        <f t="shared" si="67"/>
        <v>0</v>
      </c>
      <c r="U255" s="180">
        <f t="shared" si="67"/>
        <v>0</v>
      </c>
      <c r="V255" s="180">
        <f t="shared" si="68"/>
        <v>0</v>
      </c>
      <c r="W255" s="180">
        <f t="shared" si="68"/>
        <v>0</v>
      </c>
      <c r="X255" s="180">
        <f t="shared" si="68"/>
        <v>0</v>
      </c>
      <c r="Y255" s="180">
        <f t="shared" si="68"/>
        <v>0</v>
      </c>
      <c r="Z255" s="180">
        <f t="shared" si="68"/>
        <v>0</v>
      </c>
      <c r="AA255" s="180">
        <f t="shared" si="68"/>
        <v>0</v>
      </c>
      <c r="AB255" s="180">
        <f t="shared" si="68"/>
        <v>0</v>
      </c>
      <c r="AC255" s="180">
        <f t="shared" si="68"/>
        <v>0</v>
      </c>
      <c r="AD255" s="180">
        <f t="shared" si="68"/>
        <v>0</v>
      </c>
      <c r="AE255" s="180">
        <f t="shared" si="68"/>
        <v>0</v>
      </c>
      <c r="AF255" s="180">
        <f t="shared" si="69"/>
        <v>0</v>
      </c>
      <c r="AG255" s="180">
        <f t="shared" si="69"/>
        <v>0</v>
      </c>
      <c r="AH255" s="180">
        <f t="shared" si="69"/>
        <v>0</v>
      </c>
      <c r="AI255" s="180">
        <f t="shared" si="69"/>
        <v>0</v>
      </c>
      <c r="AJ255" s="180">
        <f t="shared" si="69"/>
        <v>0</v>
      </c>
      <c r="AK255" s="180">
        <f t="shared" si="69"/>
        <v>0</v>
      </c>
      <c r="AL255" s="180">
        <f t="shared" si="69"/>
        <v>0</v>
      </c>
      <c r="AM255" s="180">
        <f t="shared" si="69"/>
        <v>0</v>
      </c>
      <c r="AN255" s="180">
        <f t="shared" si="69"/>
        <v>0</v>
      </c>
      <c r="AO255" s="180">
        <f t="shared" si="69"/>
        <v>0</v>
      </c>
    </row>
    <row r="256" spans="8:41" hidden="1" outlineLevel="1" x14ac:dyDescent="0.75">
      <c r="H256" s="139">
        <f t="shared" si="66"/>
        <v>2035</v>
      </c>
      <c r="L256" s="180">
        <f t="shared" si="67"/>
        <v>0</v>
      </c>
      <c r="M256" s="180">
        <f t="shared" si="67"/>
        <v>0</v>
      </c>
      <c r="N256" s="180">
        <f t="shared" si="67"/>
        <v>0</v>
      </c>
      <c r="O256" s="180">
        <f t="shared" si="67"/>
        <v>0</v>
      </c>
      <c r="P256" s="180">
        <f t="shared" si="67"/>
        <v>0</v>
      </c>
      <c r="Q256" s="180">
        <f t="shared" si="67"/>
        <v>0</v>
      </c>
      <c r="R256" s="180">
        <f t="shared" si="67"/>
        <v>0</v>
      </c>
      <c r="S256" s="180">
        <f t="shared" si="67"/>
        <v>0</v>
      </c>
      <c r="T256" s="180">
        <f t="shared" si="67"/>
        <v>0</v>
      </c>
      <c r="U256" s="180">
        <f t="shared" si="67"/>
        <v>0</v>
      </c>
      <c r="V256" s="180">
        <f t="shared" si="68"/>
        <v>0</v>
      </c>
      <c r="W256" s="180">
        <f t="shared" si="68"/>
        <v>0</v>
      </c>
      <c r="X256" s="180">
        <f t="shared" si="68"/>
        <v>0</v>
      </c>
      <c r="Y256" s="180">
        <f t="shared" si="68"/>
        <v>0</v>
      </c>
      <c r="Z256" s="180">
        <f t="shared" si="68"/>
        <v>0</v>
      </c>
      <c r="AA256" s="180">
        <f t="shared" si="68"/>
        <v>0</v>
      </c>
      <c r="AB256" s="180">
        <f t="shared" si="68"/>
        <v>0</v>
      </c>
      <c r="AC256" s="180">
        <f t="shared" si="68"/>
        <v>0</v>
      </c>
      <c r="AD256" s="180">
        <f t="shared" si="68"/>
        <v>0</v>
      </c>
      <c r="AE256" s="180">
        <f t="shared" si="68"/>
        <v>0</v>
      </c>
      <c r="AF256" s="180">
        <f t="shared" si="69"/>
        <v>0</v>
      </c>
      <c r="AG256" s="180">
        <f t="shared" si="69"/>
        <v>0</v>
      </c>
      <c r="AH256" s="180">
        <f t="shared" si="69"/>
        <v>0</v>
      </c>
      <c r="AI256" s="180">
        <f t="shared" si="69"/>
        <v>0</v>
      </c>
      <c r="AJ256" s="180">
        <f t="shared" si="69"/>
        <v>0</v>
      </c>
      <c r="AK256" s="180">
        <f t="shared" si="69"/>
        <v>0</v>
      </c>
      <c r="AL256" s="180">
        <f t="shared" si="69"/>
        <v>0</v>
      </c>
      <c r="AM256" s="180">
        <f t="shared" si="69"/>
        <v>0</v>
      </c>
      <c r="AN256" s="180">
        <f t="shared" si="69"/>
        <v>0</v>
      </c>
      <c r="AO256" s="180">
        <f t="shared" si="69"/>
        <v>0</v>
      </c>
    </row>
    <row r="257" spans="8:41" hidden="1" outlineLevel="1" x14ac:dyDescent="0.75">
      <c r="H257" s="139">
        <f t="shared" si="66"/>
        <v>2036</v>
      </c>
      <c r="L257" s="180">
        <f t="shared" si="67"/>
        <v>0</v>
      </c>
      <c r="M257" s="180">
        <f t="shared" si="67"/>
        <v>0</v>
      </c>
      <c r="N257" s="180">
        <f t="shared" si="67"/>
        <v>0</v>
      </c>
      <c r="O257" s="180">
        <f t="shared" si="67"/>
        <v>0</v>
      </c>
      <c r="P257" s="180">
        <f t="shared" si="67"/>
        <v>0</v>
      </c>
      <c r="Q257" s="180">
        <f t="shared" si="67"/>
        <v>0</v>
      </c>
      <c r="R257" s="180">
        <f t="shared" si="67"/>
        <v>0</v>
      </c>
      <c r="S257" s="180">
        <f t="shared" si="67"/>
        <v>0</v>
      </c>
      <c r="T257" s="180">
        <f t="shared" si="67"/>
        <v>0</v>
      </c>
      <c r="U257" s="180">
        <f t="shared" si="67"/>
        <v>0</v>
      </c>
      <c r="V257" s="180">
        <f t="shared" si="68"/>
        <v>0</v>
      </c>
      <c r="W257" s="180">
        <f t="shared" si="68"/>
        <v>0</v>
      </c>
      <c r="X257" s="180">
        <f t="shared" si="68"/>
        <v>0</v>
      </c>
      <c r="Y257" s="180">
        <f t="shared" si="68"/>
        <v>0</v>
      </c>
      <c r="Z257" s="180">
        <f t="shared" si="68"/>
        <v>0</v>
      </c>
      <c r="AA257" s="180">
        <f t="shared" si="68"/>
        <v>0</v>
      </c>
      <c r="AB257" s="180">
        <f t="shared" si="68"/>
        <v>0</v>
      </c>
      <c r="AC257" s="180">
        <f t="shared" si="68"/>
        <v>0</v>
      </c>
      <c r="AD257" s="180">
        <f t="shared" si="68"/>
        <v>0</v>
      </c>
      <c r="AE257" s="180">
        <f t="shared" si="68"/>
        <v>0</v>
      </c>
      <c r="AF257" s="180">
        <f t="shared" si="69"/>
        <v>0</v>
      </c>
      <c r="AG257" s="180">
        <f t="shared" si="69"/>
        <v>0</v>
      </c>
      <c r="AH257" s="180">
        <f t="shared" si="69"/>
        <v>0</v>
      </c>
      <c r="AI257" s="180">
        <f t="shared" si="69"/>
        <v>0</v>
      </c>
      <c r="AJ257" s="180">
        <f t="shared" si="69"/>
        <v>0</v>
      </c>
      <c r="AK257" s="180">
        <f t="shared" si="69"/>
        <v>0</v>
      </c>
      <c r="AL257" s="180">
        <f t="shared" si="69"/>
        <v>0</v>
      </c>
      <c r="AM257" s="180">
        <f t="shared" si="69"/>
        <v>0</v>
      </c>
      <c r="AN257" s="180">
        <f t="shared" si="69"/>
        <v>0</v>
      </c>
      <c r="AO257" s="180">
        <f t="shared" si="69"/>
        <v>0</v>
      </c>
    </row>
    <row r="258" spans="8:41" hidden="1" outlineLevel="1" x14ac:dyDescent="0.75">
      <c r="H258" s="139">
        <f t="shared" si="66"/>
        <v>2037</v>
      </c>
      <c r="L258" s="180">
        <f t="shared" si="67"/>
        <v>0</v>
      </c>
      <c r="M258" s="180">
        <f t="shared" si="67"/>
        <v>0</v>
      </c>
      <c r="N258" s="180">
        <f t="shared" si="67"/>
        <v>0</v>
      </c>
      <c r="O258" s="180">
        <f t="shared" si="67"/>
        <v>0</v>
      </c>
      <c r="P258" s="180">
        <f t="shared" si="67"/>
        <v>0</v>
      </c>
      <c r="Q258" s="180">
        <f t="shared" si="67"/>
        <v>0</v>
      </c>
      <c r="R258" s="180">
        <f t="shared" si="67"/>
        <v>0</v>
      </c>
      <c r="S258" s="180">
        <f t="shared" si="67"/>
        <v>0</v>
      </c>
      <c r="T258" s="180">
        <f t="shared" si="67"/>
        <v>0</v>
      </c>
      <c r="U258" s="180">
        <f t="shared" si="67"/>
        <v>0</v>
      </c>
      <c r="V258" s="180">
        <f t="shared" si="68"/>
        <v>0</v>
      </c>
      <c r="W258" s="180">
        <f t="shared" si="68"/>
        <v>0</v>
      </c>
      <c r="X258" s="180">
        <f t="shared" si="68"/>
        <v>0</v>
      </c>
      <c r="Y258" s="180">
        <f t="shared" si="68"/>
        <v>0</v>
      </c>
      <c r="Z258" s="180">
        <f t="shared" si="68"/>
        <v>0</v>
      </c>
      <c r="AA258" s="180">
        <f t="shared" si="68"/>
        <v>0</v>
      </c>
      <c r="AB258" s="180">
        <f t="shared" si="68"/>
        <v>0</v>
      </c>
      <c r="AC258" s="180">
        <f t="shared" si="68"/>
        <v>0</v>
      </c>
      <c r="AD258" s="180">
        <f t="shared" si="68"/>
        <v>0</v>
      </c>
      <c r="AE258" s="180">
        <f t="shared" si="68"/>
        <v>0</v>
      </c>
      <c r="AF258" s="180">
        <f t="shared" si="69"/>
        <v>0</v>
      </c>
      <c r="AG258" s="180">
        <f t="shared" si="69"/>
        <v>0</v>
      </c>
      <c r="AH258" s="180">
        <f t="shared" si="69"/>
        <v>0</v>
      </c>
      <c r="AI258" s="180">
        <f t="shared" si="69"/>
        <v>0</v>
      </c>
      <c r="AJ258" s="180">
        <f t="shared" si="69"/>
        <v>0</v>
      </c>
      <c r="AK258" s="180">
        <f t="shared" si="69"/>
        <v>0</v>
      </c>
      <c r="AL258" s="180">
        <f t="shared" si="69"/>
        <v>0</v>
      </c>
      <c r="AM258" s="180">
        <f t="shared" si="69"/>
        <v>0</v>
      </c>
      <c r="AN258" s="180">
        <f t="shared" si="69"/>
        <v>0</v>
      </c>
      <c r="AO258" s="180">
        <f t="shared" si="69"/>
        <v>0</v>
      </c>
    </row>
    <row r="259" spans="8:41" hidden="1" outlineLevel="1" x14ac:dyDescent="0.75">
      <c r="H259" s="139">
        <f t="shared" si="66"/>
        <v>2038</v>
      </c>
      <c r="L259" s="180">
        <f t="shared" si="67"/>
        <v>0</v>
      </c>
      <c r="M259" s="180">
        <f t="shared" si="67"/>
        <v>0</v>
      </c>
      <c r="N259" s="180">
        <f t="shared" si="67"/>
        <v>0</v>
      </c>
      <c r="O259" s="180">
        <f t="shared" si="67"/>
        <v>0</v>
      </c>
      <c r="P259" s="180">
        <f t="shared" si="67"/>
        <v>0</v>
      </c>
      <c r="Q259" s="180">
        <f t="shared" si="67"/>
        <v>0</v>
      </c>
      <c r="R259" s="180">
        <f t="shared" si="67"/>
        <v>0</v>
      </c>
      <c r="S259" s="180">
        <f t="shared" si="67"/>
        <v>0</v>
      </c>
      <c r="T259" s="180">
        <f t="shared" si="67"/>
        <v>0</v>
      </c>
      <c r="U259" s="180">
        <f t="shared" si="67"/>
        <v>0</v>
      </c>
      <c r="V259" s="180">
        <f t="shared" si="68"/>
        <v>0</v>
      </c>
      <c r="W259" s="180">
        <f t="shared" si="68"/>
        <v>0</v>
      </c>
      <c r="X259" s="180">
        <f t="shared" si="68"/>
        <v>0</v>
      </c>
      <c r="Y259" s="180">
        <f t="shared" si="68"/>
        <v>0</v>
      </c>
      <c r="Z259" s="180">
        <f t="shared" si="68"/>
        <v>0</v>
      </c>
      <c r="AA259" s="180">
        <f t="shared" si="68"/>
        <v>0</v>
      </c>
      <c r="AB259" s="180">
        <f t="shared" si="68"/>
        <v>0</v>
      </c>
      <c r="AC259" s="180">
        <f t="shared" si="68"/>
        <v>0</v>
      </c>
      <c r="AD259" s="180">
        <f t="shared" si="68"/>
        <v>0</v>
      </c>
      <c r="AE259" s="180">
        <f t="shared" si="68"/>
        <v>0</v>
      </c>
      <c r="AF259" s="180">
        <f t="shared" si="69"/>
        <v>0</v>
      </c>
      <c r="AG259" s="180">
        <f t="shared" si="69"/>
        <v>0</v>
      </c>
      <c r="AH259" s="180">
        <f t="shared" si="69"/>
        <v>0</v>
      </c>
      <c r="AI259" s="180">
        <f t="shared" si="69"/>
        <v>0</v>
      </c>
      <c r="AJ259" s="180">
        <f t="shared" si="69"/>
        <v>0</v>
      </c>
      <c r="AK259" s="180">
        <f t="shared" si="69"/>
        <v>0</v>
      </c>
      <c r="AL259" s="180">
        <f t="shared" si="69"/>
        <v>0</v>
      </c>
      <c r="AM259" s="180">
        <f t="shared" si="69"/>
        <v>0</v>
      </c>
      <c r="AN259" s="180">
        <f t="shared" si="69"/>
        <v>0</v>
      </c>
      <c r="AO259" s="180">
        <f t="shared" si="69"/>
        <v>0</v>
      </c>
    </row>
    <row r="260" spans="8:41" hidden="1" outlineLevel="1" x14ac:dyDescent="0.75">
      <c r="H260" s="139">
        <f t="shared" si="66"/>
        <v>2039</v>
      </c>
      <c r="L260" s="180">
        <f t="shared" si="67"/>
        <v>0</v>
      </c>
      <c r="M260" s="180">
        <f t="shared" si="67"/>
        <v>0</v>
      </c>
      <c r="N260" s="180">
        <f t="shared" si="67"/>
        <v>0</v>
      </c>
      <c r="O260" s="180">
        <f t="shared" si="67"/>
        <v>0</v>
      </c>
      <c r="P260" s="180">
        <f t="shared" si="67"/>
        <v>0</v>
      </c>
      <c r="Q260" s="180">
        <f t="shared" si="67"/>
        <v>0</v>
      </c>
      <c r="R260" s="180">
        <f t="shared" si="67"/>
        <v>0</v>
      </c>
      <c r="S260" s="180">
        <f t="shared" si="67"/>
        <v>0</v>
      </c>
      <c r="T260" s="180">
        <f t="shared" si="67"/>
        <v>0</v>
      </c>
      <c r="U260" s="180">
        <f t="shared" si="67"/>
        <v>0</v>
      </c>
      <c r="V260" s="180">
        <f t="shared" si="68"/>
        <v>0</v>
      </c>
      <c r="W260" s="180">
        <f t="shared" si="68"/>
        <v>0</v>
      </c>
      <c r="X260" s="180">
        <f t="shared" si="68"/>
        <v>0</v>
      </c>
      <c r="Y260" s="180">
        <f t="shared" si="68"/>
        <v>0</v>
      </c>
      <c r="Z260" s="180">
        <f t="shared" si="68"/>
        <v>0</v>
      </c>
      <c r="AA260" s="180">
        <f t="shared" si="68"/>
        <v>0</v>
      </c>
      <c r="AB260" s="180">
        <f t="shared" si="68"/>
        <v>0</v>
      </c>
      <c r="AC260" s="180">
        <f t="shared" si="68"/>
        <v>0</v>
      </c>
      <c r="AD260" s="180">
        <f t="shared" si="68"/>
        <v>0</v>
      </c>
      <c r="AE260" s="180">
        <f t="shared" si="68"/>
        <v>0</v>
      </c>
      <c r="AF260" s="180">
        <f t="shared" si="69"/>
        <v>0</v>
      </c>
      <c r="AG260" s="180">
        <f t="shared" si="69"/>
        <v>0</v>
      </c>
      <c r="AH260" s="180">
        <f t="shared" si="69"/>
        <v>0</v>
      </c>
      <c r="AI260" s="180">
        <f t="shared" si="69"/>
        <v>0</v>
      </c>
      <c r="AJ260" s="180">
        <f t="shared" si="69"/>
        <v>0</v>
      </c>
      <c r="AK260" s="180">
        <f t="shared" si="69"/>
        <v>0</v>
      </c>
      <c r="AL260" s="180">
        <f t="shared" si="69"/>
        <v>0</v>
      </c>
      <c r="AM260" s="180">
        <f t="shared" si="69"/>
        <v>0</v>
      </c>
      <c r="AN260" s="180">
        <f t="shared" si="69"/>
        <v>0</v>
      </c>
      <c r="AO260" s="180">
        <f t="shared" si="69"/>
        <v>0</v>
      </c>
    </row>
    <row r="261" spans="8:41" hidden="1" outlineLevel="1" x14ac:dyDescent="0.75">
      <c r="H261" s="139">
        <f t="shared" si="66"/>
        <v>2040</v>
      </c>
      <c r="L261" s="180">
        <f t="shared" si="67"/>
        <v>0</v>
      </c>
      <c r="M261" s="180">
        <f t="shared" si="67"/>
        <v>0</v>
      </c>
      <c r="N261" s="180">
        <f t="shared" si="67"/>
        <v>0</v>
      </c>
      <c r="O261" s="180">
        <f t="shared" si="67"/>
        <v>0</v>
      </c>
      <c r="P261" s="180">
        <f t="shared" si="67"/>
        <v>0</v>
      </c>
      <c r="Q261" s="180">
        <f t="shared" si="67"/>
        <v>0</v>
      </c>
      <c r="R261" s="180">
        <f t="shared" si="67"/>
        <v>0</v>
      </c>
      <c r="S261" s="180">
        <f t="shared" si="67"/>
        <v>0</v>
      </c>
      <c r="T261" s="180">
        <f t="shared" si="67"/>
        <v>0</v>
      </c>
      <c r="U261" s="180">
        <f t="shared" si="67"/>
        <v>0</v>
      </c>
      <c r="V261" s="180">
        <f t="shared" si="68"/>
        <v>0</v>
      </c>
      <c r="W261" s="180">
        <f t="shared" si="68"/>
        <v>0</v>
      </c>
      <c r="X261" s="180">
        <f t="shared" si="68"/>
        <v>0</v>
      </c>
      <c r="Y261" s="180">
        <f t="shared" si="68"/>
        <v>0</v>
      </c>
      <c r="Z261" s="180">
        <f t="shared" si="68"/>
        <v>0</v>
      </c>
      <c r="AA261" s="180">
        <f t="shared" si="68"/>
        <v>0</v>
      </c>
      <c r="AB261" s="180">
        <f t="shared" si="68"/>
        <v>0</v>
      </c>
      <c r="AC261" s="180">
        <f t="shared" si="68"/>
        <v>0</v>
      </c>
      <c r="AD261" s="180">
        <f t="shared" si="68"/>
        <v>0</v>
      </c>
      <c r="AE261" s="180">
        <f t="shared" si="68"/>
        <v>0</v>
      </c>
      <c r="AF261" s="180">
        <f t="shared" si="69"/>
        <v>0</v>
      </c>
      <c r="AG261" s="180">
        <f t="shared" si="69"/>
        <v>0</v>
      </c>
      <c r="AH261" s="180">
        <f t="shared" si="69"/>
        <v>0</v>
      </c>
      <c r="AI261" s="180">
        <f t="shared" si="69"/>
        <v>0</v>
      </c>
      <c r="AJ261" s="180">
        <f t="shared" si="69"/>
        <v>0</v>
      </c>
      <c r="AK261" s="180">
        <f t="shared" si="69"/>
        <v>0</v>
      </c>
      <c r="AL261" s="180">
        <f t="shared" si="69"/>
        <v>0</v>
      </c>
      <c r="AM261" s="180">
        <f t="shared" si="69"/>
        <v>0</v>
      </c>
      <c r="AN261" s="180">
        <f t="shared" si="69"/>
        <v>0</v>
      </c>
      <c r="AO261" s="180">
        <f t="shared" si="69"/>
        <v>0</v>
      </c>
    </row>
    <row r="262" spans="8:41" hidden="1" outlineLevel="1" x14ac:dyDescent="0.75">
      <c r="H262" s="139">
        <f t="shared" si="66"/>
        <v>2041</v>
      </c>
      <c r="L262" s="180">
        <f t="shared" si="67"/>
        <v>0</v>
      </c>
      <c r="M262" s="180">
        <f t="shared" si="67"/>
        <v>0</v>
      </c>
      <c r="N262" s="180">
        <f t="shared" si="67"/>
        <v>0</v>
      </c>
      <c r="O262" s="180">
        <f t="shared" si="67"/>
        <v>0</v>
      </c>
      <c r="P262" s="180">
        <f t="shared" si="67"/>
        <v>0</v>
      </c>
      <c r="Q262" s="180">
        <f t="shared" si="67"/>
        <v>0</v>
      </c>
      <c r="R262" s="180">
        <f t="shared" si="67"/>
        <v>0</v>
      </c>
      <c r="S262" s="180">
        <f t="shared" si="67"/>
        <v>0</v>
      </c>
      <c r="T262" s="180">
        <f t="shared" si="67"/>
        <v>0</v>
      </c>
      <c r="U262" s="180">
        <f t="shared" si="67"/>
        <v>0</v>
      </c>
      <c r="V262" s="180">
        <f t="shared" si="68"/>
        <v>0</v>
      </c>
      <c r="W262" s="180">
        <f t="shared" si="68"/>
        <v>0</v>
      </c>
      <c r="X262" s="180">
        <f t="shared" si="68"/>
        <v>0</v>
      </c>
      <c r="Y262" s="180">
        <f t="shared" si="68"/>
        <v>0</v>
      </c>
      <c r="Z262" s="180">
        <f t="shared" si="68"/>
        <v>0</v>
      </c>
      <c r="AA262" s="180">
        <f t="shared" si="68"/>
        <v>0</v>
      </c>
      <c r="AB262" s="180">
        <f t="shared" si="68"/>
        <v>0</v>
      </c>
      <c r="AC262" s="180">
        <f t="shared" si="68"/>
        <v>0</v>
      </c>
      <c r="AD262" s="180">
        <f t="shared" si="68"/>
        <v>0</v>
      </c>
      <c r="AE262" s="180">
        <f t="shared" si="68"/>
        <v>0</v>
      </c>
      <c r="AF262" s="180">
        <f t="shared" si="69"/>
        <v>0</v>
      </c>
      <c r="AG262" s="180">
        <f t="shared" si="69"/>
        <v>0</v>
      </c>
      <c r="AH262" s="180">
        <f t="shared" si="69"/>
        <v>0</v>
      </c>
      <c r="AI262" s="180">
        <f t="shared" si="69"/>
        <v>0</v>
      </c>
      <c r="AJ262" s="180">
        <f t="shared" si="69"/>
        <v>0</v>
      </c>
      <c r="AK262" s="180">
        <f t="shared" si="69"/>
        <v>0</v>
      </c>
      <c r="AL262" s="180">
        <f t="shared" si="69"/>
        <v>0</v>
      </c>
      <c r="AM262" s="180">
        <f t="shared" si="69"/>
        <v>0</v>
      </c>
      <c r="AN262" s="180">
        <f t="shared" si="69"/>
        <v>0</v>
      </c>
      <c r="AO262" s="180">
        <f t="shared" si="69"/>
        <v>0</v>
      </c>
    </row>
    <row r="263" spans="8:41" hidden="1" outlineLevel="1" x14ac:dyDescent="0.75">
      <c r="H263" s="139">
        <f t="shared" si="66"/>
        <v>2042</v>
      </c>
      <c r="L263" s="180">
        <f t="shared" ref="L263:U272" si="70">IF(AND($H263&lt;&gt;"",L$67&lt;&gt;""),IF(AND(L$67&gt;=$H263,L$67&lt;$H263+$D$28),SUMIFS($L$242:$AK$242,$L$67:$AK$67,$H263)/$D$28,0),"")</f>
        <v>0</v>
      </c>
      <c r="M263" s="180">
        <f t="shared" si="70"/>
        <v>0</v>
      </c>
      <c r="N263" s="180">
        <f t="shared" si="70"/>
        <v>0</v>
      </c>
      <c r="O263" s="180">
        <f t="shared" si="70"/>
        <v>0</v>
      </c>
      <c r="P263" s="180">
        <f t="shared" si="70"/>
        <v>0</v>
      </c>
      <c r="Q263" s="180">
        <f t="shared" si="70"/>
        <v>0</v>
      </c>
      <c r="R263" s="180">
        <f t="shared" si="70"/>
        <v>0</v>
      </c>
      <c r="S263" s="180">
        <f t="shared" si="70"/>
        <v>0</v>
      </c>
      <c r="T263" s="180">
        <f t="shared" si="70"/>
        <v>0</v>
      </c>
      <c r="U263" s="180">
        <f t="shared" si="70"/>
        <v>0</v>
      </c>
      <c r="V263" s="180">
        <f t="shared" ref="V263:AE272" si="71">IF(AND($H263&lt;&gt;"",V$67&lt;&gt;""),IF(AND(V$67&gt;=$H263,V$67&lt;$H263+$D$28),SUMIFS($L$242:$AK$242,$L$67:$AK$67,$H263)/$D$28,0),"")</f>
        <v>0</v>
      </c>
      <c r="W263" s="180">
        <f t="shared" si="71"/>
        <v>0</v>
      </c>
      <c r="X263" s="180">
        <f t="shared" si="71"/>
        <v>0</v>
      </c>
      <c r="Y263" s="180">
        <f t="shared" si="71"/>
        <v>0</v>
      </c>
      <c r="Z263" s="180">
        <f t="shared" si="71"/>
        <v>0</v>
      </c>
      <c r="AA263" s="180">
        <f t="shared" si="71"/>
        <v>0</v>
      </c>
      <c r="AB263" s="180">
        <f t="shared" si="71"/>
        <v>0</v>
      </c>
      <c r="AC263" s="180">
        <f t="shared" si="71"/>
        <v>0</v>
      </c>
      <c r="AD263" s="180">
        <f t="shared" si="71"/>
        <v>0</v>
      </c>
      <c r="AE263" s="180">
        <f t="shared" si="71"/>
        <v>0</v>
      </c>
      <c r="AF263" s="180">
        <f t="shared" ref="AF263:AO272" si="72">IF(AND($H263&lt;&gt;"",AF$67&lt;&gt;""),IF(AND(AF$67&gt;=$H263,AF$67&lt;$H263+$D$28),SUMIFS($L$242:$AK$242,$L$67:$AK$67,$H263)/$D$28,0),"")</f>
        <v>0</v>
      </c>
      <c r="AG263" s="180">
        <f t="shared" si="72"/>
        <v>0</v>
      </c>
      <c r="AH263" s="180">
        <f t="shared" si="72"/>
        <v>0</v>
      </c>
      <c r="AI263" s="180">
        <f t="shared" si="72"/>
        <v>0</v>
      </c>
      <c r="AJ263" s="180">
        <f t="shared" si="72"/>
        <v>0</v>
      </c>
      <c r="AK263" s="180">
        <f t="shared" si="72"/>
        <v>0</v>
      </c>
      <c r="AL263" s="180">
        <f t="shared" si="72"/>
        <v>0</v>
      </c>
      <c r="AM263" s="180">
        <f t="shared" si="72"/>
        <v>0</v>
      </c>
      <c r="AN263" s="180">
        <f t="shared" si="72"/>
        <v>0</v>
      </c>
      <c r="AO263" s="180">
        <f t="shared" si="72"/>
        <v>0</v>
      </c>
    </row>
    <row r="264" spans="8:41" hidden="1" outlineLevel="1" x14ac:dyDescent="0.75">
      <c r="H264" s="139">
        <f t="shared" si="66"/>
        <v>2043</v>
      </c>
      <c r="L264" s="180">
        <f t="shared" si="70"/>
        <v>0</v>
      </c>
      <c r="M264" s="180">
        <f t="shared" si="70"/>
        <v>0</v>
      </c>
      <c r="N264" s="180">
        <f t="shared" si="70"/>
        <v>0</v>
      </c>
      <c r="O264" s="180">
        <f t="shared" si="70"/>
        <v>0</v>
      </c>
      <c r="P264" s="180">
        <f t="shared" si="70"/>
        <v>0</v>
      </c>
      <c r="Q264" s="180">
        <f t="shared" si="70"/>
        <v>0</v>
      </c>
      <c r="R264" s="180">
        <f t="shared" si="70"/>
        <v>0</v>
      </c>
      <c r="S264" s="180">
        <f t="shared" si="70"/>
        <v>0</v>
      </c>
      <c r="T264" s="180">
        <f t="shared" si="70"/>
        <v>0</v>
      </c>
      <c r="U264" s="180">
        <f t="shared" si="70"/>
        <v>0</v>
      </c>
      <c r="V264" s="180">
        <f t="shared" si="71"/>
        <v>0</v>
      </c>
      <c r="W264" s="180">
        <f t="shared" si="71"/>
        <v>0</v>
      </c>
      <c r="X264" s="180">
        <f t="shared" si="71"/>
        <v>0</v>
      </c>
      <c r="Y264" s="180">
        <f t="shared" si="71"/>
        <v>0</v>
      </c>
      <c r="Z264" s="180">
        <f t="shared" si="71"/>
        <v>0</v>
      </c>
      <c r="AA264" s="180">
        <f t="shared" si="71"/>
        <v>0</v>
      </c>
      <c r="AB264" s="180">
        <f t="shared" si="71"/>
        <v>0</v>
      </c>
      <c r="AC264" s="180">
        <f t="shared" si="71"/>
        <v>0</v>
      </c>
      <c r="AD264" s="180">
        <f t="shared" si="71"/>
        <v>0</v>
      </c>
      <c r="AE264" s="180">
        <f t="shared" si="71"/>
        <v>0</v>
      </c>
      <c r="AF264" s="180">
        <f t="shared" si="72"/>
        <v>0</v>
      </c>
      <c r="AG264" s="180">
        <f t="shared" si="72"/>
        <v>0</v>
      </c>
      <c r="AH264" s="180">
        <f t="shared" si="72"/>
        <v>0</v>
      </c>
      <c r="AI264" s="180">
        <f t="shared" si="72"/>
        <v>0</v>
      </c>
      <c r="AJ264" s="180">
        <f t="shared" si="72"/>
        <v>0</v>
      </c>
      <c r="AK264" s="180">
        <f t="shared" si="72"/>
        <v>0</v>
      </c>
      <c r="AL264" s="180">
        <f t="shared" si="72"/>
        <v>0</v>
      </c>
      <c r="AM264" s="180">
        <f t="shared" si="72"/>
        <v>0</v>
      </c>
      <c r="AN264" s="180">
        <f t="shared" si="72"/>
        <v>0</v>
      </c>
      <c r="AO264" s="180">
        <f t="shared" si="72"/>
        <v>0</v>
      </c>
    </row>
    <row r="265" spans="8:41" hidden="1" outlineLevel="1" x14ac:dyDescent="0.75">
      <c r="H265" s="139">
        <f t="shared" si="66"/>
        <v>2044</v>
      </c>
      <c r="L265" s="180">
        <f t="shared" si="70"/>
        <v>0</v>
      </c>
      <c r="M265" s="180">
        <f t="shared" si="70"/>
        <v>0</v>
      </c>
      <c r="N265" s="180">
        <f t="shared" si="70"/>
        <v>0</v>
      </c>
      <c r="O265" s="180">
        <f t="shared" si="70"/>
        <v>0</v>
      </c>
      <c r="P265" s="180">
        <f t="shared" si="70"/>
        <v>0</v>
      </c>
      <c r="Q265" s="180">
        <f t="shared" si="70"/>
        <v>0</v>
      </c>
      <c r="R265" s="180">
        <f t="shared" si="70"/>
        <v>0</v>
      </c>
      <c r="S265" s="180">
        <f t="shared" si="70"/>
        <v>0</v>
      </c>
      <c r="T265" s="180">
        <f t="shared" si="70"/>
        <v>0</v>
      </c>
      <c r="U265" s="180">
        <f t="shared" si="70"/>
        <v>0</v>
      </c>
      <c r="V265" s="180">
        <f t="shared" si="71"/>
        <v>0</v>
      </c>
      <c r="W265" s="180">
        <f t="shared" si="71"/>
        <v>0</v>
      </c>
      <c r="X265" s="180">
        <f t="shared" si="71"/>
        <v>0</v>
      </c>
      <c r="Y265" s="180">
        <f t="shared" si="71"/>
        <v>0</v>
      </c>
      <c r="Z265" s="180">
        <f t="shared" si="71"/>
        <v>0</v>
      </c>
      <c r="AA265" s="180">
        <f t="shared" si="71"/>
        <v>0</v>
      </c>
      <c r="AB265" s="180">
        <f t="shared" si="71"/>
        <v>0</v>
      </c>
      <c r="AC265" s="180">
        <f t="shared" si="71"/>
        <v>0</v>
      </c>
      <c r="AD265" s="180">
        <f t="shared" si="71"/>
        <v>0</v>
      </c>
      <c r="AE265" s="180">
        <f t="shared" si="71"/>
        <v>0</v>
      </c>
      <c r="AF265" s="180">
        <f t="shared" si="72"/>
        <v>0</v>
      </c>
      <c r="AG265" s="180">
        <f t="shared" si="72"/>
        <v>0</v>
      </c>
      <c r="AH265" s="180">
        <f t="shared" si="72"/>
        <v>0</v>
      </c>
      <c r="AI265" s="180">
        <f t="shared" si="72"/>
        <v>0</v>
      </c>
      <c r="AJ265" s="180">
        <f t="shared" si="72"/>
        <v>0</v>
      </c>
      <c r="AK265" s="180">
        <f t="shared" si="72"/>
        <v>0</v>
      </c>
      <c r="AL265" s="180">
        <f t="shared" si="72"/>
        <v>0</v>
      </c>
      <c r="AM265" s="180">
        <f t="shared" si="72"/>
        <v>0</v>
      </c>
      <c r="AN265" s="180">
        <f t="shared" si="72"/>
        <v>0</v>
      </c>
      <c r="AO265" s="180">
        <f t="shared" si="72"/>
        <v>0</v>
      </c>
    </row>
    <row r="266" spans="8:41" hidden="1" outlineLevel="1" x14ac:dyDescent="0.75">
      <c r="H266" s="139">
        <f t="shared" si="66"/>
        <v>2045</v>
      </c>
      <c r="L266" s="180">
        <f t="shared" si="70"/>
        <v>0</v>
      </c>
      <c r="M266" s="180">
        <f t="shared" si="70"/>
        <v>0</v>
      </c>
      <c r="N266" s="180">
        <f t="shared" si="70"/>
        <v>0</v>
      </c>
      <c r="O266" s="180">
        <f t="shared" si="70"/>
        <v>0</v>
      </c>
      <c r="P266" s="180">
        <f t="shared" si="70"/>
        <v>0</v>
      </c>
      <c r="Q266" s="180">
        <f t="shared" si="70"/>
        <v>0</v>
      </c>
      <c r="R266" s="180">
        <f t="shared" si="70"/>
        <v>0</v>
      </c>
      <c r="S266" s="180">
        <f t="shared" si="70"/>
        <v>0</v>
      </c>
      <c r="T266" s="180">
        <f t="shared" si="70"/>
        <v>0</v>
      </c>
      <c r="U266" s="180">
        <f t="shared" si="70"/>
        <v>0</v>
      </c>
      <c r="V266" s="180">
        <f t="shared" si="71"/>
        <v>0</v>
      </c>
      <c r="W266" s="180">
        <f t="shared" si="71"/>
        <v>0</v>
      </c>
      <c r="X266" s="180">
        <f t="shared" si="71"/>
        <v>0</v>
      </c>
      <c r="Y266" s="180">
        <f t="shared" si="71"/>
        <v>0</v>
      </c>
      <c r="Z266" s="180">
        <f t="shared" si="71"/>
        <v>0</v>
      </c>
      <c r="AA266" s="180">
        <f t="shared" si="71"/>
        <v>0</v>
      </c>
      <c r="AB266" s="180">
        <f t="shared" si="71"/>
        <v>0</v>
      </c>
      <c r="AC266" s="180">
        <f t="shared" si="71"/>
        <v>0</v>
      </c>
      <c r="AD266" s="180">
        <f t="shared" si="71"/>
        <v>0</v>
      </c>
      <c r="AE266" s="180">
        <f t="shared" si="71"/>
        <v>0</v>
      </c>
      <c r="AF266" s="180">
        <f t="shared" si="72"/>
        <v>0</v>
      </c>
      <c r="AG266" s="180">
        <f t="shared" si="72"/>
        <v>0</v>
      </c>
      <c r="AH266" s="180">
        <f t="shared" si="72"/>
        <v>0</v>
      </c>
      <c r="AI266" s="180">
        <f t="shared" si="72"/>
        <v>0</v>
      </c>
      <c r="AJ266" s="180">
        <f t="shared" si="72"/>
        <v>0</v>
      </c>
      <c r="AK266" s="180">
        <f t="shared" si="72"/>
        <v>0</v>
      </c>
      <c r="AL266" s="180">
        <f t="shared" si="72"/>
        <v>0</v>
      </c>
      <c r="AM266" s="180">
        <f t="shared" si="72"/>
        <v>0</v>
      </c>
      <c r="AN266" s="180">
        <f t="shared" si="72"/>
        <v>0</v>
      </c>
      <c r="AO266" s="180">
        <f t="shared" si="72"/>
        <v>0</v>
      </c>
    </row>
    <row r="267" spans="8:41" hidden="1" outlineLevel="1" x14ac:dyDescent="0.75">
      <c r="H267" s="139">
        <f t="shared" si="66"/>
        <v>2046</v>
      </c>
      <c r="L267" s="180">
        <f t="shared" si="70"/>
        <v>0</v>
      </c>
      <c r="M267" s="180">
        <f t="shared" si="70"/>
        <v>0</v>
      </c>
      <c r="N267" s="180">
        <f t="shared" si="70"/>
        <v>0</v>
      </c>
      <c r="O267" s="180">
        <f t="shared" si="70"/>
        <v>0</v>
      </c>
      <c r="P267" s="180">
        <f t="shared" si="70"/>
        <v>0</v>
      </c>
      <c r="Q267" s="180">
        <f t="shared" si="70"/>
        <v>0</v>
      </c>
      <c r="R267" s="180">
        <f t="shared" si="70"/>
        <v>0</v>
      </c>
      <c r="S267" s="180">
        <f t="shared" si="70"/>
        <v>0</v>
      </c>
      <c r="T267" s="180">
        <f t="shared" si="70"/>
        <v>0</v>
      </c>
      <c r="U267" s="180">
        <f t="shared" si="70"/>
        <v>0</v>
      </c>
      <c r="V267" s="180">
        <f t="shared" si="71"/>
        <v>0</v>
      </c>
      <c r="W267" s="180">
        <f t="shared" si="71"/>
        <v>0</v>
      </c>
      <c r="X267" s="180">
        <f t="shared" si="71"/>
        <v>0</v>
      </c>
      <c r="Y267" s="180">
        <f t="shared" si="71"/>
        <v>0</v>
      </c>
      <c r="Z267" s="180">
        <f t="shared" si="71"/>
        <v>0</v>
      </c>
      <c r="AA267" s="180">
        <f t="shared" si="71"/>
        <v>0</v>
      </c>
      <c r="AB267" s="180">
        <f t="shared" si="71"/>
        <v>0</v>
      </c>
      <c r="AC267" s="180">
        <f t="shared" si="71"/>
        <v>0</v>
      </c>
      <c r="AD267" s="180">
        <f t="shared" si="71"/>
        <v>0</v>
      </c>
      <c r="AE267" s="180">
        <f t="shared" si="71"/>
        <v>0</v>
      </c>
      <c r="AF267" s="180">
        <f t="shared" si="72"/>
        <v>0</v>
      </c>
      <c r="AG267" s="180">
        <f t="shared" si="72"/>
        <v>0</v>
      </c>
      <c r="AH267" s="180">
        <f t="shared" si="72"/>
        <v>0</v>
      </c>
      <c r="AI267" s="180">
        <f t="shared" si="72"/>
        <v>0</v>
      </c>
      <c r="AJ267" s="180">
        <f t="shared" si="72"/>
        <v>0</v>
      </c>
      <c r="AK267" s="180">
        <f t="shared" si="72"/>
        <v>0</v>
      </c>
      <c r="AL267" s="180">
        <f t="shared" si="72"/>
        <v>0</v>
      </c>
      <c r="AM267" s="180">
        <f t="shared" si="72"/>
        <v>0</v>
      </c>
      <c r="AN267" s="180">
        <f t="shared" si="72"/>
        <v>0</v>
      </c>
      <c r="AO267" s="180">
        <f t="shared" si="72"/>
        <v>0</v>
      </c>
    </row>
    <row r="268" spans="8:41" hidden="1" outlineLevel="1" x14ac:dyDescent="0.75">
      <c r="H268" s="139">
        <f t="shared" si="66"/>
        <v>2047</v>
      </c>
      <c r="L268" s="180">
        <f t="shared" si="70"/>
        <v>0</v>
      </c>
      <c r="M268" s="180">
        <f t="shared" si="70"/>
        <v>0</v>
      </c>
      <c r="N268" s="180">
        <f t="shared" si="70"/>
        <v>0</v>
      </c>
      <c r="O268" s="180">
        <f t="shared" si="70"/>
        <v>0</v>
      </c>
      <c r="P268" s="180">
        <f t="shared" si="70"/>
        <v>0</v>
      </c>
      <c r="Q268" s="180">
        <f t="shared" si="70"/>
        <v>0</v>
      </c>
      <c r="R268" s="180">
        <f t="shared" si="70"/>
        <v>0</v>
      </c>
      <c r="S268" s="180">
        <f t="shared" si="70"/>
        <v>0</v>
      </c>
      <c r="T268" s="180">
        <f t="shared" si="70"/>
        <v>0</v>
      </c>
      <c r="U268" s="180">
        <f t="shared" si="70"/>
        <v>0</v>
      </c>
      <c r="V268" s="180">
        <f t="shared" si="71"/>
        <v>0</v>
      </c>
      <c r="W268" s="180">
        <f t="shared" si="71"/>
        <v>0</v>
      </c>
      <c r="X268" s="180">
        <f t="shared" si="71"/>
        <v>0</v>
      </c>
      <c r="Y268" s="180">
        <f t="shared" si="71"/>
        <v>0</v>
      </c>
      <c r="Z268" s="180">
        <f t="shared" si="71"/>
        <v>0</v>
      </c>
      <c r="AA268" s="180">
        <f t="shared" si="71"/>
        <v>0</v>
      </c>
      <c r="AB268" s="180">
        <f t="shared" si="71"/>
        <v>0</v>
      </c>
      <c r="AC268" s="180">
        <f t="shared" si="71"/>
        <v>0</v>
      </c>
      <c r="AD268" s="180">
        <f t="shared" si="71"/>
        <v>0</v>
      </c>
      <c r="AE268" s="180">
        <f t="shared" si="71"/>
        <v>0</v>
      </c>
      <c r="AF268" s="180">
        <f t="shared" si="72"/>
        <v>0</v>
      </c>
      <c r="AG268" s="180">
        <f t="shared" si="72"/>
        <v>0</v>
      </c>
      <c r="AH268" s="180">
        <f t="shared" si="72"/>
        <v>0</v>
      </c>
      <c r="AI268" s="180">
        <f t="shared" si="72"/>
        <v>0</v>
      </c>
      <c r="AJ268" s="180">
        <f t="shared" si="72"/>
        <v>0</v>
      </c>
      <c r="AK268" s="180">
        <f t="shared" si="72"/>
        <v>0</v>
      </c>
      <c r="AL268" s="180">
        <f t="shared" si="72"/>
        <v>0</v>
      </c>
      <c r="AM268" s="180">
        <f t="shared" si="72"/>
        <v>0</v>
      </c>
      <c r="AN268" s="180">
        <f t="shared" si="72"/>
        <v>0</v>
      </c>
      <c r="AO268" s="180">
        <f t="shared" si="72"/>
        <v>0</v>
      </c>
    </row>
    <row r="269" spans="8:41" hidden="1" outlineLevel="1" x14ac:dyDescent="0.75">
      <c r="H269" s="139">
        <f t="shared" si="66"/>
        <v>2048</v>
      </c>
      <c r="L269" s="180">
        <f t="shared" si="70"/>
        <v>0</v>
      </c>
      <c r="M269" s="180">
        <f t="shared" si="70"/>
        <v>0</v>
      </c>
      <c r="N269" s="180">
        <f t="shared" si="70"/>
        <v>0</v>
      </c>
      <c r="O269" s="180">
        <f t="shared" si="70"/>
        <v>0</v>
      </c>
      <c r="P269" s="180">
        <f t="shared" si="70"/>
        <v>0</v>
      </c>
      <c r="Q269" s="180">
        <f t="shared" si="70"/>
        <v>0</v>
      </c>
      <c r="R269" s="180">
        <f t="shared" si="70"/>
        <v>0</v>
      </c>
      <c r="S269" s="180">
        <f t="shared" si="70"/>
        <v>0</v>
      </c>
      <c r="T269" s="180">
        <f t="shared" si="70"/>
        <v>0</v>
      </c>
      <c r="U269" s="180">
        <f t="shared" si="70"/>
        <v>0</v>
      </c>
      <c r="V269" s="180">
        <f t="shared" si="71"/>
        <v>0</v>
      </c>
      <c r="W269" s="180">
        <f t="shared" si="71"/>
        <v>0</v>
      </c>
      <c r="X269" s="180">
        <f t="shared" si="71"/>
        <v>0</v>
      </c>
      <c r="Y269" s="180">
        <f t="shared" si="71"/>
        <v>0</v>
      </c>
      <c r="Z269" s="180">
        <f t="shared" si="71"/>
        <v>0</v>
      </c>
      <c r="AA269" s="180">
        <f t="shared" si="71"/>
        <v>0</v>
      </c>
      <c r="AB269" s="180">
        <f t="shared" si="71"/>
        <v>0</v>
      </c>
      <c r="AC269" s="180">
        <f t="shared" si="71"/>
        <v>0</v>
      </c>
      <c r="AD269" s="180">
        <f t="shared" si="71"/>
        <v>0</v>
      </c>
      <c r="AE269" s="180">
        <f t="shared" si="71"/>
        <v>0</v>
      </c>
      <c r="AF269" s="180">
        <f t="shared" si="72"/>
        <v>0</v>
      </c>
      <c r="AG269" s="180">
        <f t="shared" si="72"/>
        <v>0</v>
      </c>
      <c r="AH269" s="180">
        <f t="shared" si="72"/>
        <v>0</v>
      </c>
      <c r="AI269" s="180">
        <f t="shared" si="72"/>
        <v>0</v>
      </c>
      <c r="AJ269" s="180">
        <f t="shared" si="72"/>
        <v>0</v>
      </c>
      <c r="AK269" s="180">
        <f t="shared" si="72"/>
        <v>0</v>
      </c>
      <c r="AL269" s="180">
        <f t="shared" si="72"/>
        <v>0</v>
      </c>
      <c r="AM269" s="180">
        <f t="shared" si="72"/>
        <v>0</v>
      </c>
      <c r="AN269" s="180">
        <f t="shared" si="72"/>
        <v>0</v>
      </c>
      <c r="AO269" s="180">
        <f t="shared" si="72"/>
        <v>0</v>
      </c>
    </row>
    <row r="270" spans="8:41" hidden="1" outlineLevel="1" x14ac:dyDescent="0.75">
      <c r="H270" s="139">
        <f t="shared" si="66"/>
        <v>2049</v>
      </c>
      <c r="L270" s="180">
        <f t="shared" si="70"/>
        <v>0</v>
      </c>
      <c r="M270" s="180">
        <f t="shared" si="70"/>
        <v>0</v>
      </c>
      <c r="N270" s="180">
        <f t="shared" si="70"/>
        <v>0</v>
      </c>
      <c r="O270" s="180">
        <f t="shared" si="70"/>
        <v>0</v>
      </c>
      <c r="P270" s="180">
        <f t="shared" si="70"/>
        <v>0</v>
      </c>
      <c r="Q270" s="180">
        <f t="shared" si="70"/>
        <v>0</v>
      </c>
      <c r="R270" s="180">
        <f t="shared" si="70"/>
        <v>0</v>
      </c>
      <c r="S270" s="180">
        <f t="shared" si="70"/>
        <v>0</v>
      </c>
      <c r="T270" s="180">
        <f t="shared" si="70"/>
        <v>0</v>
      </c>
      <c r="U270" s="180">
        <f t="shared" si="70"/>
        <v>0</v>
      </c>
      <c r="V270" s="180">
        <f t="shared" si="71"/>
        <v>0</v>
      </c>
      <c r="W270" s="180">
        <f t="shared" si="71"/>
        <v>0</v>
      </c>
      <c r="X270" s="180">
        <f t="shared" si="71"/>
        <v>0</v>
      </c>
      <c r="Y270" s="180">
        <f t="shared" si="71"/>
        <v>0</v>
      </c>
      <c r="Z270" s="180">
        <f t="shared" si="71"/>
        <v>0</v>
      </c>
      <c r="AA270" s="180">
        <f t="shared" si="71"/>
        <v>0</v>
      </c>
      <c r="AB270" s="180">
        <f t="shared" si="71"/>
        <v>0</v>
      </c>
      <c r="AC270" s="180">
        <f t="shared" si="71"/>
        <v>0</v>
      </c>
      <c r="AD270" s="180">
        <f t="shared" si="71"/>
        <v>0</v>
      </c>
      <c r="AE270" s="180">
        <f t="shared" si="71"/>
        <v>0</v>
      </c>
      <c r="AF270" s="180">
        <f t="shared" si="72"/>
        <v>0</v>
      </c>
      <c r="AG270" s="180">
        <f t="shared" si="72"/>
        <v>0</v>
      </c>
      <c r="AH270" s="180">
        <f t="shared" si="72"/>
        <v>0</v>
      </c>
      <c r="AI270" s="180">
        <f t="shared" si="72"/>
        <v>0</v>
      </c>
      <c r="AJ270" s="180">
        <f t="shared" si="72"/>
        <v>0</v>
      </c>
      <c r="AK270" s="180">
        <f t="shared" si="72"/>
        <v>0</v>
      </c>
      <c r="AL270" s="180">
        <f t="shared" si="72"/>
        <v>0</v>
      </c>
      <c r="AM270" s="180">
        <f t="shared" si="72"/>
        <v>0</v>
      </c>
      <c r="AN270" s="180">
        <f t="shared" si="72"/>
        <v>0</v>
      </c>
      <c r="AO270" s="180">
        <f t="shared" si="72"/>
        <v>0</v>
      </c>
    </row>
    <row r="271" spans="8:41" hidden="1" outlineLevel="1" x14ac:dyDescent="0.75">
      <c r="H271" s="139">
        <f t="shared" si="66"/>
        <v>2050</v>
      </c>
      <c r="L271" s="180">
        <f t="shared" si="70"/>
        <v>0</v>
      </c>
      <c r="M271" s="180">
        <f t="shared" si="70"/>
        <v>0</v>
      </c>
      <c r="N271" s="180">
        <f t="shared" si="70"/>
        <v>0</v>
      </c>
      <c r="O271" s="180">
        <f t="shared" si="70"/>
        <v>0</v>
      </c>
      <c r="P271" s="180">
        <f t="shared" si="70"/>
        <v>0</v>
      </c>
      <c r="Q271" s="180">
        <f t="shared" si="70"/>
        <v>0</v>
      </c>
      <c r="R271" s="180">
        <f t="shared" si="70"/>
        <v>0</v>
      </c>
      <c r="S271" s="180">
        <f t="shared" si="70"/>
        <v>0</v>
      </c>
      <c r="T271" s="180">
        <f t="shared" si="70"/>
        <v>0</v>
      </c>
      <c r="U271" s="180">
        <f t="shared" si="70"/>
        <v>0</v>
      </c>
      <c r="V271" s="180">
        <f t="shared" si="71"/>
        <v>0</v>
      </c>
      <c r="W271" s="180">
        <f t="shared" si="71"/>
        <v>0</v>
      </c>
      <c r="X271" s="180">
        <f t="shared" si="71"/>
        <v>0</v>
      </c>
      <c r="Y271" s="180">
        <f t="shared" si="71"/>
        <v>0</v>
      </c>
      <c r="Z271" s="180">
        <f t="shared" si="71"/>
        <v>0</v>
      </c>
      <c r="AA271" s="180">
        <f t="shared" si="71"/>
        <v>0</v>
      </c>
      <c r="AB271" s="180">
        <f t="shared" si="71"/>
        <v>0</v>
      </c>
      <c r="AC271" s="180">
        <f t="shared" si="71"/>
        <v>0</v>
      </c>
      <c r="AD271" s="180">
        <f t="shared" si="71"/>
        <v>0</v>
      </c>
      <c r="AE271" s="180">
        <f t="shared" si="71"/>
        <v>0</v>
      </c>
      <c r="AF271" s="180">
        <f t="shared" si="72"/>
        <v>0</v>
      </c>
      <c r="AG271" s="180">
        <f t="shared" si="72"/>
        <v>0</v>
      </c>
      <c r="AH271" s="180">
        <f t="shared" si="72"/>
        <v>0</v>
      </c>
      <c r="AI271" s="180">
        <f t="shared" si="72"/>
        <v>0</v>
      </c>
      <c r="AJ271" s="180">
        <f t="shared" si="72"/>
        <v>0</v>
      </c>
      <c r="AK271" s="180">
        <f t="shared" si="72"/>
        <v>0</v>
      </c>
      <c r="AL271" s="180">
        <f t="shared" si="72"/>
        <v>0</v>
      </c>
      <c r="AM271" s="180">
        <f t="shared" si="72"/>
        <v>0</v>
      </c>
      <c r="AN271" s="180">
        <f t="shared" si="72"/>
        <v>0</v>
      </c>
      <c r="AO271" s="180">
        <f t="shared" si="72"/>
        <v>0</v>
      </c>
    </row>
    <row r="272" spans="8:41" hidden="1" outlineLevel="1" x14ac:dyDescent="0.75">
      <c r="H272" s="139" t="str">
        <f t="shared" si="66"/>
        <v/>
      </c>
      <c r="L272" s="180" t="str">
        <f t="shared" si="70"/>
        <v/>
      </c>
      <c r="M272" s="180" t="str">
        <f t="shared" si="70"/>
        <v/>
      </c>
      <c r="N272" s="180" t="str">
        <f t="shared" si="70"/>
        <v/>
      </c>
      <c r="O272" s="180" t="str">
        <f t="shared" si="70"/>
        <v/>
      </c>
      <c r="P272" s="180" t="str">
        <f t="shared" si="70"/>
        <v/>
      </c>
      <c r="Q272" s="180" t="str">
        <f t="shared" si="70"/>
        <v/>
      </c>
      <c r="R272" s="180" t="str">
        <f t="shared" si="70"/>
        <v/>
      </c>
      <c r="S272" s="180" t="str">
        <f t="shared" si="70"/>
        <v/>
      </c>
      <c r="T272" s="180" t="str">
        <f t="shared" si="70"/>
        <v/>
      </c>
      <c r="U272" s="180" t="str">
        <f t="shared" si="70"/>
        <v/>
      </c>
      <c r="V272" s="180" t="str">
        <f t="shared" si="71"/>
        <v/>
      </c>
      <c r="W272" s="180" t="str">
        <f t="shared" si="71"/>
        <v/>
      </c>
      <c r="X272" s="180" t="str">
        <f t="shared" si="71"/>
        <v/>
      </c>
      <c r="Y272" s="180" t="str">
        <f t="shared" si="71"/>
        <v/>
      </c>
      <c r="Z272" s="180" t="str">
        <f t="shared" si="71"/>
        <v/>
      </c>
      <c r="AA272" s="180" t="str">
        <f t="shared" si="71"/>
        <v/>
      </c>
      <c r="AB272" s="180" t="str">
        <f t="shared" si="71"/>
        <v/>
      </c>
      <c r="AC272" s="180" t="str">
        <f t="shared" si="71"/>
        <v/>
      </c>
      <c r="AD272" s="180" t="str">
        <f t="shared" si="71"/>
        <v/>
      </c>
      <c r="AE272" s="180" t="str">
        <f t="shared" si="71"/>
        <v/>
      </c>
      <c r="AF272" s="180" t="str">
        <f t="shared" si="72"/>
        <v/>
      </c>
      <c r="AG272" s="180" t="str">
        <f t="shared" si="72"/>
        <v/>
      </c>
      <c r="AH272" s="180" t="str">
        <f t="shared" si="72"/>
        <v/>
      </c>
      <c r="AI272" s="180" t="str">
        <f t="shared" si="72"/>
        <v/>
      </c>
      <c r="AJ272" s="180" t="str">
        <f t="shared" si="72"/>
        <v/>
      </c>
      <c r="AK272" s="180" t="str">
        <f t="shared" si="72"/>
        <v/>
      </c>
      <c r="AL272" s="180" t="str">
        <f t="shared" si="72"/>
        <v/>
      </c>
      <c r="AM272" s="180" t="str">
        <f t="shared" si="72"/>
        <v/>
      </c>
      <c r="AN272" s="180" t="str">
        <f t="shared" si="72"/>
        <v/>
      </c>
      <c r="AO272" s="180" t="str">
        <f t="shared" si="72"/>
        <v/>
      </c>
    </row>
    <row r="273" spans="9:41" collapsed="1" x14ac:dyDescent="0.75">
      <c r="I273" s="171" t="s">
        <v>16</v>
      </c>
      <c r="J273" s="171"/>
      <c r="K273" s="171" t="s">
        <v>63</v>
      </c>
      <c r="L273" s="170">
        <f t="shared" ref="L273:AO273" si="73">IF(AND(TRUE,L$67&lt;&gt;""),IF($E$7="SI",L206+L208+SUM(L211:L240)+SUM(L243:L272),0),"")</f>
        <v>0</v>
      </c>
      <c r="M273" s="170">
        <f t="shared" si="73"/>
        <v>434.1</v>
      </c>
      <c r="N273" s="170">
        <f t="shared" si="73"/>
        <v>2350.7584999999999</v>
      </c>
      <c r="O273" s="170">
        <f t="shared" si="73"/>
        <v>2567.8085000000001</v>
      </c>
      <c r="P273" s="170">
        <f t="shared" si="73"/>
        <v>2567.8085000000001</v>
      </c>
      <c r="Q273" s="170">
        <f t="shared" si="73"/>
        <v>2792.8085000000001</v>
      </c>
      <c r="R273" s="170">
        <f t="shared" si="73"/>
        <v>2867.8085000000001</v>
      </c>
      <c r="S273" s="170">
        <f t="shared" si="73"/>
        <v>2867.8085000000001</v>
      </c>
      <c r="T273" s="170">
        <f t="shared" si="73"/>
        <v>2867.8085000000001</v>
      </c>
      <c r="U273" s="170">
        <f t="shared" si="73"/>
        <v>2867.8085000000001</v>
      </c>
      <c r="V273" s="170">
        <f t="shared" si="73"/>
        <v>2867.8085000000001</v>
      </c>
      <c r="W273" s="170">
        <f t="shared" si="73"/>
        <v>2616.749785209845</v>
      </c>
      <c r="X273" s="170">
        <f t="shared" si="73"/>
        <v>1219.8218484709676</v>
      </c>
      <c r="Y273" s="170">
        <f t="shared" si="73"/>
        <v>951.11790757046208</v>
      </c>
      <c r="Z273" s="170">
        <f t="shared" si="73"/>
        <v>898.0413309536923</v>
      </c>
      <c r="AA273" s="170">
        <f t="shared" si="73"/>
        <v>618.50293685938414</v>
      </c>
      <c r="AB273" s="170">
        <f t="shared" si="73"/>
        <v>487.46246439518467</v>
      </c>
      <c r="AC273" s="170">
        <f t="shared" si="73"/>
        <v>429.87854381659093</v>
      </c>
      <c r="AD273" s="170">
        <f t="shared" si="73"/>
        <v>370.70866598731118</v>
      </c>
      <c r="AE273" s="170">
        <f t="shared" si="73"/>
        <v>309.90915099851429</v>
      </c>
      <c r="AF273" s="170">
        <f t="shared" si="73"/>
        <v>247.43511592380088</v>
      </c>
      <c r="AG273" s="170">
        <f t="shared" si="73"/>
        <v>183.240441686092</v>
      </c>
      <c r="AH273" s="170">
        <f t="shared" si="73"/>
        <v>117.27773901197665</v>
      </c>
      <c r="AI273" s="170">
        <f t="shared" si="73"/>
        <v>49.498313448385957</v>
      </c>
      <c r="AJ273" s="170">
        <f t="shared" si="73"/>
        <v>1.0072207275998604</v>
      </c>
      <c r="AK273" s="170">
        <f t="shared" si="73"/>
        <v>0</v>
      </c>
      <c r="AL273" s="170">
        <f t="shared" si="73"/>
        <v>0</v>
      </c>
      <c r="AM273" s="170">
        <f t="shared" si="73"/>
        <v>0</v>
      </c>
      <c r="AN273" s="170">
        <f t="shared" si="73"/>
        <v>0</v>
      </c>
      <c r="AO273" s="170">
        <f t="shared" si="73"/>
        <v>0</v>
      </c>
    </row>
    <row r="274" spans="9:41" x14ac:dyDescent="0.75">
      <c r="I274" s="165" t="s">
        <v>26</v>
      </c>
      <c r="J274" s="165"/>
      <c r="K274" s="165" t="s">
        <v>63</v>
      </c>
      <c r="L274" s="164">
        <f t="shared" ref="L274:AO274" si="74">IF(AND(TRUE,L$67&lt;&gt;""),L197+L204+L273,"")</f>
        <v>-25047.9</v>
      </c>
      <c r="M274" s="164">
        <f t="shared" si="74"/>
        <v>-27175.141999999996</v>
      </c>
      <c r="N274" s="164">
        <f t="shared" si="74"/>
        <v>-24369.180499999999</v>
      </c>
      <c r="O274" s="164">
        <f t="shared" ca="1" si="74"/>
        <v>-22729.890245184666</v>
      </c>
      <c r="P274" s="164">
        <f t="shared" ca="1" si="74"/>
        <v>-21977.304210339396</v>
      </c>
      <c r="Q274" s="164">
        <f t="shared" ca="1" si="74"/>
        <v>-23296.121875347173</v>
      </c>
      <c r="R274" s="164">
        <f t="shared" ca="1" si="74"/>
        <v>-23851.865653828663</v>
      </c>
      <c r="S274" s="164">
        <f t="shared" ca="1" si="74"/>
        <v>-24499.981168356549</v>
      </c>
      <c r="T274" s="164">
        <f t="shared" ca="1" si="74"/>
        <v>-25165.946865526043</v>
      </c>
      <c r="U274" s="164">
        <f t="shared" ca="1" si="74"/>
        <v>-25850.254369149865</v>
      </c>
      <c r="V274" s="164">
        <f t="shared" ca="1" si="74"/>
        <v>-13465.208843180808</v>
      </c>
      <c r="W274" s="164">
        <f t="shared" ca="1" si="74"/>
        <v>-7918.2480794199537</v>
      </c>
      <c r="X274" s="164">
        <f t="shared" ca="1" si="74"/>
        <v>-4904.8969582837226</v>
      </c>
      <c r="Y274" s="164">
        <f t="shared" ca="1" si="74"/>
        <v>-5137.8982348951176</v>
      </c>
      <c r="Z274" s="164">
        <f t="shared" ca="1" si="74"/>
        <v>-4708.7150320480923</v>
      </c>
      <c r="AA274" s="164">
        <f t="shared" ca="1" si="74"/>
        <v>-4805.1051585271889</v>
      </c>
      <c r="AB274" s="164">
        <f t="shared" ca="1" si="74"/>
        <v>-4902.0844047786422</v>
      </c>
      <c r="AC274" s="164">
        <f t="shared" ca="1" si="74"/>
        <v>-4924.6689961439215</v>
      </c>
      <c r="AD274" s="164">
        <f t="shared" ca="1" si="74"/>
        <v>-4947.875604837468</v>
      </c>
      <c r="AE274" s="164">
        <f t="shared" ca="1" si="74"/>
        <v>-4971.7213622543295</v>
      </c>
      <c r="AF274" s="164">
        <f t="shared" ca="1" si="74"/>
        <v>-4996.2238716167594</v>
      </c>
      <c r="AG274" s="164">
        <f t="shared" ca="1" si="74"/>
        <v>-5021.4012209691182</v>
      </c>
      <c r="AH274" s="164">
        <f t="shared" ca="1" si="74"/>
        <v>-5047.2719965306933</v>
      </c>
      <c r="AI274" s="164">
        <f t="shared" ca="1" si="74"/>
        <v>-3930.1685678608519</v>
      </c>
      <c r="AJ274" s="164">
        <f t="shared" ca="1" si="74"/>
        <v>-2902.4362516187821</v>
      </c>
      <c r="AK274" s="164">
        <f t="shared" ca="1" si="74"/>
        <v>-1803.0262396002618</v>
      </c>
      <c r="AL274" s="164">
        <f t="shared" ca="1" si="74"/>
        <v>-672.30168023382703</v>
      </c>
      <c r="AM274" s="164">
        <f t="shared" ca="1" si="74"/>
        <v>489.56492009538488</v>
      </c>
      <c r="AN274" s="164">
        <f t="shared" ca="1" si="74"/>
        <v>1683.4312651555429</v>
      </c>
      <c r="AO274" s="164">
        <f t="shared" ca="1" si="74"/>
        <v>661529.48821991624</v>
      </c>
    </row>
    <row r="276" spans="9:41" x14ac:dyDescent="0.75">
      <c r="I276" s="166" t="s">
        <v>27</v>
      </c>
      <c r="J276" s="166"/>
      <c r="K276" s="166"/>
      <c r="L276" s="167">
        <f>L274</f>
        <v>-25047.9</v>
      </c>
      <c r="M276" s="167">
        <f t="shared" ref="M276:AO276" si="75">IF(AND(TRUE,M$67&lt;&gt;""),M274+L276,"")</f>
        <v>-52223.042000000001</v>
      </c>
      <c r="N276" s="167">
        <f t="shared" si="75"/>
        <v>-76592.222500000003</v>
      </c>
      <c r="O276" s="167">
        <f t="shared" ca="1" si="75"/>
        <v>-99322.11274518467</v>
      </c>
      <c r="P276" s="167">
        <f t="shared" ca="1" si="75"/>
        <v>-121299.41695552407</v>
      </c>
      <c r="Q276" s="167">
        <f t="shared" ca="1" si="75"/>
        <v>-144595.53883087123</v>
      </c>
      <c r="R276" s="167">
        <f t="shared" ca="1" si="75"/>
        <v>-168447.40448469989</v>
      </c>
      <c r="S276" s="167">
        <f t="shared" ca="1" si="75"/>
        <v>-192947.38565305644</v>
      </c>
      <c r="T276" s="167">
        <f t="shared" ca="1" si="75"/>
        <v>-218113.33251858247</v>
      </c>
      <c r="U276" s="167">
        <f t="shared" ca="1" si="75"/>
        <v>-243963.58688773232</v>
      </c>
      <c r="V276" s="167">
        <f t="shared" ca="1" si="75"/>
        <v>-257428.79573091312</v>
      </c>
      <c r="W276" s="167">
        <f t="shared" ca="1" si="75"/>
        <v>-265347.04381033307</v>
      </c>
      <c r="X276" s="167">
        <f t="shared" ca="1" si="75"/>
        <v>-270251.9407686168</v>
      </c>
      <c r="Y276" s="167">
        <f t="shared" ca="1" si="75"/>
        <v>-275389.83900351194</v>
      </c>
      <c r="Z276" s="167">
        <f t="shared" ca="1" si="75"/>
        <v>-280098.55403556005</v>
      </c>
      <c r="AA276" s="167">
        <f t="shared" ca="1" si="75"/>
        <v>-284903.65919408726</v>
      </c>
      <c r="AB276" s="167">
        <f t="shared" ca="1" si="75"/>
        <v>-289805.74359886593</v>
      </c>
      <c r="AC276" s="167">
        <f t="shared" ca="1" si="75"/>
        <v>-294730.41259500984</v>
      </c>
      <c r="AD276" s="167">
        <f t="shared" ca="1" si="75"/>
        <v>-299678.28819984733</v>
      </c>
      <c r="AE276" s="167">
        <f t="shared" ca="1" si="75"/>
        <v>-304650.00956210168</v>
      </c>
      <c r="AF276" s="167">
        <f t="shared" ca="1" si="75"/>
        <v>-309646.23343371844</v>
      </c>
      <c r="AG276" s="167">
        <f t="shared" ca="1" si="75"/>
        <v>-314667.63465468754</v>
      </c>
      <c r="AH276" s="167">
        <f t="shared" ca="1" si="75"/>
        <v>-319714.90665121825</v>
      </c>
      <c r="AI276" s="167">
        <f t="shared" ca="1" si="75"/>
        <v>-323645.0752190791</v>
      </c>
      <c r="AJ276" s="167">
        <f t="shared" ca="1" si="75"/>
        <v>-326547.51147069788</v>
      </c>
      <c r="AK276" s="167">
        <f t="shared" ca="1" si="75"/>
        <v>-328350.53771029814</v>
      </c>
      <c r="AL276" s="167">
        <f t="shared" ca="1" si="75"/>
        <v>-329022.839390532</v>
      </c>
      <c r="AM276" s="167">
        <f t="shared" ca="1" si="75"/>
        <v>-328533.27447043662</v>
      </c>
      <c r="AN276" s="167">
        <f t="shared" ca="1" si="75"/>
        <v>-326849.84320528107</v>
      </c>
      <c r="AO276" s="167">
        <f t="shared" ca="1" si="75"/>
        <v>334679.64501463517</v>
      </c>
    </row>
    <row r="277" spans="9:41" x14ac:dyDescent="0.75">
      <c r="I277" s="166" t="s">
        <v>28</v>
      </c>
      <c r="J277" s="166"/>
      <c r="K277" s="166"/>
      <c r="L277" s="56">
        <f>IF(AND(TRUE,L$67&lt;&gt;""),SUMIFS(FOI!$I:$I,FOI!$B:$B,L$67),"")</f>
        <v>7.9908217654675137E-2</v>
      </c>
      <c r="M277" s="56">
        <f>IF(AND(TRUE,M$67&lt;&gt;""),SUMIFS(FOI!$I:$I,FOI!$B:$B,M$67),"")</f>
        <v>5.5231519286016502E-2</v>
      </c>
      <c r="N277" s="56">
        <f>IF(AND(TRUE,N$67&lt;&gt;""),SUMIFS(FOI!$I:$I,FOI!$B:$B,N$67),"")</f>
        <v>8.7784286042041429E-3</v>
      </c>
      <c r="O277" s="56">
        <f>IF(AND(TRUE,O$67&lt;&gt;""),SUMIFS(FOI!$I:$I,FOI!$B:$B,O$67),"")</f>
        <v>1.7173591803524974E-2</v>
      </c>
      <c r="P277" s="56">
        <f>IF(AND(TRUE,P$67&lt;&gt;""),SUMIFS(FOI!$I:$I,FOI!$B:$B,P$67),"")</f>
        <v>1.7643630305095401E-2</v>
      </c>
      <c r="Q277" s="56">
        <f>IF(AND(TRUE,Q$67&lt;&gt;""),SUMIFS(FOI!$I:$I,FOI!$B:$B,Q$67),"")</f>
        <v>1.9167061079574096E-2</v>
      </c>
      <c r="R277" s="56">
        <f>IF(AND(TRUE,R$67&lt;&gt;""),SUMIFS(FOI!$I:$I,FOI!$B:$B,R$67),"")</f>
        <v>1.6929965585859491E-2</v>
      </c>
      <c r="S277" s="56">
        <f>IF(AND(TRUE,S$67&lt;&gt;""),SUMIFS(FOI!$I:$I,FOI!$B:$B,S$67),"")</f>
        <v>1.692996558585939E-2</v>
      </c>
      <c r="T277" s="56">
        <f>IF(AND(TRUE,T$67&lt;&gt;""),SUMIFS(FOI!$I:$I,FOI!$B:$B,T$67),"")</f>
        <v>1.6929965585859557E-2</v>
      </c>
      <c r="U277" s="56">
        <f>IF(AND(TRUE,U$67&lt;&gt;""),SUMIFS(FOI!$I:$I,FOI!$B:$B,U$67),"")</f>
        <v>1.6929965585859182E-2</v>
      </c>
      <c r="V277" s="56">
        <f>IF(AND(TRUE,V$67&lt;&gt;""),SUMIFS(FOI!$I:$I,FOI!$B:$B,V$67),"")</f>
        <v>1.6929965585859085E-2</v>
      </c>
      <c r="W277" s="56">
        <f>IF(AND(TRUE,W$67&lt;&gt;""),SUMIFS(FOI!$I:$I,FOI!$B:$B,W$67),"")</f>
        <v>1.692996558585939E-2</v>
      </c>
      <c r="X277" s="56">
        <f>IF(AND(TRUE,X$67&lt;&gt;""),SUMIFS(FOI!$I:$I,FOI!$B:$B,X$67),"")</f>
        <v>1.692996558585946E-2</v>
      </c>
      <c r="Y277" s="56">
        <f>IF(AND(TRUE,Y$67&lt;&gt;""),SUMIFS(FOI!$I:$I,FOI!$B:$B,Y$67),"")</f>
        <v>1.6929965585859567E-2</v>
      </c>
      <c r="Z277" s="56">
        <f>IF(AND(TRUE,Z$67&lt;&gt;""),SUMIFS(FOI!$I:$I,FOI!$B:$B,Z$67),"")</f>
        <v>1.6929965585859446E-2</v>
      </c>
      <c r="AA277" s="56">
        <f>IF(AND(TRUE,AA$67&lt;&gt;""),SUMIFS(FOI!$I:$I,FOI!$B:$B,AA$67),"")</f>
        <v>1.6929965585859425E-2</v>
      </c>
      <c r="AB277" s="56">
        <f>IF(AND(TRUE,AB$67&lt;&gt;""),SUMIFS(FOI!$I:$I,FOI!$B:$B,AB$67),"")</f>
        <v>1.6929965585859203E-2</v>
      </c>
      <c r="AC277" s="56">
        <f>IF(AND(TRUE,AC$67&lt;&gt;""),SUMIFS(FOI!$I:$I,FOI!$B:$B,AC$67),"")</f>
        <v>1.6929965585859061E-2</v>
      </c>
      <c r="AD277" s="56">
        <f>IF(AND(TRUE,AD$67&lt;&gt;""),SUMIFS(FOI!$I:$I,FOI!$B:$B,AD$67),"")</f>
        <v>1.6929965585859665E-2</v>
      </c>
      <c r="AE277" s="56">
        <f>IF(AND(TRUE,AE$67&lt;&gt;""),SUMIFS(FOI!$I:$I,FOI!$B:$B,AE$67),"")</f>
        <v>1.6929965585859505E-2</v>
      </c>
      <c r="AF277" s="56">
        <f>IF(AND(TRUE,AF$67&lt;&gt;""),SUMIFS(FOI!$I:$I,FOI!$B:$B,AF$67),"")</f>
        <v>1.6929965585859529E-2</v>
      </c>
      <c r="AG277" s="56">
        <f>IF(AND(TRUE,AG$67&lt;&gt;""),SUMIFS(FOI!$I:$I,FOI!$B:$B,AG$67),"")</f>
        <v>1.6929965585859654E-2</v>
      </c>
      <c r="AH277" s="56">
        <f>IF(AND(TRUE,AH$67&lt;&gt;""),SUMIFS(FOI!$I:$I,FOI!$B:$B,AH$67),"")</f>
        <v>1.6929965585859526E-2</v>
      </c>
      <c r="AI277" s="56">
        <f>IF(AND(TRUE,AI$67&lt;&gt;""),SUMIFS(FOI!$I:$I,FOI!$B:$B,AI$67),"")</f>
        <v>1.6929965585859508E-2</v>
      </c>
      <c r="AJ277" s="56">
        <f>IF(AND(TRUE,AJ$67&lt;&gt;""),SUMIFS(FOI!$I:$I,FOI!$B:$B,AJ$67),"")</f>
        <v>1.6929965585859526E-2</v>
      </c>
      <c r="AK277" s="56">
        <f>IF(AND(TRUE,AK$67&lt;&gt;""),SUMIFS(FOI!$I:$I,FOI!$B:$B,AK$67),"")</f>
        <v>1.6929965585859328E-2</v>
      </c>
      <c r="AL277" s="56">
        <f>IF(AND(TRUE,AL$67&lt;&gt;""),SUMIFS(FOI!$I:$I,FOI!$B:$B,AL$67),"")</f>
        <v>0</v>
      </c>
      <c r="AM277" s="56">
        <f>IF(AND(TRUE,AM$67&lt;&gt;""),SUMIFS(FOI!$I:$I,FOI!$B:$B,AM$67),"")</f>
        <v>0</v>
      </c>
      <c r="AN277" s="56">
        <f>IF(AND(TRUE,AN$67&lt;&gt;""),SUMIFS(FOI!$I:$I,FOI!$B:$B,AN$67),"")</f>
        <v>0</v>
      </c>
      <c r="AO277" s="56">
        <f>IF(AND(TRUE,AO$67&lt;&gt;""),SUMIFS(FOI!$I:$I,FOI!$B:$B,AO$67),"")</f>
        <v>0</v>
      </c>
    </row>
    <row r="278" spans="9:41" x14ac:dyDescent="0.75">
      <c r="I278" s="166" t="s">
        <v>29</v>
      </c>
      <c r="J278" s="166"/>
      <c r="K278" s="166"/>
      <c r="L278" s="57">
        <v>1</v>
      </c>
      <c r="M278" s="58">
        <f t="shared" ref="M278:AO278" si="76">IF(AND(TRUE,M$67&lt;&gt;""),(1+M277)*L278,"")</f>
        <v>1.0552315192860164</v>
      </c>
      <c r="N278" s="58">
        <f t="shared" si="76"/>
        <v>1.0644947938389746</v>
      </c>
      <c r="O278" s="58">
        <f t="shared" si="76"/>
        <v>1.0827759929053427</v>
      </c>
      <c r="P278" s="58">
        <f t="shared" si="76"/>
        <v>1.101880092227397</v>
      </c>
      <c r="Q278" s="58">
        <f t="shared" si="76"/>
        <v>1.1229998952574862</v>
      </c>
      <c r="R278" s="58">
        <f t="shared" si="76"/>
        <v>1.1420122448371193</v>
      </c>
      <c r="S278" s="58">
        <f t="shared" si="76"/>
        <v>1.1613464728408418</v>
      </c>
      <c r="T278" s="58">
        <f t="shared" si="76"/>
        <v>1.1810080286592965</v>
      </c>
      <c r="U278" s="58">
        <f t="shared" si="76"/>
        <v>1.2010024539411219</v>
      </c>
      <c r="V278" s="58">
        <f t="shared" si="76"/>
        <v>1.2213353841548773</v>
      </c>
      <c r="W278" s="58">
        <f t="shared" si="76"/>
        <v>1.2420125501774117</v>
      </c>
      <c r="X278" s="58">
        <f t="shared" si="76"/>
        <v>1.2630397799091209</v>
      </c>
      <c r="Y278" s="58">
        <f t="shared" si="76"/>
        <v>1.2844229999165537</v>
      </c>
      <c r="Z278" s="58">
        <f t="shared" si="76"/>
        <v>1.3061682371028274</v>
      </c>
      <c r="AA278" s="58">
        <f t="shared" si="76"/>
        <v>1.328281620406321</v>
      </c>
      <c r="AB278" s="58">
        <f t="shared" si="76"/>
        <v>1.3507693825281293</v>
      </c>
      <c r="AC278" s="58">
        <f t="shared" si="76"/>
        <v>1.3736378616887626</v>
      </c>
      <c r="AD278" s="58">
        <f t="shared" si="76"/>
        <v>1.3968935034145873</v>
      </c>
      <c r="AE278" s="58">
        <f t="shared" si="76"/>
        <v>1.4205428623545069</v>
      </c>
      <c r="AF278" s="58">
        <f t="shared" si="76"/>
        <v>1.4445926041274071</v>
      </c>
      <c r="AG278" s="58">
        <f t="shared" si="76"/>
        <v>1.4690495072008716</v>
      </c>
      <c r="AH278" s="58">
        <f t="shared" si="76"/>
        <v>1.4939204648017061</v>
      </c>
      <c r="AI278" s="58">
        <f t="shared" si="76"/>
        <v>1.5192124868588102</v>
      </c>
      <c r="AJ278" s="58">
        <f t="shared" si="76"/>
        <v>1.5449327019789378</v>
      </c>
      <c r="AK278" s="58">
        <f t="shared" si="76"/>
        <v>1.5710883594559097</v>
      </c>
      <c r="AL278" s="58">
        <f t="shared" si="76"/>
        <v>1.5710883594559097</v>
      </c>
      <c r="AM278" s="58">
        <f t="shared" si="76"/>
        <v>1.5710883594559097</v>
      </c>
      <c r="AN278" s="58">
        <f t="shared" si="76"/>
        <v>1.5710883594559097</v>
      </c>
      <c r="AO278" s="58">
        <f t="shared" si="76"/>
        <v>1.5710883594559097</v>
      </c>
    </row>
    <row r="279" spans="9:41" x14ac:dyDescent="0.75">
      <c r="I279" s="165" t="s">
        <v>30</v>
      </c>
      <c r="J279" s="165"/>
      <c r="K279" s="165" t="s">
        <v>63</v>
      </c>
      <c r="L279" s="164">
        <f t="shared" ref="L279:AO279" si="77">IF(AND(TRUE,L$67&lt;&gt;""),L274/L278,"")</f>
        <v>-25047.9</v>
      </c>
      <c r="M279" s="164">
        <f t="shared" si="77"/>
        <v>-25752.777000432146</v>
      </c>
      <c r="N279" s="164">
        <f t="shared" si="77"/>
        <v>-22892.719289039855</v>
      </c>
      <c r="O279" s="164">
        <f t="shared" ca="1" si="77"/>
        <v>-20992.236985412859</v>
      </c>
      <c r="P279" s="164">
        <f t="shared" ca="1" si="77"/>
        <v>-19945.277499218035</v>
      </c>
      <c r="Q279" s="164">
        <f t="shared" ca="1" si="77"/>
        <v>-20744.545011739061</v>
      </c>
      <c r="R279" s="164">
        <f t="shared" ca="1" si="77"/>
        <v>-20885.82303881563</v>
      </c>
      <c r="S279" s="164">
        <f t="shared" ca="1" si="77"/>
        <v>-21096.185971466053</v>
      </c>
      <c r="T279" s="164">
        <f t="shared" ca="1" si="77"/>
        <v>-21308.870265763493</v>
      </c>
      <c r="U279" s="164">
        <f t="shared" ca="1" si="77"/>
        <v>-21523.898043939509</v>
      </c>
      <c r="V279" s="164">
        <f t="shared" ca="1" si="77"/>
        <v>-11024.98872780819</v>
      </c>
      <c r="W279" s="164">
        <f t="shared" ca="1" si="77"/>
        <v>-6375.3366085462612</v>
      </c>
      <c r="X279" s="164">
        <f t="shared" ca="1" si="77"/>
        <v>-3883.4065532256182</v>
      </c>
      <c r="Y279" s="164">
        <f t="shared" ca="1" si="77"/>
        <v>-4000.1605664402741</v>
      </c>
      <c r="Z279" s="164">
        <f t="shared" ca="1" si="77"/>
        <v>-3604.9835681905356</v>
      </c>
      <c r="AA279" s="164">
        <f t="shared" ca="1" si="77"/>
        <v>-3617.5349298722572</v>
      </c>
      <c r="AB279" s="164">
        <f t="shared" ca="1" si="77"/>
        <v>-3629.1053589057478</v>
      </c>
      <c r="AC279" s="164">
        <f t="shared" ca="1" si="77"/>
        <v>-3585.1290456492584</v>
      </c>
      <c r="AD279" s="164">
        <f t="shared" ca="1" si="77"/>
        <v>-3542.0564221558816</v>
      </c>
      <c r="AE279" s="164">
        <f t="shared" ca="1" si="77"/>
        <v>-3499.8742340050562</v>
      </c>
      <c r="AF279" s="164">
        <f t="shared" ca="1" si="77"/>
        <v>-3458.5694661192611</v>
      </c>
      <c r="AG279" s="164">
        <f t="shared" ca="1" si="77"/>
        <v>-3418.1293389743555</v>
      </c>
      <c r="AH279" s="164">
        <f t="shared" ca="1" si="77"/>
        <v>-3378.541304875047</v>
      </c>
      <c r="AI279" s="164">
        <f t="shared" ca="1" si="77"/>
        <v>-2586.9775306988422</v>
      </c>
      <c r="AJ279" s="164">
        <f t="shared" ca="1" si="77"/>
        <v>-1878.6813483208612</v>
      </c>
      <c r="AK279" s="164">
        <f t="shared" ca="1" si="77"/>
        <v>-1147.628794235784</v>
      </c>
      <c r="AL279" s="164">
        <f t="shared" ca="1" si="77"/>
        <v>-427.92098623062464</v>
      </c>
      <c r="AM279" s="164">
        <f t="shared" ca="1" si="77"/>
        <v>311.6087756292257</v>
      </c>
      <c r="AN279" s="164">
        <f t="shared" ca="1" si="77"/>
        <v>1071.5064210255744</v>
      </c>
      <c r="AO279" s="164">
        <f t="shared" ca="1" si="77"/>
        <v>421064.47052348685</v>
      </c>
    </row>
    <row r="280" spans="9:41" x14ac:dyDescent="0.75">
      <c r="I280" s="165" t="s">
        <v>31</v>
      </c>
      <c r="J280" s="165"/>
      <c r="K280" s="165" t="s">
        <v>63</v>
      </c>
      <c r="L280" s="164">
        <f>L279</f>
        <v>-25047.9</v>
      </c>
      <c r="M280" s="164">
        <f t="shared" ref="M280:AO280" si="78">IF(AND(TRUE,M$67&lt;&gt;""),M279+L280,"")</f>
        <v>-50800.677000432144</v>
      </c>
      <c r="N280" s="164">
        <f t="shared" si="78"/>
        <v>-73693.396289472003</v>
      </c>
      <c r="O280" s="164">
        <f t="shared" ca="1" si="78"/>
        <v>-94685.633274884865</v>
      </c>
      <c r="P280" s="164">
        <f t="shared" ca="1" si="78"/>
        <v>-114630.9107741029</v>
      </c>
      <c r="Q280" s="164">
        <f t="shared" ca="1" si="78"/>
        <v>-135375.45578584197</v>
      </c>
      <c r="R280" s="164">
        <f t="shared" ca="1" si="78"/>
        <v>-156261.27882465761</v>
      </c>
      <c r="S280" s="164">
        <f t="shared" ca="1" si="78"/>
        <v>-177357.46479612368</v>
      </c>
      <c r="T280" s="164">
        <f t="shared" ca="1" si="78"/>
        <v>-198666.33506188716</v>
      </c>
      <c r="U280" s="164">
        <f t="shared" ca="1" si="78"/>
        <v>-220190.23310582666</v>
      </c>
      <c r="V280" s="164">
        <f t="shared" ca="1" si="78"/>
        <v>-231215.22183363486</v>
      </c>
      <c r="W280" s="164">
        <f t="shared" ca="1" si="78"/>
        <v>-237590.55844218112</v>
      </c>
      <c r="X280" s="164">
        <f t="shared" ca="1" si="78"/>
        <v>-241473.96499540674</v>
      </c>
      <c r="Y280" s="164">
        <f t="shared" ca="1" si="78"/>
        <v>-245474.125561847</v>
      </c>
      <c r="Z280" s="164">
        <f t="shared" ca="1" si="78"/>
        <v>-249079.10913003754</v>
      </c>
      <c r="AA280" s="164">
        <f t="shared" ca="1" si="78"/>
        <v>-252696.6440599098</v>
      </c>
      <c r="AB280" s="164">
        <f t="shared" ca="1" si="78"/>
        <v>-256325.74941881554</v>
      </c>
      <c r="AC280" s="164">
        <f t="shared" ca="1" si="78"/>
        <v>-259910.8784644648</v>
      </c>
      <c r="AD280" s="164">
        <f t="shared" ca="1" si="78"/>
        <v>-263452.93488662067</v>
      </c>
      <c r="AE280" s="164">
        <f t="shared" ca="1" si="78"/>
        <v>-266952.80912062572</v>
      </c>
      <c r="AF280" s="164">
        <f t="shared" ca="1" si="78"/>
        <v>-270411.37858674501</v>
      </c>
      <c r="AG280" s="164">
        <f t="shared" ca="1" si="78"/>
        <v>-273829.50792571937</v>
      </c>
      <c r="AH280" s="164">
        <f t="shared" ca="1" si="78"/>
        <v>-277208.04923059442</v>
      </c>
      <c r="AI280" s="164">
        <f t="shared" ca="1" si="78"/>
        <v>-279795.02676129324</v>
      </c>
      <c r="AJ280" s="164">
        <f t="shared" ca="1" si="78"/>
        <v>-281673.70810961409</v>
      </c>
      <c r="AK280" s="164">
        <f t="shared" ca="1" si="78"/>
        <v>-282821.33690384985</v>
      </c>
      <c r="AL280" s="164">
        <f t="shared" ca="1" si="78"/>
        <v>-283249.25789008045</v>
      </c>
      <c r="AM280" s="164">
        <f t="shared" ca="1" si="78"/>
        <v>-282937.6491144512</v>
      </c>
      <c r="AN280" s="164">
        <f t="shared" ca="1" si="78"/>
        <v>-281866.14269342565</v>
      </c>
      <c r="AO280" s="164">
        <f t="shared" ca="1" si="78"/>
        <v>139198.3278300612</v>
      </c>
    </row>
    <row r="285" spans="9:41" x14ac:dyDescent="0.75">
      <c r="I285" s="334" t="s">
        <v>32</v>
      </c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  <c r="Z285" s="334"/>
      <c r="AA285" s="334"/>
      <c r="AB285" s="334"/>
      <c r="AC285" s="334"/>
      <c r="AD285" s="334"/>
      <c r="AE285" s="334"/>
      <c r="AF285" s="334"/>
      <c r="AG285" s="334"/>
      <c r="AH285" s="334"/>
      <c r="AI285" s="334"/>
      <c r="AJ285" s="334"/>
      <c r="AK285" s="334"/>
      <c r="AL285" s="334"/>
      <c r="AM285" s="334"/>
      <c r="AN285" s="334"/>
      <c r="AO285" s="334"/>
    </row>
    <row r="286" spans="9:41" x14ac:dyDescent="0.75"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V286" s="163"/>
    </row>
    <row r="287" spans="9:41" x14ac:dyDescent="0.75">
      <c r="I287" s="179" t="s">
        <v>18</v>
      </c>
      <c r="J287" s="179" t="s">
        <v>19</v>
      </c>
      <c r="K287" s="179" t="s">
        <v>20</v>
      </c>
      <c r="L287" s="178">
        <f>YEAR($E$4)</f>
        <v>2022</v>
      </c>
      <c r="M287" s="178">
        <f t="shared" ref="M287:AO287" si="79">IF(L287&lt;&gt;"",IF(L287+1&lt;YEAR($E$4)+$E$5,L287+1,""),"")</f>
        <v>2023</v>
      </c>
      <c r="N287" s="178">
        <f t="shared" si="79"/>
        <v>2024</v>
      </c>
      <c r="O287" s="178">
        <f t="shared" si="79"/>
        <v>2025</v>
      </c>
      <c r="P287" s="178">
        <f t="shared" si="79"/>
        <v>2026</v>
      </c>
      <c r="Q287" s="178">
        <f t="shared" si="79"/>
        <v>2027</v>
      </c>
      <c r="R287" s="178">
        <f t="shared" si="79"/>
        <v>2028</v>
      </c>
      <c r="S287" s="178">
        <f t="shared" si="79"/>
        <v>2029</v>
      </c>
      <c r="T287" s="178">
        <f t="shared" si="79"/>
        <v>2030</v>
      </c>
      <c r="U287" s="178">
        <f t="shared" si="79"/>
        <v>2031</v>
      </c>
      <c r="V287" s="178">
        <f t="shared" si="79"/>
        <v>2032</v>
      </c>
      <c r="W287" s="178">
        <f t="shared" si="79"/>
        <v>2033</v>
      </c>
      <c r="X287" s="178">
        <f t="shared" si="79"/>
        <v>2034</v>
      </c>
      <c r="Y287" s="178">
        <f t="shared" si="79"/>
        <v>2035</v>
      </c>
      <c r="Z287" s="178">
        <f t="shared" si="79"/>
        <v>2036</v>
      </c>
      <c r="AA287" s="178">
        <f t="shared" si="79"/>
        <v>2037</v>
      </c>
      <c r="AB287" s="178">
        <f t="shared" si="79"/>
        <v>2038</v>
      </c>
      <c r="AC287" s="178">
        <f t="shared" si="79"/>
        <v>2039</v>
      </c>
      <c r="AD287" s="178">
        <f t="shared" si="79"/>
        <v>2040</v>
      </c>
      <c r="AE287" s="178">
        <f t="shared" si="79"/>
        <v>2041</v>
      </c>
      <c r="AF287" s="178">
        <f t="shared" si="79"/>
        <v>2042</v>
      </c>
      <c r="AG287" s="178">
        <f t="shared" si="79"/>
        <v>2043</v>
      </c>
      <c r="AH287" s="178">
        <f t="shared" si="79"/>
        <v>2044</v>
      </c>
      <c r="AI287" s="178">
        <f t="shared" si="79"/>
        <v>2045</v>
      </c>
      <c r="AJ287" s="178">
        <f t="shared" si="79"/>
        <v>2046</v>
      </c>
      <c r="AK287" s="178">
        <f t="shared" si="79"/>
        <v>2047</v>
      </c>
      <c r="AL287" s="178">
        <f t="shared" si="79"/>
        <v>2048</v>
      </c>
      <c r="AM287" s="178">
        <f t="shared" si="79"/>
        <v>2049</v>
      </c>
      <c r="AN287" s="178">
        <f t="shared" si="79"/>
        <v>2050</v>
      </c>
      <c r="AO287" s="178" t="str">
        <f t="shared" si="79"/>
        <v/>
      </c>
    </row>
    <row r="288" spans="9:41" x14ac:dyDescent="0.75"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V288" s="163"/>
    </row>
    <row r="289" spans="9:41" x14ac:dyDescent="0.75">
      <c r="I289" s="177" t="s">
        <v>10</v>
      </c>
      <c r="J289" s="177"/>
      <c r="K289" s="177" t="s">
        <v>64</v>
      </c>
      <c r="L289" s="176">
        <f t="shared" ref="L289:AO289" si="80">IF(AND(TRUE,L$67&lt;&gt;""),L73,"")</f>
        <v>0</v>
      </c>
      <c r="M289" s="176">
        <f t="shared" si="80"/>
        <v>7200</v>
      </c>
      <c r="N289" s="176">
        <f t="shared" si="80"/>
        <v>10800</v>
      </c>
      <c r="O289" s="176">
        <f t="shared" si="80"/>
        <v>10800</v>
      </c>
      <c r="P289" s="176">
        <f t="shared" si="80"/>
        <v>10800</v>
      </c>
      <c r="Q289" s="176">
        <f t="shared" ca="1" si="80"/>
        <v>10800</v>
      </c>
      <c r="R289" s="176">
        <f t="shared" ca="1" si="80"/>
        <v>10800</v>
      </c>
      <c r="S289" s="176">
        <f t="shared" ca="1" si="80"/>
        <v>10800</v>
      </c>
      <c r="T289" s="176">
        <f t="shared" ca="1" si="80"/>
        <v>10800</v>
      </c>
      <c r="U289" s="176">
        <f t="shared" ca="1" si="80"/>
        <v>10800</v>
      </c>
      <c r="V289" s="176">
        <f t="shared" ca="1" si="80"/>
        <v>10800</v>
      </c>
      <c r="W289" s="176">
        <f t="shared" ca="1" si="80"/>
        <v>10800</v>
      </c>
      <c r="X289" s="176">
        <f t="shared" ca="1" si="80"/>
        <v>10800</v>
      </c>
      <c r="Y289" s="176">
        <f t="shared" ca="1" si="80"/>
        <v>10800</v>
      </c>
      <c r="Z289" s="176">
        <f t="shared" ca="1" si="80"/>
        <v>10800</v>
      </c>
      <c r="AA289" s="176">
        <f t="shared" ca="1" si="80"/>
        <v>10800</v>
      </c>
      <c r="AB289" s="176">
        <f t="shared" ca="1" si="80"/>
        <v>10800</v>
      </c>
      <c r="AC289" s="176">
        <f t="shared" ca="1" si="80"/>
        <v>10800</v>
      </c>
      <c r="AD289" s="176">
        <f t="shared" ca="1" si="80"/>
        <v>10800</v>
      </c>
      <c r="AE289" s="176">
        <f t="shared" ca="1" si="80"/>
        <v>10800</v>
      </c>
      <c r="AF289" s="176">
        <f t="shared" ca="1" si="80"/>
        <v>10800</v>
      </c>
      <c r="AG289" s="176">
        <f t="shared" ca="1" si="80"/>
        <v>10800</v>
      </c>
      <c r="AH289" s="176">
        <f t="shared" ca="1" si="80"/>
        <v>10800</v>
      </c>
      <c r="AI289" s="176">
        <f t="shared" ca="1" si="80"/>
        <v>10800</v>
      </c>
      <c r="AJ289" s="176">
        <f t="shared" ca="1" si="80"/>
        <v>10800</v>
      </c>
      <c r="AK289" s="176">
        <f t="shared" ca="1" si="80"/>
        <v>10800</v>
      </c>
      <c r="AL289" s="176">
        <f t="shared" ca="1" si="80"/>
        <v>10800</v>
      </c>
      <c r="AM289" s="176">
        <f t="shared" ca="1" si="80"/>
        <v>10800</v>
      </c>
      <c r="AN289" s="176">
        <f t="shared" ca="1" si="80"/>
        <v>10800</v>
      </c>
      <c r="AO289" s="176">
        <f t="shared" ca="1" si="80"/>
        <v>665528.74953860859</v>
      </c>
    </row>
    <row r="290" spans="9:41" x14ac:dyDescent="0.75">
      <c r="I290" s="175" t="s">
        <v>11</v>
      </c>
      <c r="J290" s="175"/>
      <c r="K290" s="175" t="s">
        <v>64</v>
      </c>
      <c r="L290" s="174">
        <f t="shared" ref="L290:AO290" si="81">IF(AND(TRUE,L$67&lt;&gt;""),L85,"")</f>
        <v>-11887.7</v>
      </c>
      <c r="M290" s="174">
        <f t="shared" si="81"/>
        <v>-3213.1320000000001</v>
      </c>
      <c r="N290" s="174">
        <f t="shared" si="81"/>
        <v>-1031.69</v>
      </c>
      <c r="O290" s="174">
        <f t="shared" si="81"/>
        <v>-4426.53</v>
      </c>
      <c r="P290" s="174">
        <f t="shared" ca="1" si="81"/>
        <v>-2937.58</v>
      </c>
      <c r="Q290" s="174">
        <f t="shared" ca="1" si="81"/>
        <v>-3714.56</v>
      </c>
      <c r="R290" s="174">
        <f t="shared" ca="1" si="81"/>
        <v>-3714.56</v>
      </c>
      <c r="S290" s="174">
        <f t="shared" ca="1" si="81"/>
        <v>-3714.56</v>
      </c>
      <c r="T290" s="174">
        <f t="shared" ca="1" si="81"/>
        <v>-3714.56</v>
      </c>
      <c r="U290" s="174">
        <f t="shared" ca="1" si="81"/>
        <v>-3714.56</v>
      </c>
      <c r="V290" s="174">
        <f t="shared" ca="1" si="81"/>
        <v>-3714.56</v>
      </c>
      <c r="W290" s="174">
        <f t="shared" ca="1" si="81"/>
        <v>-3714.56</v>
      </c>
      <c r="X290" s="174">
        <f t="shared" ca="1" si="81"/>
        <v>-3714.56</v>
      </c>
      <c r="Y290" s="174">
        <f t="shared" ca="1" si="81"/>
        <v>-3714.56</v>
      </c>
      <c r="Z290" s="174">
        <f t="shared" ca="1" si="81"/>
        <v>-3714.56</v>
      </c>
      <c r="AA290" s="174">
        <f t="shared" ca="1" si="81"/>
        <v>-3714.56</v>
      </c>
      <c r="AB290" s="174">
        <f t="shared" ca="1" si="81"/>
        <v>-3714.56</v>
      </c>
      <c r="AC290" s="174">
        <f t="shared" ca="1" si="81"/>
        <v>-3714.56</v>
      </c>
      <c r="AD290" s="174">
        <f t="shared" ca="1" si="81"/>
        <v>-3714.56</v>
      </c>
      <c r="AE290" s="174">
        <f t="shared" ca="1" si="81"/>
        <v>-3714.56</v>
      </c>
      <c r="AF290" s="174">
        <f t="shared" ca="1" si="81"/>
        <v>-3714.56</v>
      </c>
      <c r="AG290" s="174">
        <f t="shared" ca="1" si="81"/>
        <v>-3714.56</v>
      </c>
      <c r="AH290" s="174">
        <f t="shared" ca="1" si="81"/>
        <v>-3714.56</v>
      </c>
      <c r="AI290" s="174">
        <f t="shared" ca="1" si="81"/>
        <v>-3714.56</v>
      </c>
      <c r="AJ290" s="174">
        <f t="shared" ca="1" si="81"/>
        <v>-3714.56</v>
      </c>
      <c r="AK290" s="174">
        <f t="shared" ca="1" si="81"/>
        <v>-3714.56</v>
      </c>
      <c r="AL290" s="174">
        <f t="shared" ca="1" si="81"/>
        <v>-3714.56</v>
      </c>
      <c r="AM290" s="174">
        <f t="shared" ca="1" si="81"/>
        <v>-3714.56</v>
      </c>
      <c r="AN290" s="174">
        <f t="shared" ca="1" si="81"/>
        <v>-3714.56</v>
      </c>
      <c r="AO290" s="174">
        <f t="shared" si="81"/>
        <v>0</v>
      </c>
    </row>
    <row r="291" spans="9:41" x14ac:dyDescent="0.75">
      <c r="I291" s="173" t="s">
        <v>14</v>
      </c>
      <c r="J291" s="173"/>
      <c r="K291" s="173" t="s">
        <v>64</v>
      </c>
      <c r="L291" s="172">
        <f t="shared" ref="L291:AO291" si="82">IF(AND(TRUE,L$67&lt;&gt;""),L196,"")</f>
        <v>0</v>
      </c>
      <c r="M291" s="172">
        <f t="shared" si="82"/>
        <v>-11815.369999999997</v>
      </c>
      <c r="N291" s="172">
        <f t="shared" si="82"/>
        <v>-11357.81</v>
      </c>
      <c r="O291" s="172">
        <f t="shared" si="82"/>
        <v>-5935.1596548474354</v>
      </c>
      <c r="P291" s="172">
        <f t="shared" si="82"/>
        <v>-5408.3857727434533</v>
      </c>
      <c r="Q291" s="172">
        <f t="shared" si="82"/>
        <v>-5183.6077924646279</v>
      </c>
      <c r="R291" s="172">
        <f t="shared" si="82"/>
        <v>-4952.6390515700659</v>
      </c>
      <c r="S291" s="172">
        <f t="shared" si="82"/>
        <v>-4715.3090461832116</v>
      </c>
      <c r="T291" s="172">
        <f t="shared" si="82"/>
        <v>-4471.4425764662674</v>
      </c>
      <c r="U291" s="172">
        <f t="shared" si="82"/>
        <v>-4220.8596172855887</v>
      </c>
      <c r="V291" s="172">
        <f t="shared" si="82"/>
        <v>-3963.3751853149724</v>
      </c>
      <c r="W291" s="172">
        <f t="shared" si="82"/>
        <v>-3698.7992024787764</v>
      </c>
      <c r="X291" s="172">
        <f t="shared" si="82"/>
        <v>-3426.9363556340109</v>
      </c>
      <c r="Y291" s="172">
        <f t="shared" si="82"/>
        <v>-3147.5859523878539</v>
      </c>
      <c r="Z291" s="172">
        <f t="shared" si="82"/>
        <v>-2860.5417729441269</v>
      </c>
      <c r="AA291" s="172">
        <f t="shared" si="82"/>
        <v>-2565.591917869393</v>
      </c>
      <c r="AB291" s="172">
        <f t="shared" si="82"/>
        <v>-2262.5186516662679</v>
      </c>
      <c r="AC291" s="172">
        <f t="shared" si="82"/>
        <v>-1951.0982420384798</v>
      </c>
      <c r="AD291" s="172">
        <f t="shared" si="82"/>
        <v>-1631.1007947290227</v>
      </c>
      <c r="AE291" s="172">
        <f t="shared" si="82"/>
        <v>-1302.2900838094783</v>
      </c>
      <c r="AF291" s="172">
        <f t="shared" si="82"/>
        <v>-964.42337729522103</v>
      </c>
      <c r="AG291" s="172">
        <f t="shared" si="82"/>
        <v>-617.25125795777183</v>
      </c>
      <c r="AH291" s="172">
        <f t="shared" si="82"/>
        <v>-260.51743920203137</v>
      </c>
      <c r="AI291" s="172">
        <f t="shared" si="82"/>
        <v>-5.3011617242097913</v>
      </c>
      <c r="AJ291" s="172">
        <f t="shared" si="82"/>
        <v>0</v>
      </c>
      <c r="AK291" s="172">
        <f t="shared" si="82"/>
        <v>0</v>
      </c>
      <c r="AL291" s="172">
        <f t="shared" si="82"/>
        <v>0</v>
      </c>
      <c r="AM291" s="172">
        <f t="shared" si="82"/>
        <v>0</v>
      </c>
      <c r="AN291" s="172">
        <f t="shared" si="82"/>
        <v>0</v>
      </c>
      <c r="AO291" s="172">
        <f t="shared" si="82"/>
        <v>0</v>
      </c>
    </row>
    <row r="292" spans="9:41" x14ac:dyDescent="0.75">
      <c r="I292" s="171" t="s">
        <v>15</v>
      </c>
      <c r="J292" s="171"/>
      <c r="K292" s="171" t="s">
        <v>64</v>
      </c>
      <c r="L292" s="170">
        <f t="shared" ref="L292:AO292" si="83">IF(AND(TRUE,L$67&lt;&gt;""),L204,"")</f>
        <v>-72</v>
      </c>
      <c r="M292" s="170">
        <f t="shared" si="83"/>
        <v>-172</v>
      </c>
      <c r="N292" s="170">
        <f t="shared" si="83"/>
        <v>-369</v>
      </c>
      <c r="O292" s="170">
        <f t="shared" si="83"/>
        <v>-176</v>
      </c>
      <c r="P292" s="170">
        <f t="shared" si="83"/>
        <v>-173</v>
      </c>
      <c r="Q292" s="170">
        <f t="shared" ca="1" si="83"/>
        <v>-176</v>
      </c>
      <c r="R292" s="170">
        <f t="shared" ca="1" si="83"/>
        <v>-176</v>
      </c>
      <c r="S292" s="170">
        <f t="shared" ca="1" si="83"/>
        <v>-176</v>
      </c>
      <c r="T292" s="170">
        <f t="shared" ca="1" si="83"/>
        <v>-176</v>
      </c>
      <c r="U292" s="170">
        <f t="shared" ca="1" si="83"/>
        <v>-176</v>
      </c>
      <c r="V292" s="170">
        <f t="shared" ca="1" si="83"/>
        <v>-176</v>
      </c>
      <c r="W292" s="170">
        <f t="shared" ca="1" si="83"/>
        <v>-176</v>
      </c>
      <c r="X292" s="170">
        <f t="shared" ca="1" si="83"/>
        <v>-176</v>
      </c>
      <c r="Y292" s="170">
        <f t="shared" ca="1" si="83"/>
        <v>-176</v>
      </c>
      <c r="Z292" s="170">
        <f t="shared" ca="1" si="83"/>
        <v>-176</v>
      </c>
      <c r="AA292" s="170">
        <f t="shared" ca="1" si="83"/>
        <v>-176</v>
      </c>
      <c r="AB292" s="170">
        <f t="shared" ca="1" si="83"/>
        <v>-176</v>
      </c>
      <c r="AC292" s="170">
        <f t="shared" ca="1" si="83"/>
        <v>-176</v>
      </c>
      <c r="AD292" s="170">
        <f t="shared" ca="1" si="83"/>
        <v>-176</v>
      </c>
      <c r="AE292" s="170">
        <f t="shared" ca="1" si="83"/>
        <v>-176</v>
      </c>
      <c r="AF292" s="170">
        <f t="shared" ca="1" si="83"/>
        <v>-176</v>
      </c>
      <c r="AG292" s="170">
        <f t="shared" ca="1" si="83"/>
        <v>-176</v>
      </c>
      <c r="AH292" s="170">
        <f t="shared" ca="1" si="83"/>
        <v>-176</v>
      </c>
      <c r="AI292" s="170">
        <f t="shared" ca="1" si="83"/>
        <v>-176</v>
      </c>
      <c r="AJ292" s="170">
        <f t="shared" ca="1" si="83"/>
        <v>-176</v>
      </c>
      <c r="AK292" s="170">
        <f t="shared" ca="1" si="83"/>
        <v>-176</v>
      </c>
      <c r="AL292" s="170">
        <f t="shared" ca="1" si="83"/>
        <v>-176</v>
      </c>
      <c r="AM292" s="170">
        <f t="shared" ca="1" si="83"/>
        <v>-176</v>
      </c>
      <c r="AN292" s="170">
        <f t="shared" ca="1" si="83"/>
        <v>-176</v>
      </c>
      <c r="AO292" s="170">
        <f t="shared" si="83"/>
        <v>0</v>
      </c>
    </row>
    <row r="293" spans="9:41" collapsed="1" x14ac:dyDescent="0.75">
      <c r="I293" s="171" t="s">
        <v>16</v>
      </c>
      <c r="J293" s="171"/>
      <c r="K293" s="171" t="s">
        <v>64</v>
      </c>
      <c r="L293" s="170">
        <f t="shared" ref="L293:AO293" si="84">IF(AND(TRUE,L$67&lt;&gt;""),L273,"")</f>
        <v>0</v>
      </c>
      <c r="M293" s="170">
        <f t="shared" si="84"/>
        <v>434.1</v>
      </c>
      <c r="N293" s="170">
        <f t="shared" si="84"/>
        <v>2350.7584999999999</v>
      </c>
      <c r="O293" s="170">
        <f t="shared" si="84"/>
        <v>2567.8085000000001</v>
      </c>
      <c r="P293" s="170">
        <f t="shared" si="84"/>
        <v>2567.8085000000001</v>
      </c>
      <c r="Q293" s="170">
        <f t="shared" si="84"/>
        <v>2792.8085000000001</v>
      </c>
      <c r="R293" s="170">
        <f t="shared" si="84"/>
        <v>2867.8085000000001</v>
      </c>
      <c r="S293" s="170">
        <f t="shared" si="84"/>
        <v>2867.8085000000001</v>
      </c>
      <c r="T293" s="170">
        <f t="shared" si="84"/>
        <v>2867.8085000000001</v>
      </c>
      <c r="U293" s="170">
        <f t="shared" si="84"/>
        <v>2867.8085000000001</v>
      </c>
      <c r="V293" s="170">
        <f t="shared" si="84"/>
        <v>2867.8085000000001</v>
      </c>
      <c r="W293" s="170">
        <f t="shared" si="84"/>
        <v>2616.749785209845</v>
      </c>
      <c r="X293" s="170">
        <f t="shared" si="84"/>
        <v>1219.8218484709676</v>
      </c>
      <c r="Y293" s="170">
        <f t="shared" si="84"/>
        <v>951.11790757046208</v>
      </c>
      <c r="Z293" s="170">
        <f t="shared" si="84"/>
        <v>898.0413309536923</v>
      </c>
      <c r="AA293" s="170">
        <f t="shared" si="84"/>
        <v>618.50293685938414</v>
      </c>
      <c r="AB293" s="170">
        <f t="shared" si="84"/>
        <v>487.46246439518467</v>
      </c>
      <c r="AC293" s="170">
        <f t="shared" si="84"/>
        <v>429.87854381659093</v>
      </c>
      <c r="AD293" s="170">
        <f t="shared" si="84"/>
        <v>370.70866598731118</v>
      </c>
      <c r="AE293" s="170">
        <f t="shared" si="84"/>
        <v>309.90915099851429</v>
      </c>
      <c r="AF293" s="170">
        <f t="shared" si="84"/>
        <v>247.43511592380088</v>
      </c>
      <c r="AG293" s="170">
        <f t="shared" si="84"/>
        <v>183.240441686092</v>
      </c>
      <c r="AH293" s="170">
        <f t="shared" si="84"/>
        <v>117.27773901197665</v>
      </c>
      <c r="AI293" s="170">
        <f t="shared" si="84"/>
        <v>49.498313448385957</v>
      </c>
      <c r="AJ293" s="170">
        <f t="shared" si="84"/>
        <v>1.0072207275998604</v>
      </c>
      <c r="AK293" s="170">
        <f t="shared" si="84"/>
        <v>0</v>
      </c>
      <c r="AL293" s="170">
        <f t="shared" si="84"/>
        <v>0</v>
      </c>
      <c r="AM293" s="170">
        <f t="shared" si="84"/>
        <v>0</v>
      </c>
      <c r="AN293" s="170">
        <f t="shared" si="84"/>
        <v>0</v>
      </c>
      <c r="AO293" s="170">
        <f t="shared" si="84"/>
        <v>0</v>
      </c>
    </row>
    <row r="294" spans="9:41" ht="17" x14ac:dyDescent="1.2">
      <c r="I294" s="139" t="s">
        <v>33</v>
      </c>
      <c r="J294" s="169" t="s">
        <v>23</v>
      </c>
      <c r="K294" s="168"/>
      <c r="L294" s="53">
        <f t="shared" ref="L294:AO294" si="85">IF(AND(TRUE,L$67&lt;&gt;""),L188,"")</f>
        <v>-130882</v>
      </c>
      <c r="M294" s="53">
        <f t="shared" si="85"/>
        <v>-65205.399999999994</v>
      </c>
      <c r="N294" s="53">
        <f t="shared" si="85"/>
        <v>-51526.99</v>
      </c>
      <c r="O294" s="53">
        <f t="shared" ca="1" si="85"/>
        <v>-7985.7009033722961</v>
      </c>
      <c r="P294" s="53">
        <f t="shared" si="85"/>
        <v>-12661.378472587157</v>
      </c>
      <c r="Q294" s="53">
        <f t="shared" si="85"/>
        <v>-9886.1564528659819</v>
      </c>
      <c r="R294" s="53">
        <f t="shared" si="85"/>
        <v>-8617.1251937605448</v>
      </c>
      <c r="S294" s="53">
        <f t="shared" si="85"/>
        <v>-8854.4551991473982</v>
      </c>
      <c r="T294" s="53">
        <f t="shared" si="85"/>
        <v>-9098.3216688643424</v>
      </c>
      <c r="U294" s="53">
        <f t="shared" si="85"/>
        <v>-9348.9046280450239</v>
      </c>
      <c r="V294" s="53">
        <f t="shared" si="85"/>
        <v>-9606.3890600156392</v>
      </c>
      <c r="W294" s="53">
        <f t="shared" si="85"/>
        <v>-9870.9650428518325</v>
      </c>
      <c r="X294" s="53">
        <f t="shared" si="85"/>
        <v>-10142.827889696593</v>
      </c>
      <c r="Y294" s="53">
        <f t="shared" si="85"/>
        <v>-10422.17829294275</v>
      </c>
      <c r="Z294" s="53">
        <f t="shared" si="85"/>
        <v>-10709.222472386477</v>
      </c>
      <c r="AA294" s="53">
        <f t="shared" si="85"/>
        <v>-11004.172327461209</v>
      </c>
      <c r="AB294" s="53">
        <f t="shared" si="85"/>
        <v>-11307.245593664335</v>
      </c>
      <c r="AC294" s="53">
        <f t="shared" si="85"/>
        <v>-11618.666003292125</v>
      </c>
      <c r="AD294" s="53">
        <f t="shared" si="85"/>
        <v>-11938.66345060158</v>
      </c>
      <c r="AE294" s="53">
        <f t="shared" si="85"/>
        <v>-12267.474161521121</v>
      </c>
      <c r="AF294" s="53">
        <f t="shared" si="85"/>
        <v>-12605.34086803538</v>
      </c>
      <c r="AG294" s="53">
        <f t="shared" si="85"/>
        <v>-12952.512987372829</v>
      </c>
      <c r="AH294" s="53">
        <f t="shared" si="85"/>
        <v>-13309.246806128567</v>
      </c>
      <c r="AI294" s="53">
        <f t="shared" si="85"/>
        <v>-1125.5125253866727</v>
      </c>
      <c r="AJ294" s="53">
        <f t="shared" si="85"/>
        <v>0</v>
      </c>
      <c r="AK294" s="53">
        <f t="shared" si="85"/>
        <v>0</v>
      </c>
      <c r="AL294" s="53">
        <f t="shared" si="85"/>
        <v>0</v>
      </c>
      <c r="AM294" s="53">
        <f t="shared" si="85"/>
        <v>0</v>
      </c>
      <c r="AN294" s="53">
        <f t="shared" si="85"/>
        <v>0</v>
      </c>
      <c r="AO294" s="53">
        <f t="shared" si="85"/>
        <v>0</v>
      </c>
    </row>
    <row r="295" spans="9:41" x14ac:dyDescent="0.75">
      <c r="I295" s="165" t="s">
        <v>34</v>
      </c>
      <c r="J295" s="165"/>
      <c r="K295" s="165" t="s">
        <v>64</v>
      </c>
      <c r="L295" s="164">
        <f t="shared" ref="L295:AO295" si="86">IF(AND(TRUE,L$67&lt;&gt;""),SUM(L289:L294),"")</f>
        <v>-142841.70000000001</v>
      </c>
      <c r="M295" s="164">
        <f t="shared" si="86"/>
        <v>-72771.801999999996</v>
      </c>
      <c r="N295" s="164">
        <f t="shared" si="86"/>
        <v>-51134.731499999994</v>
      </c>
      <c r="O295" s="164">
        <f t="shared" ca="1" si="86"/>
        <v>-5155.5820582197312</v>
      </c>
      <c r="P295" s="164">
        <f t="shared" ca="1" si="86"/>
        <v>-7812.5357453306106</v>
      </c>
      <c r="Q295" s="164">
        <f t="shared" ca="1" si="86"/>
        <v>-5367.5157453306092</v>
      </c>
      <c r="R295" s="164">
        <f t="shared" ca="1" si="86"/>
        <v>-3792.5157453306101</v>
      </c>
      <c r="S295" s="164">
        <f t="shared" ca="1" si="86"/>
        <v>-3792.5157453306092</v>
      </c>
      <c r="T295" s="164">
        <f t="shared" ca="1" si="86"/>
        <v>-3792.5157453306092</v>
      </c>
      <c r="U295" s="164">
        <f t="shared" ca="1" si="86"/>
        <v>-3792.5157453306119</v>
      </c>
      <c r="V295" s="164">
        <f t="shared" ca="1" si="86"/>
        <v>-3792.515745330611</v>
      </c>
      <c r="W295" s="164">
        <f t="shared" ca="1" si="86"/>
        <v>-4043.5744601207634</v>
      </c>
      <c r="X295" s="164">
        <f t="shared" ca="1" si="86"/>
        <v>-5440.5023968596361</v>
      </c>
      <c r="Y295" s="164">
        <f t="shared" ca="1" si="86"/>
        <v>-5709.2063377601417</v>
      </c>
      <c r="Z295" s="164">
        <f t="shared" ca="1" si="86"/>
        <v>-5762.2829143769104</v>
      </c>
      <c r="AA295" s="164">
        <f t="shared" ca="1" si="86"/>
        <v>-6041.821308471217</v>
      </c>
      <c r="AB295" s="164">
        <f t="shared" ca="1" si="86"/>
        <v>-6172.8617809354173</v>
      </c>
      <c r="AC295" s="164">
        <f t="shared" ca="1" si="86"/>
        <v>-6230.4457015140133</v>
      </c>
      <c r="AD295" s="164">
        <f t="shared" ca="1" si="86"/>
        <v>-6289.6155793432908</v>
      </c>
      <c r="AE295" s="164">
        <f t="shared" ca="1" si="86"/>
        <v>-6350.4150943320838</v>
      </c>
      <c r="AF295" s="164">
        <f t="shared" ca="1" si="86"/>
        <v>-6412.8891294067998</v>
      </c>
      <c r="AG295" s="164">
        <f t="shared" ca="1" si="86"/>
        <v>-6477.0838036445084</v>
      </c>
      <c r="AH295" s="164">
        <f t="shared" ca="1" si="86"/>
        <v>-6543.0465063186221</v>
      </c>
      <c r="AI295" s="164">
        <f t="shared" ca="1" si="86"/>
        <v>5828.1246263375042</v>
      </c>
      <c r="AJ295" s="164">
        <f t="shared" ca="1" si="86"/>
        <v>6910.4472207276003</v>
      </c>
      <c r="AK295" s="164">
        <f t="shared" ca="1" si="86"/>
        <v>6909.4400000000005</v>
      </c>
      <c r="AL295" s="164">
        <f t="shared" ca="1" si="86"/>
        <v>6909.4400000000005</v>
      </c>
      <c r="AM295" s="164">
        <f t="shared" ca="1" si="86"/>
        <v>6909.4400000000005</v>
      </c>
      <c r="AN295" s="164">
        <f t="shared" ca="1" si="86"/>
        <v>6909.4400000000005</v>
      </c>
      <c r="AO295" s="164">
        <f t="shared" ca="1" si="86"/>
        <v>665528.74953860859</v>
      </c>
    </row>
    <row r="297" spans="9:41" x14ac:dyDescent="0.75">
      <c r="I297" s="166" t="s">
        <v>35</v>
      </c>
      <c r="J297" s="166"/>
      <c r="K297" s="166"/>
      <c r="L297" s="167">
        <f>L295</f>
        <v>-142841.70000000001</v>
      </c>
      <c r="M297" s="167">
        <f t="shared" ref="M297:AO297" si="87">IF(AND(TRUE,M$67&lt;&gt;""),M295+L297,"")</f>
        <v>-215613.50200000001</v>
      </c>
      <c r="N297" s="167">
        <f t="shared" si="87"/>
        <v>-266748.23349999997</v>
      </c>
      <c r="O297" s="167">
        <f t="shared" ca="1" si="87"/>
        <v>-271903.81555821968</v>
      </c>
      <c r="P297" s="167">
        <f t="shared" ca="1" si="87"/>
        <v>-279716.3513035503</v>
      </c>
      <c r="Q297" s="167">
        <f t="shared" ca="1" si="87"/>
        <v>-285083.8670488809</v>
      </c>
      <c r="R297" s="167">
        <f t="shared" ca="1" si="87"/>
        <v>-288876.3827942115</v>
      </c>
      <c r="S297" s="167">
        <f t="shared" ca="1" si="87"/>
        <v>-292668.8985395421</v>
      </c>
      <c r="T297" s="167">
        <f t="shared" ca="1" si="87"/>
        <v>-296461.41428487271</v>
      </c>
      <c r="U297" s="167">
        <f t="shared" ca="1" si="87"/>
        <v>-300253.93003020331</v>
      </c>
      <c r="V297" s="167">
        <f t="shared" ca="1" si="87"/>
        <v>-304046.44577553391</v>
      </c>
      <c r="W297" s="167">
        <f t="shared" ca="1" si="87"/>
        <v>-308090.02023565467</v>
      </c>
      <c r="X297" s="167">
        <f t="shared" ca="1" si="87"/>
        <v>-313530.5226325143</v>
      </c>
      <c r="Y297" s="167">
        <f t="shared" ca="1" si="87"/>
        <v>-319239.72897027445</v>
      </c>
      <c r="Z297" s="167">
        <f t="shared" ca="1" si="87"/>
        <v>-325002.01188465138</v>
      </c>
      <c r="AA297" s="167">
        <f t="shared" ca="1" si="87"/>
        <v>-331043.83319312258</v>
      </c>
      <c r="AB297" s="167">
        <f t="shared" ca="1" si="87"/>
        <v>-337216.69497405802</v>
      </c>
      <c r="AC297" s="167">
        <f t="shared" ca="1" si="87"/>
        <v>-343447.14067557204</v>
      </c>
      <c r="AD297" s="167">
        <f t="shared" ca="1" si="87"/>
        <v>-349736.75625491532</v>
      </c>
      <c r="AE297" s="167">
        <f t="shared" ca="1" si="87"/>
        <v>-356087.17134924739</v>
      </c>
      <c r="AF297" s="167">
        <f t="shared" ca="1" si="87"/>
        <v>-362500.06047865417</v>
      </c>
      <c r="AG297" s="167">
        <f t="shared" ca="1" si="87"/>
        <v>-368977.14428229869</v>
      </c>
      <c r="AH297" s="167">
        <f t="shared" ca="1" si="87"/>
        <v>-375520.1907886173</v>
      </c>
      <c r="AI297" s="167">
        <f t="shared" ca="1" si="87"/>
        <v>-369692.06616227981</v>
      </c>
      <c r="AJ297" s="167">
        <f t="shared" ca="1" si="87"/>
        <v>-362781.61894155218</v>
      </c>
      <c r="AK297" s="167">
        <f t="shared" ca="1" si="87"/>
        <v>-355872.17894155218</v>
      </c>
      <c r="AL297" s="167">
        <f t="shared" ca="1" si="87"/>
        <v>-348962.73894155218</v>
      </c>
      <c r="AM297" s="167">
        <f t="shared" ca="1" si="87"/>
        <v>-342053.29894155217</v>
      </c>
      <c r="AN297" s="167">
        <f t="shared" ca="1" si="87"/>
        <v>-335143.85894155217</v>
      </c>
      <c r="AO297" s="167">
        <f t="shared" ca="1" si="87"/>
        <v>330384.89059705642</v>
      </c>
    </row>
    <row r="298" spans="9:41" x14ac:dyDescent="0.75">
      <c r="I298" s="166" t="s">
        <v>29</v>
      </c>
      <c r="J298" s="166"/>
      <c r="K298" s="166"/>
      <c r="L298" s="59">
        <f t="shared" ref="L298:AO298" si="88">IF(AND(TRUE,L$67&lt;&gt;""),L278,"")</f>
        <v>1</v>
      </c>
      <c r="M298" s="59">
        <f t="shared" si="88"/>
        <v>1.0552315192860164</v>
      </c>
      <c r="N298" s="59">
        <f t="shared" si="88"/>
        <v>1.0644947938389746</v>
      </c>
      <c r="O298" s="59">
        <f t="shared" si="88"/>
        <v>1.0827759929053427</v>
      </c>
      <c r="P298" s="59">
        <f t="shared" si="88"/>
        <v>1.101880092227397</v>
      </c>
      <c r="Q298" s="59">
        <f t="shared" si="88"/>
        <v>1.1229998952574862</v>
      </c>
      <c r="R298" s="59">
        <f t="shared" si="88"/>
        <v>1.1420122448371193</v>
      </c>
      <c r="S298" s="59">
        <f t="shared" si="88"/>
        <v>1.1613464728408418</v>
      </c>
      <c r="T298" s="59">
        <f t="shared" si="88"/>
        <v>1.1810080286592965</v>
      </c>
      <c r="U298" s="59">
        <f t="shared" si="88"/>
        <v>1.2010024539411219</v>
      </c>
      <c r="V298" s="59">
        <f t="shared" si="88"/>
        <v>1.2213353841548773</v>
      </c>
      <c r="W298" s="59">
        <f t="shared" si="88"/>
        <v>1.2420125501774117</v>
      </c>
      <c r="X298" s="59">
        <f t="shared" si="88"/>
        <v>1.2630397799091209</v>
      </c>
      <c r="Y298" s="59">
        <f t="shared" si="88"/>
        <v>1.2844229999165537</v>
      </c>
      <c r="Z298" s="59">
        <f t="shared" si="88"/>
        <v>1.3061682371028274</v>
      </c>
      <c r="AA298" s="59">
        <f t="shared" si="88"/>
        <v>1.328281620406321</v>
      </c>
      <c r="AB298" s="59">
        <f t="shared" si="88"/>
        <v>1.3507693825281293</v>
      </c>
      <c r="AC298" s="59">
        <f t="shared" si="88"/>
        <v>1.3736378616887626</v>
      </c>
      <c r="AD298" s="59">
        <f t="shared" si="88"/>
        <v>1.3968935034145873</v>
      </c>
      <c r="AE298" s="59">
        <f t="shared" si="88"/>
        <v>1.4205428623545069</v>
      </c>
      <c r="AF298" s="59">
        <f t="shared" si="88"/>
        <v>1.4445926041274071</v>
      </c>
      <c r="AG298" s="59">
        <f t="shared" si="88"/>
        <v>1.4690495072008716</v>
      </c>
      <c r="AH298" s="59">
        <f t="shared" si="88"/>
        <v>1.4939204648017061</v>
      </c>
      <c r="AI298" s="59">
        <f t="shared" si="88"/>
        <v>1.5192124868588102</v>
      </c>
      <c r="AJ298" s="59">
        <f t="shared" si="88"/>
        <v>1.5449327019789378</v>
      </c>
      <c r="AK298" s="59">
        <f t="shared" si="88"/>
        <v>1.5710883594559097</v>
      </c>
      <c r="AL298" s="59">
        <f t="shared" si="88"/>
        <v>1.5710883594559097</v>
      </c>
      <c r="AM298" s="59">
        <f t="shared" si="88"/>
        <v>1.5710883594559097</v>
      </c>
      <c r="AN298" s="59">
        <f t="shared" si="88"/>
        <v>1.5710883594559097</v>
      </c>
      <c r="AO298" s="59">
        <f t="shared" si="88"/>
        <v>1.5710883594559097</v>
      </c>
    </row>
    <row r="299" spans="9:41" x14ac:dyDescent="0.75">
      <c r="I299" s="165" t="s">
        <v>36</v>
      </c>
      <c r="J299" s="165"/>
      <c r="K299" s="165" t="s">
        <v>64</v>
      </c>
      <c r="L299" s="164">
        <f t="shared" ref="L299:AO299" si="89">IF(AND(TRUE,L$67&lt;&gt;""),L295/L298,"")</f>
        <v>-142841.70000000001</v>
      </c>
      <c r="M299" s="164">
        <f t="shared" si="89"/>
        <v>-68962.877501269439</v>
      </c>
      <c r="N299" s="164">
        <f t="shared" si="89"/>
        <v>-48036.619620833117</v>
      </c>
      <c r="O299" s="164">
        <f t="shared" ca="1" si="89"/>
        <v>-4761.4484362421927</v>
      </c>
      <c r="P299" s="164">
        <f t="shared" ca="1" si="89"/>
        <v>-7090.1868546675978</v>
      </c>
      <c r="Q299" s="164">
        <f t="shared" ca="1" si="89"/>
        <v>-4779.6226589138923</v>
      </c>
      <c r="R299" s="164">
        <f t="shared" ca="1" si="89"/>
        <v>-3320.906375983317</v>
      </c>
      <c r="S299" s="164">
        <f t="shared" ca="1" si="89"/>
        <v>-3265.6195493955397</v>
      </c>
      <c r="T299" s="164">
        <f t="shared" ca="1" si="89"/>
        <v>-3211.2531441771375</v>
      </c>
      <c r="U299" s="164">
        <f t="shared" ca="1" si="89"/>
        <v>-3157.7918370486</v>
      </c>
      <c r="V299" s="164">
        <f t="shared" ca="1" si="89"/>
        <v>-3105.2205598341061</v>
      </c>
      <c r="W299" s="164">
        <f t="shared" ca="1" si="89"/>
        <v>-3255.6631247753257</v>
      </c>
      <c r="X299" s="164">
        <f t="shared" ca="1" si="89"/>
        <v>-4307.4671783109598</v>
      </c>
      <c r="Y299" s="164">
        <f t="shared" ca="1" si="89"/>
        <v>-4444.9580380692787</v>
      </c>
      <c r="Z299" s="164">
        <f t="shared" ca="1" si="89"/>
        <v>-4411.5932011622463</v>
      </c>
      <c r="AA299" s="164">
        <f t="shared" ca="1" si="89"/>
        <v>-4548.5996460773322</v>
      </c>
      <c r="AB299" s="164">
        <f t="shared" ca="1" si="89"/>
        <v>-4569.885770865013</v>
      </c>
      <c r="AC299" s="164">
        <f t="shared" ca="1" si="89"/>
        <v>-4535.726537017732</v>
      </c>
      <c r="AD299" s="164">
        <f t="shared" ca="1" si="89"/>
        <v>-4502.5734345308792</v>
      </c>
      <c r="AE299" s="164">
        <f t="shared" ca="1" si="89"/>
        <v>-4470.4142779658632</v>
      </c>
      <c r="AF299" s="164">
        <f t="shared" ca="1" si="89"/>
        <v>-4439.2371323820025</v>
      </c>
      <c r="AG299" s="164">
        <f t="shared" ca="1" si="89"/>
        <v>-4409.0303096632533</v>
      </c>
      <c r="AH299" s="164">
        <f t="shared" ca="1" si="89"/>
        <v>-4379.7823649113116</v>
      </c>
      <c r="AI299" s="164">
        <f t="shared" ca="1" si="89"/>
        <v>3836.2800969257355</v>
      </c>
      <c r="AJ299" s="164">
        <f t="shared" ca="1" si="89"/>
        <v>4472.9762091745861</v>
      </c>
      <c r="AK299" s="164">
        <f t="shared" ca="1" si="89"/>
        <v>4397.8684956922716</v>
      </c>
      <c r="AL299" s="164">
        <f t="shared" ca="1" si="89"/>
        <v>4397.8684956922716</v>
      </c>
      <c r="AM299" s="164">
        <f t="shared" ca="1" si="89"/>
        <v>4397.8684956922716</v>
      </c>
      <c r="AN299" s="164">
        <f t="shared" ca="1" si="89"/>
        <v>4397.8684956922716</v>
      </c>
      <c r="AO299" s="164">
        <f t="shared" ca="1" si="89"/>
        <v>423610.00610372459</v>
      </c>
    </row>
    <row r="300" spans="9:41" x14ac:dyDescent="0.75">
      <c r="I300" s="165" t="s">
        <v>9</v>
      </c>
      <c r="J300" s="165"/>
      <c r="K300" s="165" t="s">
        <v>64</v>
      </c>
      <c r="L300" s="164">
        <f>L299</f>
        <v>-142841.70000000001</v>
      </c>
      <c r="M300" s="164">
        <f t="shared" ref="M300:AO300" si="90">IF(AND(TRUE,M$67&lt;&gt;""),M299+L300,"")</f>
        <v>-211804.57750126946</v>
      </c>
      <c r="N300" s="164">
        <f t="shared" si="90"/>
        <v>-259841.19712210257</v>
      </c>
      <c r="O300" s="164">
        <f t="shared" ca="1" si="90"/>
        <v>-264602.64555834478</v>
      </c>
      <c r="P300" s="164">
        <f t="shared" ca="1" si="90"/>
        <v>-271692.83241301239</v>
      </c>
      <c r="Q300" s="164">
        <f t="shared" ca="1" si="90"/>
        <v>-276472.45507192629</v>
      </c>
      <c r="R300" s="164">
        <f t="shared" ca="1" si="90"/>
        <v>-279793.36144790961</v>
      </c>
      <c r="S300" s="164">
        <f t="shared" ca="1" si="90"/>
        <v>-283058.98099730513</v>
      </c>
      <c r="T300" s="164">
        <f t="shared" ca="1" si="90"/>
        <v>-286270.23414148227</v>
      </c>
      <c r="U300" s="164">
        <f t="shared" ca="1" si="90"/>
        <v>-289428.02597853087</v>
      </c>
      <c r="V300" s="164">
        <f t="shared" ca="1" si="90"/>
        <v>-292533.24653836497</v>
      </c>
      <c r="W300" s="164">
        <f t="shared" ca="1" si="90"/>
        <v>-295788.90966314031</v>
      </c>
      <c r="X300" s="164">
        <f t="shared" ca="1" si="90"/>
        <v>-300096.37684145127</v>
      </c>
      <c r="Y300" s="164">
        <f t="shared" ca="1" si="90"/>
        <v>-304541.33487952058</v>
      </c>
      <c r="Z300" s="164">
        <f t="shared" ca="1" si="90"/>
        <v>-308952.92808068282</v>
      </c>
      <c r="AA300" s="164">
        <f t="shared" ca="1" si="90"/>
        <v>-313501.52772676013</v>
      </c>
      <c r="AB300" s="164">
        <f t="shared" ca="1" si="90"/>
        <v>-318071.41349762515</v>
      </c>
      <c r="AC300" s="164">
        <f t="shared" ca="1" si="90"/>
        <v>-322607.14003464289</v>
      </c>
      <c r="AD300" s="164">
        <f t="shared" ca="1" si="90"/>
        <v>-327109.71346917376</v>
      </c>
      <c r="AE300" s="164">
        <f t="shared" ca="1" si="90"/>
        <v>-331580.1277471396</v>
      </c>
      <c r="AF300" s="164">
        <f t="shared" ca="1" si="90"/>
        <v>-336019.3648795216</v>
      </c>
      <c r="AG300" s="164">
        <f t="shared" ca="1" si="90"/>
        <v>-340428.39518918487</v>
      </c>
      <c r="AH300" s="164">
        <f t="shared" ca="1" si="90"/>
        <v>-344808.17755409615</v>
      </c>
      <c r="AI300" s="164">
        <f t="shared" ca="1" si="90"/>
        <v>-340971.89745717042</v>
      </c>
      <c r="AJ300" s="164">
        <f t="shared" ca="1" si="90"/>
        <v>-336498.92124799581</v>
      </c>
      <c r="AK300" s="164">
        <f t="shared" ca="1" si="90"/>
        <v>-332101.05275230354</v>
      </c>
      <c r="AL300" s="164">
        <f t="shared" ca="1" si="90"/>
        <v>-327703.18425661128</v>
      </c>
      <c r="AM300" s="164">
        <f t="shared" ca="1" si="90"/>
        <v>-323305.31576091901</v>
      </c>
      <c r="AN300" s="164">
        <f t="shared" ca="1" si="90"/>
        <v>-318907.44726522674</v>
      </c>
      <c r="AO300" s="164">
        <f t="shared" ca="1" si="90"/>
        <v>104702.55883849785</v>
      </c>
    </row>
    <row r="301" spans="9:41" x14ac:dyDescent="0.75"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V301" s="163"/>
    </row>
    <row r="302" spans="9:41" x14ac:dyDescent="0.75">
      <c r="I302" s="165" t="s">
        <v>7</v>
      </c>
      <c r="J302" s="165"/>
      <c r="K302" s="165" t="s">
        <v>64</v>
      </c>
      <c r="L302" s="60">
        <f ca="1">IRR(L295:AO295)</f>
        <v>2.5546688382359406E-2</v>
      </c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64"/>
      <c r="AJ302" s="164"/>
      <c r="AK302" s="164"/>
      <c r="AL302" s="164"/>
      <c r="AM302" s="164"/>
      <c r="AN302" s="164"/>
      <c r="AO302" s="164"/>
    </row>
    <row r="303" spans="9:41" s="1" customFormat="1" x14ac:dyDescent="0.75"/>
    <row r="304" spans="9:41" s="1" customFormat="1" x14ac:dyDescent="0.75"/>
    <row r="305" spans="9:41" s="1" customFormat="1" x14ac:dyDescent="0.75">
      <c r="M305" s="264"/>
    </row>
    <row r="306" spans="9:41" s="1" customFormat="1" x14ac:dyDescent="0.75"/>
    <row r="307" spans="9:41" s="1" customFormat="1" x14ac:dyDescent="0.75">
      <c r="I307" s="333" t="s">
        <v>205</v>
      </c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  <c r="Z307" s="333"/>
      <c r="AA307" s="333"/>
      <c r="AB307" s="333"/>
      <c r="AC307" s="333"/>
      <c r="AD307" s="333"/>
      <c r="AE307" s="333"/>
      <c r="AF307" s="333"/>
      <c r="AG307" s="333"/>
      <c r="AH307" s="333"/>
      <c r="AI307" s="333"/>
      <c r="AJ307" s="333"/>
      <c r="AK307" s="333"/>
      <c r="AL307" s="333"/>
      <c r="AM307" s="333"/>
      <c r="AN307" s="333"/>
      <c r="AO307" s="333"/>
    </row>
    <row r="308" spans="9:41" s="1" customFormat="1" x14ac:dyDescent="0.75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V308" s="3"/>
    </row>
    <row r="309" spans="9:41" x14ac:dyDescent="0.75">
      <c r="I309" s="179" t="s">
        <v>18</v>
      </c>
      <c r="J309" s="179" t="s">
        <v>19</v>
      </c>
      <c r="K309" s="179" t="s">
        <v>20</v>
      </c>
      <c r="L309" s="178">
        <f>YEAR($E$4)</f>
        <v>2022</v>
      </c>
      <c r="M309" s="178">
        <f t="shared" ref="M309:AO309" si="91">IF(L309&lt;&gt;"",IF(L309+1&lt;=YEAR($E$4)+$E$5+$D$62,L309+1,""),"")</f>
        <v>2023</v>
      </c>
      <c r="N309" s="178">
        <f t="shared" si="91"/>
        <v>2024</v>
      </c>
      <c r="O309" s="178">
        <f t="shared" si="91"/>
        <v>2025</v>
      </c>
      <c r="P309" s="178">
        <f t="shared" si="91"/>
        <v>2026</v>
      </c>
      <c r="Q309" s="178">
        <f t="shared" si="91"/>
        <v>2027</v>
      </c>
      <c r="R309" s="178">
        <f t="shared" si="91"/>
        <v>2028</v>
      </c>
      <c r="S309" s="178">
        <f t="shared" si="91"/>
        <v>2029</v>
      </c>
      <c r="T309" s="178">
        <f t="shared" si="91"/>
        <v>2030</v>
      </c>
      <c r="U309" s="178">
        <f t="shared" si="91"/>
        <v>2031</v>
      </c>
      <c r="V309" s="178">
        <f t="shared" si="91"/>
        <v>2032</v>
      </c>
      <c r="W309" s="178">
        <f t="shared" si="91"/>
        <v>2033</v>
      </c>
      <c r="X309" s="178">
        <f t="shared" si="91"/>
        <v>2034</v>
      </c>
      <c r="Y309" s="178">
        <f t="shared" si="91"/>
        <v>2035</v>
      </c>
      <c r="Z309" s="178">
        <f t="shared" si="91"/>
        <v>2036</v>
      </c>
      <c r="AA309" s="178">
        <f t="shared" si="91"/>
        <v>2037</v>
      </c>
      <c r="AB309" s="178">
        <f t="shared" si="91"/>
        <v>2038</v>
      </c>
      <c r="AC309" s="178">
        <f t="shared" si="91"/>
        <v>2039</v>
      </c>
      <c r="AD309" s="178">
        <f t="shared" si="91"/>
        <v>2040</v>
      </c>
      <c r="AE309" s="178">
        <f t="shared" si="91"/>
        <v>2041</v>
      </c>
      <c r="AF309" s="178">
        <f t="shared" si="91"/>
        <v>2042</v>
      </c>
      <c r="AG309" s="178">
        <f t="shared" si="91"/>
        <v>2043</v>
      </c>
      <c r="AH309" s="178">
        <f t="shared" si="91"/>
        <v>2044</v>
      </c>
      <c r="AI309" s="178">
        <f t="shared" si="91"/>
        <v>2045</v>
      </c>
      <c r="AJ309" s="178">
        <f t="shared" si="91"/>
        <v>2046</v>
      </c>
      <c r="AK309" s="178">
        <f t="shared" si="91"/>
        <v>2047</v>
      </c>
      <c r="AL309" s="178">
        <f t="shared" si="91"/>
        <v>2048</v>
      </c>
      <c r="AM309" s="178">
        <f t="shared" si="91"/>
        <v>2049</v>
      </c>
      <c r="AN309" s="178">
        <f t="shared" si="91"/>
        <v>2050</v>
      </c>
      <c r="AO309" s="178">
        <f t="shared" si="91"/>
        <v>2051</v>
      </c>
    </row>
    <row r="310" spans="9:41" s="1" customFormat="1" x14ac:dyDescent="0.75"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V310" s="3"/>
    </row>
    <row r="311" spans="9:41" s="1" customFormat="1" x14ac:dyDescent="0.75">
      <c r="I311" s="10" t="s">
        <v>0</v>
      </c>
      <c r="J311" s="10"/>
      <c r="K311" s="11" t="s">
        <v>217</v>
      </c>
      <c r="L311" s="11">
        <f t="shared" ref="L311:AO311" si="92">IF(AND(TRUE,L$67&lt;&gt;""),L325-L345,"")</f>
        <v>126000</v>
      </c>
      <c r="M311" s="11">
        <f t="shared" si="92"/>
        <v>157552.22999999998</v>
      </c>
      <c r="N311" s="11">
        <f t="shared" si="92"/>
        <v>197910.69999999995</v>
      </c>
      <c r="O311" s="11">
        <f t="shared" ca="1" si="92"/>
        <v>198959.64058337221</v>
      </c>
      <c r="P311" s="11">
        <f t="shared" ca="1" si="92"/>
        <v>200073.27057083941</v>
      </c>
      <c r="Q311" s="11">
        <f t="shared" ca="1" si="92"/>
        <v>201298.91456282354</v>
      </c>
      <c r="R311" s="11">
        <f t="shared" ca="1" si="92"/>
        <v>202640.95909632801</v>
      </c>
      <c r="S311" s="11">
        <f t="shared" ca="1" si="92"/>
        <v>204103.93234465522</v>
      </c>
      <c r="T311" s="11">
        <f t="shared" ca="1" si="92"/>
        <v>205692.50835148629</v>
      </c>
      <c r="U311" s="11">
        <f t="shared" ca="1" si="92"/>
        <v>207411.51138690556</v>
      </c>
      <c r="V311" s="11">
        <f t="shared" ca="1" si="92"/>
        <v>209265.92042881344</v>
      </c>
      <c r="W311" s="11">
        <f t="shared" ca="1" si="92"/>
        <v>211260.87377326778</v>
      </c>
      <c r="X311" s="11">
        <f t="shared" ca="1" si="92"/>
        <v>213401.67377739248</v>
      </c>
      <c r="Y311" s="11">
        <f t="shared" ca="1" si="92"/>
        <v>215693.79173859413</v>
      </c>
      <c r="Z311" s="11">
        <f t="shared" ca="1" si="92"/>
        <v>218142.87291393161</v>
      </c>
      <c r="AA311" s="11">
        <f t="shared" ca="1" si="92"/>
        <v>220754.74168359116</v>
      </c>
      <c r="AB311" s="11">
        <f t="shared" ca="1" si="92"/>
        <v>223535.40686252899</v>
      </c>
      <c r="AC311" s="11">
        <f t="shared" ca="1" si="92"/>
        <v>226491.06716445892</v>
      </c>
      <c r="AD311" s="11">
        <f t="shared" ca="1" si="92"/>
        <v>229628.11682247662</v>
      </c>
      <c r="AE311" s="11">
        <f t="shared" ca="1" si="92"/>
        <v>232953.15137073246</v>
      </c>
      <c r="AF311" s="11">
        <f t="shared" ca="1" si="92"/>
        <v>236472.9735916903</v>
      </c>
      <c r="AG311" s="11">
        <f t="shared" ca="1" si="92"/>
        <v>240194.59963363234</v>
      </c>
      <c r="AH311" s="11">
        <f t="shared" ca="1" si="92"/>
        <v>244125.26530320325</v>
      </c>
      <c r="AI311" s="11">
        <f t="shared" ca="1" si="92"/>
        <v>235722.13939384732</v>
      </c>
      <c r="AJ311" s="11">
        <f t="shared" ca="1" si="92"/>
        <v>226041.04274414887</v>
      </c>
      <c r="AK311" s="11">
        <f t="shared" ca="1" si="92"/>
        <v>216205.04854805523</v>
      </c>
      <c r="AL311" s="11">
        <f t="shared" ca="1" si="92"/>
        <v>206211.67844482407</v>
      </c>
      <c r="AM311" s="11">
        <f t="shared" ca="1" si="92"/>
        <v>196058.41441994125</v>
      </c>
      <c r="AN311" s="11">
        <f t="shared" ca="1" si="92"/>
        <v>185742.6981706603</v>
      </c>
      <c r="AO311" s="11">
        <f t="shared" ca="1" si="92"/>
        <v>175261.93046139088</v>
      </c>
    </row>
    <row r="312" spans="9:41" s="1" customFormat="1" x14ac:dyDescent="0.75">
      <c r="I312" s="10" t="s">
        <v>214</v>
      </c>
      <c r="J312" s="260"/>
      <c r="K312" s="267" t="s">
        <v>217</v>
      </c>
      <c r="L312" s="11">
        <f>IF(AND(TRUE,L$67&lt;&gt;""),L311/L298,"")</f>
        <v>126000</v>
      </c>
      <c r="M312" s="11">
        <f t="shared" ref="M312:AO312" si="93">IF(AND(TRUE,M$67&lt;&gt;""),M311/M298,"")</f>
        <v>149305.84153381042</v>
      </c>
      <c r="N312" s="11">
        <f t="shared" si="93"/>
        <v>185919.83835473578</v>
      </c>
      <c r="O312" s="11">
        <f t="shared" ca="1" si="93"/>
        <v>183749.58614432954</v>
      </c>
      <c r="P312" s="11">
        <f t="shared" ca="1" si="93"/>
        <v>181574.44896422533</v>
      </c>
      <c r="Q312" s="11">
        <f t="shared" ca="1" si="93"/>
        <v>179251.0537293228</v>
      </c>
      <c r="R312" s="11">
        <f t="shared" ca="1" si="93"/>
        <v>177442.01956891443</v>
      </c>
      <c r="S312" s="11">
        <f t="shared" ca="1" si="93"/>
        <v>175747.66628031677</v>
      </c>
      <c r="T312" s="11">
        <f t="shared" ca="1" si="93"/>
        <v>174166.90095239441</v>
      </c>
      <c r="U312" s="11">
        <f t="shared" ca="1" si="93"/>
        <v>172698.65744760062</v>
      </c>
      <c r="V312" s="11">
        <f t="shared" ca="1" si="93"/>
        <v>171341.89604571095</v>
      </c>
      <c r="W312" s="11">
        <f t="shared" ca="1" si="93"/>
        <v>170095.60309442188</v>
      </c>
      <c r="X312" s="11">
        <f t="shared" ca="1" si="93"/>
        <v>168958.79066670989</v>
      </c>
      <c r="Y312" s="11">
        <f t="shared" ca="1" si="93"/>
        <v>167930.49622484751</v>
      </c>
      <c r="Z312" s="11">
        <f t="shared" ca="1" si="93"/>
        <v>167009.78229097638</v>
      </c>
      <c r="AA312" s="11">
        <f t="shared" ca="1" si="93"/>
        <v>166195.73612413785</v>
      </c>
      <c r="AB312" s="11">
        <f t="shared" ca="1" si="93"/>
        <v>165487.46940366333</v>
      </c>
      <c r="AC312" s="11">
        <f t="shared" ca="1" si="93"/>
        <v>164884.11791882964</v>
      </c>
      <c r="AD312" s="11">
        <f t="shared" ca="1" si="93"/>
        <v>164384.84126468498</v>
      </c>
      <c r="AE312" s="11">
        <f t="shared" ca="1" si="93"/>
        <v>163988.82254395314</v>
      </c>
      <c r="AF312" s="11">
        <f t="shared" ca="1" si="93"/>
        <v>163695.26807492526</v>
      </c>
      <c r="AG312" s="11">
        <f t="shared" ca="1" si="93"/>
        <v>163503.40710525092</v>
      </c>
      <c r="AH312" s="11">
        <f t="shared" ca="1" si="93"/>
        <v>163412.49153154009</v>
      </c>
      <c r="AI312" s="11">
        <f t="shared" ca="1" si="93"/>
        <v>155160.74376220844</v>
      </c>
      <c r="AJ312" s="11">
        <f t="shared" ca="1" si="93"/>
        <v>146311.25514697694</v>
      </c>
      <c r="AK312" s="11">
        <f t="shared" ca="1" si="93"/>
        <v>137614.82430111704</v>
      </c>
      <c r="AL312" s="11">
        <f t="shared" ca="1" si="93"/>
        <v>131254.02986006346</v>
      </c>
      <c r="AM312" s="11">
        <f t="shared" ca="1" si="93"/>
        <v>124791.46270795302</v>
      </c>
      <c r="AN312" s="11">
        <f t="shared" ca="1" si="93"/>
        <v>118225.49448140882</v>
      </c>
      <c r="AO312" s="11">
        <f t="shared" ca="1" si="93"/>
        <v>111554.47076323994</v>
      </c>
    </row>
    <row r="313" spans="9:41" s="1" customFormat="1" x14ac:dyDescent="0.75">
      <c r="I313" s="2"/>
      <c r="J313" s="2" t="s">
        <v>215</v>
      </c>
      <c r="K313" s="2" t="s">
        <v>5</v>
      </c>
      <c r="L313" s="262">
        <f t="shared" ref="L313:AO313" si="94">IF(AND(TRUE,L$67&lt;&gt;""),SUMIFS($D:$D,$B:$B,$J313,$C:$C,$K313,$E:$E,"&lt;="&amp;DATE(L$309,1,1),$F:$F,"&gt;="&amp;DATE(L$309,1,1)),"")</f>
        <v>0</v>
      </c>
      <c r="M313" s="262">
        <f t="shared" si="94"/>
        <v>1.6E-2</v>
      </c>
      <c r="N313" s="262">
        <f t="shared" si="94"/>
        <v>1.6E-2</v>
      </c>
      <c r="O313" s="262">
        <f t="shared" si="94"/>
        <v>1.6E-2</v>
      </c>
      <c r="P313" s="262">
        <f t="shared" si="94"/>
        <v>1.6E-2</v>
      </c>
      <c r="Q313" s="262">
        <f t="shared" si="94"/>
        <v>1.6E-2</v>
      </c>
      <c r="R313" s="262">
        <f t="shared" si="94"/>
        <v>1.6E-2</v>
      </c>
      <c r="S313" s="262">
        <f t="shared" si="94"/>
        <v>1.6E-2</v>
      </c>
      <c r="T313" s="262">
        <f t="shared" si="94"/>
        <v>1.6E-2</v>
      </c>
      <c r="U313" s="262">
        <f t="shared" si="94"/>
        <v>1.6E-2</v>
      </c>
      <c r="V313" s="262">
        <f t="shared" si="94"/>
        <v>1.6E-2</v>
      </c>
      <c r="W313" s="262">
        <f t="shared" si="94"/>
        <v>1.6E-2</v>
      </c>
      <c r="X313" s="262">
        <f t="shared" si="94"/>
        <v>1.6E-2</v>
      </c>
      <c r="Y313" s="262">
        <f t="shared" si="94"/>
        <v>1.6E-2</v>
      </c>
      <c r="Z313" s="262">
        <f t="shared" si="94"/>
        <v>1.6E-2</v>
      </c>
      <c r="AA313" s="262">
        <f t="shared" si="94"/>
        <v>1.6E-2</v>
      </c>
      <c r="AB313" s="262">
        <f t="shared" si="94"/>
        <v>1.6E-2</v>
      </c>
      <c r="AC313" s="262">
        <f t="shared" si="94"/>
        <v>1.6E-2</v>
      </c>
      <c r="AD313" s="262">
        <f t="shared" si="94"/>
        <v>1.6E-2</v>
      </c>
      <c r="AE313" s="262">
        <f t="shared" si="94"/>
        <v>1.6E-2</v>
      </c>
      <c r="AF313" s="262">
        <f t="shared" si="94"/>
        <v>1.6E-2</v>
      </c>
      <c r="AG313" s="262">
        <f t="shared" si="94"/>
        <v>1.6E-2</v>
      </c>
      <c r="AH313" s="262">
        <f t="shared" si="94"/>
        <v>1.6E-2</v>
      </c>
      <c r="AI313" s="262">
        <f t="shared" si="94"/>
        <v>1.6E-2</v>
      </c>
      <c r="AJ313" s="262">
        <f t="shared" si="94"/>
        <v>1.6E-2</v>
      </c>
      <c r="AK313" s="262">
        <f t="shared" si="94"/>
        <v>1.6E-2</v>
      </c>
      <c r="AL313" s="262">
        <f t="shared" si="94"/>
        <v>1.6E-2</v>
      </c>
      <c r="AM313" s="262">
        <f t="shared" si="94"/>
        <v>1.6E-2</v>
      </c>
      <c r="AN313" s="262">
        <f t="shared" si="94"/>
        <v>1.6E-2</v>
      </c>
      <c r="AO313" s="262">
        <f t="shared" si="94"/>
        <v>1.6E-2</v>
      </c>
    </row>
    <row r="314" spans="9:41" s="1" customFormat="1" x14ac:dyDescent="0.75">
      <c r="I314" s="245"/>
      <c r="J314" s="168" t="s">
        <v>3</v>
      </c>
      <c r="K314" s="168" t="s">
        <v>85</v>
      </c>
      <c r="L314" s="263">
        <f>IF(AND(TRUE,L$67&lt;&gt;""),SUMIFS($D:$D,$B:$B,$J314,$C:$C,$K314),"")</f>
        <v>-420000</v>
      </c>
      <c r="M314" s="263"/>
      <c r="N314" s="263"/>
      <c r="O314" s="263"/>
      <c r="P314" s="263"/>
      <c r="Q314" s="263"/>
      <c r="R314" s="263"/>
      <c r="S314" s="263"/>
      <c r="T314" s="263"/>
      <c r="U314" s="263"/>
      <c r="V314" s="248"/>
      <c r="W314" s="248"/>
      <c r="X314" s="248"/>
      <c r="Y314" s="248"/>
      <c r="Z314" s="248"/>
      <c r="AA314" s="248"/>
      <c r="AB314" s="248"/>
      <c r="AC314" s="248"/>
      <c r="AD314" s="248"/>
      <c r="AE314" s="248"/>
      <c r="AF314" s="248"/>
      <c r="AG314" s="248"/>
      <c r="AH314" s="248"/>
      <c r="AI314" s="248"/>
      <c r="AJ314" s="248"/>
      <c r="AK314" s="248"/>
      <c r="AL314" s="248"/>
      <c r="AM314" s="248"/>
      <c r="AN314" s="248"/>
      <c r="AO314" s="248"/>
    </row>
    <row r="315" spans="9:41" s="1" customFormat="1" ht="17" x14ac:dyDescent="1.2">
      <c r="I315" s="245"/>
      <c r="J315" s="245" t="s">
        <v>2</v>
      </c>
      <c r="K315" s="253"/>
      <c r="L315" s="263">
        <f>IF(AND(TRUE,L$67&lt;&gt;""),L314,"")</f>
        <v>-420000</v>
      </c>
      <c r="M315" s="263">
        <f>IF(AND(TRUE,M$67&lt;&gt;""),L315*(1+M313),"")</f>
        <v>-426720</v>
      </c>
      <c r="N315" s="263">
        <f t="shared" ref="N315:AO315" si="95">IF(AND(TRUE,N$67&lt;&gt;""),M315*(1+N313),"")</f>
        <v>-433547.52000000002</v>
      </c>
      <c r="O315" s="263">
        <f t="shared" si="95"/>
        <v>-440484.28032000002</v>
      </c>
      <c r="P315" s="263">
        <f t="shared" si="95"/>
        <v>-447532.02880512003</v>
      </c>
      <c r="Q315" s="263">
        <f t="shared" si="95"/>
        <v>-454692.54126600194</v>
      </c>
      <c r="R315" s="263">
        <f t="shared" si="95"/>
        <v>-461967.62192625797</v>
      </c>
      <c r="S315" s="263">
        <f t="shared" si="95"/>
        <v>-469359.1038770781</v>
      </c>
      <c r="T315" s="263">
        <f t="shared" si="95"/>
        <v>-476868.84953911137</v>
      </c>
      <c r="U315" s="263">
        <f t="shared" si="95"/>
        <v>-484498.75113173714</v>
      </c>
      <c r="V315" s="263">
        <f t="shared" si="95"/>
        <v>-492250.73114984494</v>
      </c>
      <c r="W315" s="263">
        <f t="shared" si="95"/>
        <v>-500126.74284824246</v>
      </c>
      <c r="X315" s="263">
        <f t="shared" si="95"/>
        <v>-508128.77073381434</v>
      </c>
      <c r="Y315" s="263">
        <f t="shared" si="95"/>
        <v>-516258.83106555539</v>
      </c>
      <c r="Z315" s="263">
        <f t="shared" si="95"/>
        <v>-524518.97236260434</v>
      </c>
      <c r="AA315" s="263">
        <f t="shared" si="95"/>
        <v>-532911.27592040598</v>
      </c>
      <c r="AB315" s="263">
        <f t="shared" si="95"/>
        <v>-541437.8563351325</v>
      </c>
      <c r="AC315" s="263">
        <f t="shared" si="95"/>
        <v>-550100.86203649465</v>
      </c>
      <c r="AD315" s="263">
        <f t="shared" si="95"/>
        <v>-558902.47582907858</v>
      </c>
      <c r="AE315" s="263">
        <f t="shared" si="95"/>
        <v>-567844.9154423438</v>
      </c>
      <c r="AF315" s="263">
        <f t="shared" si="95"/>
        <v>-576930.43408942129</v>
      </c>
      <c r="AG315" s="263">
        <f t="shared" si="95"/>
        <v>-586161.32103485207</v>
      </c>
      <c r="AH315" s="263">
        <f t="shared" si="95"/>
        <v>-595539.90217140969</v>
      </c>
      <c r="AI315" s="263">
        <f t="shared" si="95"/>
        <v>-605068.54060615227</v>
      </c>
      <c r="AJ315" s="263">
        <f t="shared" si="95"/>
        <v>-614749.63725585071</v>
      </c>
      <c r="AK315" s="263">
        <f t="shared" si="95"/>
        <v>-624585.63145194435</v>
      </c>
      <c r="AL315" s="263">
        <f t="shared" si="95"/>
        <v>-634579.00155517552</v>
      </c>
      <c r="AM315" s="263">
        <f t="shared" si="95"/>
        <v>-644732.26558005833</v>
      </c>
      <c r="AN315" s="263">
        <f t="shared" si="95"/>
        <v>-655047.98182933929</v>
      </c>
      <c r="AO315" s="263">
        <f t="shared" si="95"/>
        <v>-665528.74953860871</v>
      </c>
    </row>
    <row r="316" spans="9:41" s="1" customFormat="1" ht="17" x14ac:dyDescent="1.2">
      <c r="I316" s="245"/>
      <c r="J316" s="245"/>
      <c r="K316" s="244"/>
      <c r="L316" s="253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  <c r="AC316" s="248"/>
      <c r="AD316" s="248"/>
      <c r="AE316" s="248"/>
      <c r="AF316" s="248"/>
      <c r="AG316" s="248"/>
      <c r="AH316" s="248"/>
      <c r="AI316" s="248"/>
      <c r="AJ316" s="248"/>
      <c r="AK316" s="248"/>
      <c r="AL316" s="248"/>
      <c r="AM316" s="248"/>
      <c r="AN316" s="248"/>
      <c r="AO316" s="248"/>
    </row>
    <row r="317" spans="9:41" s="1" customFormat="1" ht="17" x14ac:dyDescent="1.2">
      <c r="I317" s="245"/>
      <c r="J317" s="245"/>
      <c r="K317" s="253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  <c r="AC317" s="248"/>
      <c r="AD317" s="248"/>
      <c r="AE317" s="248"/>
      <c r="AF317" s="248"/>
      <c r="AG317" s="248"/>
      <c r="AH317" s="248"/>
      <c r="AI317" s="248"/>
      <c r="AJ317" s="248"/>
      <c r="AK317" s="248"/>
      <c r="AL317" s="248"/>
      <c r="AM317" s="248"/>
      <c r="AN317" s="248"/>
      <c r="AO317" s="248"/>
    </row>
    <row r="318" spans="9:41" s="1" customFormat="1" x14ac:dyDescent="0.75">
      <c r="I318" s="6" t="s">
        <v>206</v>
      </c>
      <c r="J318" s="6"/>
      <c r="K318" s="268" t="s">
        <v>217</v>
      </c>
      <c r="L318" s="7">
        <f>IF(AND(TRUE,L$67&lt;&gt;""),SUM(L315:L317),"")</f>
        <v>-420000</v>
      </c>
      <c r="M318" s="7">
        <f t="shared" ref="M318:AO318" si="96">IF(AND(TRUE,M$67&lt;&gt;""),SUM(M315:M317),"")</f>
        <v>-426720</v>
      </c>
      <c r="N318" s="7">
        <f t="shared" si="96"/>
        <v>-433547.52000000002</v>
      </c>
      <c r="O318" s="7">
        <f t="shared" si="96"/>
        <v>-440484.28032000002</v>
      </c>
      <c r="P318" s="7">
        <f t="shared" si="96"/>
        <v>-447532.02880512003</v>
      </c>
      <c r="Q318" s="7">
        <f t="shared" si="96"/>
        <v>-454692.54126600194</v>
      </c>
      <c r="R318" s="7">
        <f t="shared" si="96"/>
        <v>-461967.62192625797</v>
      </c>
      <c r="S318" s="7">
        <f t="shared" si="96"/>
        <v>-469359.1038770781</v>
      </c>
      <c r="T318" s="7">
        <f t="shared" si="96"/>
        <v>-476868.84953911137</v>
      </c>
      <c r="U318" s="7">
        <f t="shared" si="96"/>
        <v>-484498.75113173714</v>
      </c>
      <c r="V318" s="7">
        <f t="shared" si="96"/>
        <v>-492250.73114984494</v>
      </c>
      <c r="W318" s="7">
        <f t="shared" si="96"/>
        <v>-500126.74284824246</v>
      </c>
      <c r="X318" s="7">
        <f t="shared" si="96"/>
        <v>-508128.77073381434</v>
      </c>
      <c r="Y318" s="7">
        <f t="shared" si="96"/>
        <v>-516258.83106555539</v>
      </c>
      <c r="Z318" s="7">
        <f t="shared" si="96"/>
        <v>-524518.97236260434</v>
      </c>
      <c r="AA318" s="7">
        <f t="shared" si="96"/>
        <v>-532911.27592040598</v>
      </c>
      <c r="AB318" s="7">
        <f t="shared" si="96"/>
        <v>-541437.8563351325</v>
      </c>
      <c r="AC318" s="7">
        <f t="shared" si="96"/>
        <v>-550100.86203649465</v>
      </c>
      <c r="AD318" s="7">
        <f t="shared" si="96"/>
        <v>-558902.47582907858</v>
      </c>
      <c r="AE318" s="7">
        <f t="shared" si="96"/>
        <v>-567844.9154423438</v>
      </c>
      <c r="AF318" s="7">
        <f t="shared" si="96"/>
        <v>-576930.43408942129</v>
      </c>
      <c r="AG318" s="7">
        <f t="shared" si="96"/>
        <v>-586161.32103485207</v>
      </c>
      <c r="AH318" s="7">
        <f t="shared" si="96"/>
        <v>-595539.90217140969</v>
      </c>
      <c r="AI318" s="7">
        <f t="shared" si="96"/>
        <v>-605068.54060615227</v>
      </c>
      <c r="AJ318" s="7">
        <f t="shared" si="96"/>
        <v>-614749.63725585071</v>
      </c>
      <c r="AK318" s="7">
        <f t="shared" si="96"/>
        <v>-624585.63145194435</v>
      </c>
      <c r="AL318" s="7">
        <f t="shared" si="96"/>
        <v>-634579.00155517552</v>
      </c>
      <c r="AM318" s="7">
        <f t="shared" si="96"/>
        <v>-644732.26558005833</v>
      </c>
      <c r="AN318" s="7">
        <f t="shared" si="96"/>
        <v>-655047.98182933929</v>
      </c>
      <c r="AO318" s="7">
        <f t="shared" si="96"/>
        <v>-665528.74953860871</v>
      </c>
    </row>
    <row r="319" spans="9:41" s="1" customFormat="1" hidden="1" outlineLevel="1" x14ac:dyDescent="0.75"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V319" s="3"/>
    </row>
    <row r="320" spans="9:41" s="1" customFormat="1" ht="17" hidden="1" outlineLevel="1" x14ac:dyDescent="1.2">
      <c r="I320" s="245"/>
      <c r="J320" s="4"/>
      <c r="K320" s="254"/>
      <c r="L320" s="254"/>
      <c r="M320" s="254"/>
      <c r="N320" s="25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253"/>
    </row>
    <row r="321" spans="9:41" s="1" customFormat="1" ht="17" hidden="1" outlineLevel="1" x14ac:dyDescent="1.2">
      <c r="I321" s="245"/>
      <c r="J321" s="245"/>
      <c r="K321" s="244"/>
      <c r="L321" s="244"/>
      <c r="M321" s="244"/>
      <c r="N321" s="25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9:41" s="1" customFormat="1" ht="17" hidden="1" outlineLevel="1" x14ac:dyDescent="1.2">
      <c r="I322" s="245"/>
      <c r="J322" s="245"/>
      <c r="K322" s="244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  <c r="AI322" s="253"/>
      <c r="AJ322" s="253"/>
      <c r="AK322" s="253"/>
      <c r="AL322" s="253"/>
      <c r="AM322" s="253"/>
      <c r="AN322" s="253"/>
      <c r="AO322" s="253"/>
    </row>
    <row r="323" spans="9:41" s="1" customFormat="1" ht="17" hidden="1" outlineLevel="1" x14ac:dyDescent="1.2">
      <c r="I323" s="2"/>
      <c r="J323" s="2"/>
      <c r="K323" s="24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9:41" s="1" customFormat="1" collapsed="1" x14ac:dyDescent="0.75">
      <c r="I324" s="6" t="s">
        <v>207</v>
      </c>
      <c r="J324" s="6"/>
      <c r="K324" s="268" t="s">
        <v>217</v>
      </c>
      <c r="L324" s="7">
        <f t="shared" ref="L324:AO324" si="97">IF(AND(TRUE,L$67&lt;&gt;""),SUM(L320:L323),"")</f>
        <v>0</v>
      </c>
      <c r="M324" s="7">
        <f t="shared" si="97"/>
        <v>0</v>
      </c>
      <c r="N324" s="7">
        <f t="shared" si="97"/>
        <v>0</v>
      </c>
      <c r="O324" s="7">
        <f t="shared" si="97"/>
        <v>0</v>
      </c>
      <c r="P324" s="7">
        <f t="shared" si="97"/>
        <v>0</v>
      </c>
      <c r="Q324" s="7">
        <f t="shared" si="97"/>
        <v>0</v>
      </c>
      <c r="R324" s="7">
        <f t="shared" si="97"/>
        <v>0</v>
      </c>
      <c r="S324" s="7">
        <f t="shared" si="97"/>
        <v>0</v>
      </c>
      <c r="T324" s="7">
        <f t="shared" si="97"/>
        <v>0</v>
      </c>
      <c r="U324" s="7">
        <f t="shared" si="97"/>
        <v>0</v>
      </c>
      <c r="V324" s="7">
        <f t="shared" si="97"/>
        <v>0</v>
      </c>
      <c r="W324" s="7">
        <f t="shared" si="97"/>
        <v>0</v>
      </c>
      <c r="X324" s="7">
        <f t="shared" si="97"/>
        <v>0</v>
      </c>
      <c r="Y324" s="7">
        <f t="shared" si="97"/>
        <v>0</v>
      </c>
      <c r="Z324" s="7">
        <f t="shared" si="97"/>
        <v>0</v>
      </c>
      <c r="AA324" s="7">
        <f t="shared" si="97"/>
        <v>0</v>
      </c>
      <c r="AB324" s="7">
        <f t="shared" si="97"/>
        <v>0</v>
      </c>
      <c r="AC324" s="7">
        <f t="shared" si="97"/>
        <v>0</v>
      </c>
      <c r="AD324" s="7">
        <f t="shared" si="97"/>
        <v>0</v>
      </c>
      <c r="AE324" s="7">
        <f t="shared" si="97"/>
        <v>0</v>
      </c>
      <c r="AF324" s="7">
        <f t="shared" si="97"/>
        <v>0</v>
      </c>
      <c r="AG324" s="7">
        <f t="shared" si="97"/>
        <v>0</v>
      </c>
      <c r="AH324" s="7">
        <f t="shared" si="97"/>
        <v>0</v>
      </c>
      <c r="AI324" s="7">
        <f t="shared" si="97"/>
        <v>0</v>
      </c>
      <c r="AJ324" s="7">
        <f t="shared" si="97"/>
        <v>0</v>
      </c>
      <c r="AK324" s="7">
        <f t="shared" si="97"/>
        <v>0</v>
      </c>
      <c r="AL324" s="7">
        <f t="shared" si="97"/>
        <v>0</v>
      </c>
      <c r="AM324" s="7">
        <f t="shared" si="97"/>
        <v>0</v>
      </c>
      <c r="AN324" s="7">
        <f t="shared" si="97"/>
        <v>0</v>
      </c>
      <c r="AO324" s="7">
        <f t="shared" si="97"/>
        <v>0</v>
      </c>
    </row>
    <row r="325" spans="9:41" s="1" customFormat="1" x14ac:dyDescent="0.75">
      <c r="I325" s="10" t="s">
        <v>208</v>
      </c>
      <c r="J325" s="10"/>
      <c r="K325" s="11"/>
      <c r="L325" s="11">
        <f t="shared" ref="L325:AO325" si="98">IF(AND(TRUE,L$67&lt;&gt;""),L318+L324,"")</f>
        <v>-420000</v>
      </c>
      <c r="M325" s="11">
        <f t="shared" si="98"/>
        <v>-426720</v>
      </c>
      <c r="N325" s="11">
        <f t="shared" si="98"/>
        <v>-433547.52000000002</v>
      </c>
      <c r="O325" s="11">
        <f t="shared" si="98"/>
        <v>-440484.28032000002</v>
      </c>
      <c r="P325" s="11">
        <f t="shared" si="98"/>
        <v>-447532.02880512003</v>
      </c>
      <c r="Q325" s="11">
        <f t="shared" si="98"/>
        <v>-454692.54126600194</v>
      </c>
      <c r="R325" s="11">
        <f t="shared" si="98"/>
        <v>-461967.62192625797</v>
      </c>
      <c r="S325" s="11">
        <f t="shared" si="98"/>
        <v>-469359.1038770781</v>
      </c>
      <c r="T325" s="11">
        <f t="shared" si="98"/>
        <v>-476868.84953911137</v>
      </c>
      <c r="U325" s="11">
        <f t="shared" si="98"/>
        <v>-484498.75113173714</v>
      </c>
      <c r="V325" s="11">
        <f t="shared" si="98"/>
        <v>-492250.73114984494</v>
      </c>
      <c r="W325" s="11">
        <f t="shared" si="98"/>
        <v>-500126.74284824246</v>
      </c>
      <c r="X325" s="11">
        <f t="shared" si="98"/>
        <v>-508128.77073381434</v>
      </c>
      <c r="Y325" s="11">
        <f t="shared" si="98"/>
        <v>-516258.83106555539</v>
      </c>
      <c r="Z325" s="11">
        <f t="shared" si="98"/>
        <v>-524518.97236260434</v>
      </c>
      <c r="AA325" s="11">
        <f t="shared" si="98"/>
        <v>-532911.27592040598</v>
      </c>
      <c r="AB325" s="11">
        <f t="shared" si="98"/>
        <v>-541437.8563351325</v>
      </c>
      <c r="AC325" s="11">
        <f t="shared" si="98"/>
        <v>-550100.86203649465</v>
      </c>
      <c r="AD325" s="11">
        <f t="shared" si="98"/>
        <v>-558902.47582907858</v>
      </c>
      <c r="AE325" s="11">
        <f t="shared" si="98"/>
        <v>-567844.9154423438</v>
      </c>
      <c r="AF325" s="11">
        <f t="shared" si="98"/>
        <v>-576930.43408942129</v>
      </c>
      <c r="AG325" s="11">
        <f t="shared" si="98"/>
        <v>-586161.32103485207</v>
      </c>
      <c r="AH325" s="11">
        <f t="shared" si="98"/>
        <v>-595539.90217140969</v>
      </c>
      <c r="AI325" s="11">
        <f t="shared" si="98"/>
        <v>-605068.54060615227</v>
      </c>
      <c r="AJ325" s="11">
        <f t="shared" si="98"/>
        <v>-614749.63725585071</v>
      </c>
      <c r="AK325" s="11">
        <f t="shared" si="98"/>
        <v>-624585.63145194435</v>
      </c>
      <c r="AL325" s="11">
        <f t="shared" si="98"/>
        <v>-634579.00155517552</v>
      </c>
      <c r="AM325" s="11">
        <f t="shared" si="98"/>
        <v>-644732.26558005833</v>
      </c>
      <c r="AN325" s="11">
        <f t="shared" si="98"/>
        <v>-655047.98182933929</v>
      </c>
      <c r="AO325" s="11">
        <f t="shared" si="98"/>
        <v>-665528.74953860871</v>
      </c>
    </row>
    <row r="326" spans="9:41" s="1" customFormat="1" x14ac:dyDescent="0.75">
      <c r="I326" s="250" t="s">
        <v>212</v>
      </c>
      <c r="J326" s="250"/>
      <c r="K326" s="251"/>
      <c r="L326" s="251">
        <f>L325</f>
        <v>-420000</v>
      </c>
      <c r="M326" s="251">
        <f t="shared" ref="M326:AO326" si="99">M325-L325</f>
        <v>-6720</v>
      </c>
      <c r="N326" s="251">
        <f t="shared" si="99"/>
        <v>-6827.5200000000186</v>
      </c>
      <c r="O326" s="251">
        <f t="shared" si="99"/>
        <v>-6936.7603200000012</v>
      </c>
      <c r="P326" s="251">
        <f t="shared" si="99"/>
        <v>-7047.7484851200134</v>
      </c>
      <c r="Q326" s="251">
        <f t="shared" si="99"/>
        <v>-7160.5124608819024</v>
      </c>
      <c r="R326" s="251">
        <f t="shared" si="99"/>
        <v>-7275.0806602560333</v>
      </c>
      <c r="S326" s="251">
        <f t="shared" si="99"/>
        <v>-7391.4819508201326</v>
      </c>
      <c r="T326" s="251">
        <f t="shared" si="99"/>
        <v>-7509.7456620332669</v>
      </c>
      <c r="U326" s="251">
        <f t="shared" si="99"/>
        <v>-7629.9015926257707</v>
      </c>
      <c r="V326" s="251">
        <f t="shared" si="99"/>
        <v>-7751.9800181078026</v>
      </c>
      <c r="W326" s="251">
        <f t="shared" si="99"/>
        <v>-7876.0116983975167</v>
      </c>
      <c r="X326" s="251">
        <f t="shared" si="99"/>
        <v>-8002.0278855718789</v>
      </c>
      <c r="Y326" s="251">
        <f t="shared" si="99"/>
        <v>-8130.0603317410569</v>
      </c>
      <c r="Z326" s="251">
        <f t="shared" si="99"/>
        <v>-8260.1412970489473</v>
      </c>
      <c r="AA326" s="251">
        <f t="shared" si="99"/>
        <v>-8392.3035578016425</v>
      </c>
      <c r="AB326" s="251">
        <f t="shared" si="99"/>
        <v>-8526.5804147265153</v>
      </c>
      <c r="AC326" s="251">
        <f t="shared" si="99"/>
        <v>-8663.0057013621554</v>
      </c>
      <c r="AD326" s="251">
        <f t="shared" si="99"/>
        <v>-8801.6137925839284</v>
      </c>
      <c r="AE326" s="251">
        <f t="shared" si="99"/>
        <v>-8942.4396132652182</v>
      </c>
      <c r="AF326" s="251">
        <f t="shared" si="99"/>
        <v>-9085.5186470774934</v>
      </c>
      <c r="AG326" s="251">
        <f t="shared" si="99"/>
        <v>-9230.8869454307714</v>
      </c>
      <c r="AH326" s="251">
        <f t="shared" si="99"/>
        <v>-9378.5811365576228</v>
      </c>
      <c r="AI326" s="251">
        <f t="shared" si="99"/>
        <v>-9528.6384347425774</v>
      </c>
      <c r="AJ326" s="251">
        <f t="shared" si="99"/>
        <v>-9681.0966496984474</v>
      </c>
      <c r="AK326" s="251">
        <f t="shared" si="99"/>
        <v>-9835.9941960936412</v>
      </c>
      <c r="AL326" s="251">
        <f t="shared" si="99"/>
        <v>-9993.3701032311656</v>
      </c>
      <c r="AM326" s="251">
        <f t="shared" si="99"/>
        <v>-10153.26402488281</v>
      </c>
      <c r="AN326" s="251">
        <f t="shared" si="99"/>
        <v>-10315.716249280958</v>
      </c>
      <c r="AO326" s="251">
        <f t="shared" si="99"/>
        <v>-10480.767709269421</v>
      </c>
    </row>
    <row r="332" spans="9:41" s="1" customFormat="1" x14ac:dyDescent="0.75">
      <c r="I332" s="247" t="s">
        <v>211</v>
      </c>
      <c r="J332" s="8"/>
      <c r="K332" s="9" t="s">
        <v>217</v>
      </c>
      <c r="L332" s="9">
        <f>IF(AND(TRUE,L$67&lt;&gt;""),SUM(L328:L331),"")</f>
        <v>0</v>
      </c>
      <c r="M332" s="9">
        <f t="shared" ref="M332:AO332" si="100">IF(AND(TRUE,M$67&lt;&gt;""),SUM(M328:M331),"")</f>
        <v>0</v>
      </c>
      <c r="N332" s="9">
        <f t="shared" si="100"/>
        <v>0</v>
      </c>
      <c r="O332" s="9">
        <f t="shared" si="100"/>
        <v>0</v>
      </c>
      <c r="P332" s="9">
        <f t="shared" si="100"/>
        <v>0</v>
      </c>
      <c r="Q332" s="9">
        <f t="shared" si="100"/>
        <v>0</v>
      </c>
      <c r="R332" s="9">
        <f t="shared" si="100"/>
        <v>0</v>
      </c>
      <c r="S332" s="9">
        <f t="shared" si="100"/>
        <v>0</v>
      </c>
      <c r="T332" s="9">
        <f t="shared" si="100"/>
        <v>0</v>
      </c>
      <c r="U332" s="9">
        <f t="shared" si="100"/>
        <v>0</v>
      </c>
      <c r="V332" s="9">
        <f t="shared" si="100"/>
        <v>0</v>
      </c>
      <c r="W332" s="9">
        <f t="shared" si="100"/>
        <v>0</v>
      </c>
      <c r="X332" s="9">
        <f t="shared" si="100"/>
        <v>0</v>
      </c>
      <c r="Y332" s="9">
        <f t="shared" si="100"/>
        <v>0</v>
      </c>
      <c r="Z332" s="9">
        <f t="shared" si="100"/>
        <v>0</v>
      </c>
      <c r="AA332" s="9">
        <f t="shared" si="100"/>
        <v>0</v>
      </c>
      <c r="AB332" s="9">
        <f t="shared" si="100"/>
        <v>0</v>
      </c>
      <c r="AC332" s="9">
        <f t="shared" si="100"/>
        <v>0</v>
      </c>
      <c r="AD332" s="9">
        <f t="shared" si="100"/>
        <v>0</v>
      </c>
      <c r="AE332" s="9">
        <f t="shared" si="100"/>
        <v>0</v>
      </c>
      <c r="AF332" s="9">
        <f t="shared" si="100"/>
        <v>0</v>
      </c>
      <c r="AG332" s="9">
        <f t="shared" si="100"/>
        <v>0</v>
      </c>
      <c r="AH332" s="9">
        <f t="shared" si="100"/>
        <v>0</v>
      </c>
      <c r="AI332" s="9">
        <f t="shared" si="100"/>
        <v>0</v>
      </c>
      <c r="AJ332" s="9">
        <f t="shared" si="100"/>
        <v>0</v>
      </c>
      <c r="AK332" s="9">
        <f t="shared" si="100"/>
        <v>0</v>
      </c>
      <c r="AL332" s="9">
        <f t="shared" si="100"/>
        <v>0</v>
      </c>
      <c r="AM332" s="9">
        <f t="shared" si="100"/>
        <v>0</v>
      </c>
      <c r="AN332" s="9">
        <f t="shared" si="100"/>
        <v>0</v>
      </c>
      <c r="AO332" s="9">
        <f t="shared" si="100"/>
        <v>0</v>
      </c>
    </row>
    <row r="333" spans="9:41" s="1" customFormat="1" x14ac:dyDescent="0.75">
      <c r="I333" s="2"/>
      <c r="J333" s="168" t="s">
        <v>3</v>
      </c>
      <c r="K333" s="168" t="s">
        <v>85</v>
      </c>
      <c r="L333" s="263">
        <f>IF(AND(TRUE,L$67&lt;&gt;""),SUMIFS($D:$D,$B:$B,$J333,$C:$C,$K333),"")</f>
        <v>-420000</v>
      </c>
      <c r="M333" s="3"/>
      <c r="N333" s="3"/>
      <c r="O333" s="3"/>
      <c r="P333" s="3"/>
      <c r="Q333" s="3"/>
      <c r="R333" s="3"/>
      <c r="S333" s="3"/>
      <c r="T333" s="3"/>
      <c r="V333" s="3"/>
    </row>
    <row r="334" spans="9:41" s="1" customFormat="1" x14ac:dyDescent="0.75">
      <c r="I334" s="245"/>
      <c r="J334" s="4" t="s">
        <v>58</v>
      </c>
      <c r="K334" s="4" t="s">
        <v>216</v>
      </c>
      <c r="L334" s="248">
        <f t="shared" ref="L334:AO334" si="101">IF(AND(TRUE,L$67&lt;&gt;""),L95,"")</f>
        <v>-126000</v>
      </c>
      <c r="M334" s="248">
        <f t="shared" si="101"/>
        <v>-38272.229999999996</v>
      </c>
      <c r="N334" s="248">
        <f t="shared" si="101"/>
        <v>-47185.99</v>
      </c>
      <c r="O334" s="248">
        <f t="shared" ca="1" si="101"/>
        <v>-7985.7009033722961</v>
      </c>
      <c r="P334" s="248">
        <f t="shared" si="101"/>
        <v>-8161.3784725871574</v>
      </c>
      <c r="Q334" s="248">
        <f t="shared" si="101"/>
        <v>-8386.1564528659819</v>
      </c>
      <c r="R334" s="248">
        <f t="shared" si="101"/>
        <v>-8617.1251937605448</v>
      </c>
      <c r="S334" s="248">
        <f t="shared" si="101"/>
        <v>-8854.4551991473982</v>
      </c>
      <c r="T334" s="248">
        <f t="shared" si="101"/>
        <v>-9098.3216688643424</v>
      </c>
      <c r="U334" s="248">
        <f t="shared" si="101"/>
        <v>-9348.9046280450239</v>
      </c>
      <c r="V334" s="248">
        <f t="shared" si="101"/>
        <v>-9606.3890600156392</v>
      </c>
      <c r="W334" s="248">
        <f t="shared" si="101"/>
        <v>-9870.9650428518325</v>
      </c>
      <c r="X334" s="248">
        <f t="shared" si="101"/>
        <v>-10142.827889696593</v>
      </c>
      <c r="Y334" s="248">
        <f t="shared" si="101"/>
        <v>-10422.17829294275</v>
      </c>
      <c r="Z334" s="248">
        <f t="shared" si="101"/>
        <v>-10709.222472386477</v>
      </c>
      <c r="AA334" s="248">
        <f t="shared" si="101"/>
        <v>-11004.172327461209</v>
      </c>
      <c r="AB334" s="248">
        <f t="shared" si="101"/>
        <v>-11307.245593664335</v>
      </c>
      <c r="AC334" s="248">
        <f t="shared" si="101"/>
        <v>-11618.666003292125</v>
      </c>
      <c r="AD334" s="248">
        <f t="shared" si="101"/>
        <v>-11938.66345060158</v>
      </c>
      <c r="AE334" s="248">
        <f t="shared" si="101"/>
        <v>-12267.474161521121</v>
      </c>
      <c r="AF334" s="248">
        <f t="shared" si="101"/>
        <v>-12605.34086803538</v>
      </c>
      <c r="AG334" s="248">
        <f t="shared" si="101"/>
        <v>-12952.512987372829</v>
      </c>
      <c r="AH334" s="248">
        <f t="shared" si="101"/>
        <v>-13309.246806128567</v>
      </c>
      <c r="AI334" s="248">
        <f t="shared" si="101"/>
        <v>-1125.5125253866727</v>
      </c>
      <c r="AJ334" s="248">
        <f t="shared" si="101"/>
        <v>0</v>
      </c>
      <c r="AK334" s="248">
        <f t="shared" si="101"/>
        <v>0</v>
      </c>
      <c r="AL334" s="248">
        <f t="shared" si="101"/>
        <v>0</v>
      </c>
      <c r="AM334" s="248">
        <f t="shared" si="101"/>
        <v>0</v>
      </c>
      <c r="AN334" s="248">
        <f t="shared" si="101"/>
        <v>0</v>
      </c>
      <c r="AO334" s="248">
        <f t="shared" si="101"/>
        <v>0</v>
      </c>
    </row>
    <row r="335" spans="9:41" s="1" customFormat="1" x14ac:dyDescent="0.75">
      <c r="I335" s="245"/>
      <c r="J335" s="245"/>
      <c r="K335" s="244"/>
      <c r="L335" s="248">
        <f>IF(AND(TRUE,L$67&lt;&gt;""),L333+L334,"")</f>
        <v>-546000</v>
      </c>
      <c r="M335" s="248">
        <f>IF(AND(TRUE,M$67&lt;&gt;""),L335+M334,"")</f>
        <v>-584272.23</v>
      </c>
      <c r="N335" s="248">
        <f t="shared" ref="N335:AO335" si="102">IF(AND(TRUE,N$67&lt;&gt;""),M335+N334,"")</f>
        <v>-631458.22</v>
      </c>
      <c r="O335" s="248">
        <f t="shared" ca="1" si="102"/>
        <v>-639443.92090337223</v>
      </c>
      <c r="P335" s="248">
        <f t="shared" ca="1" si="102"/>
        <v>-647605.29937595944</v>
      </c>
      <c r="Q335" s="248">
        <f t="shared" ca="1" si="102"/>
        <v>-655991.45582882548</v>
      </c>
      <c r="R335" s="248">
        <f t="shared" ca="1" si="102"/>
        <v>-664608.58102258598</v>
      </c>
      <c r="S335" s="248">
        <f t="shared" ca="1" si="102"/>
        <v>-673463.03622173332</v>
      </c>
      <c r="T335" s="248">
        <f t="shared" ca="1" si="102"/>
        <v>-682561.35789059766</v>
      </c>
      <c r="U335" s="248">
        <f t="shared" ca="1" si="102"/>
        <v>-691910.2625186427</v>
      </c>
      <c r="V335" s="248">
        <f t="shared" ca="1" si="102"/>
        <v>-701516.65157865838</v>
      </c>
      <c r="W335" s="248">
        <f t="shared" ca="1" si="102"/>
        <v>-711387.61662151024</v>
      </c>
      <c r="X335" s="248">
        <f t="shared" ca="1" si="102"/>
        <v>-721530.44451120682</v>
      </c>
      <c r="Y335" s="248">
        <f t="shared" ca="1" si="102"/>
        <v>-731952.62280414952</v>
      </c>
      <c r="Z335" s="248">
        <f t="shared" ca="1" si="102"/>
        <v>-742661.84527653595</v>
      </c>
      <c r="AA335" s="248">
        <f t="shared" ca="1" si="102"/>
        <v>-753666.01760399714</v>
      </c>
      <c r="AB335" s="248">
        <f t="shared" ca="1" si="102"/>
        <v>-764973.26319766149</v>
      </c>
      <c r="AC335" s="248">
        <f t="shared" ca="1" si="102"/>
        <v>-776591.92920095357</v>
      </c>
      <c r="AD335" s="248">
        <f t="shared" ca="1" si="102"/>
        <v>-788530.5926515552</v>
      </c>
      <c r="AE335" s="248">
        <f t="shared" ca="1" si="102"/>
        <v>-800798.06681307626</v>
      </c>
      <c r="AF335" s="248">
        <f t="shared" ca="1" si="102"/>
        <v>-813403.4076811116</v>
      </c>
      <c r="AG335" s="248">
        <f t="shared" ca="1" si="102"/>
        <v>-826355.92066848441</v>
      </c>
      <c r="AH335" s="248">
        <f t="shared" ca="1" si="102"/>
        <v>-839665.16747461294</v>
      </c>
      <c r="AI335" s="248">
        <f t="shared" ca="1" si="102"/>
        <v>-840790.67999999959</v>
      </c>
      <c r="AJ335" s="248">
        <f t="shared" ca="1" si="102"/>
        <v>-840790.67999999959</v>
      </c>
      <c r="AK335" s="248">
        <f t="shared" ca="1" si="102"/>
        <v>-840790.67999999959</v>
      </c>
      <c r="AL335" s="248">
        <f t="shared" ca="1" si="102"/>
        <v>-840790.67999999959</v>
      </c>
      <c r="AM335" s="248">
        <f t="shared" ca="1" si="102"/>
        <v>-840790.67999999959</v>
      </c>
      <c r="AN335" s="248">
        <f t="shared" ca="1" si="102"/>
        <v>-840790.67999999959</v>
      </c>
      <c r="AO335" s="248">
        <f t="shared" ca="1" si="102"/>
        <v>-840790.67999999959</v>
      </c>
    </row>
    <row r="336" spans="9:41" s="1" customFormat="1" x14ac:dyDescent="0.75">
      <c r="I336" s="245"/>
      <c r="J336" s="245"/>
      <c r="K336" s="244"/>
      <c r="L336" s="244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  <c r="AB336" s="248"/>
      <c r="AC336" s="248"/>
      <c r="AD336" s="248"/>
      <c r="AE336" s="248"/>
      <c r="AF336" s="248"/>
      <c r="AG336" s="248"/>
      <c r="AH336" s="248"/>
      <c r="AI336" s="248"/>
      <c r="AJ336" s="248"/>
      <c r="AK336" s="248"/>
      <c r="AL336" s="248"/>
      <c r="AM336" s="248"/>
      <c r="AN336" s="248"/>
      <c r="AO336" s="248"/>
    </row>
    <row r="337" spans="9:41" s="1" customFormat="1" x14ac:dyDescent="0.75">
      <c r="I337" s="245"/>
      <c r="J337" s="245"/>
      <c r="K337" s="244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  <c r="AB337" s="248"/>
      <c r="AC337" s="248"/>
      <c r="AD337" s="248"/>
      <c r="AE337" s="248"/>
      <c r="AF337" s="248"/>
      <c r="AG337" s="248"/>
      <c r="AH337" s="248"/>
      <c r="AI337" s="248"/>
      <c r="AJ337" s="248"/>
      <c r="AK337" s="248"/>
      <c r="AL337" s="248"/>
      <c r="AM337" s="248"/>
      <c r="AN337" s="248"/>
      <c r="AO337" s="248"/>
    </row>
    <row r="338" spans="9:41" s="1" customFormat="1" x14ac:dyDescent="0.75">
      <c r="I338" s="247" t="s">
        <v>210</v>
      </c>
      <c r="J338" s="8"/>
      <c r="K338" s="9" t="s">
        <v>217</v>
      </c>
      <c r="L338" s="9">
        <f>IF(AND(TRUE,L$67&lt;&gt;""),SUM(L335:L337),"")</f>
        <v>-546000</v>
      </c>
      <c r="M338" s="9">
        <f t="shared" ref="M338:AO338" si="103">IF(AND(TRUE,M$67&lt;&gt;""),SUM(M335:M337),"")</f>
        <v>-584272.23</v>
      </c>
      <c r="N338" s="9">
        <f t="shared" si="103"/>
        <v>-631458.22</v>
      </c>
      <c r="O338" s="9">
        <f t="shared" ca="1" si="103"/>
        <v>-639443.92090337223</v>
      </c>
      <c r="P338" s="9">
        <f t="shared" ca="1" si="103"/>
        <v>-647605.29937595944</v>
      </c>
      <c r="Q338" s="9">
        <f t="shared" ca="1" si="103"/>
        <v>-655991.45582882548</v>
      </c>
      <c r="R338" s="9">
        <f t="shared" ca="1" si="103"/>
        <v>-664608.58102258598</v>
      </c>
      <c r="S338" s="9">
        <f t="shared" ca="1" si="103"/>
        <v>-673463.03622173332</v>
      </c>
      <c r="T338" s="9">
        <f t="shared" ca="1" si="103"/>
        <v>-682561.35789059766</v>
      </c>
      <c r="U338" s="9">
        <f t="shared" ca="1" si="103"/>
        <v>-691910.2625186427</v>
      </c>
      <c r="V338" s="9">
        <f t="shared" ca="1" si="103"/>
        <v>-701516.65157865838</v>
      </c>
      <c r="W338" s="9">
        <f t="shared" ca="1" si="103"/>
        <v>-711387.61662151024</v>
      </c>
      <c r="X338" s="9">
        <f t="shared" ca="1" si="103"/>
        <v>-721530.44451120682</v>
      </c>
      <c r="Y338" s="9">
        <f t="shared" ca="1" si="103"/>
        <v>-731952.62280414952</v>
      </c>
      <c r="Z338" s="9">
        <f t="shared" ca="1" si="103"/>
        <v>-742661.84527653595</v>
      </c>
      <c r="AA338" s="9">
        <f t="shared" ca="1" si="103"/>
        <v>-753666.01760399714</v>
      </c>
      <c r="AB338" s="9">
        <f t="shared" ca="1" si="103"/>
        <v>-764973.26319766149</v>
      </c>
      <c r="AC338" s="9">
        <f t="shared" ca="1" si="103"/>
        <v>-776591.92920095357</v>
      </c>
      <c r="AD338" s="9">
        <f t="shared" ca="1" si="103"/>
        <v>-788530.5926515552</v>
      </c>
      <c r="AE338" s="9">
        <f t="shared" ca="1" si="103"/>
        <v>-800798.06681307626</v>
      </c>
      <c r="AF338" s="9">
        <f t="shared" ca="1" si="103"/>
        <v>-813403.4076811116</v>
      </c>
      <c r="AG338" s="9">
        <f t="shared" ca="1" si="103"/>
        <v>-826355.92066848441</v>
      </c>
      <c r="AH338" s="9">
        <f t="shared" ca="1" si="103"/>
        <v>-839665.16747461294</v>
      </c>
      <c r="AI338" s="9">
        <f t="shared" ca="1" si="103"/>
        <v>-840790.67999999959</v>
      </c>
      <c r="AJ338" s="9">
        <f t="shared" ca="1" si="103"/>
        <v>-840790.67999999959</v>
      </c>
      <c r="AK338" s="9">
        <f t="shared" ca="1" si="103"/>
        <v>-840790.67999999959</v>
      </c>
      <c r="AL338" s="9">
        <f t="shared" ca="1" si="103"/>
        <v>-840790.67999999959</v>
      </c>
      <c r="AM338" s="9">
        <f t="shared" ca="1" si="103"/>
        <v>-840790.67999999959</v>
      </c>
      <c r="AN338" s="9">
        <f t="shared" ca="1" si="103"/>
        <v>-840790.67999999959</v>
      </c>
      <c r="AO338" s="9">
        <f t="shared" ca="1" si="103"/>
        <v>-840790.67999999959</v>
      </c>
    </row>
    <row r="339" spans="9:41" s="1" customFormat="1" hidden="1" outlineLevel="1" x14ac:dyDescent="0.75"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V339" s="3"/>
    </row>
    <row r="340" spans="9:41" s="1" customFormat="1" ht="17" hidden="1" outlineLevel="1" x14ac:dyDescent="1.2">
      <c r="I340" s="245"/>
      <c r="J340" s="4"/>
      <c r="K340" s="244"/>
      <c r="L340" s="24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9:41" s="1" customFormat="1" ht="17" hidden="1" outlineLevel="1" x14ac:dyDescent="1.2">
      <c r="I341" s="245"/>
      <c r="J341" s="245"/>
      <c r="K341" s="24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9:41" s="1" customFormat="1" ht="17" hidden="1" outlineLevel="1" x14ac:dyDescent="1.2">
      <c r="I342" s="245"/>
      <c r="J342" s="245"/>
      <c r="K342" s="24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9:41" s="1" customFormat="1" ht="17" hidden="1" outlineLevel="1" x14ac:dyDescent="1.2">
      <c r="I343" s="2"/>
      <c r="J343" s="2"/>
      <c r="K343" s="24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9:41" s="1" customFormat="1" collapsed="1" x14ac:dyDescent="0.75">
      <c r="I344" s="252" t="s">
        <v>213</v>
      </c>
      <c r="J344" s="8"/>
      <c r="K344" s="9" t="s">
        <v>217</v>
      </c>
      <c r="L344" s="9">
        <f t="shared" ref="L344:AO344" si="104">IF(AND(TRUE,L$67&lt;&gt;""),SUM(L340:L343),"")</f>
        <v>0</v>
      </c>
      <c r="M344" s="9">
        <f t="shared" si="104"/>
        <v>0</v>
      </c>
      <c r="N344" s="9">
        <f t="shared" si="104"/>
        <v>0</v>
      </c>
      <c r="O344" s="9">
        <f t="shared" si="104"/>
        <v>0</v>
      </c>
      <c r="P344" s="9">
        <f t="shared" si="104"/>
        <v>0</v>
      </c>
      <c r="Q344" s="9">
        <f t="shared" si="104"/>
        <v>0</v>
      </c>
      <c r="R344" s="9">
        <f t="shared" si="104"/>
        <v>0</v>
      </c>
      <c r="S344" s="9">
        <f t="shared" si="104"/>
        <v>0</v>
      </c>
      <c r="T344" s="9">
        <f t="shared" si="104"/>
        <v>0</v>
      </c>
      <c r="U344" s="9">
        <f t="shared" si="104"/>
        <v>0</v>
      </c>
      <c r="V344" s="9">
        <f t="shared" si="104"/>
        <v>0</v>
      </c>
      <c r="W344" s="9">
        <f t="shared" si="104"/>
        <v>0</v>
      </c>
      <c r="X344" s="9">
        <f t="shared" si="104"/>
        <v>0</v>
      </c>
      <c r="Y344" s="9">
        <f t="shared" si="104"/>
        <v>0</v>
      </c>
      <c r="Z344" s="9">
        <f t="shared" si="104"/>
        <v>0</v>
      </c>
      <c r="AA344" s="9">
        <f t="shared" si="104"/>
        <v>0</v>
      </c>
      <c r="AB344" s="9">
        <f t="shared" si="104"/>
        <v>0</v>
      </c>
      <c r="AC344" s="9">
        <f t="shared" si="104"/>
        <v>0</v>
      </c>
      <c r="AD344" s="9">
        <f t="shared" si="104"/>
        <v>0</v>
      </c>
      <c r="AE344" s="9">
        <f t="shared" si="104"/>
        <v>0</v>
      </c>
      <c r="AF344" s="9">
        <f t="shared" si="104"/>
        <v>0</v>
      </c>
      <c r="AG344" s="9">
        <f t="shared" si="104"/>
        <v>0</v>
      </c>
      <c r="AH344" s="9">
        <f t="shared" si="104"/>
        <v>0</v>
      </c>
      <c r="AI344" s="9">
        <f t="shared" si="104"/>
        <v>0</v>
      </c>
      <c r="AJ344" s="9">
        <f t="shared" si="104"/>
        <v>0</v>
      </c>
      <c r="AK344" s="9">
        <f t="shared" si="104"/>
        <v>0</v>
      </c>
      <c r="AL344" s="9">
        <f t="shared" si="104"/>
        <v>0</v>
      </c>
      <c r="AM344" s="9">
        <f t="shared" si="104"/>
        <v>0</v>
      </c>
      <c r="AN344" s="9">
        <f t="shared" si="104"/>
        <v>0</v>
      </c>
      <c r="AO344" s="9">
        <f t="shared" si="104"/>
        <v>0</v>
      </c>
    </row>
    <row r="345" spans="9:41" s="1" customFormat="1" x14ac:dyDescent="0.75">
      <c r="I345" s="10" t="s">
        <v>209</v>
      </c>
      <c r="J345" s="10"/>
      <c r="K345" s="11"/>
      <c r="L345" s="11">
        <f t="shared" ref="L345:AO345" si="105">IF(AND(TRUE,L$67&lt;&gt;""),L332+L338+L344,"")</f>
        <v>-546000</v>
      </c>
      <c r="M345" s="11">
        <f t="shared" si="105"/>
        <v>-584272.23</v>
      </c>
      <c r="N345" s="11">
        <f t="shared" si="105"/>
        <v>-631458.22</v>
      </c>
      <c r="O345" s="11">
        <f t="shared" ca="1" si="105"/>
        <v>-639443.92090337223</v>
      </c>
      <c r="P345" s="11">
        <f t="shared" ca="1" si="105"/>
        <v>-647605.29937595944</v>
      </c>
      <c r="Q345" s="11">
        <f t="shared" ca="1" si="105"/>
        <v>-655991.45582882548</v>
      </c>
      <c r="R345" s="11">
        <f t="shared" ca="1" si="105"/>
        <v>-664608.58102258598</v>
      </c>
      <c r="S345" s="11">
        <f t="shared" ca="1" si="105"/>
        <v>-673463.03622173332</v>
      </c>
      <c r="T345" s="11">
        <f t="shared" ca="1" si="105"/>
        <v>-682561.35789059766</v>
      </c>
      <c r="U345" s="11">
        <f t="shared" ca="1" si="105"/>
        <v>-691910.2625186427</v>
      </c>
      <c r="V345" s="11">
        <f t="shared" ca="1" si="105"/>
        <v>-701516.65157865838</v>
      </c>
      <c r="W345" s="11">
        <f t="shared" ca="1" si="105"/>
        <v>-711387.61662151024</v>
      </c>
      <c r="X345" s="11">
        <f t="shared" ca="1" si="105"/>
        <v>-721530.44451120682</v>
      </c>
      <c r="Y345" s="11">
        <f t="shared" ca="1" si="105"/>
        <v>-731952.62280414952</v>
      </c>
      <c r="Z345" s="11">
        <f t="shared" ca="1" si="105"/>
        <v>-742661.84527653595</v>
      </c>
      <c r="AA345" s="11">
        <f t="shared" ca="1" si="105"/>
        <v>-753666.01760399714</v>
      </c>
      <c r="AB345" s="11">
        <f t="shared" ca="1" si="105"/>
        <v>-764973.26319766149</v>
      </c>
      <c r="AC345" s="11">
        <f t="shared" ca="1" si="105"/>
        <v>-776591.92920095357</v>
      </c>
      <c r="AD345" s="11">
        <f t="shared" ca="1" si="105"/>
        <v>-788530.5926515552</v>
      </c>
      <c r="AE345" s="11">
        <f t="shared" ca="1" si="105"/>
        <v>-800798.06681307626</v>
      </c>
      <c r="AF345" s="11">
        <f t="shared" ca="1" si="105"/>
        <v>-813403.4076811116</v>
      </c>
      <c r="AG345" s="11">
        <f t="shared" ca="1" si="105"/>
        <v>-826355.92066848441</v>
      </c>
      <c r="AH345" s="11">
        <f t="shared" ca="1" si="105"/>
        <v>-839665.16747461294</v>
      </c>
      <c r="AI345" s="11">
        <f t="shared" ca="1" si="105"/>
        <v>-840790.67999999959</v>
      </c>
      <c r="AJ345" s="11">
        <f t="shared" ca="1" si="105"/>
        <v>-840790.67999999959</v>
      </c>
      <c r="AK345" s="11">
        <f t="shared" ca="1" si="105"/>
        <v>-840790.67999999959</v>
      </c>
      <c r="AL345" s="11">
        <f t="shared" ca="1" si="105"/>
        <v>-840790.67999999959</v>
      </c>
      <c r="AM345" s="11">
        <f t="shared" ca="1" si="105"/>
        <v>-840790.67999999959</v>
      </c>
      <c r="AN345" s="11">
        <f t="shared" ca="1" si="105"/>
        <v>-840790.67999999959</v>
      </c>
      <c r="AO345" s="11">
        <f t="shared" ca="1" si="105"/>
        <v>-840790.67999999959</v>
      </c>
    </row>
    <row r="346" spans="9:41" s="1" customFormat="1" x14ac:dyDescent="0.75">
      <c r="I346" s="250" t="s">
        <v>212</v>
      </c>
      <c r="J346" s="250"/>
      <c r="K346" s="251"/>
      <c r="L346" s="251">
        <f>L345</f>
        <v>-546000</v>
      </c>
      <c r="M346" s="251">
        <f t="shared" ref="M346:AO346" si="106">M345-L345</f>
        <v>-38272.229999999981</v>
      </c>
      <c r="N346" s="251">
        <f t="shared" si="106"/>
        <v>-47185.989999999991</v>
      </c>
      <c r="O346" s="251">
        <f t="shared" ca="1" si="106"/>
        <v>-7985.700903372257</v>
      </c>
      <c r="P346" s="251">
        <f t="shared" ca="1" si="106"/>
        <v>-8161.3784725872101</v>
      </c>
      <c r="Q346" s="251">
        <f t="shared" ca="1" si="106"/>
        <v>-8386.1564528660383</v>
      </c>
      <c r="R346" s="251">
        <f t="shared" ca="1" si="106"/>
        <v>-8617.1251937604975</v>
      </c>
      <c r="S346" s="251">
        <f t="shared" ca="1" si="106"/>
        <v>-8854.4551991473418</v>
      </c>
      <c r="T346" s="251">
        <f t="shared" ca="1" si="106"/>
        <v>-9098.3216688643442</v>
      </c>
      <c r="U346" s="251">
        <f t="shared" ca="1" si="106"/>
        <v>-9348.904628045042</v>
      </c>
      <c r="V346" s="251">
        <f t="shared" ca="1" si="106"/>
        <v>-9606.3890600156737</v>
      </c>
      <c r="W346" s="251">
        <f t="shared" ca="1" si="106"/>
        <v>-9870.9650428518653</v>
      </c>
      <c r="X346" s="251">
        <f t="shared" ca="1" si="106"/>
        <v>-10142.827889696578</v>
      </c>
      <c r="Y346" s="251">
        <f t="shared" ca="1" si="106"/>
        <v>-10422.178292942699</v>
      </c>
      <c r="Z346" s="251">
        <f t="shared" ca="1" si="106"/>
        <v>-10709.222472386435</v>
      </c>
      <c r="AA346" s="251">
        <f t="shared" ca="1" si="106"/>
        <v>-11004.172327461187</v>
      </c>
      <c r="AB346" s="251">
        <f t="shared" ca="1" si="106"/>
        <v>-11307.245593664353</v>
      </c>
      <c r="AC346" s="251">
        <f t="shared" ca="1" si="106"/>
        <v>-11618.666003292077</v>
      </c>
      <c r="AD346" s="251">
        <f t="shared" ca="1" si="106"/>
        <v>-11938.663450601627</v>
      </c>
      <c r="AE346" s="251">
        <f t="shared" ca="1" si="106"/>
        <v>-12267.474161521066</v>
      </c>
      <c r="AF346" s="251">
        <f t="shared" ca="1" si="106"/>
        <v>-12605.340868035331</v>
      </c>
      <c r="AG346" s="251">
        <f t="shared" ca="1" si="106"/>
        <v>-12952.512987372815</v>
      </c>
      <c r="AH346" s="251">
        <f t="shared" ca="1" si="106"/>
        <v>-13309.246806128533</v>
      </c>
      <c r="AI346" s="251">
        <f t="shared" ca="1" si="106"/>
        <v>-1125.5125253866427</v>
      </c>
      <c r="AJ346" s="251">
        <f t="shared" ca="1" si="106"/>
        <v>0</v>
      </c>
      <c r="AK346" s="251">
        <f t="shared" ca="1" si="106"/>
        <v>0</v>
      </c>
      <c r="AL346" s="251">
        <f t="shared" ca="1" si="106"/>
        <v>0</v>
      </c>
      <c r="AM346" s="251">
        <f t="shared" ca="1" si="106"/>
        <v>0</v>
      </c>
      <c r="AN346" s="251">
        <f t="shared" ca="1" si="106"/>
        <v>0</v>
      </c>
      <c r="AO346" s="251">
        <f t="shared" ca="1" si="106"/>
        <v>0</v>
      </c>
    </row>
  </sheetData>
  <mergeCells count="7">
    <mergeCell ref="I307:AO307"/>
    <mergeCell ref="I65:AO65"/>
    <mergeCell ref="I285:AO285"/>
    <mergeCell ref="B1:F1"/>
    <mergeCell ref="B12:F12"/>
    <mergeCell ref="B44:F44"/>
    <mergeCell ref="B51:F51"/>
  </mergeCells>
  <conditionalFormatting sqref="D36 D42">
    <cfRule type="expression" dxfId="113" priority="30">
      <formula>#REF!&lt;0.2</formula>
    </cfRule>
  </conditionalFormatting>
  <conditionalFormatting sqref="D62 D129:D131">
    <cfRule type="expression" dxfId="112" priority="31">
      <formula>#REF!&lt;0.2</formula>
    </cfRule>
  </conditionalFormatting>
  <conditionalFormatting sqref="D98:D100">
    <cfRule type="expression" dxfId="111" priority="10">
      <formula>#REF!&lt;0.2</formula>
    </cfRule>
  </conditionalFormatting>
  <conditionalFormatting sqref="D160:D162">
    <cfRule type="expression" dxfId="110" priority="19">
      <formula>#REF!&lt;0.2</formula>
    </cfRule>
  </conditionalFormatting>
  <conditionalFormatting sqref="D213:D215">
    <cfRule type="expression" dxfId="109" priority="18">
      <formula>#REF!&lt;0.2</formula>
    </cfRule>
  </conditionalFormatting>
  <conditionalFormatting sqref="D245:D247">
    <cfRule type="expression" dxfId="108" priority="17">
      <formula>#REF!&lt;0.2</formula>
    </cfRule>
  </conditionalFormatting>
  <conditionalFormatting sqref="K311:AO311">
    <cfRule type="cellIs" dxfId="107" priority="8" operator="lessThan">
      <formula>0</formula>
    </cfRule>
    <cfRule type="cellIs" dxfId="106" priority="9" operator="greaterThan">
      <formula>0</formula>
    </cfRule>
  </conditionalFormatting>
  <conditionalFormatting sqref="K325:AO326">
    <cfRule type="cellIs" dxfId="105" priority="6" operator="lessThan">
      <formula>0</formula>
    </cfRule>
    <cfRule type="cellIs" dxfId="104" priority="7" operator="greaterThan">
      <formula>0</formula>
    </cfRule>
  </conditionalFormatting>
  <conditionalFormatting sqref="K345:AO346">
    <cfRule type="cellIs" dxfId="103" priority="4" operator="lessThan">
      <formula>0</formula>
    </cfRule>
    <cfRule type="cellIs" dxfId="102" priority="5" operator="greaterThan">
      <formula>0</formula>
    </cfRule>
  </conditionalFormatting>
  <conditionalFormatting sqref="L86:AO86">
    <cfRule type="cellIs" dxfId="101" priority="28" operator="lessThan">
      <formula>0</formula>
    </cfRule>
    <cfRule type="cellIs" dxfId="100" priority="29" operator="greaterThan">
      <formula>0</formula>
    </cfRule>
  </conditionalFormatting>
  <conditionalFormatting sqref="L190:AO190">
    <cfRule type="cellIs" dxfId="99" priority="26" operator="lessThan">
      <formula>0</formula>
    </cfRule>
    <cfRule type="cellIs" dxfId="98" priority="27" operator="greaterThan">
      <formula>0</formula>
    </cfRule>
  </conditionalFormatting>
  <conditionalFormatting sqref="L197:AO197">
    <cfRule type="cellIs" dxfId="97" priority="24" operator="lessThan">
      <formula>0</formula>
    </cfRule>
    <cfRule type="cellIs" dxfId="96" priority="25" operator="greaterThan">
      <formula>0</formula>
    </cfRule>
  </conditionalFormatting>
  <conditionalFormatting sqref="L274:AO274">
    <cfRule type="cellIs" dxfId="95" priority="22" operator="lessThan">
      <formula>0</formula>
    </cfRule>
    <cfRule type="cellIs" dxfId="94" priority="23" operator="greaterThan">
      <formula>0</formula>
    </cfRule>
  </conditionalFormatting>
  <conditionalFormatting sqref="L279:AO280">
    <cfRule type="cellIs" dxfId="93" priority="20" operator="lessThan">
      <formula>0</formula>
    </cfRule>
    <cfRule type="cellIs" dxfId="92" priority="21" operator="greaterThan">
      <formula>0</formula>
    </cfRule>
  </conditionalFormatting>
  <conditionalFormatting sqref="L295:AO295">
    <cfRule type="cellIs" dxfId="91" priority="15" operator="lessThan">
      <formula>0</formula>
    </cfRule>
    <cfRule type="cellIs" dxfId="90" priority="16" operator="greaterThan">
      <formula>0</formula>
    </cfRule>
  </conditionalFormatting>
  <conditionalFormatting sqref="L299:AO300">
    <cfRule type="cellIs" dxfId="89" priority="13" operator="lessThan">
      <formula>0</formula>
    </cfRule>
    <cfRule type="cellIs" dxfId="88" priority="14" operator="greaterThan">
      <formula>0</formula>
    </cfRule>
  </conditionalFormatting>
  <conditionalFormatting sqref="L302:AO302">
    <cfRule type="cellIs" dxfId="87" priority="11" operator="lessThan">
      <formula>0</formula>
    </cfRule>
    <cfRule type="cellIs" dxfId="86" priority="12" operator="greaterThan">
      <formula>0</formula>
    </cfRule>
  </conditionalFormatting>
  <conditionalFormatting sqref="L312:AO312">
    <cfRule type="cellIs" dxfId="85" priority="2" operator="lessThan">
      <formula>0</formula>
    </cfRule>
    <cfRule type="cellIs" dxfId="84" priority="3" operator="greaterThan">
      <formula>0</formula>
    </cfRule>
  </conditionalFormatting>
  <dataValidations count="2">
    <dataValidation type="list" allowBlank="1" showInputMessage="1" showErrorMessage="1" sqref="E6" xr:uid="{68A78649-3947-4680-858A-8F58A456EA46}">
      <formula1>"Privato/Imprese,Costruttore"</formula1>
    </dataValidation>
    <dataValidation type="list" allowBlank="1" showInputMessage="1" showErrorMessage="1" sqref="E7" xr:uid="{C5B67AA6-D8DC-456E-B9ED-19C0290494A3}">
      <formula1>"SI,NO"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540E-1CF4-40E8-8190-7687E4B3E394}">
  <sheetPr codeName="Foglio17">
    <tabColor theme="5" tint="-0.499984740745262"/>
  </sheetPr>
  <dimension ref="B1:AO339"/>
  <sheetViews>
    <sheetView zoomScale="40" zoomScaleNormal="40" workbookViewId="0">
      <selection activeCell="D32" sqref="D32"/>
    </sheetView>
  </sheetViews>
  <sheetFormatPr defaultColWidth="8.76953125" defaultRowHeight="14.75" outlineLevelRow="1" x14ac:dyDescent="0.75"/>
  <cols>
    <col min="1" max="1" width="2.76953125" style="139" customWidth="1"/>
    <col min="2" max="2" width="25.453125" style="139" customWidth="1"/>
    <col min="3" max="4" width="12.76953125" style="139" customWidth="1"/>
    <col min="5" max="6" width="9.76953125" style="139" customWidth="1"/>
    <col min="7" max="7" width="2.76953125" style="139" customWidth="1"/>
    <col min="8" max="8" width="13.54296875" style="139" bestFit="1" customWidth="1"/>
    <col min="9" max="9" width="8.76953125" style="139" bestFit="1" customWidth="1"/>
    <col min="10" max="10" width="25.2265625" style="139" customWidth="1"/>
    <col min="11" max="11" width="17" style="139" bestFit="1" customWidth="1"/>
    <col min="12" max="23" width="10.76953125" style="139" customWidth="1"/>
    <col min="24" max="24" width="11.453125" style="139" bestFit="1" customWidth="1"/>
    <col min="25" max="41" width="10.76953125" style="139" customWidth="1"/>
    <col min="42" max="42" width="9.76953125" style="139" customWidth="1"/>
    <col min="43" max="16384" width="8.76953125" style="139"/>
  </cols>
  <sheetData>
    <row r="1" spans="2:13" x14ac:dyDescent="0.75">
      <c r="B1" s="303" t="s">
        <v>6</v>
      </c>
      <c r="C1" s="303"/>
      <c r="D1" s="303"/>
      <c r="E1" s="303"/>
      <c r="F1" s="303"/>
    </row>
    <row r="2" spans="2:13" x14ac:dyDescent="0.75">
      <c r="B2" s="304" t="s">
        <v>39</v>
      </c>
      <c r="C2" s="61"/>
      <c r="D2" s="68" t="s">
        <v>236</v>
      </c>
      <c r="E2" s="61"/>
      <c r="F2" s="61"/>
    </row>
    <row r="3" spans="2:13" x14ac:dyDescent="0.75">
      <c r="B3" s="168" t="s">
        <v>3</v>
      </c>
      <c r="C3" s="168" t="s">
        <v>85</v>
      </c>
      <c r="D3" s="48">
        <f>-215000</f>
        <v>-215000</v>
      </c>
      <c r="E3" s="43">
        <v>45036</v>
      </c>
      <c r="F3" s="99">
        <f>EDATE(E3,($E$5)*12)-1</f>
        <v>55262</v>
      </c>
    </row>
    <row r="4" spans="2:13" x14ac:dyDescent="0.75">
      <c r="B4" s="139" t="s">
        <v>111</v>
      </c>
      <c r="E4" s="43">
        <v>45036</v>
      </c>
      <c r="F4" s="99">
        <f>EDATE(E4,($E$5)*12)-1</f>
        <v>55262</v>
      </c>
      <c r="I4" s="139" t="s">
        <v>7</v>
      </c>
      <c r="J4" s="213">
        <f>$L$295</f>
        <v>5.4560218914747161E-2</v>
      </c>
      <c r="M4" s="310"/>
    </row>
    <row r="5" spans="2:13" x14ac:dyDescent="0.75">
      <c r="B5" s="139" t="s">
        <v>8</v>
      </c>
      <c r="E5" s="44">
        <v>28</v>
      </c>
      <c r="I5" s="139" t="s">
        <v>9</v>
      </c>
      <c r="J5" s="212">
        <f>MAX(293:293)</f>
        <v>26054.393859013187</v>
      </c>
    </row>
    <row r="6" spans="2:13" x14ac:dyDescent="0.75">
      <c r="B6" s="139" t="s">
        <v>110</v>
      </c>
      <c r="E6" s="44" t="s">
        <v>109</v>
      </c>
    </row>
    <row r="7" spans="2:13" x14ac:dyDescent="0.75">
      <c r="B7" s="139" t="s">
        <v>108</v>
      </c>
      <c r="E7" s="44" t="s">
        <v>203</v>
      </c>
    </row>
    <row r="8" spans="2:13" x14ac:dyDescent="0.75">
      <c r="B8" s="139" t="s">
        <v>107</v>
      </c>
      <c r="C8" s="139" t="s">
        <v>5</v>
      </c>
      <c r="D8" s="278">
        <f>568.1+47.41+13.74</f>
        <v>629.25</v>
      </c>
      <c r="E8" s="204">
        <f>$E$4</f>
        <v>45036</v>
      </c>
      <c r="F8" s="204">
        <f>EDATE(E8,$E$5*12)-1</f>
        <v>55262</v>
      </c>
    </row>
    <row r="9" spans="2:13" x14ac:dyDescent="0.75">
      <c r="B9" s="202" t="s">
        <v>215</v>
      </c>
      <c r="C9" s="265" t="s">
        <v>5</v>
      </c>
      <c r="D9" s="266">
        <v>0</v>
      </c>
      <c r="E9" s="237">
        <f>E4</f>
        <v>45036</v>
      </c>
      <c r="F9" s="270">
        <v>45291</v>
      </c>
    </row>
    <row r="10" spans="2:13" x14ac:dyDescent="0.75">
      <c r="B10" s="202" t="s">
        <v>215</v>
      </c>
      <c r="C10" s="265" t="s">
        <v>5</v>
      </c>
      <c r="D10" s="266">
        <v>8.0000000000000002E-3</v>
      </c>
      <c r="E10" s="237">
        <f>F9+1</f>
        <v>45292</v>
      </c>
      <c r="F10" s="237">
        <f>F4</f>
        <v>55262</v>
      </c>
    </row>
    <row r="12" spans="2:13" x14ac:dyDescent="0.75">
      <c r="B12" s="240" t="s">
        <v>10</v>
      </c>
      <c r="C12" s="240"/>
      <c r="D12" s="240"/>
      <c r="E12" s="240"/>
      <c r="F12" s="240"/>
    </row>
    <row r="13" spans="2:13" x14ac:dyDescent="0.75">
      <c r="B13" s="134" t="s">
        <v>98</v>
      </c>
      <c r="C13" s="134" t="s">
        <v>97</v>
      </c>
      <c r="D13" s="45">
        <f>(900*12*(1-21%)+1100)</f>
        <v>9632</v>
      </c>
      <c r="E13" s="120">
        <v>45036</v>
      </c>
      <c r="F13" s="120">
        <v>45809</v>
      </c>
    </row>
    <row r="14" spans="2:13" x14ac:dyDescent="0.75">
      <c r="B14" s="134" t="s">
        <v>98</v>
      </c>
      <c r="C14" s="134" t="s">
        <v>97</v>
      </c>
      <c r="D14" s="45">
        <f>(900*12*(1-21%)+1700)</f>
        <v>10232</v>
      </c>
      <c r="E14" s="120">
        <v>45839</v>
      </c>
      <c r="F14" s="120">
        <v>55262</v>
      </c>
    </row>
    <row r="15" spans="2:13" x14ac:dyDescent="0.75">
      <c r="B15" s="134" t="s">
        <v>98</v>
      </c>
      <c r="C15" s="134" t="s">
        <v>96</v>
      </c>
      <c r="D15" s="119">
        <f>25*12+120*12*0.57-67-16</f>
        <v>1037.8</v>
      </c>
      <c r="E15" s="118">
        <v>45036</v>
      </c>
      <c r="F15" s="118">
        <v>55262</v>
      </c>
    </row>
    <row r="16" spans="2:13" x14ac:dyDescent="0.75">
      <c r="B16" s="185" t="s">
        <v>4</v>
      </c>
      <c r="C16" s="134" t="s">
        <v>97</v>
      </c>
      <c r="D16" s="119">
        <v>240000</v>
      </c>
      <c r="E16" s="258">
        <v>46356</v>
      </c>
      <c r="F16" s="258">
        <v>46356</v>
      </c>
    </row>
    <row r="17" spans="2:6" x14ac:dyDescent="0.75">
      <c r="B17" s="185" t="s">
        <v>4</v>
      </c>
      <c r="C17" s="134" t="s">
        <v>96</v>
      </c>
      <c r="D17" s="119">
        <v>0</v>
      </c>
      <c r="E17" s="258">
        <v>46356</v>
      </c>
      <c r="F17" s="258">
        <v>46356</v>
      </c>
    </row>
    <row r="19" spans="2:6" x14ac:dyDescent="0.75">
      <c r="B19" s="241" t="s">
        <v>11</v>
      </c>
      <c r="C19" s="241"/>
      <c r="D19" s="241"/>
      <c r="E19" s="241"/>
      <c r="F19" s="241"/>
    </row>
    <row r="20" spans="2:6" x14ac:dyDescent="0.75">
      <c r="B20" s="139" t="s">
        <v>90</v>
      </c>
      <c r="C20" s="139" t="s">
        <v>5</v>
      </c>
      <c r="D20" s="226">
        <v>0</v>
      </c>
      <c r="E20" s="204">
        <f>$E$4</f>
        <v>45036</v>
      </c>
      <c r="F20" s="204">
        <f>EDATE(E20,$E$5*12)-1</f>
        <v>55262</v>
      </c>
    </row>
    <row r="21" spans="2:6" x14ac:dyDescent="0.75">
      <c r="B21" s="139" t="s">
        <v>89</v>
      </c>
      <c r="C21" s="305" t="s">
        <v>274</v>
      </c>
      <c r="D21" s="45">
        <f>-1700</f>
        <v>-1700</v>
      </c>
      <c r="E21" s="204">
        <f>$E$4</f>
        <v>45036</v>
      </c>
      <c r="F21" s="204">
        <f>EDATE(E21,$E$5*12)-1</f>
        <v>55262</v>
      </c>
    </row>
    <row r="22" spans="2:6" x14ac:dyDescent="0.75">
      <c r="B22" s="139" t="s">
        <v>89</v>
      </c>
      <c r="C22" s="305" t="s">
        <v>275</v>
      </c>
      <c r="D22" s="45">
        <v>-2500</v>
      </c>
      <c r="E22" s="204">
        <v>46023</v>
      </c>
      <c r="F22" s="204">
        <v>46388</v>
      </c>
    </row>
    <row r="23" spans="2:6" x14ac:dyDescent="0.75">
      <c r="B23" s="139" t="s">
        <v>88</v>
      </c>
      <c r="C23" s="139" t="s">
        <v>5</v>
      </c>
      <c r="D23" s="45">
        <f>(-39.21+23.7)*12</f>
        <v>-186.12</v>
      </c>
      <c r="E23" s="204">
        <f t="shared" ref="E23:E28" si="0">$E$4</f>
        <v>45036</v>
      </c>
      <c r="F23" s="204">
        <v>46053</v>
      </c>
    </row>
    <row r="24" spans="2:6" x14ac:dyDescent="0.75">
      <c r="B24" s="139" t="s">
        <v>93</v>
      </c>
      <c r="C24" s="139" t="s">
        <v>95</v>
      </c>
      <c r="D24" s="45">
        <v>0</v>
      </c>
      <c r="E24" s="204">
        <f t="shared" si="0"/>
        <v>45036</v>
      </c>
      <c r="F24" s="204">
        <f>EDATE(E24,$E$5*12)-1</f>
        <v>55262</v>
      </c>
    </row>
    <row r="25" spans="2:6" x14ac:dyDescent="0.75">
      <c r="B25" s="139" t="s">
        <v>93</v>
      </c>
      <c r="C25" s="139" t="s">
        <v>94</v>
      </c>
      <c r="D25" s="45">
        <v>0</v>
      </c>
      <c r="E25" s="204">
        <f t="shared" si="0"/>
        <v>45036</v>
      </c>
      <c r="F25" s="204">
        <f>EDATE(E25,$E$5*12)-1</f>
        <v>55262</v>
      </c>
    </row>
    <row r="26" spans="2:6" x14ac:dyDescent="0.75">
      <c r="B26" s="139" t="s">
        <v>93</v>
      </c>
      <c r="C26" s="139" t="s">
        <v>92</v>
      </c>
      <c r="D26" s="45">
        <v>0</v>
      </c>
      <c r="E26" s="204">
        <f t="shared" si="0"/>
        <v>45036</v>
      </c>
      <c r="F26" s="204">
        <f>EDATE(E26,$E$5*12)-1</f>
        <v>55262</v>
      </c>
    </row>
    <row r="27" spans="2:6" x14ac:dyDescent="0.75">
      <c r="B27" s="139" t="s">
        <v>87</v>
      </c>
      <c r="C27" s="139" t="s">
        <v>5</v>
      </c>
      <c r="D27" s="45">
        <v>0</v>
      </c>
      <c r="E27" s="204">
        <f t="shared" si="0"/>
        <v>45036</v>
      </c>
      <c r="F27" s="204">
        <f>EDATE(E27,$E$5*12)-1</f>
        <v>55262</v>
      </c>
    </row>
    <row r="28" spans="2:6" x14ac:dyDescent="0.75">
      <c r="B28" s="139" t="s">
        <v>86</v>
      </c>
      <c r="C28" s="139" t="s">
        <v>5</v>
      </c>
      <c r="D28" s="45">
        <v>-500</v>
      </c>
      <c r="E28" s="204">
        <f t="shared" si="0"/>
        <v>45036</v>
      </c>
      <c r="F28" s="204">
        <f>EDATE(E28,$E$5*12)-1</f>
        <v>55262</v>
      </c>
    </row>
    <row r="30" spans="2:6" x14ac:dyDescent="0.75">
      <c r="B30" s="243" t="s">
        <v>12</v>
      </c>
      <c r="C30" s="243"/>
      <c r="D30" s="243"/>
      <c r="E30" s="243"/>
      <c r="F30" s="243"/>
    </row>
    <row r="31" spans="2:6" x14ac:dyDescent="0.75">
      <c r="B31" s="139" t="s">
        <v>13</v>
      </c>
      <c r="D31" s="259">
        <v>10</v>
      </c>
    </row>
    <row r="33" spans="2:6" x14ac:dyDescent="0.75">
      <c r="B33" s="273" t="s">
        <v>276</v>
      </c>
      <c r="C33" s="249"/>
      <c r="D33" s="249"/>
      <c r="E33" s="249"/>
      <c r="F33" s="249"/>
    </row>
    <row r="35" spans="2:6" x14ac:dyDescent="0.75">
      <c r="B35" s="242" t="s">
        <v>15</v>
      </c>
      <c r="C35" s="242"/>
      <c r="D35" s="242"/>
      <c r="E35" s="242"/>
      <c r="F35" s="242"/>
    </row>
    <row r="36" spans="2:6" x14ac:dyDescent="0.75">
      <c r="B36" s="139" t="s">
        <v>57</v>
      </c>
      <c r="C36" s="139" t="s">
        <v>101</v>
      </c>
      <c r="D36" s="45">
        <f>-IF($E$7="SI",MAX(2%*$D$8*105%*120,1000),MAX(9%*$D$8*105%*120,1000))</f>
        <v>-7135.6950000000006</v>
      </c>
      <c r="E36" s="204">
        <f t="shared" ref="E36:E38" si="1">$E$4</f>
        <v>45036</v>
      </c>
      <c r="F36" s="204">
        <f t="shared" ref="F36:F38" si="2">EDATE(E36,$E$5*12)-1</f>
        <v>55262</v>
      </c>
    </row>
    <row r="37" spans="2:6" x14ac:dyDescent="0.75">
      <c r="B37" s="139" t="s">
        <v>57</v>
      </c>
      <c r="C37" s="139" t="s">
        <v>100</v>
      </c>
      <c r="D37" s="45">
        <f>-IF($E$6="Privato/Imprese",50,200)</f>
        <v>-50</v>
      </c>
      <c r="E37" s="204">
        <f t="shared" si="1"/>
        <v>45036</v>
      </c>
      <c r="F37" s="204">
        <f t="shared" si="2"/>
        <v>55262</v>
      </c>
    </row>
    <row r="38" spans="2:6" x14ac:dyDescent="0.75">
      <c r="B38" s="139" t="s">
        <v>57</v>
      </c>
      <c r="C38" s="139" t="s">
        <v>99</v>
      </c>
      <c r="D38" s="45">
        <f>-IF($E$6="Privato/Imprese",50,200)</f>
        <v>-50</v>
      </c>
      <c r="E38" s="204">
        <f t="shared" si="1"/>
        <v>45036</v>
      </c>
      <c r="F38" s="204">
        <f t="shared" si="2"/>
        <v>55262</v>
      </c>
    </row>
    <row r="39" spans="2:6" x14ac:dyDescent="0.75">
      <c r="B39" s="139" t="s">
        <v>57</v>
      </c>
      <c r="C39" s="139" t="s">
        <v>74</v>
      </c>
      <c r="D39" s="45">
        <f>IF($E$7="522,91SI",0,$D$8*1.05*160*1.06%)</f>
        <v>1120.5684000000001</v>
      </c>
      <c r="E39" s="204">
        <f>$E$4</f>
        <v>45036</v>
      </c>
      <c r="F39" s="204">
        <f>EDATE(E39,$E$5*12)-1</f>
        <v>55262</v>
      </c>
    </row>
    <row r="40" spans="2:6" x14ac:dyDescent="0.75">
      <c r="B40" s="139" t="s">
        <v>57</v>
      </c>
      <c r="C40" s="139" t="s">
        <v>73</v>
      </c>
      <c r="D40" s="112">
        <v>-80</v>
      </c>
      <c r="E40" s="204">
        <f>$E$4</f>
        <v>45036</v>
      </c>
      <c r="F40" s="204">
        <f>EDATE(E40,$E$5*12)-1</f>
        <v>55262</v>
      </c>
    </row>
    <row r="42" spans="2:6" x14ac:dyDescent="0.75">
      <c r="B42" s="242" t="s">
        <v>16</v>
      </c>
      <c r="C42" s="242"/>
      <c r="D42" s="242"/>
      <c r="E42" s="242"/>
      <c r="F42" s="242"/>
    </row>
    <row r="43" spans="2:6" x14ac:dyDescent="0.75">
      <c r="B43" s="194" t="s">
        <v>58</v>
      </c>
      <c r="C43" s="198" t="s">
        <v>59</v>
      </c>
      <c r="D43" s="203">
        <f>4000*$D$34/296000</f>
        <v>0</v>
      </c>
      <c r="E43" s="139" t="s">
        <v>60</v>
      </c>
    </row>
    <row r="44" spans="2:6" x14ac:dyDescent="0.75">
      <c r="B44" s="194" t="s">
        <v>58</v>
      </c>
      <c r="C44" s="198" t="s">
        <v>61</v>
      </c>
      <c r="D44" s="49">
        <v>0.19</v>
      </c>
    </row>
    <row r="45" spans="2:6" x14ac:dyDescent="0.75">
      <c r="B45" s="194" t="s">
        <v>91</v>
      </c>
      <c r="C45" s="198" t="s">
        <v>59</v>
      </c>
      <c r="D45" s="203">
        <v>1000</v>
      </c>
    </row>
    <row r="46" spans="2:6" x14ac:dyDescent="0.75">
      <c r="B46" s="194" t="s">
        <v>91</v>
      </c>
      <c r="C46" s="198" t="s">
        <v>61</v>
      </c>
      <c r="D46" s="110">
        <v>0.19</v>
      </c>
    </row>
    <row r="47" spans="2:6" x14ac:dyDescent="0.75">
      <c r="B47" s="194" t="s">
        <v>81</v>
      </c>
      <c r="C47" s="198" t="s">
        <v>59</v>
      </c>
      <c r="D47" s="203">
        <v>96000</v>
      </c>
    </row>
    <row r="48" spans="2:6" x14ac:dyDescent="0.75">
      <c r="B48" s="194" t="s">
        <v>81</v>
      </c>
      <c r="C48" s="198" t="s">
        <v>61</v>
      </c>
      <c r="D48" s="49">
        <v>0.5</v>
      </c>
    </row>
    <row r="49" spans="2:41" x14ac:dyDescent="0.75">
      <c r="B49" s="194" t="s">
        <v>80</v>
      </c>
      <c r="C49" s="198" t="s">
        <v>59</v>
      </c>
      <c r="D49" s="203">
        <v>8000</v>
      </c>
      <c r="H49" s="114"/>
    </row>
    <row r="50" spans="2:41" x14ac:dyDescent="0.75">
      <c r="B50" s="194" t="s">
        <v>80</v>
      </c>
      <c r="C50" s="198" t="s">
        <v>61</v>
      </c>
      <c r="D50" s="49">
        <v>0.5</v>
      </c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V50" s="163"/>
      <c r="W50" s="196"/>
    </row>
    <row r="51" spans="2:41" x14ac:dyDescent="0.75">
      <c r="B51" s="194" t="s">
        <v>62</v>
      </c>
      <c r="D51" s="50">
        <v>1</v>
      </c>
      <c r="E51" s="197"/>
      <c r="F51" s="194"/>
    </row>
    <row r="60" spans="2:41" s="194" customFormat="1" x14ac:dyDescent="0.75"/>
    <row r="64" spans="2:41" x14ac:dyDescent="0.75">
      <c r="H64" s="163"/>
      <c r="I64" s="334" t="s">
        <v>17</v>
      </c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334"/>
      <c r="AG64" s="334"/>
      <c r="AH64" s="334"/>
      <c r="AI64" s="334"/>
      <c r="AJ64" s="334"/>
      <c r="AK64" s="334"/>
      <c r="AL64" s="334"/>
      <c r="AM64" s="334"/>
      <c r="AN64" s="334"/>
      <c r="AO64" s="334"/>
    </row>
    <row r="65" spans="8:41" x14ac:dyDescent="0.75"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V65" s="51"/>
      <c r="W65" s="196"/>
    </row>
    <row r="66" spans="8:41" x14ac:dyDescent="0.75">
      <c r="I66" s="179" t="s">
        <v>18</v>
      </c>
      <c r="J66" s="179" t="s">
        <v>19</v>
      </c>
      <c r="K66" s="179" t="s">
        <v>20</v>
      </c>
      <c r="L66" s="178">
        <f>YEAR($E$4)</f>
        <v>2023</v>
      </c>
      <c r="M66" s="178">
        <f t="shared" ref="M66:AO66" si="3">IF(L66&lt;&gt;"",IF(L66+1&lt;=YEAR($E$4)+$E$5+$D$51,L66+1,""),"")</f>
        <v>2024</v>
      </c>
      <c r="N66" s="178">
        <f t="shared" si="3"/>
        <v>2025</v>
      </c>
      <c r="O66" s="178">
        <f t="shared" si="3"/>
        <v>2026</v>
      </c>
      <c r="P66" s="178">
        <f t="shared" si="3"/>
        <v>2027</v>
      </c>
      <c r="Q66" s="178">
        <f t="shared" si="3"/>
        <v>2028</v>
      </c>
      <c r="R66" s="178">
        <f t="shared" si="3"/>
        <v>2029</v>
      </c>
      <c r="S66" s="178">
        <f t="shared" si="3"/>
        <v>2030</v>
      </c>
      <c r="T66" s="178">
        <f t="shared" si="3"/>
        <v>2031</v>
      </c>
      <c r="U66" s="178">
        <f t="shared" si="3"/>
        <v>2032</v>
      </c>
      <c r="V66" s="178">
        <f t="shared" si="3"/>
        <v>2033</v>
      </c>
      <c r="W66" s="178">
        <f t="shared" si="3"/>
        <v>2034</v>
      </c>
      <c r="X66" s="178">
        <f t="shared" si="3"/>
        <v>2035</v>
      </c>
      <c r="Y66" s="178">
        <f t="shared" si="3"/>
        <v>2036</v>
      </c>
      <c r="Z66" s="178">
        <f t="shared" si="3"/>
        <v>2037</v>
      </c>
      <c r="AA66" s="178">
        <f t="shared" si="3"/>
        <v>2038</v>
      </c>
      <c r="AB66" s="178">
        <f t="shared" si="3"/>
        <v>2039</v>
      </c>
      <c r="AC66" s="178">
        <f t="shared" si="3"/>
        <v>2040</v>
      </c>
      <c r="AD66" s="178">
        <f t="shared" si="3"/>
        <v>2041</v>
      </c>
      <c r="AE66" s="178">
        <f t="shared" si="3"/>
        <v>2042</v>
      </c>
      <c r="AF66" s="178">
        <f t="shared" si="3"/>
        <v>2043</v>
      </c>
      <c r="AG66" s="178">
        <f t="shared" si="3"/>
        <v>2044</v>
      </c>
      <c r="AH66" s="178">
        <f t="shared" si="3"/>
        <v>2045</v>
      </c>
      <c r="AI66" s="178">
        <f t="shared" si="3"/>
        <v>2046</v>
      </c>
      <c r="AJ66" s="178">
        <f t="shared" si="3"/>
        <v>2047</v>
      </c>
      <c r="AK66" s="178">
        <f t="shared" si="3"/>
        <v>2048</v>
      </c>
      <c r="AL66" s="178">
        <f t="shared" si="3"/>
        <v>2049</v>
      </c>
      <c r="AM66" s="178">
        <f t="shared" si="3"/>
        <v>2050</v>
      </c>
      <c r="AN66" s="178">
        <f t="shared" si="3"/>
        <v>2051</v>
      </c>
      <c r="AO66" s="178">
        <f t="shared" si="3"/>
        <v>2052</v>
      </c>
    </row>
    <row r="68" spans="8:41" ht="17" outlineLevel="1" x14ac:dyDescent="1.2">
      <c r="H68" s="195"/>
      <c r="J68" s="168" t="s">
        <v>98</v>
      </c>
      <c r="K68" s="184" t="s">
        <v>97</v>
      </c>
      <c r="L68" s="53">
        <f>IF(AND(TRUE,L$66&lt;&gt;""),SUMIFS(Flussi!$F:$F,Flussi!$B:$B,L$66,Flussi!$D:$D,$J68,Flussi!$E:$E,$K68,Flussi!$A:$A,$D$2),"")</f>
        <v>1806</v>
      </c>
      <c r="M68" s="53">
        <f>IF(AND(TRUE,M$66&lt;&gt;""),SUMIFS(Flussi!$F:$F,Flussi!$B:$B,M$66,Flussi!$D:$D,$J68,Flussi!$E:$E,$K68,Flussi!$A:$A,$D$2),"")</f>
        <v>9632</v>
      </c>
      <c r="N68" s="53">
        <f>IF(AND(TRUE,N$66&lt;&gt;""),SUMIFS(Flussi!$F:$F,Flussi!$B:$B,N$66,Flussi!$D:$D,$J68,Flussi!$E:$E,$K68,Flussi!$A:$A,$D$2),"")</f>
        <v>9632</v>
      </c>
      <c r="O68" s="53">
        <f>IF(AND(TRUE,O$66&lt;&gt;""),SUMIFS(Flussi!$F:$F,Flussi!$B:$B,O$66,Flussi!$D:$D,$J68,Flussi!$E:$E,$K68,Flussi!$A:$A,$D$2),"")</f>
        <v>6382.5</v>
      </c>
      <c r="P68" s="53">
        <f>IF(AND(TRUE,P$66&lt;&gt;""),SUMIFS(Flussi!$F:$F,Flussi!$B:$B,P$66,Flussi!$D:$D,$J68,Flussi!$E:$E,$K68,Flussi!$A:$A,$D$2),"")</f>
        <v>0</v>
      </c>
      <c r="Q68" s="53">
        <f>IF(AND(TRUE,Q$66&lt;&gt;""),SUMIFS(Flussi!$F:$F,Flussi!$B:$B,Q$66,Flussi!$D:$D,$J68,Flussi!$E:$E,$K68,Flussi!$A:$A,$D$2),"")</f>
        <v>0</v>
      </c>
      <c r="R68" s="53">
        <f>IF(AND(TRUE,R$66&lt;&gt;""),SUMIFS(Flussi!$F:$F,Flussi!$B:$B,R$66,Flussi!$D:$D,$J68,Flussi!$E:$E,$K68,Flussi!$A:$A,$D$2),"")</f>
        <v>0</v>
      </c>
      <c r="S68" s="53">
        <f>IF(AND(TRUE,S$66&lt;&gt;""),SUMIFS(Flussi!$F:$F,Flussi!$B:$B,S$66,Flussi!$D:$D,$J68,Flussi!$E:$E,$K68,Flussi!$A:$A,$D$2),"")</f>
        <v>0</v>
      </c>
      <c r="T68" s="53">
        <f>IF(AND(TRUE,T$66&lt;&gt;""),SUMIFS(Flussi!$F:$F,Flussi!$B:$B,T$66,Flussi!$D:$D,$J68,Flussi!$E:$E,$K68,Flussi!$A:$A,$D$2),"")</f>
        <v>0</v>
      </c>
      <c r="U68" s="53">
        <f>IF(AND(TRUE,U$66&lt;&gt;""),SUMIFS(Flussi!$F:$F,Flussi!$B:$B,U$66,Flussi!$D:$D,$J68,Flussi!$E:$E,$K68,Flussi!$A:$A,$D$2),"")</f>
        <v>0</v>
      </c>
      <c r="V68" s="53">
        <f>IF(AND(TRUE,V$66&lt;&gt;""),SUMIFS(Flussi!$F:$F,Flussi!$B:$B,V$66,Flussi!$D:$D,$J68,Flussi!$E:$E,$K68,Flussi!$A:$A,$D$2),"")</f>
        <v>0</v>
      </c>
      <c r="W68" s="53">
        <f>IF(AND(TRUE,W$66&lt;&gt;""),SUMIFS(Flussi!$F:$F,Flussi!$B:$B,W$66,Flussi!$D:$D,$J68,Flussi!$E:$E,$K68,Flussi!$A:$A,$D$2),"")</f>
        <v>0</v>
      </c>
      <c r="X68" s="53">
        <f>IF(AND(TRUE,X$66&lt;&gt;""),SUMIFS(Flussi!$F:$F,Flussi!$B:$B,X$66,Flussi!$D:$D,$J68,Flussi!$E:$E,$K68,Flussi!$A:$A,$D$2),"")</f>
        <v>0</v>
      </c>
      <c r="Y68" s="53">
        <f>IF(AND(TRUE,Y$66&lt;&gt;""),SUMIFS(Flussi!$F:$F,Flussi!$B:$B,Y$66,Flussi!$D:$D,$J68,Flussi!$E:$E,$K68,Flussi!$A:$A,$D$2),"")</f>
        <v>0</v>
      </c>
      <c r="Z68" s="53">
        <f>IF(AND(TRUE,Z$66&lt;&gt;""),SUMIFS(Flussi!$F:$F,Flussi!$B:$B,Z$66,Flussi!$D:$D,$J68,Flussi!$E:$E,$K68,Flussi!$A:$A,$D$2),"")</f>
        <v>0</v>
      </c>
      <c r="AA68" s="53">
        <f>IF(AND(TRUE,AA$66&lt;&gt;""),SUMIFS(Flussi!$F:$F,Flussi!$B:$B,AA$66,Flussi!$D:$D,$J68,Flussi!$E:$E,$K68,Flussi!$A:$A,$D$2),"")</f>
        <v>0</v>
      </c>
      <c r="AB68" s="53">
        <f>IF(AND(TRUE,AB$66&lt;&gt;""),SUMIFS(Flussi!$F:$F,Flussi!$B:$B,AB$66,Flussi!$D:$D,$J68,Flussi!$E:$E,$K68,Flussi!$A:$A,$D$2),"")</f>
        <v>0</v>
      </c>
      <c r="AC68" s="53">
        <f>IF(AND(TRUE,AC$66&lt;&gt;""),SUMIFS(Flussi!$F:$F,Flussi!$B:$B,AC$66,Flussi!$D:$D,$J68,Flussi!$E:$E,$K68,Flussi!$A:$A,$D$2),"")</f>
        <v>0</v>
      </c>
      <c r="AD68" s="53">
        <f>IF(AND(TRUE,AD$66&lt;&gt;""),SUMIFS(Flussi!$F:$F,Flussi!$B:$B,AD$66,Flussi!$D:$D,$J68,Flussi!$E:$E,$K68,Flussi!$A:$A,$D$2),"")</f>
        <v>0</v>
      </c>
      <c r="AE68" s="53">
        <f>IF(AND(TRUE,AE$66&lt;&gt;""),SUMIFS(Flussi!$F:$F,Flussi!$B:$B,AE$66,Flussi!$D:$D,$J68,Flussi!$E:$E,$K68,Flussi!$A:$A,$D$2),"")</f>
        <v>0</v>
      </c>
      <c r="AF68" s="53">
        <f>IF(AND(TRUE,AF$66&lt;&gt;""),SUMIFS(Flussi!$F:$F,Flussi!$B:$B,AF$66,Flussi!$D:$D,$J68,Flussi!$E:$E,$K68,Flussi!$A:$A,$D$2),"")</f>
        <v>0</v>
      </c>
      <c r="AG68" s="53">
        <f>IF(AND(TRUE,AG$66&lt;&gt;""),SUMIFS(Flussi!$F:$F,Flussi!$B:$B,AG$66,Flussi!$D:$D,$J68,Flussi!$E:$E,$K68,Flussi!$A:$A,$D$2),"")</f>
        <v>0</v>
      </c>
      <c r="AH68" s="53">
        <f>IF(AND(TRUE,AH$66&lt;&gt;""),SUMIFS(Flussi!$F:$F,Flussi!$B:$B,AH$66,Flussi!$D:$D,$J68,Flussi!$E:$E,$K68,Flussi!$A:$A,$D$2),"")</f>
        <v>0</v>
      </c>
      <c r="AI68" s="53">
        <f>IF(AND(TRUE,AI$66&lt;&gt;""),SUMIFS(Flussi!$F:$F,Flussi!$B:$B,AI$66,Flussi!$D:$D,$J68,Flussi!$E:$E,$K68,Flussi!$A:$A,$D$2),"")</f>
        <v>0</v>
      </c>
      <c r="AJ68" s="53">
        <f>IF(AND(TRUE,AJ$66&lt;&gt;""),SUMIFS(Flussi!$F:$F,Flussi!$B:$B,AJ$66,Flussi!$D:$D,$J68,Flussi!$E:$E,$K68,Flussi!$A:$A,$D$2),"")</f>
        <v>0</v>
      </c>
      <c r="AK68" s="53">
        <f>IF(AND(TRUE,AK$66&lt;&gt;""),SUMIFS(Flussi!$F:$F,Flussi!$B:$B,AK$66,Flussi!$D:$D,$J68,Flussi!$E:$E,$K68,Flussi!$A:$A,$D$2),"")</f>
        <v>0</v>
      </c>
      <c r="AL68" s="53">
        <f>IF(AND(TRUE,AL$66&lt;&gt;""),SUMIFS(Flussi!$F:$F,Flussi!$B:$B,AL$66,Flussi!$D:$D,$J68,Flussi!$E:$E,$K68,Flussi!$A:$A,$D$2),"")</f>
        <v>0</v>
      </c>
      <c r="AM68" s="53">
        <f>IF(AND(TRUE,AM$66&lt;&gt;""),SUMIFS(Flussi!$F:$F,Flussi!$B:$B,AM$66,Flussi!$D:$D,$J68,Flussi!$E:$E,$K68,Flussi!$A:$A,$D$2),"")</f>
        <v>0</v>
      </c>
      <c r="AN68" s="53">
        <f>IF(AND(TRUE,AN$66&lt;&gt;""),SUMIFS(Flussi!$F:$F,Flussi!$B:$B,AN$66,Flussi!$D:$D,$J68,Flussi!$E:$E,$K68,Flussi!$A:$A,$D$2),"")</f>
        <v>0</v>
      </c>
      <c r="AO68" s="53">
        <f>IF(AND(TRUE,AO$66&lt;&gt;""),SUMIFS(Flussi!$F:$F,Flussi!$B:$B,AO$66,Flussi!$D:$D,$J68,Flussi!$E:$E,$K68,Flussi!$A:$A,$D$2),"")</f>
        <v>0</v>
      </c>
    </row>
    <row r="69" spans="8:41" ht="17" outlineLevel="1" x14ac:dyDescent="1.2">
      <c r="J69" s="168" t="s">
        <v>98</v>
      </c>
      <c r="K69" s="184" t="s">
        <v>96</v>
      </c>
      <c r="L69" s="53">
        <f>IF(AND(TRUE,L$66&lt;&gt;""),SUMIFS(Flussi!$F:$F,Flussi!$B:$B,L$66,Flussi!$D:$D,$J69,Flussi!$E:$E,$K69,Flussi!$A:$A,$D$2),"")</f>
        <v>0</v>
      </c>
      <c r="M69" s="53">
        <f>IF(AND(TRUE,M$66&lt;&gt;""),SUMIFS(Flussi!$F:$F,Flussi!$B:$B,M$66,Flussi!$D:$D,$J69,Flussi!$E:$E,$K69,Flussi!$A:$A,$D$2),"")</f>
        <v>849.4</v>
      </c>
      <c r="N69" s="53">
        <f>IF(AND(TRUE,N$66&lt;&gt;""),SUMIFS(Flussi!$F:$F,Flussi!$B:$B,N$66,Flussi!$D:$D,$J69,Flussi!$E:$E,$K69,Flussi!$A:$A,$D$2),"")</f>
        <v>1037.8</v>
      </c>
      <c r="O69" s="53">
        <f>IF(AND(TRUE,O$66&lt;&gt;""),SUMIFS(Flussi!$F:$F,Flussi!$B:$B,O$66,Flussi!$D:$D,$J69,Flussi!$E:$E,$K69,Flussi!$A:$A,$D$2),"")</f>
        <v>653.80000000000007</v>
      </c>
      <c r="P69" s="53">
        <f>IF(AND(TRUE,P$66&lt;&gt;""),SUMIFS(Flussi!$F:$F,Flussi!$B:$B,P$66,Flussi!$D:$D,$J69,Flussi!$E:$E,$K69,Flussi!$A:$A,$D$2),"")</f>
        <v>0</v>
      </c>
      <c r="Q69" s="53">
        <f>IF(AND(TRUE,Q$66&lt;&gt;""),SUMIFS(Flussi!$F:$F,Flussi!$B:$B,Q$66,Flussi!$D:$D,$J69,Flussi!$E:$E,$K69,Flussi!$A:$A,$D$2),"")</f>
        <v>0</v>
      </c>
      <c r="R69" s="53">
        <f>IF(AND(TRUE,R$66&lt;&gt;""),SUMIFS(Flussi!$F:$F,Flussi!$B:$B,R$66,Flussi!$D:$D,$J69,Flussi!$E:$E,$K69,Flussi!$A:$A,$D$2),"")</f>
        <v>0</v>
      </c>
      <c r="S69" s="53">
        <f>IF(AND(TRUE,S$66&lt;&gt;""),SUMIFS(Flussi!$F:$F,Flussi!$B:$B,S$66,Flussi!$D:$D,$J69,Flussi!$E:$E,$K69,Flussi!$A:$A,$D$2),"")</f>
        <v>0</v>
      </c>
      <c r="T69" s="53">
        <f>IF(AND(TRUE,T$66&lt;&gt;""),SUMIFS(Flussi!$F:$F,Flussi!$B:$B,T$66,Flussi!$D:$D,$J69,Flussi!$E:$E,$K69,Flussi!$A:$A,$D$2),"")</f>
        <v>0</v>
      </c>
      <c r="U69" s="53">
        <f>IF(AND(TRUE,U$66&lt;&gt;""),SUMIFS(Flussi!$F:$F,Flussi!$B:$B,U$66,Flussi!$D:$D,$J69,Flussi!$E:$E,$K69,Flussi!$A:$A,$D$2),"")</f>
        <v>0</v>
      </c>
      <c r="V69" s="53">
        <f>IF(AND(TRUE,V$66&lt;&gt;""),SUMIFS(Flussi!$F:$F,Flussi!$B:$B,V$66,Flussi!$D:$D,$J69,Flussi!$E:$E,$K69,Flussi!$A:$A,$D$2),"")</f>
        <v>0</v>
      </c>
      <c r="W69" s="53">
        <f>IF(AND(TRUE,W$66&lt;&gt;""),SUMIFS(Flussi!$F:$F,Flussi!$B:$B,W$66,Flussi!$D:$D,$J69,Flussi!$E:$E,$K69,Flussi!$A:$A,$D$2),"")</f>
        <v>0</v>
      </c>
      <c r="X69" s="53">
        <f>IF(AND(TRUE,X$66&lt;&gt;""),SUMIFS(Flussi!$F:$F,Flussi!$B:$B,X$66,Flussi!$D:$D,$J69,Flussi!$E:$E,$K69,Flussi!$A:$A,$D$2),"")</f>
        <v>0</v>
      </c>
      <c r="Y69" s="53">
        <f>IF(AND(TRUE,Y$66&lt;&gt;""),SUMIFS(Flussi!$F:$F,Flussi!$B:$B,Y$66,Flussi!$D:$D,$J69,Flussi!$E:$E,$K69,Flussi!$A:$A,$D$2),"")</f>
        <v>0</v>
      </c>
      <c r="Z69" s="53">
        <f>IF(AND(TRUE,Z$66&lt;&gt;""),SUMIFS(Flussi!$F:$F,Flussi!$B:$B,Z$66,Flussi!$D:$D,$J69,Flussi!$E:$E,$K69,Flussi!$A:$A,$D$2),"")</f>
        <v>0</v>
      </c>
      <c r="AA69" s="53">
        <f>IF(AND(TRUE,AA$66&lt;&gt;""),SUMIFS(Flussi!$F:$F,Flussi!$B:$B,AA$66,Flussi!$D:$D,$J69,Flussi!$E:$E,$K69,Flussi!$A:$A,$D$2),"")</f>
        <v>0</v>
      </c>
      <c r="AB69" s="53">
        <f>IF(AND(TRUE,AB$66&lt;&gt;""),SUMIFS(Flussi!$F:$F,Flussi!$B:$B,AB$66,Flussi!$D:$D,$J69,Flussi!$E:$E,$K69,Flussi!$A:$A,$D$2),"")</f>
        <v>0</v>
      </c>
      <c r="AC69" s="53">
        <f>IF(AND(TRUE,AC$66&lt;&gt;""),SUMIFS(Flussi!$F:$F,Flussi!$B:$B,AC$66,Flussi!$D:$D,$J69,Flussi!$E:$E,$K69,Flussi!$A:$A,$D$2),"")</f>
        <v>0</v>
      </c>
      <c r="AD69" s="53">
        <f>IF(AND(TRUE,AD$66&lt;&gt;""),SUMIFS(Flussi!$F:$F,Flussi!$B:$B,AD$66,Flussi!$D:$D,$J69,Flussi!$E:$E,$K69,Flussi!$A:$A,$D$2),"")</f>
        <v>0</v>
      </c>
      <c r="AE69" s="53">
        <f>IF(AND(TRUE,AE$66&lt;&gt;""),SUMIFS(Flussi!$F:$F,Flussi!$B:$B,AE$66,Flussi!$D:$D,$J69,Flussi!$E:$E,$K69,Flussi!$A:$A,$D$2),"")</f>
        <v>0</v>
      </c>
      <c r="AF69" s="53">
        <f>IF(AND(TRUE,AF$66&lt;&gt;""),SUMIFS(Flussi!$F:$F,Flussi!$B:$B,AF$66,Flussi!$D:$D,$J69,Flussi!$E:$E,$K69,Flussi!$A:$A,$D$2),"")</f>
        <v>0</v>
      </c>
      <c r="AG69" s="53">
        <f>IF(AND(TRUE,AG$66&lt;&gt;""),SUMIFS(Flussi!$F:$F,Flussi!$B:$B,AG$66,Flussi!$D:$D,$J69,Flussi!$E:$E,$K69,Flussi!$A:$A,$D$2),"")</f>
        <v>0</v>
      </c>
      <c r="AH69" s="53">
        <f>IF(AND(TRUE,AH$66&lt;&gt;""),SUMIFS(Flussi!$F:$F,Flussi!$B:$B,AH$66,Flussi!$D:$D,$J69,Flussi!$E:$E,$K69,Flussi!$A:$A,$D$2),"")</f>
        <v>0</v>
      </c>
      <c r="AI69" s="53">
        <f>IF(AND(TRUE,AI$66&lt;&gt;""),SUMIFS(Flussi!$F:$F,Flussi!$B:$B,AI$66,Flussi!$D:$D,$J69,Flussi!$E:$E,$K69,Flussi!$A:$A,$D$2),"")</f>
        <v>0</v>
      </c>
      <c r="AJ69" s="53">
        <f>IF(AND(TRUE,AJ$66&lt;&gt;""),SUMIFS(Flussi!$F:$F,Flussi!$B:$B,AJ$66,Flussi!$D:$D,$J69,Flussi!$E:$E,$K69,Flussi!$A:$A,$D$2),"")</f>
        <v>0</v>
      </c>
      <c r="AK69" s="53">
        <f>IF(AND(TRUE,AK$66&lt;&gt;""),SUMIFS(Flussi!$F:$F,Flussi!$B:$B,AK$66,Flussi!$D:$D,$J69,Flussi!$E:$E,$K69,Flussi!$A:$A,$D$2),"")</f>
        <v>0</v>
      </c>
      <c r="AL69" s="53">
        <f>IF(AND(TRUE,AL$66&lt;&gt;""),SUMIFS(Flussi!$F:$F,Flussi!$B:$B,AL$66,Flussi!$D:$D,$J69,Flussi!$E:$E,$K69,Flussi!$A:$A,$D$2),"")</f>
        <v>0</v>
      </c>
      <c r="AM69" s="53">
        <f>IF(AND(TRUE,AM$66&lt;&gt;""),SUMIFS(Flussi!$F:$F,Flussi!$B:$B,AM$66,Flussi!$D:$D,$J69,Flussi!$E:$E,$K69,Flussi!$A:$A,$D$2),"")</f>
        <v>0</v>
      </c>
      <c r="AN69" s="53">
        <f>IF(AND(TRUE,AN$66&lt;&gt;""),SUMIFS(Flussi!$F:$F,Flussi!$B:$B,AN$66,Flussi!$D:$D,$J69,Flussi!$E:$E,$K69,Flussi!$A:$A,$D$2),"")</f>
        <v>0</v>
      </c>
      <c r="AO69" s="53">
        <f>IF(AND(TRUE,AO$66&lt;&gt;""),SUMIFS(Flussi!$F:$F,Flussi!$B:$B,AO$66,Flussi!$D:$D,$J69,Flussi!$E:$E,$K69,Flussi!$A:$A,$D$2),"")</f>
        <v>0</v>
      </c>
    </row>
    <row r="70" spans="8:41" ht="17" outlineLevel="1" x14ac:dyDescent="1.2">
      <c r="H70" s="195"/>
      <c r="J70" s="168" t="s">
        <v>4</v>
      </c>
      <c r="K70" s="184" t="s">
        <v>97</v>
      </c>
      <c r="L70" s="53">
        <f>IF(AND(TRUE,L$66&lt;&gt;""),SUMIFS(Flussi!$F:$F,Flussi!$B:$B,L$66,Flussi!$D:$D,$J70,Flussi!$E:$E,$K70,Flussi!$A:$A,$D$2),"")</f>
        <v>0</v>
      </c>
      <c r="M70" s="53">
        <f>IF(AND(TRUE,M$66&lt;&gt;""),SUMIFS(Flussi!$F:$F,Flussi!$B:$B,M$66,Flussi!$D:$D,$J70,Flussi!$E:$E,$K70,Flussi!$A:$A,$D$2),"")</f>
        <v>0</v>
      </c>
      <c r="N70" s="53">
        <f>IF(AND(TRUE,N$66&lt;&gt;""),SUMIFS(Flussi!$F:$F,Flussi!$B:$B,N$66,Flussi!$D:$D,$J70,Flussi!$E:$E,$K70,Flussi!$A:$A,$D$2),"")</f>
        <v>0</v>
      </c>
      <c r="O70" s="53">
        <f>IF(AND(TRUE,O$66&lt;&gt;""),SUMIFS(Flussi!$F:$F,Flussi!$B:$B,O$66,Flussi!$D:$D,$J70,Flussi!$E:$E,$K70,Flussi!$A:$A,$D$2),"")</f>
        <v>237072</v>
      </c>
      <c r="P70" s="53">
        <f>IF(AND(TRUE,P$66&lt;&gt;""),SUMIFS(Flussi!$F:$F,Flussi!$B:$B,P$66,Flussi!$D:$D,$J70,Flussi!$E:$E,$K70,Flussi!$A:$A,$D$2),"")</f>
        <v>0</v>
      </c>
      <c r="Q70" s="53">
        <f>IF(AND(TRUE,Q$66&lt;&gt;""),SUMIFS(Flussi!$F:$F,Flussi!$B:$B,Q$66,Flussi!$D:$D,$J70,Flussi!$E:$E,$K70,Flussi!$A:$A,$D$2),"")</f>
        <v>0</v>
      </c>
      <c r="R70" s="53">
        <f>IF(AND(TRUE,R$66&lt;&gt;""),SUMIFS(Flussi!$F:$F,Flussi!$B:$B,R$66,Flussi!$D:$D,$J70,Flussi!$E:$E,$K70,Flussi!$A:$A,$D$2),"")</f>
        <v>0</v>
      </c>
      <c r="S70" s="53">
        <f>IF(AND(TRUE,S$66&lt;&gt;""),SUMIFS(Flussi!$F:$F,Flussi!$B:$B,S$66,Flussi!$D:$D,$J70,Flussi!$E:$E,$K70,Flussi!$A:$A,$D$2),"")</f>
        <v>0</v>
      </c>
      <c r="T70" s="53">
        <f>IF(AND(TRUE,T$66&lt;&gt;""),SUMIFS(Flussi!$F:$F,Flussi!$B:$B,T$66,Flussi!$D:$D,$J70,Flussi!$E:$E,$K70,Flussi!$A:$A,$D$2),"")</f>
        <v>0</v>
      </c>
      <c r="U70" s="53">
        <f>IF(AND(TRUE,U$66&lt;&gt;""),SUMIFS(Flussi!$F:$F,Flussi!$B:$B,U$66,Flussi!$D:$D,$J70,Flussi!$E:$E,$K70,Flussi!$A:$A,$D$2),"")</f>
        <v>0</v>
      </c>
      <c r="V70" s="53">
        <f>IF(AND(TRUE,V$66&lt;&gt;""),SUMIFS(Flussi!$F:$F,Flussi!$B:$B,V$66,Flussi!$D:$D,$J70,Flussi!$E:$E,$K70,Flussi!$A:$A,$D$2),"")</f>
        <v>0</v>
      </c>
      <c r="W70" s="53">
        <f>IF(AND(TRUE,W$66&lt;&gt;""),SUMIFS(Flussi!$F:$F,Flussi!$B:$B,W$66,Flussi!$D:$D,$J70,Flussi!$E:$E,$K70,Flussi!$A:$A,$D$2),"")</f>
        <v>0</v>
      </c>
      <c r="X70" s="53">
        <f>IF(AND(TRUE,X$66&lt;&gt;""),SUMIFS(Flussi!$F:$F,Flussi!$B:$B,X$66,Flussi!$D:$D,$J70,Flussi!$E:$E,$K70,Flussi!$A:$A,$D$2),"")</f>
        <v>0</v>
      </c>
      <c r="Y70" s="53">
        <f>IF(AND(TRUE,Y$66&lt;&gt;""),SUMIFS(Flussi!$F:$F,Flussi!$B:$B,Y$66,Flussi!$D:$D,$J70,Flussi!$E:$E,$K70,Flussi!$A:$A,$D$2),"")</f>
        <v>0</v>
      </c>
      <c r="Z70" s="53">
        <f>IF(AND(TRUE,Z$66&lt;&gt;""),SUMIFS(Flussi!$F:$F,Flussi!$B:$B,Z$66,Flussi!$D:$D,$J70,Flussi!$E:$E,$K70,Flussi!$A:$A,$D$2),"")</f>
        <v>0</v>
      </c>
      <c r="AA70" s="53">
        <f>IF(AND(TRUE,AA$66&lt;&gt;""),SUMIFS(Flussi!$F:$F,Flussi!$B:$B,AA$66,Flussi!$D:$D,$J70,Flussi!$E:$E,$K70,Flussi!$A:$A,$D$2),"")</f>
        <v>0</v>
      </c>
      <c r="AB70" s="53">
        <f>IF(AND(TRUE,AB$66&lt;&gt;""),SUMIFS(Flussi!$F:$F,Flussi!$B:$B,AB$66,Flussi!$D:$D,$J70,Flussi!$E:$E,$K70,Flussi!$A:$A,$D$2),"")</f>
        <v>0</v>
      </c>
      <c r="AC70" s="53">
        <f>IF(AND(TRUE,AC$66&lt;&gt;""),SUMIFS(Flussi!$F:$F,Flussi!$B:$B,AC$66,Flussi!$D:$D,$J70,Flussi!$E:$E,$K70,Flussi!$A:$A,$D$2),"")</f>
        <v>0</v>
      </c>
      <c r="AD70" s="53">
        <f>IF(AND(TRUE,AD$66&lt;&gt;""),SUMIFS(Flussi!$F:$F,Flussi!$B:$B,AD$66,Flussi!$D:$D,$J70,Flussi!$E:$E,$K70,Flussi!$A:$A,$D$2),"")</f>
        <v>0</v>
      </c>
      <c r="AE70" s="53">
        <f>IF(AND(TRUE,AE$66&lt;&gt;""),SUMIFS(Flussi!$F:$F,Flussi!$B:$B,AE$66,Flussi!$D:$D,$J70,Flussi!$E:$E,$K70,Flussi!$A:$A,$D$2),"")</f>
        <v>0</v>
      </c>
      <c r="AF70" s="53">
        <f>IF(AND(TRUE,AF$66&lt;&gt;""),SUMIFS(Flussi!$F:$F,Flussi!$B:$B,AF$66,Flussi!$D:$D,$J70,Flussi!$E:$E,$K70,Flussi!$A:$A,$D$2),"")</f>
        <v>0</v>
      </c>
      <c r="AG70" s="53">
        <f>IF(AND(TRUE,AG$66&lt;&gt;""),SUMIFS(Flussi!$F:$F,Flussi!$B:$B,AG$66,Flussi!$D:$D,$J70,Flussi!$E:$E,$K70,Flussi!$A:$A,$D$2),"")</f>
        <v>0</v>
      </c>
      <c r="AH70" s="53">
        <f>IF(AND(TRUE,AH$66&lt;&gt;""),SUMIFS(Flussi!$F:$F,Flussi!$B:$B,AH$66,Flussi!$D:$D,$J70,Flussi!$E:$E,$K70,Flussi!$A:$A,$D$2),"")</f>
        <v>0</v>
      </c>
      <c r="AI70" s="53">
        <f>IF(AND(TRUE,AI$66&lt;&gt;""),SUMIFS(Flussi!$F:$F,Flussi!$B:$B,AI$66,Flussi!$D:$D,$J70,Flussi!$E:$E,$K70,Flussi!$A:$A,$D$2),"")</f>
        <v>0</v>
      </c>
      <c r="AJ70" s="53">
        <f>IF(AND(TRUE,AJ$66&lt;&gt;""),SUMIFS(Flussi!$F:$F,Flussi!$B:$B,AJ$66,Flussi!$D:$D,$J70,Flussi!$E:$E,$K70,Flussi!$A:$A,$D$2),"")</f>
        <v>0</v>
      </c>
      <c r="AK70" s="53">
        <f>IF(AND(TRUE,AK$66&lt;&gt;""),SUMIFS(Flussi!$F:$F,Flussi!$B:$B,AK$66,Flussi!$D:$D,$J70,Flussi!$E:$E,$K70,Flussi!$A:$A,$D$2),"")</f>
        <v>0</v>
      </c>
      <c r="AL70" s="53">
        <f>IF(AND(TRUE,AL$66&lt;&gt;""),SUMIFS(Flussi!$F:$F,Flussi!$B:$B,AL$66,Flussi!$D:$D,$J70,Flussi!$E:$E,$K70,Flussi!$A:$A,$D$2),"")</f>
        <v>0</v>
      </c>
      <c r="AM70" s="53">
        <f>IF(AND(TRUE,AM$66&lt;&gt;""),SUMIFS(Flussi!$F:$F,Flussi!$B:$B,AM$66,Flussi!$D:$D,$J70,Flussi!$E:$E,$K70,Flussi!$A:$A,$D$2),"")</f>
        <v>0</v>
      </c>
      <c r="AN70" s="53">
        <f>IF(AND(TRUE,AN$66&lt;&gt;""),SUMIFS(Flussi!$F:$F,Flussi!$B:$B,AN$66,Flussi!$D:$D,$J70,Flussi!$E:$E,$K70,Flussi!$A:$A,$D$2),"")</f>
        <v>0</v>
      </c>
      <c r="AO70" s="53">
        <f>IF(AND(TRUE,AO$66&lt;&gt;""),SUMIFS(Flussi!$F:$F,Flussi!$B:$B,AO$66,Flussi!$D:$D,$J70,Flussi!$E:$E,$K70,Flussi!$A:$A,$D$2),"")</f>
        <v>0</v>
      </c>
    </row>
    <row r="71" spans="8:41" ht="17" outlineLevel="1" x14ac:dyDescent="1.2">
      <c r="J71" s="168" t="s">
        <v>4</v>
      </c>
      <c r="K71" s="184" t="s">
        <v>96</v>
      </c>
      <c r="L71" s="53">
        <f>IF(AND(TRUE,L$66&lt;&gt;""),SUMIFS(Flussi!$F:$F,Flussi!$B:$B,L$66,Flussi!$D:$D,$J71,Flussi!$E:$E,$K71,Flussi!$A:$A,$D$2),"")</f>
        <v>0</v>
      </c>
      <c r="M71" s="53">
        <f>IF(AND(TRUE,M$66&lt;&gt;""),SUMIFS(Flussi!$F:$F,Flussi!$B:$B,M$66,Flussi!$D:$D,$J71,Flussi!$E:$E,$K71,Flussi!$A:$A,$D$2),"")</f>
        <v>0</v>
      </c>
      <c r="N71" s="53">
        <f>IF(AND(TRUE,N$66&lt;&gt;""),SUMIFS(Flussi!$F:$F,Flussi!$B:$B,N$66,Flussi!$D:$D,$J71,Flussi!$E:$E,$K71,Flussi!$A:$A,$D$2),"")</f>
        <v>0</v>
      </c>
      <c r="O71" s="53">
        <f>IF(AND(TRUE,O$66&lt;&gt;""),SUMIFS(Flussi!$F:$F,Flussi!$B:$B,O$66,Flussi!$D:$D,$J71,Flussi!$E:$E,$K71,Flussi!$A:$A,$D$2),"")</f>
        <v>0</v>
      </c>
      <c r="P71" s="53">
        <f>IF(AND(TRUE,P$66&lt;&gt;""),SUMIFS(Flussi!$F:$F,Flussi!$B:$B,P$66,Flussi!$D:$D,$J71,Flussi!$E:$E,$K71,Flussi!$A:$A,$D$2),"")</f>
        <v>0</v>
      </c>
      <c r="Q71" s="53">
        <f>IF(AND(TRUE,Q$66&lt;&gt;""),SUMIFS(Flussi!$F:$F,Flussi!$B:$B,Q$66,Flussi!$D:$D,$J71,Flussi!$E:$E,$K71,Flussi!$A:$A,$D$2),"")</f>
        <v>0</v>
      </c>
      <c r="R71" s="53">
        <f>IF(AND(TRUE,R$66&lt;&gt;""),SUMIFS(Flussi!$F:$F,Flussi!$B:$B,R$66,Flussi!$D:$D,$J71,Flussi!$E:$E,$K71,Flussi!$A:$A,$D$2),"")</f>
        <v>0</v>
      </c>
      <c r="S71" s="53">
        <f>IF(AND(TRUE,S$66&lt;&gt;""),SUMIFS(Flussi!$F:$F,Flussi!$B:$B,S$66,Flussi!$D:$D,$J71,Flussi!$E:$E,$K71,Flussi!$A:$A,$D$2),"")</f>
        <v>0</v>
      </c>
      <c r="T71" s="53">
        <f>IF(AND(TRUE,T$66&lt;&gt;""),SUMIFS(Flussi!$F:$F,Flussi!$B:$B,T$66,Flussi!$D:$D,$J71,Flussi!$E:$E,$K71,Flussi!$A:$A,$D$2),"")</f>
        <v>0</v>
      </c>
      <c r="U71" s="53">
        <f>IF(AND(TRUE,U$66&lt;&gt;""),SUMIFS(Flussi!$F:$F,Flussi!$B:$B,U$66,Flussi!$D:$D,$J71,Flussi!$E:$E,$K71,Flussi!$A:$A,$D$2),"")</f>
        <v>0</v>
      </c>
      <c r="V71" s="53">
        <f>IF(AND(TRUE,V$66&lt;&gt;""),SUMIFS(Flussi!$F:$F,Flussi!$B:$B,V$66,Flussi!$D:$D,$J71,Flussi!$E:$E,$K71,Flussi!$A:$A,$D$2),"")</f>
        <v>0</v>
      </c>
      <c r="W71" s="53">
        <f>IF(AND(TRUE,W$66&lt;&gt;""),SUMIFS(Flussi!$F:$F,Flussi!$B:$B,W$66,Flussi!$D:$D,$J71,Flussi!$E:$E,$K71,Flussi!$A:$A,$D$2),"")</f>
        <v>0</v>
      </c>
      <c r="X71" s="53">
        <f>IF(AND(TRUE,X$66&lt;&gt;""),SUMIFS(Flussi!$F:$F,Flussi!$B:$B,X$66,Flussi!$D:$D,$J71,Flussi!$E:$E,$K71,Flussi!$A:$A,$D$2),"")</f>
        <v>0</v>
      </c>
      <c r="Y71" s="53">
        <f>IF(AND(TRUE,Y$66&lt;&gt;""),SUMIFS(Flussi!$F:$F,Flussi!$B:$B,Y$66,Flussi!$D:$D,$J71,Flussi!$E:$E,$K71,Flussi!$A:$A,$D$2),"")</f>
        <v>0</v>
      </c>
      <c r="Z71" s="53">
        <f>IF(AND(TRUE,Z$66&lt;&gt;""),SUMIFS(Flussi!$F:$F,Flussi!$B:$B,Z$66,Flussi!$D:$D,$J71,Flussi!$E:$E,$K71,Flussi!$A:$A,$D$2),"")</f>
        <v>0</v>
      </c>
      <c r="AA71" s="53">
        <f>IF(AND(TRUE,AA$66&lt;&gt;""),SUMIFS(Flussi!$F:$F,Flussi!$B:$B,AA$66,Flussi!$D:$D,$J71,Flussi!$E:$E,$K71,Flussi!$A:$A,$D$2),"")</f>
        <v>0</v>
      </c>
      <c r="AB71" s="53">
        <f>IF(AND(TRUE,AB$66&lt;&gt;""),SUMIFS(Flussi!$F:$F,Flussi!$B:$B,AB$66,Flussi!$D:$D,$J71,Flussi!$E:$E,$K71,Flussi!$A:$A,$D$2),"")</f>
        <v>0</v>
      </c>
      <c r="AC71" s="53">
        <f>IF(AND(TRUE,AC$66&lt;&gt;""),SUMIFS(Flussi!$F:$F,Flussi!$B:$B,AC$66,Flussi!$D:$D,$J71,Flussi!$E:$E,$K71,Flussi!$A:$A,$D$2),"")</f>
        <v>0</v>
      </c>
      <c r="AD71" s="53">
        <f>IF(AND(TRUE,AD$66&lt;&gt;""),SUMIFS(Flussi!$F:$F,Flussi!$B:$B,AD$66,Flussi!$D:$D,$J71,Flussi!$E:$E,$K71,Flussi!$A:$A,$D$2),"")</f>
        <v>0</v>
      </c>
      <c r="AE71" s="53">
        <f>IF(AND(TRUE,AE$66&lt;&gt;""),SUMIFS(Flussi!$F:$F,Flussi!$B:$B,AE$66,Flussi!$D:$D,$J71,Flussi!$E:$E,$K71,Flussi!$A:$A,$D$2),"")</f>
        <v>0</v>
      </c>
      <c r="AF71" s="53">
        <f>IF(AND(TRUE,AF$66&lt;&gt;""),SUMIFS(Flussi!$F:$F,Flussi!$B:$B,AF$66,Flussi!$D:$D,$J71,Flussi!$E:$E,$K71,Flussi!$A:$A,$D$2),"")</f>
        <v>0</v>
      </c>
      <c r="AG71" s="53">
        <f>IF(AND(TRUE,AG$66&lt;&gt;""),SUMIFS(Flussi!$F:$F,Flussi!$B:$B,AG$66,Flussi!$D:$D,$J71,Flussi!$E:$E,$K71,Flussi!$A:$A,$D$2),"")</f>
        <v>0</v>
      </c>
      <c r="AH71" s="53">
        <f>IF(AND(TRUE,AH$66&lt;&gt;""),SUMIFS(Flussi!$F:$F,Flussi!$B:$B,AH$66,Flussi!$D:$D,$J71,Flussi!$E:$E,$K71,Flussi!$A:$A,$D$2),"")</f>
        <v>0</v>
      </c>
      <c r="AI71" s="53">
        <f>IF(AND(TRUE,AI$66&lt;&gt;""),SUMIFS(Flussi!$F:$F,Flussi!$B:$B,AI$66,Flussi!$D:$D,$J71,Flussi!$E:$E,$K71,Flussi!$A:$A,$D$2),"")</f>
        <v>0</v>
      </c>
      <c r="AJ71" s="53">
        <f>IF(AND(TRUE,AJ$66&lt;&gt;""),SUMIFS(Flussi!$F:$F,Flussi!$B:$B,AJ$66,Flussi!$D:$D,$J71,Flussi!$E:$E,$K71,Flussi!$A:$A,$D$2),"")</f>
        <v>0</v>
      </c>
      <c r="AK71" s="53">
        <f>IF(AND(TRUE,AK$66&lt;&gt;""),SUMIFS(Flussi!$F:$F,Flussi!$B:$B,AK$66,Flussi!$D:$D,$J71,Flussi!$E:$E,$K71,Flussi!$A:$A,$D$2),"")</f>
        <v>0</v>
      </c>
      <c r="AL71" s="53">
        <f>IF(AND(TRUE,AL$66&lt;&gt;""),SUMIFS(Flussi!$F:$F,Flussi!$B:$B,AL$66,Flussi!$D:$D,$J71,Flussi!$E:$E,$K71,Flussi!$A:$A,$D$2),"")</f>
        <v>0</v>
      </c>
      <c r="AM71" s="53">
        <f>IF(AND(TRUE,AM$66&lt;&gt;""),SUMIFS(Flussi!$F:$F,Flussi!$B:$B,AM$66,Flussi!$D:$D,$J71,Flussi!$E:$E,$K71,Flussi!$A:$A,$D$2),"")</f>
        <v>0</v>
      </c>
      <c r="AN71" s="53">
        <f>IF(AND(TRUE,AN$66&lt;&gt;""),SUMIFS(Flussi!$F:$F,Flussi!$B:$B,AN$66,Flussi!$D:$D,$J71,Flussi!$E:$E,$K71,Flussi!$A:$A,$D$2),"")</f>
        <v>0</v>
      </c>
      <c r="AO71" s="53">
        <f>IF(AND(TRUE,AO$66&lt;&gt;""),SUMIFS(Flussi!$F:$F,Flussi!$B:$B,AO$66,Flussi!$D:$D,$J71,Flussi!$E:$E,$K71,Flussi!$A:$A,$D$2),"")</f>
        <v>0</v>
      </c>
    </row>
    <row r="72" spans="8:41" x14ac:dyDescent="0.75">
      <c r="I72" s="177" t="s">
        <v>10</v>
      </c>
      <c r="J72" s="177"/>
      <c r="K72" s="177" t="s">
        <v>63</v>
      </c>
      <c r="L72" s="176">
        <f t="shared" ref="L72:AO72" si="4">IF(AND(TRUE,L$66&lt;&gt;""),SUM(L68:L71),"")</f>
        <v>1806</v>
      </c>
      <c r="M72" s="176">
        <f t="shared" si="4"/>
        <v>10481.4</v>
      </c>
      <c r="N72" s="176">
        <f t="shared" si="4"/>
        <v>10669.8</v>
      </c>
      <c r="O72" s="176">
        <f t="shared" si="4"/>
        <v>244108.3</v>
      </c>
      <c r="P72" s="176">
        <f t="shared" si="4"/>
        <v>0</v>
      </c>
      <c r="Q72" s="176">
        <f t="shared" si="4"/>
        <v>0</v>
      </c>
      <c r="R72" s="176">
        <f t="shared" si="4"/>
        <v>0</v>
      </c>
      <c r="S72" s="176">
        <f t="shared" si="4"/>
        <v>0</v>
      </c>
      <c r="T72" s="176">
        <f t="shared" si="4"/>
        <v>0</v>
      </c>
      <c r="U72" s="176">
        <f t="shared" si="4"/>
        <v>0</v>
      </c>
      <c r="V72" s="176">
        <f t="shared" si="4"/>
        <v>0</v>
      </c>
      <c r="W72" s="176">
        <f t="shared" si="4"/>
        <v>0</v>
      </c>
      <c r="X72" s="176">
        <f t="shared" si="4"/>
        <v>0</v>
      </c>
      <c r="Y72" s="176">
        <f t="shared" si="4"/>
        <v>0</v>
      </c>
      <c r="Z72" s="176">
        <f t="shared" si="4"/>
        <v>0</v>
      </c>
      <c r="AA72" s="176">
        <f t="shared" si="4"/>
        <v>0</v>
      </c>
      <c r="AB72" s="176">
        <f t="shared" si="4"/>
        <v>0</v>
      </c>
      <c r="AC72" s="176">
        <f t="shared" si="4"/>
        <v>0</v>
      </c>
      <c r="AD72" s="176">
        <f t="shared" si="4"/>
        <v>0</v>
      </c>
      <c r="AE72" s="176">
        <f t="shared" si="4"/>
        <v>0</v>
      </c>
      <c r="AF72" s="176">
        <f t="shared" si="4"/>
        <v>0</v>
      </c>
      <c r="AG72" s="176">
        <f t="shared" si="4"/>
        <v>0</v>
      </c>
      <c r="AH72" s="176">
        <f t="shared" si="4"/>
        <v>0</v>
      </c>
      <c r="AI72" s="176">
        <f t="shared" si="4"/>
        <v>0</v>
      </c>
      <c r="AJ72" s="176">
        <f t="shared" si="4"/>
        <v>0</v>
      </c>
      <c r="AK72" s="176">
        <f t="shared" si="4"/>
        <v>0</v>
      </c>
      <c r="AL72" s="176">
        <f t="shared" si="4"/>
        <v>0</v>
      </c>
      <c r="AM72" s="176">
        <f t="shared" si="4"/>
        <v>0</v>
      </c>
      <c r="AN72" s="176">
        <f t="shared" si="4"/>
        <v>0</v>
      </c>
      <c r="AO72" s="176">
        <f t="shared" si="4"/>
        <v>0</v>
      </c>
    </row>
    <row r="73" spans="8:41" ht="17" outlineLevel="1" x14ac:dyDescent="1.2">
      <c r="J73" s="168" t="s">
        <v>93</v>
      </c>
      <c r="K73" s="184" t="s">
        <v>95</v>
      </c>
      <c r="L73" s="53">
        <f>IF(AND(TRUE,L$66&lt;&gt;""),SUMIFS(Flussi!$F:$F,Flussi!$B:$B,L$66,Flussi!$D:$D,$J73,Flussi!$E:$E,$K73,Flussi!$A:$A,$D$2),"")</f>
        <v>-59</v>
      </c>
      <c r="M73" s="53">
        <f>IF(AND(TRUE,M$66&lt;&gt;""),SUMIFS(Flussi!$F:$F,Flussi!$B:$B,M$66,Flussi!$D:$D,$J73,Flussi!$E:$E,$K73,Flussi!$A:$A,$D$2),"")</f>
        <v>-33.1698387096774</v>
      </c>
      <c r="N73" s="53">
        <f>IF(AND(TRUE,N$66&lt;&gt;""),SUMIFS(Flussi!$F:$F,Flussi!$B:$B,N$66,Flussi!$D:$D,$J73,Flussi!$E:$E,$K73,Flussi!$A:$A,$D$2),"")</f>
        <v>0</v>
      </c>
      <c r="O73" s="53">
        <f>IF(AND(TRUE,O$66&lt;&gt;""),SUMIFS(Flussi!$F:$F,Flussi!$B:$B,O$66,Flussi!$D:$D,$J73,Flussi!$E:$E,$K73,Flussi!$A:$A,$D$2),"")</f>
        <v>-188.61</v>
      </c>
      <c r="P73" s="53">
        <f>IF(AND(TRUE,P$66&lt;&gt;""),SUMIFS(Flussi!$F:$F,Flussi!$B:$B,P$66,Flussi!$D:$D,$J73,Flussi!$E:$E,$K73,Flussi!$A:$A,$D$2),"")</f>
        <v>0</v>
      </c>
      <c r="Q73" s="53">
        <f>IF(AND(TRUE,Q$66&lt;&gt;""),SUMIFS(Flussi!$F:$F,Flussi!$B:$B,Q$66,Flussi!$D:$D,$J73,Flussi!$E:$E,$K73,Flussi!$A:$A,$D$2),"")</f>
        <v>0</v>
      </c>
      <c r="R73" s="53">
        <f>IF(AND(TRUE,R$66&lt;&gt;""),SUMIFS(Flussi!$F:$F,Flussi!$B:$B,R$66,Flussi!$D:$D,$J73,Flussi!$E:$E,$K73,Flussi!$A:$A,$D$2),"")</f>
        <v>0</v>
      </c>
      <c r="S73" s="53">
        <f>IF(AND(TRUE,S$66&lt;&gt;""),SUMIFS(Flussi!$F:$F,Flussi!$B:$B,S$66,Flussi!$D:$D,$J73,Flussi!$E:$E,$K73,Flussi!$A:$A,$D$2),"")</f>
        <v>0</v>
      </c>
      <c r="T73" s="53">
        <f>IF(AND(TRUE,T$66&lt;&gt;""),SUMIFS(Flussi!$F:$F,Flussi!$B:$B,T$66,Flussi!$D:$D,$J73,Flussi!$E:$E,$K73,Flussi!$A:$A,$D$2),"")</f>
        <v>0</v>
      </c>
      <c r="U73" s="53">
        <f>IF(AND(TRUE,U$66&lt;&gt;""),SUMIFS(Flussi!$F:$F,Flussi!$B:$B,U$66,Flussi!$D:$D,$J73,Flussi!$E:$E,$K73,Flussi!$A:$A,$D$2),"")</f>
        <v>0</v>
      </c>
      <c r="V73" s="53">
        <f>IF(AND(TRUE,V$66&lt;&gt;""),SUMIFS(Flussi!$F:$F,Flussi!$B:$B,V$66,Flussi!$D:$D,$J73,Flussi!$E:$E,$K73,Flussi!$A:$A,$D$2),"")</f>
        <v>0</v>
      </c>
      <c r="W73" s="53">
        <f>IF(AND(TRUE,W$66&lt;&gt;""),SUMIFS(Flussi!$F:$F,Flussi!$B:$B,W$66,Flussi!$D:$D,$J73,Flussi!$E:$E,$K73,Flussi!$A:$A,$D$2),"")</f>
        <v>0</v>
      </c>
      <c r="X73" s="53">
        <f>IF(AND(TRUE,X$66&lt;&gt;""),SUMIFS(Flussi!$F:$F,Flussi!$B:$B,X$66,Flussi!$D:$D,$J73,Flussi!$E:$E,$K73,Flussi!$A:$A,$D$2),"")</f>
        <v>0</v>
      </c>
      <c r="Y73" s="53">
        <f>IF(AND(TRUE,Y$66&lt;&gt;""),SUMIFS(Flussi!$F:$F,Flussi!$B:$B,Y$66,Flussi!$D:$D,$J73,Flussi!$E:$E,$K73,Flussi!$A:$A,$D$2),"")</f>
        <v>0</v>
      </c>
      <c r="Z73" s="53">
        <f>IF(AND(TRUE,Z$66&lt;&gt;""),SUMIFS(Flussi!$F:$F,Flussi!$B:$B,Z$66,Flussi!$D:$D,$J73,Flussi!$E:$E,$K73,Flussi!$A:$A,$D$2),"")</f>
        <v>0</v>
      </c>
      <c r="AA73" s="53">
        <f>IF(AND(TRUE,AA$66&lt;&gt;""),SUMIFS(Flussi!$F:$F,Flussi!$B:$B,AA$66,Flussi!$D:$D,$J73,Flussi!$E:$E,$K73,Flussi!$A:$A,$D$2),"")</f>
        <v>0</v>
      </c>
      <c r="AB73" s="53">
        <f>IF(AND(TRUE,AB$66&lt;&gt;""),SUMIFS(Flussi!$F:$F,Flussi!$B:$B,AB$66,Flussi!$D:$D,$J73,Flussi!$E:$E,$K73,Flussi!$A:$A,$D$2),"")</f>
        <v>0</v>
      </c>
      <c r="AC73" s="53">
        <f>IF(AND(TRUE,AC$66&lt;&gt;""),SUMIFS(Flussi!$F:$F,Flussi!$B:$B,AC$66,Flussi!$D:$D,$J73,Flussi!$E:$E,$K73,Flussi!$A:$A,$D$2),"")</f>
        <v>0</v>
      </c>
      <c r="AD73" s="53">
        <f>IF(AND(TRUE,AD$66&lt;&gt;""),SUMIFS(Flussi!$F:$F,Flussi!$B:$B,AD$66,Flussi!$D:$D,$J73,Flussi!$E:$E,$K73,Flussi!$A:$A,$D$2),"")</f>
        <v>0</v>
      </c>
      <c r="AE73" s="53">
        <f>IF(AND(TRUE,AE$66&lt;&gt;""),SUMIFS(Flussi!$F:$F,Flussi!$B:$B,AE$66,Flussi!$D:$D,$J73,Flussi!$E:$E,$K73,Flussi!$A:$A,$D$2),"")</f>
        <v>0</v>
      </c>
      <c r="AF73" s="53">
        <f>IF(AND(TRUE,AF$66&lt;&gt;""),SUMIFS(Flussi!$F:$F,Flussi!$B:$B,AF$66,Flussi!$D:$D,$J73,Flussi!$E:$E,$K73,Flussi!$A:$A,$D$2),"")</f>
        <v>0</v>
      </c>
      <c r="AG73" s="53">
        <f>IF(AND(TRUE,AG$66&lt;&gt;""),SUMIFS(Flussi!$F:$F,Flussi!$B:$B,AG$66,Flussi!$D:$D,$J73,Flussi!$E:$E,$K73,Flussi!$A:$A,$D$2),"")</f>
        <v>0</v>
      </c>
      <c r="AH73" s="53">
        <f>IF(AND(TRUE,AH$66&lt;&gt;""),SUMIFS(Flussi!$F:$F,Flussi!$B:$B,AH$66,Flussi!$D:$D,$J73,Flussi!$E:$E,$K73,Flussi!$A:$A,$D$2),"")</f>
        <v>0</v>
      </c>
      <c r="AI73" s="53">
        <f>IF(AND(TRUE,AI$66&lt;&gt;""),SUMIFS(Flussi!$F:$F,Flussi!$B:$B,AI$66,Flussi!$D:$D,$J73,Flussi!$E:$E,$K73,Flussi!$A:$A,$D$2),"")</f>
        <v>0</v>
      </c>
      <c r="AJ73" s="53">
        <f>IF(AND(TRUE,AJ$66&lt;&gt;""),SUMIFS(Flussi!$F:$F,Flussi!$B:$B,AJ$66,Flussi!$D:$D,$J73,Flussi!$E:$E,$K73,Flussi!$A:$A,$D$2),"")</f>
        <v>0</v>
      </c>
      <c r="AK73" s="53">
        <f>IF(AND(TRUE,AK$66&lt;&gt;""),SUMIFS(Flussi!$F:$F,Flussi!$B:$B,AK$66,Flussi!$D:$D,$J73,Flussi!$E:$E,$K73,Flussi!$A:$A,$D$2),"")</f>
        <v>0</v>
      </c>
      <c r="AL73" s="53">
        <f>IF(AND(TRUE,AL$66&lt;&gt;""),SUMIFS(Flussi!$F:$F,Flussi!$B:$B,AL$66,Flussi!$D:$D,$J73,Flussi!$E:$E,$K73,Flussi!$A:$A,$D$2),"")</f>
        <v>0</v>
      </c>
      <c r="AM73" s="53">
        <f>IF(AND(TRUE,AM$66&lt;&gt;""),SUMIFS(Flussi!$F:$F,Flussi!$B:$B,AM$66,Flussi!$D:$D,$J73,Flussi!$E:$E,$K73,Flussi!$A:$A,$D$2),"")</f>
        <v>0</v>
      </c>
      <c r="AN73" s="53">
        <f>IF(AND(TRUE,AN$66&lt;&gt;""),SUMIFS(Flussi!$F:$F,Flussi!$B:$B,AN$66,Flussi!$D:$D,$J73,Flussi!$E:$E,$K73,Flussi!$A:$A,$D$2),"")</f>
        <v>0</v>
      </c>
      <c r="AO73" s="53">
        <f>IF(AND(TRUE,AO$66&lt;&gt;""),SUMIFS(Flussi!$F:$F,Flussi!$B:$B,AO$66,Flussi!$D:$D,$J73,Flussi!$E:$E,$K73,Flussi!$A:$A,$D$2),"")</f>
        <v>0</v>
      </c>
    </row>
    <row r="74" spans="8:41" ht="17" outlineLevel="1" x14ac:dyDescent="1.2">
      <c r="J74" s="168" t="s">
        <v>93</v>
      </c>
      <c r="K74" s="184" t="s">
        <v>94</v>
      </c>
      <c r="L74" s="53">
        <f>IF(AND(TRUE,L$66&lt;&gt;""),SUMIFS(Flussi!$F:$F,Flussi!$B:$B,L$66,Flussi!$D:$D,$J74,Flussi!$E:$E,$K74,Flussi!$A:$A,$D$2),"")</f>
        <v>-145</v>
      </c>
      <c r="M74" s="53">
        <f>IF(AND(TRUE,M$66&lt;&gt;""),SUMIFS(Flussi!$F:$F,Flussi!$B:$B,M$66,Flussi!$D:$D,$J74,Flussi!$E:$E,$K74,Flussi!$A:$A,$D$2),"")</f>
        <v>-9.6948484848484906</v>
      </c>
      <c r="N74" s="53">
        <f>IF(AND(TRUE,N$66&lt;&gt;""),SUMIFS(Flussi!$F:$F,Flussi!$B:$B,N$66,Flussi!$D:$D,$J74,Flussi!$E:$E,$K74,Flussi!$A:$A,$D$2),"")</f>
        <v>0</v>
      </c>
      <c r="O74" s="53">
        <f>IF(AND(TRUE,O$66&lt;&gt;""),SUMIFS(Flussi!$F:$F,Flussi!$B:$B,O$66,Flussi!$D:$D,$J74,Flussi!$E:$E,$K74,Flussi!$A:$A,$D$2),"")</f>
        <v>-100</v>
      </c>
      <c r="P74" s="53">
        <f>IF(AND(TRUE,P$66&lt;&gt;""),SUMIFS(Flussi!$F:$F,Flussi!$B:$B,P$66,Flussi!$D:$D,$J74,Flussi!$E:$E,$K74,Flussi!$A:$A,$D$2),"")</f>
        <v>0</v>
      </c>
      <c r="Q74" s="53">
        <f>IF(AND(TRUE,Q$66&lt;&gt;""),SUMIFS(Flussi!$F:$F,Flussi!$B:$B,Q$66,Flussi!$D:$D,$J74,Flussi!$E:$E,$K74,Flussi!$A:$A,$D$2),"")</f>
        <v>0</v>
      </c>
      <c r="R74" s="53">
        <f>IF(AND(TRUE,R$66&lt;&gt;""),SUMIFS(Flussi!$F:$F,Flussi!$B:$B,R$66,Flussi!$D:$D,$J74,Flussi!$E:$E,$K74,Flussi!$A:$A,$D$2),"")</f>
        <v>0</v>
      </c>
      <c r="S74" s="53">
        <f>IF(AND(TRUE,S$66&lt;&gt;""),SUMIFS(Flussi!$F:$F,Flussi!$B:$B,S$66,Flussi!$D:$D,$J74,Flussi!$E:$E,$K74,Flussi!$A:$A,$D$2),"")</f>
        <v>0</v>
      </c>
      <c r="T74" s="53">
        <f>IF(AND(TRUE,T$66&lt;&gt;""),SUMIFS(Flussi!$F:$F,Flussi!$B:$B,T$66,Flussi!$D:$D,$J74,Flussi!$E:$E,$K74,Flussi!$A:$A,$D$2),"")</f>
        <v>0</v>
      </c>
      <c r="U74" s="53">
        <f>IF(AND(TRUE,U$66&lt;&gt;""),SUMIFS(Flussi!$F:$F,Flussi!$B:$B,U$66,Flussi!$D:$D,$J74,Flussi!$E:$E,$K74,Flussi!$A:$A,$D$2),"")</f>
        <v>0</v>
      </c>
      <c r="V74" s="53">
        <f>IF(AND(TRUE,V$66&lt;&gt;""),SUMIFS(Flussi!$F:$F,Flussi!$B:$B,V$66,Flussi!$D:$D,$J74,Flussi!$E:$E,$K74,Flussi!$A:$A,$D$2),"")</f>
        <v>0</v>
      </c>
      <c r="W74" s="53">
        <f>IF(AND(TRUE,W$66&lt;&gt;""),SUMIFS(Flussi!$F:$F,Flussi!$B:$B,W$66,Flussi!$D:$D,$J74,Flussi!$E:$E,$K74,Flussi!$A:$A,$D$2),"")</f>
        <v>0</v>
      </c>
      <c r="X74" s="53">
        <f>IF(AND(TRUE,X$66&lt;&gt;""),SUMIFS(Flussi!$F:$F,Flussi!$B:$B,X$66,Flussi!$D:$D,$J74,Flussi!$E:$E,$K74,Flussi!$A:$A,$D$2),"")</f>
        <v>0</v>
      </c>
      <c r="Y74" s="53">
        <f>IF(AND(TRUE,Y$66&lt;&gt;""),SUMIFS(Flussi!$F:$F,Flussi!$B:$B,Y$66,Flussi!$D:$D,$J74,Flussi!$E:$E,$K74,Flussi!$A:$A,$D$2),"")</f>
        <v>0</v>
      </c>
      <c r="Z74" s="53">
        <f>IF(AND(TRUE,Z$66&lt;&gt;""),SUMIFS(Flussi!$F:$F,Flussi!$B:$B,Z$66,Flussi!$D:$D,$J74,Flussi!$E:$E,$K74,Flussi!$A:$A,$D$2),"")</f>
        <v>0</v>
      </c>
      <c r="AA74" s="53">
        <f>IF(AND(TRUE,AA$66&lt;&gt;""),SUMIFS(Flussi!$F:$F,Flussi!$B:$B,AA$66,Flussi!$D:$D,$J74,Flussi!$E:$E,$K74,Flussi!$A:$A,$D$2),"")</f>
        <v>0</v>
      </c>
      <c r="AB74" s="53">
        <f>IF(AND(TRUE,AB$66&lt;&gt;""),SUMIFS(Flussi!$F:$F,Flussi!$B:$B,AB$66,Flussi!$D:$D,$J74,Flussi!$E:$E,$K74,Flussi!$A:$A,$D$2),"")</f>
        <v>0</v>
      </c>
      <c r="AC74" s="53">
        <f>IF(AND(TRUE,AC$66&lt;&gt;""),SUMIFS(Flussi!$F:$F,Flussi!$B:$B,AC$66,Flussi!$D:$D,$J74,Flussi!$E:$E,$K74,Flussi!$A:$A,$D$2),"")</f>
        <v>0</v>
      </c>
      <c r="AD74" s="53">
        <f>IF(AND(TRUE,AD$66&lt;&gt;""),SUMIFS(Flussi!$F:$F,Flussi!$B:$B,AD$66,Flussi!$D:$D,$J74,Flussi!$E:$E,$K74,Flussi!$A:$A,$D$2),"")</f>
        <v>0</v>
      </c>
      <c r="AE74" s="53">
        <f>IF(AND(TRUE,AE$66&lt;&gt;""),SUMIFS(Flussi!$F:$F,Flussi!$B:$B,AE$66,Flussi!$D:$D,$J74,Flussi!$E:$E,$K74,Flussi!$A:$A,$D$2),"")</f>
        <v>0</v>
      </c>
      <c r="AF74" s="53">
        <f>IF(AND(TRUE,AF$66&lt;&gt;""),SUMIFS(Flussi!$F:$F,Flussi!$B:$B,AF$66,Flussi!$D:$D,$J74,Flussi!$E:$E,$K74,Flussi!$A:$A,$D$2),"")</f>
        <v>0</v>
      </c>
      <c r="AG74" s="53">
        <f>IF(AND(TRUE,AG$66&lt;&gt;""),SUMIFS(Flussi!$F:$F,Flussi!$B:$B,AG$66,Flussi!$D:$D,$J74,Flussi!$E:$E,$K74,Flussi!$A:$A,$D$2),"")</f>
        <v>0</v>
      </c>
      <c r="AH74" s="53">
        <f>IF(AND(TRUE,AH$66&lt;&gt;""),SUMIFS(Flussi!$F:$F,Flussi!$B:$B,AH$66,Flussi!$D:$D,$J74,Flussi!$E:$E,$K74,Flussi!$A:$A,$D$2),"")</f>
        <v>0</v>
      </c>
      <c r="AI74" s="53">
        <f>IF(AND(TRUE,AI$66&lt;&gt;""),SUMIFS(Flussi!$F:$F,Flussi!$B:$B,AI$66,Flussi!$D:$D,$J74,Flussi!$E:$E,$K74,Flussi!$A:$A,$D$2),"")</f>
        <v>0</v>
      </c>
      <c r="AJ74" s="53">
        <f>IF(AND(TRUE,AJ$66&lt;&gt;""),SUMIFS(Flussi!$F:$F,Flussi!$B:$B,AJ$66,Flussi!$D:$D,$J74,Flussi!$E:$E,$K74,Flussi!$A:$A,$D$2),"")</f>
        <v>0</v>
      </c>
      <c r="AK74" s="53">
        <f>IF(AND(TRUE,AK$66&lt;&gt;""),SUMIFS(Flussi!$F:$F,Flussi!$B:$B,AK$66,Flussi!$D:$D,$J74,Flussi!$E:$E,$K74,Flussi!$A:$A,$D$2),"")</f>
        <v>0</v>
      </c>
      <c r="AL74" s="53">
        <f>IF(AND(TRUE,AL$66&lt;&gt;""),SUMIFS(Flussi!$F:$F,Flussi!$B:$B,AL$66,Flussi!$D:$D,$J74,Flussi!$E:$E,$K74,Flussi!$A:$A,$D$2),"")</f>
        <v>0</v>
      </c>
      <c r="AM74" s="53">
        <f>IF(AND(TRUE,AM$66&lt;&gt;""),SUMIFS(Flussi!$F:$F,Flussi!$B:$B,AM$66,Flussi!$D:$D,$J74,Flussi!$E:$E,$K74,Flussi!$A:$A,$D$2),"")</f>
        <v>0</v>
      </c>
      <c r="AN74" s="53">
        <f>IF(AND(TRUE,AN$66&lt;&gt;""),SUMIFS(Flussi!$F:$F,Flussi!$B:$B,AN$66,Flussi!$D:$D,$J74,Flussi!$E:$E,$K74,Flussi!$A:$A,$D$2),"")</f>
        <v>0</v>
      </c>
      <c r="AO74" s="53">
        <f>IF(AND(TRUE,AO$66&lt;&gt;""),SUMIFS(Flussi!$F:$F,Flussi!$B:$B,AO$66,Flussi!$D:$D,$J74,Flussi!$E:$E,$K74,Flussi!$A:$A,$D$2),"")</f>
        <v>0</v>
      </c>
    </row>
    <row r="75" spans="8:41" ht="17" outlineLevel="1" x14ac:dyDescent="1.2">
      <c r="J75" s="168" t="s">
        <v>93</v>
      </c>
      <c r="K75" s="184" t="s">
        <v>92</v>
      </c>
      <c r="L75" s="53">
        <f>IF(AND(TRUE,L$66&lt;&gt;""),SUMIFS(Flussi!$F:$F,Flussi!$B:$B,L$66,Flussi!$D:$D,$J75,Flussi!$E:$E,$K75,Flussi!$A:$A,$D$2),"")</f>
        <v>0</v>
      </c>
      <c r="M75" s="53">
        <f>IF(AND(TRUE,M$66&lt;&gt;""),SUMIFS(Flussi!$F:$F,Flussi!$B:$B,M$66,Flussi!$D:$D,$J75,Flussi!$E:$E,$K75,Flussi!$A:$A,$D$2),"")</f>
        <v>0</v>
      </c>
      <c r="N75" s="53">
        <f>IF(AND(TRUE,N$66&lt;&gt;""),SUMIFS(Flussi!$F:$F,Flussi!$B:$B,N$66,Flussi!$D:$D,$J75,Flussi!$E:$E,$K75,Flussi!$A:$A,$D$2),"")</f>
        <v>0</v>
      </c>
      <c r="O75" s="53">
        <f>IF(AND(TRUE,O$66&lt;&gt;""),SUMIFS(Flussi!$F:$F,Flussi!$B:$B,O$66,Flussi!$D:$D,$J75,Flussi!$E:$E,$K75,Flussi!$A:$A,$D$2),"")</f>
        <v>0</v>
      </c>
      <c r="P75" s="53">
        <f>IF(AND(TRUE,P$66&lt;&gt;""),SUMIFS(Flussi!$F:$F,Flussi!$B:$B,P$66,Flussi!$D:$D,$J75,Flussi!$E:$E,$K75,Flussi!$A:$A,$D$2),"")</f>
        <v>0</v>
      </c>
      <c r="Q75" s="53">
        <f>IF(AND(TRUE,Q$66&lt;&gt;""),SUMIFS(Flussi!$F:$F,Flussi!$B:$B,Q$66,Flussi!$D:$D,$J75,Flussi!$E:$E,$K75,Flussi!$A:$A,$D$2),"")</f>
        <v>0</v>
      </c>
      <c r="R75" s="53">
        <f>IF(AND(TRUE,R$66&lt;&gt;""),SUMIFS(Flussi!$F:$F,Flussi!$B:$B,R$66,Flussi!$D:$D,$J75,Flussi!$E:$E,$K75,Flussi!$A:$A,$D$2),"")</f>
        <v>0</v>
      </c>
      <c r="S75" s="53">
        <f>IF(AND(TRUE,S$66&lt;&gt;""),SUMIFS(Flussi!$F:$F,Flussi!$B:$B,S$66,Flussi!$D:$D,$J75,Flussi!$E:$E,$K75,Flussi!$A:$A,$D$2),"")</f>
        <v>0</v>
      </c>
      <c r="T75" s="53">
        <f>IF(AND(TRUE,T$66&lt;&gt;""),SUMIFS(Flussi!$F:$F,Flussi!$B:$B,T$66,Flussi!$D:$D,$J75,Flussi!$E:$E,$K75,Flussi!$A:$A,$D$2),"")</f>
        <v>0</v>
      </c>
      <c r="U75" s="53">
        <f>IF(AND(TRUE,U$66&lt;&gt;""),SUMIFS(Flussi!$F:$F,Flussi!$B:$B,U$66,Flussi!$D:$D,$J75,Flussi!$E:$E,$K75,Flussi!$A:$A,$D$2),"")</f>
        <v>0</v>
      </c>
      <c r="V75" s="53">
        <f>IF(AND(TRUE,V$66&lt;&gt;""),SUMIFS(Flussi!$F:$F,Flussi!$B:$B,V$66,Flussi!$D:$D,$J75,Flussi!$E:$E,$K75,Flussi!$A:$A,$D$2),"")</f>
        <v>0</v>
      </c>
      <c r="W75" s="53">
        <f>IF(AND(TRUE,W$66&lt;&gt;""),SUMIFS(Flussi!$F:$F,Flussi!$B:$B,W$66,Flussi!$D:$D,$J75,Flussi!$E:$E,$K75,Flussi!$A:$A,$D$2),"")</f>
        <v>0</v>
      </c>
      <c r="X75" s="53">
        <f>IF(AND(TRUE,X$66&lt;&gt;""),SUMIFS(Flussi!$F:$F,Flussi!$B:$B,X$66,Flussi!$D:$D,$J75,Flussi!$E:$E,$K75,Flussi!$A:$A,$D$2),"")</f>
        <v>0</v>
      </c>
      <c r="Y75" s="53">
        <f>IF(AND(TRUE,Y$66&lt;&gt;""),SUMIFS(Flussi!$F:$F,Flussi!$B:$B,Y$66,Flussi!$D:$D,$J75,Flussi!$E:$E,$K75,Flussi!$A:$A,$D$2),"")</f>
        <v>0</v>
      </c>
      <c r="Z75" s="53">
        <f>IF(AND(TRUE,Z$66&lt;&gt;""),SUMIFS(Flussi!$F:$F,Flussi!$B:$B,Z$66,Flussi!$D:$D,$J75,Flussi!$E:$E,$K75,Flussi!$A:$A,$D$2),"")</f>
        <v>0</v>
      </c>
      <c r="AA75" s="53">
        <f>IF(AND(TRUE,AA$66&lt;&gt;""),SUMIFS(Flussi!$F:$F,Flussi!$B:$B,AA$66,Flussi!$D:$D,$J75,Flussi!$E:$E,$K75,Flussi!$A:$A,$D$2),"")</f>
        <v>0</v>
      </c>
      <c r="AB75" s="53">
        <f>IF(AND(TRUE,AB$66&lt;&gt;""),SUMIFS(Flussi!$F:$F,Flussi!$B:$B,AB$66,Flussi!$D:$D,$J75,Flussi!$E:$E,$K75,Flussi!$A:$A,$D$2),"")</f>
        <v>0</v>
      </c>
      <c r="AC75" s="53">
        <f>IF(AND(TRUE,AC$66&lt;&gt;""),SUMIFS(Flussi!$F:$F,Flussi!$B:$B,AC$66,Flussi!$D:$D,$J75,Flussi!$E:$E,$K75,Flussi!$A:$A,$D$2),"")</f>
        <v>0</v>
      </c>
      <c r="AD75" s="53">
        <f>IF(AND(TRUE,AD$66&lt;&gt;""),SUMIFS(Flussi!$F:$F,Flussi!$B:$B,AD$66,Flussi!$D:$D,$J75,Flussi!$E:$E,$K75,Flussi!$A:$A,$D$2),"")</f>
        <v>0</v>
      </c>
      <c r="AE75" s="53">
        <f>IF(AND(TRUE,AE$66&lt;&gt;""),SUMIFS(Flussi!$F:$F,Flussi!$B:$B,AE$66,Flussi!$D:$D,$J75,Flussi!$E:$E,$K75,Flussi!$A:$A,$D$2),"")</f>
        <v>0</v>
      </c>
      <c r="AF75" s="53">
        <f>IF(AND(TRUE,AF$66&lt;&gt;""),SUMIFS(Flussi!$F:$F,Flussi!$B:$B,AF$66,Flussi!$D:$D,$J75,Flussi!$E:$E,$K75,Flussi!$A:$A,$D$2),"")</f>
        <v>0</v>
      </c>
      <c r="AG75" s="53">
        <f>IF(AND(TRUE,AG$66&lt;&gt;""),SUMIFS(Flussi!$F:$F,Flussi!$B:$B,AG$66,Flussi!$D:$D,$J75,Flussi!$E:$E,$K75,Flussi!$A:$A,$D$2),"")</f>
        <v>0</v>
      </c>
      <c r="AH75" s="53">
        <f>IF(AND(TRUE,AH$66&lt;&gt;""),SUMIFS(Flussi!$F:$F,Flussi!$B:$B,AH$66,Flussi!$D:$D,$J75,Flussi!$E:$E,$K75,Flussi!$A:$A,$D$2),"")</f>
        <v>0</v>
      </c>
      <c r="AI75" s="53">
        <f>IF(AND(TRUE,AI$66&lt;&gt;""),SUMIFS(Flussi!$F:$F,Flussi!$B:$B,AI$66,Flussi!$D:$D,$J75,Flussi!$E:$E,$K75,Flussi!$A:$A,$D$2),"")</f>
        <v>0</v>
      </c>
      <c r="AJ75" s="53">
        <f>IF(AND(TRUE,AJ$66&lt;&gt;""),SUMIFS(Flussi!$F:$F,Flussi!$B:$B,AJ$66,Flussi!$D:$D,$J75,Flussi!$E:$E,$K75,Flussi!$A:$A,$D$2),"")</f>
        <v>0</v>
      </c>
      <c r="AK75" s="53">
        <f>IF(AND(TRUE,AK$66&lt;&gt;""),SUMIFS(Flussi!$F:$F,Flussi!$B:$B,AK$66,Flussi!$D:$D,$J75,Flussi!$E:$E,$K75,Flussi!$A:$A,$D$2),"")</f>
        <v>0</v>
      </c>
      <c r="AL75" s="53">
        <f>IF(AND(TRUE,AL$66&lt;&gt;""),SUMIFS(Flussi!$F:$F,Flussi!$B:$B,AL$66,Flussi!$D:$D,$J75,Flussi!$E:$E,$K75,Flussi!$A:$A,$D$2),"")</f>
        <v>0</v>
      </c>
      <c r="AM75" s="53">
        <f>IF(AND(TRUE,AM$66&lt;&gt;""),SUMIFS(Flussi!$F:$F,Flussi!$B:$B,AM$66,Flussi!$D:$D,$J75,Flussi!$E:$E,$K75,Flussi!$A:$A,$D$2),"")</f>
        <v>0</v>
      </c>
      <c r="AN75" s="53">
        <f>IF(AND(TRUE,AN$66&lt;&gt;""),SUMIFS(Flussi!$F:$F,Flussi!$B:$B,AN$66,Flussi!$D:$D,$J75,Flussi!$E:$E,$K75,Flussi!$A:$A,$D$2),"")</f>
        <v>0</v>
      </c>
      <c r="AO75" s="53">
        <f>IF(AND(TRUE,AO$66&lt;&gt;""),SUMIFS(Flussi!$F:$F,Flussi!$B:$B,AO$66,Flussi!$D:$D,$J75,Flussi!$E:$E,$K75,Flussi!$A:$A,$D$2),"")</f>
        <v>0</v>
      </c>
    </row>
    <row r="76" spans="8:41" ht="17" outlineLevel="1" x14ac:dyDescent="1.2">
      <c r="J76" s="168" t="s">
        <v>90</v>
      </c>
      <c r="K76" s="184" t="s">
        <v>91</v>
      </c>
      <c r="L76" s="53">
        <f>IF(AND(TRUE,L$66&lt;&gt;""),SUMIFS(Flussi!$F:$F,Flussi!$B:$B,L$66,Flussi!$D:$D,$J76,Flussi!$E:$E,$K76,Flussi!$A:$A,$D$2),"")</f>
        <v>0</v>
      </c>
      <c r="M76" s="53">
        <f>IF(AND(TRUE,M$66&lt;&gt;""),SUMIFS(Flussi!$F:$F,Flussi!$B:$B,M$66,Flussi!$D:$D,$J76,Flussi!$E:$E,$K76,Flussi!$A:$A,$D$2),"")</f>
        <v>0</v>
      </c>
      <c r="N76" s="53">
        <f>IF(AND(TRUE,N$66&lt;&gt;""),SUMIFS(Flussi!$F:$F,Flussi!$B:$B,N$66,Flussi!$D:$D,$J76,Flussi!$E:$E,$K76,Flussi!$A:$A,$D$2),"")</f>
        <v>0</v>
      </c>
      <c r="O76" s="53">
        <f>IF(AND(TRUE,O$66&lt;&gt;""),SUMIFS(Flussi!$F:$F,Flussi!$B:$B,O$66,Flussi!$D:$D,$J76,Flussi!$E:$E,$K76,Flussi!$A:$A,$D$2),"")</f>
        <v>0</v>
      </c>
      <c r="P76" s="53">
        <f>IF(AND(TRUE,P$66&lt;&gt;""),SUMIFS(Flussi!$F:$F,Flussi!$B:$B,P$66,Flussi!$D:$D,$J76,Flussi!$E:$E,$K76,Flussi!$A:$A,$D$2),"")</f>
        <v>0</v>
      </c>
      <c r="Q76" s="53">
        <f>IF(AND(TRUE,Q$66&lt;&gt;""),SUMIFS(Flussi!$F:$F,Flussi!$B:$B,Q$66,Flussi!$D:$D,$J76,Flussi!$E:$E,$K76,Flussi!$A:$A,$D$2),"")</f>
        <v>0</v>
      </c>
      <c r="R76" s="53">
        <f>IF(AND(TRUE,R$66&lt;&gt;""),SUMIFS(Flussi!$F:$F,Flussi!$B:$B,R$66,Flussi!$D:$D,$J76,Flussi!$E:$E,$K76,Flussi!$A:$A,$D$2),"")</f>
        <v>0</v>
      </c>
      <c r="S76" s="53">
        <f>IF(AND(TRUE,S$66&lt;&gt;""),SUMIFS(Flussi!$F:$F,Flussi!$B:$B,S$66,Flussi!$D:$D,$J76,Flussi!$E:$E,$K76,Flussi!$A:$A,$D$2),"")</f>
        <v>0</v>
      </c>
      <c r="T76" s="53">
        <f>IF(AND(TRUE,T$66&lt;&gt;""),SUMIFS(Flussi!$F:$F,Flussi!$B:$B,T$66,Flussi!$D:$D,$J76,Flussi!$E:$E,$K76,Flussi!$A:$A,$D$2),"")</f>
        <v>0</v>
      </c>
      <c r="U76" s="53">
        <f>IF(AND(TRUE,U$66&lt;&gt;""),SUMIFS(Flussi!$F:$F,Flussi!$B:$B,U$66,Flussi!$D:$D,$J76,Flussi!$E:$E,$K76,Flussi!$A:$A,$D$2),"")</f>
        <v>0</v>
      </c>
      <c r="V76" s="53">
        <f>IF(AND(TRUE,V$66&lt;&gt;""),SUMIFS(Flussi!$F:$F,Flussi!$B:$B,V$66,Flussi!$D:$D,$J76,Flussi!$E:$E,$K76,Flussi!$A:$A,$D$2),"")</f>
        <v>0</v>
      </c>
      <c r="W76" s="53">
        <f>IF(AND(TRUE,W$66&lt;&gt;""),SUMIFS(Flussi!$F:$F,Flussi!$B:$B,W$66,Flussi!$D:$D,$J76,Flussi!$E:$E,$K76,Flussi!$A:$A,$D$2),"")</f>
        <v>0</v>
      </c>
      <c r="X76" s="53">
        <f>IF(AND(TRUE,X$66&lt;&gt;""),SUMIFS(Flussi!$F:$F,Flussi!$B:$B,X$66,Flussi!$D:$D,$J76,Flussi!$E:$E,$K76,Flussi!$A:$A,$D$2),"")</f>
        <v>0</v>
      </c>
      <c r="Y76" s="53">
        <f>IF(AND(TRUE,Y$66&lt;&gt;""),SUMIFS(Flussi!$F:$F,Flussi!$B:$B,Y$66,Flussi!$D:$D,$J76,Flussi!$E:$E,$K76,Flussi!$A:$A,$D$2),"")</f>
        <v>0</v>
      </c>
      <c r="Z76" s="53">
        <f>IF(AND(TRUE,Z$66&lt;&gt;""),SUMIFS(Flussi!$F:$F,Flussi!$B:$B,Z$66,Flussi!$D:$D,$J76,Flussi!$E:$E,$K76,Flussi!$A:$A,$D$2),"")</f>
        <v>0</v>
      </c>
      <c r="AA76" s="53">
        <f>IF(AND(TRUE,AA$66&lt;&gt;""),SUMIFS(Flussi!$F:$F,Flussi!$B:$B,AA$66,Flussi!$D:$D,$J76,Flussi!$E:$E,$K76,Flussi!$A:$A,$D$2),"")</f>
        <v>0</v>
      </c>
      <c r="AB76" s="53">
        <f>IF(AND(TRUE,AB$66&lt;&gt;""),SUMIFS(Flussi!$F:$F,Flussi!$B:$B,AB$66,Flussi!$D:$D,$J76,Flussi!$E:$E,$K76,Flussi!$A:$A,$D$2),"")</f>
        <v>0</v>
      </c>
      <c r="AC76" s="53">
        <f>IF(AND(TRUE,AC$66&lt;&gt;""),SUMIFS(Flussi!$F:$F,Flussi!$B:$B,AC$66,Flussi!$D:$D,$J76,Flussi!$E:$E,$K76,Flussi!$A:$A,$D$2),"")</f>
        <v>0</v>
      </c>
      <c r="AD76" s="53">
        <f>IF(AND(TRUE,AD$66&lt;&gt;""),SUMIFS(Flussi!$F:$F,Flussi!$B:$B,AD$66,Flussi!$D:$D,$J76,Flussi!$E:$E,$K76,Flussi!$A:$A,$D$2),"")</f>
        <v>0</v>
      </c>
      <c r="AE76" s="53">
        <f>IF(AND(TRUE,AE$66&lt;&gt;""),SUMIFS(Flussi!$F:$F,Flussi!$B:$B,AE$66,Flussi!$D:$D,$J76,Flussi!$E:$E,$K76,Flussi!$A:$A,$D$2),"")</f>
        <v>0</v>
      </c>
      <c r="AF76" s="53">
        <f>IF(AND(TRUE,AF$66&lt;&gt;""),SUMIFS(Flussi!$F:$F,Flussi!$B:$B,AF$66,Flussi!$D:$D,$J76,Flussi!$E:$E,$K76,Flussi!$A:$A,$D$2),"")</f>
        <v>0</v>
      </c>
      <c r="AG76" s="53">
        <f>IF(AND(TRUE,AG$66&lt;&gt;""),SUMIFS(Flussi!$F:$F,Flussi!$B:$B,AG$66,Flussi!$D:$D,$J76,Flussi!$E:$E,$K76,Flussi!$A:$A,$D$2),"")</f>
        <v>0</v>
      </c>
      <c r="AH76" s="53">
        <f>IF(AND(TRUE,AH$66&lt;&gt;""),SUMIFS(Flussi!$F:$F,Flussi!$B:$B,AH$66,Flussi!$D:$D,$J76,Flussi!$E:$E,$K76,Flussi!$A:$A,$D$2),"")</f>
        <v>0</v>
      </c>
      <c r="AI76" s="53">
        <f>IF(AND(TRUE,AI$66&lt;&gt;""),SUMIFS(Flussi!$F:$F,Flussi!$B:$B,AI$66,Flussi!$D:$D,$J76,Flussi!$E:$E,$K76,Flussi!$A:$A,$D$2),"")</f>
        <v>0</v>
      </c>
      <c r="AJ76" s="53">
        <f>IF(AND(TRUE,AJ$66&lt;&gt;""),SUMIFS(Flussi!$F:$F,Flussi!$B:$B,AJ$66,Flussi!$D:$D,$J76,Flussi!$E:$E,$K76,Flussi!$A:$A,$D$2),"")</f>
        <v>0</v>
      </c>
      <c r="AK76" s="53">
        <f>IF(AND(TRUE,AK$66&lt;&gt;""),SUMIFS(Flussi!$F:$F,Flussi!$B:$B,AK$66,Flussi!$D:$D,$J76,Flussi!$E:$E,$K76,Flussi!$A:$A,$D$2),"")</f>
        <v>0</v>
      </c>
      <c r="AL76" s="53">
        <f>IF(AND(TRUE,AL$66&lt;&gt;""),SUMIFS(Flussi!$F:$F,Flussi!$B:$B,AL$66,Flussi!$D:$D,$J76,Flussi!$E:$E,$K76,Flussi!$A:$A,$D$2),"")</f>
        <v>0</v>
      </c>
      <c r="AM76" s="53">
        <f>IF(AND(TRUE,AM$66&lt;&gt;""),SUMIFS(Flussi!$F:$F,Flussi!$B:$B,AM$66,Flussi!$D:$D,$J76,Flussi!$E:$E,$K76,Flussi!$A:$A,$D$2),"")</f>
        <v>0</v>
      </c>
      <c r="AN76" s="53">
        <f>IF(AND(TRUE,AN$66&lt;&gt;""),SUMIFS(Flussi!$F:$F,Flussi!$B:$B,AN$66,Flussi!$D:$D,$J76,Flussi!$E:$E,$K76,Flussi!$A:$A,$D$2),"")</f>
        <v>0</v>
      </c>
      <c r="AO76" s="53">
        <f>IF(AND(TRUE,AO$66&lt;&gt;""),SUMIFS(Flussi!$F:$F,Flussi!$B:$B,AO$66,Flussi!$D:$D,$J76,Flussi!$E:$E,$K76,Flussi!$A:$A,$D$2),"")</f>
        <v>0</v>
      </c>
    </row>
    <row r="77" spans="8:41" ht="17" outlineLevel="1" x14ac:dyDescent="1.2">
      <c r="J77" s="168" t="s">
        <v>90</v>
      </c>
      <c r="K77" s="184" t="s">
        <v>5</v>
      </c>
      <c r="L77" s="53">
        <f>IF(AND(TRUE,L$66&lt;&gt;""),SUMIFS(Flussi!$F:$F,Flussi!$B:$B,L$66,Flussi!$D:$D,$J77,Flussi!$E:$E,$K77,Flussi!$A:$A,$D$2),"")</f>
        <v>-1650</v>
      </c>
      <c r="M77" s="53">
        <f>IF(AND(TRUE,M$66&lt;&gt;""),SUMIFS(Flussi!$F:$F,Flussi!$B:$B,M$66,Flussi!$D:$D,$J77,Flussi!$E:$E,$K77,Flussi!$A:$A,$D$2),"")</f>
        <v>0</v>
      </c>
      <c r="N77" s="53">
        <f>IF(AND(TRUE,N$66&lt;&gt;""),SUMIFS(Flussi!$F:$F,Flussi!$B:$B,N$66,Flussi!$D:$D,$J77,Flussi!$E:$E,$K77,Flussi!$A:$A,$D$2),"")</f>
        <v>0</v>
      </c>
      <c r="O77" s="53">
        <f>IF(AND(TRUE,O$66&lt;&gt;""),SUMIFS(Flussi!$F:$F,Flussi!$B:$B,O$66,Flussi!$D:$D,$J77,Flussi!$E:$E,$K77,Flussi!$A:$A,$D$2),"")</f>
        <v>0</v>
      </c>
      <c r="P77" s="53">
        <f>IF(AND(TRUE,P$66&lt;&gt;""),SUMIFS(Flussi!$F:$F,Flussi!$B:$B,P$66,Flussi!$D:$D,$J77,Flussi!$E:$E,$K77,Flussi!$A:$A,$D$2),"")</f>
        <v>0</v>
      </c>
      <c r="Q77" s="53">
        <f>IF(AND(TRUE,Q$66&lt;&gt;""),SUMIFS(Flussi!$F:$F,Flussi!$B:$B,Q$66,Flussi!$D:$D,$J77,Flussi!$E:$E,$K77,Flussi!$A:$A,$D$2),"")</f>
        <v>0</v>
      </c>
      <c r="R77" s="53">
        <f>IF(AND(TRUE,R$66&lt;&gt;""),SUMIFS(Flussi!$F:$F,Flussi!$B:$B,R$66,Flussi!$D:$D,$J77,Flussi!$E:$E,$K77,Flussi!$A:$A,$D$2),"")</f>
        <v>0</v>
      </c>
      <c r="S77" s="53">
        <f>IF(AND(TRUE,S$66&lt;&gt;""),SUMIFS(Flussi!$F:$F,Flussi!$B:$B,S$66,Flussi!$D:$D,$J77,Flussi!$E:$E,$K77,Flussi!$A:$A,$D$2),"")</f>
        <v>0</v>
      </c>
      <c r="T77" s="53">
        <f>IF(AND(TRUE,T$66&lt;&gt;""),SUMIFS(Flussi!$F:$F,Flussi!$B:$B,T$66,Flussi!$D:$D,$J77,Flussi!$E:$E,$K77,Flussi!$A:$A,$D$2),"")</f>
        <v>0</v>
      </c>
      <c r="U77" s="53">
        <f>IF(AND(TRUE,U$66&lt;&gt;""),SUMIFS(Flussi!$F:$F,Flussi!$B:$B,U$66,Flussi!$D:$D,$J77,Flussi!$E:$E,$K77,Flussi!$A:$A,$D$2),"")</f>
        <v>0</v>
      </c>
      <c r="V77" s="53">
        <f>IF(AND(TRUE,V$66&lt;&gt;""),SUMIFS(Flussi!$F:$F,Flussi!$B:$B,V$66,Flussi!$D:$D,$J77,Flussi!$E:$E,$K77,Flussi!$A:$A,$D$2),"")</f>
        <v>0</v>
      </c>
      <c r="W77" s="53">
        <f>IF(AND(TRUE,W$66&lt;&gt;""),SUMIFS(Flussi!$F:$F,Flussi!$B:$B,W$66,Flussi!$D:$D,$J77,Flussi!$E:$E,$K77,Flussi!$A:$A,$D$2),"")</f>
        <v>0</v>
      </c>
      <c r="X77" s="53">
        <f>IF(AND(TRUE,X$66&lt;&gt;""),SUMIFS(Flussi!$F:$F,Flussi!$B:$B,X$66,Flussi!$D:$D,$J77,Flussi!$E:$E,$K77,Flussi!$A:$A,$D$2),"")</f>
        <v>0</v>
      </c>
      <c r="Y77" s="53">
        <f>IF(AND(TRUE,Y$66&lt;&gt;""),SUMIFS(Flussi!$F:$F,Flussi!$B:$B,Y$66,Flussi!$D:$D,$J77,Flussi!$E:$E,$K77,Flussi!$A:$A,$D$2),"")</f>
        <v>0</v>
      </c>
      <c r="Z77" s="53">
        <f>IF(AND(TRUE,Z$66&lt;&gt;""),SUMIFS(Flussi!$F:$F,Flussi!$B:$B,Z$66,Flussi!$D:$D,$J77,Flussi!$E:$E,$K77,Flussi!$A:$A,$D$2),"")</f>
        <v>0</v>
      </c>
      <c r="AA77" s="53">
        <f>IF(AND(TRUE,AA$66&lt;&gt;""),SUMIFS(Flussi!$F:$F,Flussi!$B:$B,AA$66,Flussi!$D:$D,$J77,Flussi!$E:$E,$K77,Flussi!$A:$A,$D$2),"")</f>
        <v>0</v>
      </c>
      <c r="AB77" s="53">
        <f>IF(AND(TRUE,AB$66&lt;&gt;""),SUMIFS(Flussi!$F:$F,Flussi!$B:$B,AB$66,Flussi!$D:$D,$J77,Flussi!$E:$E,$K77,Flussi!$A:$A,$D$2),"")</f>
        <v>0</v>
      </c>
      <c r="AC77" s="53">
        <f>IF(AND(TRUE,AC$66&lt;&gt;""),SUMIFS(Flussi!$F:$F,Flussi!$B:$B,AC$66,Flussi!$D:$D,$J77,Flussi!$E:$E,$K77,Flussi!$A:$A,$D$2),"")</f>
        <v>0</v>
      </c>
      <c r="AD77" s="53">
        <f>IF(AND(TRUE,AD$66&lt;&gt;""),SUMIFS(Flussi!$F:$F,Flussi!$B:$B,AD$66,Flussi!$D:$D,$J77,Flussi!$E:$E,$K77,Flussi!$A:$A,$D$2),"")</f>
        <v>0</v>
      </c>
      <c r="AE77" s="53">
        <f>IF(AND(TRUE,AE$66&lt;&gt;""),SUMIFS(Flussi!$F:$F,Flussi!$B:$B,AE$66,Flussi!$D:$D,$J77,Flussi!$E:$E,$K77,Flussi!$A:$A,$D$2),"")</f>
        <v>0</v>
      </c>
      <c r="AF77" s="53">
        <f>IF(AND(TRUE,AF$66&lt;&gt;""),SUMIFS(Flussi!$F:$F,Flussi!$B:$B,AF$66,Flussi!$D:$D,$J77,Flussi!$E:$E,$K77,Flussi!$A:$A,$D$2),"")</f>
        <v>0</v>
      </c>
      <c r="AG77" s="53">
        <f>IF(AND(TRUE,AG$66&lt;&gt;""),SUMIFS(Flussi!$F:$F,Flussi!$B:$B,AG$66,Flussi!$D:$D,$J77,Flussi!$E:$E,$K77,Flussi!$A:$A,$D$2),"")</f>
        <v>0</v>
      </c>
      <c r="AH77" s="53">
        <f>IF(AND(TRUE,AH$66&lt;&gt;""),SUMIFS(Flussi!$F:$F,Flussi!$B:$B,AH$66,Flussi!$D:$D,$J77,Flussi!$E:$E,$K77,Flussi!$A:$A,$D$2),"")</f>
        <v>0</v>
      </c>
      <c r="AI77" s="53">
        <f>IF(AND(TRUE,AI$66&lt;&gt;""),SUMIFS(Flussi!$F:$F,Flussi!$B:$B,AI$66,Flussi!$D:$D,$J77,Flussi!$E:$E,$K77,Flussi!$A:$A,$D$2),"")</f>
        <v>0</v>
      </c>
      <c r="AJ77" s="53">
        <f>IF(AND(TRUE,AJ$66&lt;&gt;""),SUMIFS(Flussi!$F:$F,Flussi!$B:$B,AJ$66,Flussi!$D:$D,$J77,Flussi!$E:$E,$K77,Flussi!$A:$A,$D$2),"")</f>
        <v>0</v>
      </c>
      <c r="AK77" s="53">
        <f>IF(AND(TRUE,AK$66&lt;&gt;""),SUMIFS(Flussi!$F:$F,Flussi!$B:$B,AK$66,Flussi!$D:$D,$J77,Flussi!$E:$E,$K77,Flussi!$A:$A,$D$2),"")</f>
        <v>0</v>
      </c>
      <c r="AL77" s="53">
        <f>IF(AND(TRUE,AL$66&lt;&gt;""),SUMIFS(Flussi!$F:$F,Flussi!$B:$B,AL$66,Flussi!$D:$D,$J77,Flussi!$E:$E,$K77,Flussi!$A:$A,$D$2),"")</f>
        <v>0</v>
      </c>
      <c r="AM77" s="53">
        <f>IF(AND(TRUE,AM$66&lt;&gt;""),SUMIFS(Flussi!$F:$F,Flussi!$B:$B,AM$66,Flussi!$D:$D,$J77,Flussi!$E:$E,$K77,Flussi!$A:$A,$D$2),"")</f>
        <v>0</v>
      </c>
      <c r="AN77" s="53">
        <f>IF(AND(TRUE,AN$66&lt;&gt;""),SUMIFS(Flussi!$F:$F,Flussi!$B:$B,AN$66,Flussi!$D:$D,$J77,Flussi!$E:$E,$K77,Flussi!$A:$A,$D$2),"")</f>
        <v>0</v>
      </c>
      <c r="AO77" s="53">
        <f>IF(AND(TRUE,AO$66&lt;&gt;""),SUMIFS(Flussi!$F:$F,Flussi!$B:$B,AO$66,Flussi!$D:$D,$J77,Flussi!$E:$E,$K77,Flussi!$A:$A,$D$2),"")</f>
        <v>0</v>
      </c>
    </row>
    <row r="78" spans="8:41" ht="17" outlineLevel="1" x14ac:dyDescent="1.2">
      <c r="J78" s="168" t="s">
        <v>89</v>
      </c>
      <c r="K78" s="184" t="s">
        <v>274</v>
      </c>
      <c r="L78" s="53">
        <f>IF(AND(TRUE,L$66&lt;&gt;""),SUMIFS(Flussi!$F:$F,Flussi!$B:$B,L$66,Flussi!$D:$D,$J78,Flussi!$E:$E,$K78,Flussi!$A:$A,$D$2),"")</f>
        <v>-1493.06</v>
      </c>
      <c r="M78" s="53">
        <f>IF(AND(TRUE,M$66&lt;&gt;""),SUMIFS(Flussi!$F:$F,Flussi!$B:$B,M$66,Flussi!$D:$D,$J78,Flussi!$E:$E,$K78,Flussi!$A:$A,$D$2),"")</f>
        <v>-1408.95</v>
      </c>
      <c r="N78" s="53">
        <f>IF(AND(TRUE,N$66&lt;&gt;""),SUMIFS(Flussi!$F:$F,Flussi!$B:$B,N$66,Flussi!$D:$D,$J78,Flussi!$E:$E,$K78,Flussi!$A:$A,$D$2),"")</f>
        <v>-2522.2200000000003</v>
      </c>
      <c r="O78" s="53">
        <f>IF(AND(TRUE,O$66&lt;&gt;""),SUMIFS(Flussi!$F:$F,Flussi!$B:$B,O$66,Flussi!$D:$D,$J78,Flussi!$E:$E,$K78,Flussi!$A:$A,$D$2),"")</f>
        <v>-2168</v>
      </c>
      <c r="P78" s="53">
        <f>IF(AND(TRUE,P$66&lt;&gt;""),SUMIFS(Flussi!$F:$F,Flussi!$B:$B,P$66,Flussi!$D:$D,$J78,Flussi!$E:$E,$K78,Flussi!$A:$A,$D$2),"")</f>
        <v>0</v>
      </c>
      <c r="Q78" s="53">
        <f>IF(AND(TRUE,Q$66&lt;&gt;""),SUMIFS(Flussi!$F:$F,Flussi!$B:$B,Q$66,Flussi!$D:$D,$J78,Flussi!$E:$E,$K78,Flussi!$A:$A,$D$2),"")</f>
        <v>0</v>
      </c>
      <c r="R78" s="53">
        <f>IF(AND(TRUE,R$66&lt;&gt;""),SUMIFS(Flussi!$F:$F,Flussi!$B:$B,R$66,Flussi!$D:$D,$J78,Flussi!$E:$E,$K78,Flussi!$A:$A,$D$2),"")</f>
        <v>0</v>
      </c>
      <c r="S78" s="53">
        <f>IF(AND(TRUE,S$66&lt;&gt;""),SUMIFS(Flussi!$F:$F,Flussi!$B:$B,S$66,Flussi!$D:$D,$J78,Flussi!$E:$E,$K78,Flussi!$A:$A,$D$2),"")</f>
        <v>0</v>
      </c>
      <c r="T78" s="53">
        <f>IF(AND(TRUE,T$66&lt;&gt;""),SUMIFS(Flussi!$F:$F,Flussi!$B:$B,T$66,Flussi!$D:$D,$J78,Flussi!$E:$E,$K78,Flussi!$A:$A,$D$2),"")</f>
        <v>0</v>
      </c>
      <c r="U78" s="53">
        <f>IF(AND(TRUE,U$66&lt;&gt;""),SUMIFS(Flussi!$F:$F,Flussi!$B:$B,U$66,Flussi!$D:$D,$J78,Flussi!$E:$E,$K78,Flussi!$A:$A,$D$2),"")</f>
        <v>0</v>
      </c>
      <c r="V78" s="53">
        <f>IF(AND(TRUE,V$66&lt;&gt;""),SUMIFS(Flussi!$F:$F,Flussi!$B:$B,V$66,Flussi!$D:$D,$J78,Flussi!$E:$E,$K78,Flussi!$A:$A,$D$2),"")</f>
        <v>0</v>
      </c>
      <c r="W78" s="53">
        <f>IF(AND(TRUE,W$66&lt;&gt;""),SUMIFS(Flussi!$F:$F,Flussi!$B:$B,W$66,Flussi!$D:$D,$J78,Flussi!$E:$E,$K78,Flussi!$A:$A,$D$2),"")</f>
        <v>0</v>
      </c>
      <c r="X78" s="53">
        <f>IF(AND(TRUE,X$66&lt;&gt;""),SUMIFS(Flussi!$F:$F,Flussi!$B:$B,X$66,Flussi!$D:$D,$J78,Flussi!$E:$E,$K78,Flussi!$A:$A,$D$2),"")</f>
        <v>0</v>
      </c>
      <c r="Y78" s="53">
        <f>IF(AND(TRUE,Y$66&lt;&gt;""),SUMIFS(Flussi!$F:$F,Flussi!$B:$B,Y$66,Flussi!$D:$D,$J78,Flussi!$E:$E,$K78,Flussi!$A:$A,$D$2),"")</f>
        <v>0</v>
      </c>
      <c r="Z78" s="53">
        <f>IF(AND(TRUE,Z$66&lt;&gt;""),SUMIFS(Flussi!$F:$F,Flussi!$B:$B,Z$66,Flussi!$D:$D,$J78,Flussi!$E:$E,$K78,Flussi!$A:$A,$D$2),"")</f>
        <v>0</v>
      </c>
      <c r="AA78" s="53">
        <f>IF(AND(TRUE,AA$66&lt;&gt;""),SUMIFS(Flussi!$F:$F,Flussi!$B:$B,AA$66,Flussi!$D:$D,$J78,Flussi!$E:$E,$K78,Flussi!$A:$A,$D$2),"")</f>
        <v>0</v>
      </c>
      <c r="AB78" s="53">
        <f>IF(AND(TRUE,AB$66&lt;&gt;""),SUMIFS(Flussi!$F:$F,Flussi!$B:$B,AB$66,Flussi!$D:$D,$J78,Flussi!$E:$E,$K78,Flussi!$A:$A,$D$2),"")</f>
        <v>0</v>
      </c>
      <c r="AC78" s="53">
        <f>IF(AND(TRUE,AC$66&lt;&gt;""),SUMIFS(Flussi!$F:$F,Flussi!$B:$B,AC$66,Flussi!$D:$D,$J78,Flussi!$E:$E,$K78,Flussi!$A:$A,$D$2),"")</f>
        <v>0</v>
      </c>
      <c r="AD78" s="53">
        <f>IF(AND(TRUE,AD$66&lt;&gt;""),SUMIFS(Flussi!$F:$F,Flussi!$B:$B,AD$66,Flussi!$D:$D,$J78,Flussi!$E:$E,$K78,Flussi!$A:$A,$D$2),"")</f>
        <v>0</v>
      </c>
      <c r="AE78" s="53">
        <f>IF(AND(TRUE,AE$66&lt;&gt;""),SUMIFS(Flussi!$F:$F,Flussi!$B:$B,AE$66,Flussi!$D:$D,$J78,Flussi!$E:$E,$K78,Flussi!$A:$A,$D$2),"")</f>
        <v>0</v>
      </c>
      <c r="AF78" s="53">
        <f>IF(AND(TRUE,AF$66&lt;&gt;""),SUMIFS(Flussi!$F:$F,Flussi!$B:$B,AF$66,Flussi!$D:$D,$J78,Flussi!$E:$E,$K78,Flussi!$A:$A,$D$2),"")</f>
        <v>0</v>
      </c>
      <c r="AG78" s="53">
        <f>IF(AND(TRUE,AG$66&lt;&gt;""),SUMIFS(Flussi!$F:$F,Flussi!$B:$B,AG$66,Flussi!$D:$D,$J78,Flussi!$E:$E,$K78,Flussi!$A:$A,$D$2),"")</f>
        <v>0</v>
      </c>
      <c r="AH78" s="53">
        <f>IF(AND(TRUE,AH$66&lt;&gt;""),SUMIFS(Flussi!$F:$F,Flussi!$B:$B,AH$66,Flussi!$D:$D,$J78,Flussi!$E:$E,$K78,Flussi!$A:$A,$D$2),"")</f>
        <v>0</v>
      </c>
      <c r="AI78" s="53">
        <f>IF(AND(TRUE,AI$66&lt;&gt;""),SUMIFS(Flussi!$F:$F,Flussi!$B:$B,AI$66,Flussi!$D:$D,$J78,Flussi!$E:$E,$K78,Flussi!$A:$A,$D$2),"")</f>
        <v>0</v>
      </c>
      <c r="AJ78" s="53">
        <f>IF(AND(TRUE,AJ$66&lt;&gt;""),SUMIFS(Flussi!$F:$F,Flussi!$B:$B,AJ$66,Flussi!$D:$D,$J78,Flussi!$E:$E,$K78,Flussi!$A:$A,$D$2),"")</f>
        <v>0</v>
      </c>
      <c r="AK78" s="53">
        <f>IF(AND(TRUE,AK$66&lt;&gt;""),SUMIFS(Flussi!$F:$F,Flussi!$B:$B,AK$66,Flussi!$D:$D,$J78,Flussi!$E:$E,$K78,Flussi!$A:$A,$D$2),"")</f>
        <v>0</v>
      </c>
      <c r="AL78" s="53">
        <f>IF(AND(TRUE,AL$66&lt;&gt;""),SUMIFS(Flussi!$F:$F,Flussi!$B:$B,AL$66,Flussi!$D:$D,$J78,Flussi!$E:$E,$K78,Flussi!$A:$A,$D$2),"")</f>
        <v>0</v>
      </c>
      <c r="AM78" s="53">
        <f>IF(AND(TRUE,AM$66&lt;&gt;""),SUMIFS(Flussi!$F:$F,Flussi!$B:$B,AM$66,Flussi!$D:$D,$J78,Flussi!$E:$E,$K78,Flussi!$A:$A,$D$2),"")</f>
        <v>0</v>
      </c>
      <c r="AN78" s="53">
        <f>IF(AND(TRUE,AN$66&lt;&gt;""),SUMIFS(Flussi!$F:$F,Flussi!$B:$B,AN$66,Flussi!$D:$D,$J78,Flussi!$E:$E,$K78,Flussi!$A:$A,$D$2),"")</f>
        <v>0</v>
      </c>
      <c r="AO78" s="53">
        <f>IF(AND(TRUE,AO$66&lt;&gt;""),SUMIFS(Flussi!$F:$F,Flussi!$B:$B,AO$66,Flussi!$D:$D,$J78,Flussi!$E:$E,$K78,Flussi!$A:$A,$D$2),"")</f>
        <v>0</v>
      </c>
    </row>
    <row r="79" spans="8:41" ht="17" outlineLevel="1" x14ac:dyDescent="1.2">
      <c r="J79" s="168" t="s">
        <v>89</v>
      </c>
      <c r="K79" s="184" t="s">
        <v>275</v>
      </c>
      <c r="L79" s="53">
        <f>IF(AND(TRUE,L$66&lt;&gt;""),SUMIFS(Flussi!$F:$F,Flussi!$B:$B,L$66,Flussi!$D:$D,$J79,Flussi!$E:$E,$K79,Flussi!$A:$A,$D$2),"")</f>
        <v>0</v>
      </c>
      <c r="M79" s="53">
        <f>IF(AND(TRUE,M$66&lt;&gt;""),SUMIFS(Flussi!$F:$F,Flussi!$B:$B,M$66,Flussi!$D:$D,$J79,Flussi!$E:$E,$K79,Flussi!$A:$A,$D$2),"")</f>
        <v>0</v>
      </c>
      <c r="N79" s="53">
        <f>IF(AND(TRUE,N$66&lt;&gt;""),SUMIFS(Flussi!$F:$F,Flussi!$B:$B,N$66,Flussi!$D:$D,$J79,Flussi!$E:$E,$K79,Flussi!$A:$A,$D$2),"")</f>
        <v>0</v>
      </c>
      <c r="O79" s="53">
        <f>IF(AND(TRUE,O$66&lt;&gt;""),SUMIFS(Flussi!$F:$F,Flussi!$B:$B,O$66,Flussi!$D:$D,$J79,Flussi!$E:$E,$K79,Flussi!$A:$A,$D$2),"")</f>
        <v>0</v>
      </c>
      <c r="P79" s="53">
        <f>IF(AND(TRUE,P$66&lt;&gt;""),SUMIFS(Flussi!$F:$F,Flussi!$B:$B,P$66,Flussi!$D:$D,$J79,Flussi!$E:$E,$K79,Flussi!$A:$A,$D$2),"")</f>
        <v>0</v>
      </c>
      <c r="Q79" s="53">
        <f>IF(AND(TRUE,Q$66&lt;&gt;""),SUMIFS(Flussi!$F:$F,Flussi!$B:$B,Q$66,Flussi!$D:$D,$J79,Flussi!$E:$E,$K79,Flussi!$A:$A,$D$2),"")</f>
        <v>0</v>
      </c>
      <c r="R79" s="53">
        <f>IF(AND(TRUE,R$66&lt;&gt;""),SUMIFS(Flussi!$F:$F,Flussi!$B:$B,R$66,Flussi!$D:$D,$J79,Flussi!$E:$E,$K79,Flussi!$A:$A,$D$2),"")</f>
        <v>0</v>
      </c>
      <c r="S79" s="53">
        <f>IF(AND(TRUE,S$66&lt;&gt;""),SUMIFS(Flussi!$F:$F,Flussi!$B:$B,S$66,Flussi!$D:$D,$J79,Flussi!$E:$E,$K79,Flussi!$A:$A,$D$2),"")</f>
        <v>0</v>
      </c>
      <c r="T79" s="53">
        <f>IF(AND(TRUE,T$66&lt;&gt;""),SUMIFS(Flussi!$F:$F,Flussi!$B:$B,T$66,Flussi!$D:$D,$J79,Flussi!$E:$E,$K79,Flussi!$A:$A,$D$2),"")</f>
        <v>0</v>
      </c>
      <c r="U79" s="53">
        <f>IF(AND(TRUE,U$66&lt;&gt;""),SUMIFS(Flussi!$F:$F,Flussi!$B:$B,U$66,Flussi!$D:$D,$J79,Flussi!$E:$E,$K79,Flussi!$A:$A,$D$2),"")</f>
        <v>0</v>
      </c>
      <c r="V79" s="53">
        <f>IF(AND(TRUE,V$66&lt;&gt;""),SUMIFS(Flussi!$F:$F,Flussi!$B:$B,V$66,Flussi!$D:$D,$J79,Flussi!$E:$E,$K79,Flussi!$A:$A,$D$2),"")</f>
        <v>0</v>
      </c>
      <c r="W79" s="53">
        <f>IF(AND(TRUE,W$66&lt;&gt;""),SUMIFS(Flussi!$F:$F,Flussi!$B:$B,W$66,Flussi!$D:$D,$J79,Flussi!$E:$E,$K79,Flussi!$A:$A,$D$2),"")</f>
        <v>0</v>
      </c>
      <c r="X79" s="53">
        <f>IF(AND(TRUE,X$66&lt;&gt;""),SUMIFS(Flussi!$F:$F,Flussi!$B:$B,X$66,Flussi!$D:$D,$J79,Flussi!$E:$E,$K79,Flussi!$A:$A,$D$2),"")</f>
        <v>0</v>
      </c>
      <c r="Y79" s="53">
        <f>IF(AND(TRUE,Y$66&lt;&gt;""),SUMIFS(Flussi!$F:$F,Flussi!$B:$B,Y$66,Flussi!$D:$D,$J79,Flussi!$E:$E,$K79,Flussi!$A:$A,$D$2),"")</f>
        <v>0</v>
      </c>
      <c r="Z79" s="53">
        <f>IF(AND(TRUE,Z$66&lt;&gt;""),SUMIFS(Flussi!$F:$F,Flussi!$B:$B,Z$66,Flussi!$D:$D,$J79,Flussi!$E:$E,$K79,Flussi!$A:$A,$D$2),"")</f>
        <v>0</v>
      </c>
      <c r="AA79" s="53">
        <f>IF(AND(TRUE,AA$66&lt;&gt;""),SUMIFS(Flussi!$F:$F,Flussi!$B:$B,AA$66,Flussi!$D:$D,$J79,Flussi!$E:$E,$K79,Flussi!$A:$A,$D$2),"")</f>
        <v>0</v>
      </c>
      <c r="AB79" s="53">
        <f>IF(AND(TRUE,AB$66&lt;&gt;""),SUMIFS(Flussi!$F:$F,Flussi!$B:$B,AB$66,Flussi!$D:$D,$J79,Flussi!$E:$E,$K79,Flussi!$A:$A,$D$2),"")</f>
        <v>0</v>
      </c>
      <c r="AC79" s="53">
        <f>IF(AND(TRUE,AC$66&lt;&gt;""),SUMIFS(Flussi!$F:$F,Flussi!$B:$B,AC$66,Flussi!$D:$D,$J79,Flussi!$E:$E,$K79,Flussi!$A:$A,$D$2),"")</f>
        <v>0</v>
      </c>
      <c r="AD79" s="53">
        <f>IF(AND(TRUE,AD$66&lt;&gt;""),SUMIFS(Flussi!$F:$F,Flussi!$B:$B,AD$66,Flussi!$D:$D,$J79,Flussi!$E:$E,$K79,Flussi!$A:$A,$D$2),"")</f>
        <v>0</v>
      </c>
      <c r="AE79" s="53">
        <f>IF(AND(TRUE,AE$66&lt;&gt;""),SUMIFS(Flussi!$F:$F,Flussi!$B:$B,AE$66,Flussi!$D:$D,$J79,Flussi!$E:$E,$K79,Flussi!$A:$A,$D$2),"")</f>
        <v>0</v>
      </c>
      <c r="AF79" s="53">
        <f>IF(AND(TRUE,AF$66&lt;&gt;""),SUMIFS(Flussi!$F:$F,Flussi!$B:$B,AF$66,Flussi!$D:$D,$J79,Flussi!$E:$E,$K79,Flussi!$A:$A,$D$2),"")</f>
        <v>0</v>
      </c>
      <c r="AG79" s="53">
        <f>IF(AND(TRUE,AG$66&lt;&gt;""),SUMIFS(Flussi!$F:$F,Flussi!$B:$B,AG$66,Flussi!$D:$D,$J79,Flussi!$E:$E,$K79,Flussi!$A:$A,$D$2),"")</f>
        <v>0</v>
      </c>
      <c r="AH79" s="53">
        <f>IF(AND(TRUE,AH$66&lt;&gt;""),SUMIFS(Flussi!$F:$F,Flussi!$B:$B,AH$66,Flussi!$D:$D,$J79,Flussi!$E:$E,$K79,Flussi!$A:$A,$D$2),"")</f>
        <v>0</v>
      </c>
      <c r="AI79" s="53">
        <f>IF(AND(TRUE,AI$66&lt;&gt;""),SUMIFS(Flussi!$F:$F,Flussi!$B:$B,AI$66,Flussi!$D:$D,$J79,Flussi!$E:$E,$K79,Flussi!$A:$A,$D$2),"")</f>
        <v>0</v>
      </c>
      <c r="AJ79" s="53">
        <f>IF(AND(TRUE,AJ$66&lt;&gt;""),SUMIFS(Flussi!$F:$F,Flussi!$B:$B,AJ$66,Flussi!$D:$D,$J79,Flussi!$E:$E,$K79,Flussi!$A:$A,$D$2),"")</f>
        <v>0</v>
      </c>
      <c r="AK79" s="53">
        <f>IF(AND(TRUE,AK$66&lt;&gt;""),SUMIFS(Flussi!$F:$F,Flussi!$B:$B,AK$66,Flussi!$D:$D,$J79,Flussi!$E:$E,$K79,Flussi!$A:$A,$D$2),"")</f>
        <v>0</v>
      </c>
      <c r="AL79" s="53">
        <f>IF(AND(TRUE,AL$66&lt;&gt;""),SUMIFS(Flussi!$F:$F,Flussi!$B:$B,AL$66,Flussi!$D:$D,$J79,Flussi!$E:$E,$K79,Flussi!$A:$A,$D$2),"")</f>
        <v>0</v>
      </c>
      <c r="AM79" s="53">
        <f>IF(AND(TRUE,AM$66&lt;&gt;""),SUMIFS(Flussi!$F:$F,Flussi!$B:$B,AM$66,Flussi!$D:$D,$J79,Flussi!$E:$E,$K79,Flussi!$A:$A,$D$2),"")</f>
        <v>0</v>
      </c>
      <c r="AN79" s="53">
        <f>IF(AND(TRUE,AN$66&lt;&gt;""),SUMIFS(Flussi!$F:$F,Flussi!$B:$B,AN$66,Flussi!$D:$D,$J79,Flussi!$E:$E,$K79,Flussi!$A:$A,$D$2),"")</f>
        <v>0</v>
      </c>
      <c r="AO79" s="53">
        <f>IF(AND(TRUE,AO$66&lt;&gt;""),SUMIFS(Flussi!$F:$F,Flussi!$B:$B,AO$66,Flussi!$D:$D,$J79,Flussi!$E:$E,$K79,Flussi!$A:$A,$D$2),"")</f>
        <v>0</v>
      </c>
    </row>
    <row r="80" spans="8:41" ht="17" outlineLevel="1" x14ac:dyDescent="1.2">
      <c r="J80" s="168" t="s">
        <v>88</v>
      </c>
      <c r="K80" s="184" t="s">
        <v>5</v>
      </c>
      <c r="L80" s="53">
        <f>IF(AND(TRUE,L$66&lt;&gt;""),SUMIFS(Flussi!$F:$F,Flussi!$B:$B,L$66,Flussi!$D:$D,$J80,Flussi!$E:$E,$K80,Flussi!$A:$A,$D$2),"")</f>
        <v>-46.53</v>
      </c>
      <c r="M80" s="53">
        <f>IF(AND(TRUE,M$66&lt;&gt;""),SUMIFS(Flussi!$F:$F,Flussi!$B:$B,M$66,Flussi!$D:$D,$J80,Flussi!$E:$E,$K80,Flussi!$A:$A,$D$2),"")</f>
        <v>-186.12</v>
      </c>
      <c r="N80" s="53">
        <f>IF(AND(TRUE,N$66&lt;&gt;""),SUMIFS(Flussi!$F:$F,Flussi!$B:$B,N$66,Flussi!$D:$D,$J80,Flussi!$E:$E,$K80,Flussi!$A:$A,$D$2),"")</f>
        <v>-186.12</v>
      </c>
      <c r="O80" s="53">
        <f>IF(AND(TRUE,O$66&lt;&gt;""),SUMIFS(Flussi!$F:$F,Flussi!$B:$B,O$66,Flussi!$D:$D,$J80,Flussi!$E:$E,$K80,Flussi!$A:$A,$D$2),"")</f>
        <v>-15.51</v>
      </c>
      <c r="P80" s="53">
        <f>IF(AND(TRUE,P$66&lt;&gt;""),SUMIFS(Flussi!$F:$F,Flussi!$B:$B,P$66,Flussi!$D:$D,$J80,Flussi!$E:$E,$K80,Flussi!$A:$A,$D$2),"")</f>
        <v>0</v>
      </c>
      <c r="Q80" s="53">
        <f>IF(AND(TRUE,Q$66&lt;&gt;""),SUMIFS(Flussi!$F:$F,Flussi!$B:$B,Q$66,Flussi!$D:$D,$J80,Flussi!$E:$E,$K80,Flussi!$A:$A,$D$2),"")</f>
        <v>0</v>
      </c>
      <c r="R80" s="53">
        <f>IF(AND(TRUE,R$66&lt;&gt;""),SUMIFS(Flussi!$F:$F,Flussi!$B:$B,R$66,Flussi!$D:$D,$J80,Flussi!$E:$E,$K80,Flussi!$A:$A,$D$2),"")</f>
        <v>0</v>
      </c>
      <c r="S80" s="53">
        <f>IF(AND(TRUE,S$66&lt;&gt;""),SUMIFS(Flussi!$F:$F,Flussi!$B:$B,S$66,Flussi!$D:$D,$J80,Flussi!$E:$E,$K80,Flussi!$A:$A,$D$2),"")</f>
        <v>0</v>
      </c>
      <c r="T80" s="53">
        <f>IF(AND(TRUE,T$66&lt;&gt;""),SUMIFS(Flussi!$F:$F,Flussi!$B:$B,T$66,Flussi!$D:$D,$J80,Flussi!$E:$E,$K80,Flussi!$A:$A,$D$2),"")</f>
        <v>0</v>
      </c>
      <c r="U80" s="53">
        <f>IF(AND(TRUE,U$66&lt;&gt;""),SUMIFS(Flussi!$F:$F,Flussi!$B:$B,U$66,Flussi!$D:$D,$J80,Flussi!$E:$E,$K80,Flussi!$A:$A,$D$2),"")</f>
        <v>0</v>
      </c>
      <c r="V80" s="53">
        <f>IF(AND(TRUE,V$66&lt;&gt;""),SUMIFS(Flussi!$F:$F,Flussi!$B:$B,V$66,Flussi!$D:$D,$J80,Flussi!$E:$E,$K80,Flussi!$A:$A,$D$2),"")</f>
        <v>0</v>
      </c>
      <c r="W80" s="53">
        <f>IF(AND(TRUE,W$66&lt;&gt;""),SUMIFS(Flussi!$F:$F,Flussi!$B:$B,W$66,Flussi!$D:$D,$J80,Flussi!$E:$E,$K80,Flussi!$A:$A,$D$2),"")</f>
        <v>0</v>
      </c>
      <c r="X80" s="53">
        <f>IF(AND(TRUE,X$66&lt;&gt;""),SUMIFS(Flussi!$F:$F,Flussi!$B:$B,X$66,Flussi!$D:$D,$J80,Flussi!$E:$E,$K80,Flussi!$A:$A,$D$2),"")</f>
        <v>0</v>
      </c>
      <c r="Y80" s="53">
        <f>IF(AND(TRUE,Y$66&lt;&gt;""),SUMIFS(Flussi!$F:$F,Flussi!$B:$B,Y$66,Flussi!$D:$D,$J80,Flussi!$E:$E,$K80,Flussi!$A:$A,$D$2),"")</f>
        <v>0</v>
      </c>
      <c r="Z80" s="53">
        <f>IF(AND(TRUE,Z$66&lt;&gt;""),SUMIFS(Flussi!$F:$F,Flussi!$B:$B,Z$66,Flussi!$D:$D,$J80,Flussi!$E:$E,$K80,Flussi!$A:$A,$D$2),"")</f>
        <v>0</v>
      </c>
      <c r="AA80" s="53">
        <f>IF(AND(TRUE,AA$66&lt;&gt;""),SUMIFS(Flussi!$F:$F,Flussi!$B:$B,AA$66,Flussi!$D:$D,$J80,Flussi!$E:$E,$K80,Flussi!$A:$A,$D$2),"")</f>
        <v>0</v>
      </c>
      <c r="AB80" s="53">
        <f>IF(AND(TRUE,AB$66&lt;&gt;""),SUMIFS(Flussi!$F:$F,Flussi!$B:$B,AB$66,Flussi!$D:$D,$J80,Flussi!$E:$E,$K80,Flussi!$A:$A,$D$2),"")</f>
        <v>0</v>
      </c>
      <c r="AC80" s="53">
        <f>IF(AND(TRUE,AC$66&lt;&gt;""),SUMIFS(Flussi!$F:$F,Flussi!$B:$B,AC$66,Flussi!$D:$D,$J80,Flussi!$E:$E,$K80,Flussi!$A:$A,$D$2),"")</f>
        <v>0</v>
      </c>
      <c r="AD80" s="53">
        <f>IF(AND(TRUE,AD$66&lt;&gt;""),SUMIFS(Flussi!$F:$F,Flussi!$B:$B,AD$66,Flussi!$D:$D,$J80,Flussi!$E:$E,$K80,Flussi!$A:$A,$D$2),"")</f>
        <v>0</v>
      </c>
      <c r="AE80" s="53">
        <f>IF(AND(TRUE,AE$66&lt;&gt;""),SUMIFS(Flussi!$F:$F,Flussi!$B:$B,AE$66,Flussi!$D:$D,$J80,Flussi!$E:$E,$K80,Flussi!$A:$A,$D$2),"")</f>
        <v>0</v>
      </c>
      <c r="AF80" s="53">
        <f>IF(AND(TRUE,AF$66&lt;&gt;""),SUMIFS(Flussi!$F:$F,Flussi!$B:$B,AF$66,Flussi!$D:$D,$J80,Flussi!$E:$E,$K80,Flussi!$A:$A,$D$2),"")</f>
        <v>0</v>
      </c>
      <c r="AG80" s="53">
        <f>IF(AND(TRUE,AG$66&lt;&gt;""),SUMIFS(Flussi!$F:$F,Flussi!$B:$B,AG$66,Flussi!$D:$D,$J80,Flussi!$E:$E,$K80,Flussi!$A:$A,$D$2),"")</f>
        <v>0</v>
      </c>
      <c r="AH80" s="53">
        <f>IF(AND(TRUE,AH$66&lt;&gt;""),SUMIFS(Flussi!$F:$F,Flussi!$B:$B,AH$66,Flussi!$D:$D,$J80,Flussi!$E:$E,$K80,Flussi!$A:$A,$D$2),"")</f>
        <v>0</v>
      </c>
      <c r="AI80" s="53">
        <f>IF(AND(TRUE,AI$66&lt;&gt;""),SUMIFS(Flussi!$F:$F,Flussi!$B:$B,AI$66,Flussi!$D:$D,$J80,Flussi!$E:$E,$K80,Flussi!$A:$A,$D$2),"")</f>
        <v>0</v>
      </c>
      <c r="AJ80" s="53">
        <f>IF(AND(TRUE,AJ$66&lt;&gt;""),SUMIFS(Flussi!$F:$F,Flussi!$B:$B,AJ$66,Flussi!$D:$D,$J80,Flussi!$E:$E,$K80,Flussi!$A:$A,$D$2),"")</f>
        <v>0</v>
      </c>
      <c r="AK80" s="53">
        <f>IF(AND(TRUE,AK$66&lt;&gt;""),SUMIFS(Flussi!$F:$F,Flussi!$B:$B,AK$66,Flussi!$D:$D,$J80,Flussi!$E:$E,$K80,Flussi!$A:$A,$D$2),"")</f>
        <v>0</v>
      </c>
      <c r="AL80" s="53">
        <f>IF(AND(TRUE,AL$66&lt;&gt;""),SUMIFS(Flussi!$F:$F,Flussi!$B:$B,AL$66,Flussi!$D:$D,$J80,Flussi!$E:$E,$K80,Flussi!$A:$A,$D$2),"")</f>
        <v>0</v>
      </c>
      <c r="AM80" s="53">
        <f>IF(AND(TRUE,AM$66&lt;&gt;""),SUMIFS(Flussi!$F:$F,Flussi!$B:$B,AM$66,Flussi!$D:$D,$J80,Flussi!$E:$E,$K80,Flussi!$A:$A,$D$2),"")</f>
        <v>0</v>
      </c>
      <c r="AN80" s="53">
        <f>IF(AND(TRUE,AN$66&lt;&gt;""),SUMIFS(Flussi!$F:$F,Flussi!$B:$B,AN$66,Flussi!$D:$D,$J80,Flussi!$E:$E,$K80,Flussi!$A:$A,$D$2),"")</f>
        <v>0</v>
      </c>
      <c r="AO80" s="53">
        <f>IF(AND(TRUE,AO$66&lt;&gt;""),SUMIFS(Flussi!$F:$F,Flussi!$B:$B,AO$66,Flussi!$D:$D,$J80,Flussi!$E:$E,$K80,Flussi!$A:$A,$D$2),"")</f>
        <v>0</v>
      </c>
    </row>
    <row r="81" spans="8:41" ht="17" outlineLevel="1" x14ac:dyDescent="1.2">
      <c r="J81" s="168" t="s">
        <v>87</v>
      </c>
      <c r="K81" s="184" t="s">
        <v>5</v>
      </c>
      <c r="L81" s="53">
        <f>IF(AND(TRUE,L$66&lt;&gt;""),SUMIFS(Flussi!$F:$F,Flussi!$B:$B,L$66,Flussi!$D:$D,$J81,Flussi!$E:$E,$K81,Flussi!$A:$A,$D$2),"")</f>
        <v>-209</v>
      </c>
      <c r="M81" s="53">
        <f>IF(AND(TRUE,M$66&lt;&gt;""),SUMIFS(Flussi!$F:$F,Flussi!$B:$B,M$66,Flussi!$D:$D,$J81,Flussi!$E:$E,$K81,Flussi!$A:$A,$D$2),"")</f>
        <v>0</v>
      </c>
      <c r="N81" s="53">
        <f>IF(AND(TRUE,N$66&lt;&gt;""),SUMIFS(Flussi!$F:$F,Flussi!$B:$B,N$66,Flussi!$D:$D,$J81,Flussi!$E:$E,$K81,Flussi!$A:$A,$D$2),"")</f>
        <v>0</v>
      </c>
      <c r="O81" s="53">
        <f>IF(AND(TRUE,O$66&lt;&gt;""),SUMIFS(Flussi!$F:$F,Flussi!$B:$B,O$66,Flussi!$D:$D,$J81,Flussi!$E:$E,$K81,Flussi!$A:$A,$D$2),"")</f>
        <v>-170</v>
      </c>
      <c r="P81" s="53">
        <f>IF(AND(TRUE,P$66&lt;&gt;""),SUMIFS(Flussi!$F:$F,Flussi!$B:$B,P$66,Flussi!$D:$D,$J81,Flussi!$E:$E,$K81,Flussi!$A:$A,$D$2),"")</f>
        <v>0</v>
      </c>
      <c r="Q81" s="53">
        <f>IF(AND(TRUE,Q$66&lt;&gt;""),SUMIFS(Flussi!$F:$F,Flussi!$B:$B,Q$66,Flussi!$D:$D,$J81,Flussi!$E:$E,$K81,Flussi!$A:$A,$D$2),"")</f>
        <v>0</v>
      </c>
      <c r="R81" s="53">
        <f>IF(AND(TRUE,R$66&lt;&gt;""),SUMIFS(Flussi!$F:$F,Flussi!$B:$B,R$66,Flussi!$D:$D,$J81,Flussi!$E:$E,$K81,Flussi!$A:$A,$D$2),"")</f>
        <v>0</v>
      </c>
      <c r="S81" s="53">
        <f>IF(AND(TRUE,S$66&lt;&gt;""),SUMIFS(Flussi!$F:$F,Flussi!$B:$B,S$66,Flussi!$D:$D,$J81,Flussi!$E:$E,$K81,Flussi!$A:$A,$D$2),"")</f>
        <v>0</v>
      </c>
      <c r="T81" s="53">
        <f>IF(AND(TRUE,T$66&lt;&gt;""),SUMIFS(Flussi!$F:$F,Flussi!$B:$B,T$66,Flussi!$D:$D,$J81,Flussi!$E:$E,$K81,Flussi!$A:$A,$D$2),"")</f>
        <v>0</v>
      </c>
      <c r="U81" s="53">
        <f>IF(AND(TRUE,U$66&lt;&gt;""),SUMIFS(Flussi!$F:$F,Flussi!$B:$B,U$66,Flussi!$D:$D,$J81,Flussi!$E:$E,$K81,Flussi!$A:$A,$D$2),"")</f>
        <v>0</v>
      </c>
      <c r="V81" s="53">
        <f>IF(AND(TRUE,V$66&lt;&gt;""),SUMIFS(Flussi!$F:$F,Flussi!$B:$B,V$66,Flussi!$D:$D,$J81,Flussi!$E:$E,$K81,Flussi!$A:$A,$D$2),"")</f>
        <v>0</v>
      </c>
      <c r="W81" s="53">
        <f>IF(AND(TRUE,W$66&lt;&gt;""),SUMIFS(Flussi!$F:$F,Flussi!$B:$B,W$66,Flussi!$D:$D,$J81,Flussi!$E:$E,$K81,Flussi!$A:$A,$D$2),"")</f>
        <v>0</v>
      </c>
      <c r="X81" s="53">
        <f>IF(AND(TRUE,X$66&lt;&gt;""),SUMIFS(Flussi!$F:$F,Flussi!$B:$B,X$66,Flussi!$D:$D,$J81,Flussi!$E:$E,$K81,Flussi!$A:$A,$D$2),"")</f>
        <v>0</v>
      </c>
      <c r="Y81" s="53">
        <f>IF(AND(TRUE,Y$66&lt;&gt;""),SUMIFS(Flussi!$F:$F,Flussi!$B:$B,Y$66,Flussi!$D:$D,$J81,Flussi!$E:$E,$K81,Flussi!$A:$A,$D$2),"")</f>
        <v>0</v>
      </c>
      <c r="Z81" s="53">
        <f>IF(AND(TRUE,Z$66&lt;&gt;""),SUMIFS(Flussi!$F:$F,Flussi!$B:$B,Z$66,Flussi!$D:$D,$J81,Flussi!$E:$E,$K81,Flussi!$A:$A,$D$2),"")</f>
        <v>0</v>
      </c>
      <c r="AA81" s="53">
        <f>IF(AND(TRUE,AA$66&lt;&gt;""),SUMIFS(Flussi!$F:$F,Flussi!$B:$B,AA$66,Flussi!$D:$D,$J81,Flussi!$E:$E,$K81,Flussi!$A:$A,$D$2),"")</f>
        <v>0</v>
      </c>
      <c r="AB81" s="53">
        <f>IF(AND(TRUE,AB$66&lt;&gt;""),SUMIFS(Flussi!$F:$F,Flussi!$B:$B,AB$66,Flussi!$D:$D,$J81,Flussi!$E:$E,$K81,Flussi!$A:$A,$D$2),"")</f>
        <v>0</v>
      </c>
      <c r="AC81" s="53">
        <f>IF(AND(TRUE,AC$66&lt;&gt;""),SUMIFS(Flussi!$F:$F,Flussi!$B:$B,AC$66,Flussi!$D:$D,$J81,Flussi!$E:$E,$K81,Flussi!$A:$A,$D$2),"")</f>
        <v>0</v>
      </c>
      <c r="AD81" s="53">
        <f>IF(AND(TRUE,AD$66&lt;&gt;""),SUMIFS(Flussi!$F:$F,Flussi!$B:$B,AD$66,Flussi!$D:$D,$J81,Flussi!$E:$E,$K81,Flussi!$A:$A,$D$2),"")</f>
        <v>0</v>
      </c>
      <c r="AE81" s="53">
        <f>IF(AND(TRUE,AE$66&lt;&gt;""),SUMIFS(Flussi!$F:$F,Flussi!$B:$B,AE$66,Flussi!$D:$D,$J81,Flussi!$E:$E,$K81,Flussi!$A:$A,$D$2),"")</f>
        <v>0</v>
      </c>
      <c r="AF81" s="53">
        <f>IF(AND(TRUE,AF$66&lt;&gt;""),SUMIFS(Flussi!$F:$F,Flussi!$B:$B,AF$66,Flussi!$D:$D,$J81,Flussi!$E:$E,$K81,Flussi!$A:$A,$D$2),"")</f>
        <v>0</v>
      </c>
      <c r="AG81" s="53">
        <f>IF(AND(TRUE,AG$66&lt;&gt;""),SUMIFS(Flussi!$F:$F,Flussi!$B:$B,AG$66,Flussi!$D:$D,$J81,Flussi!$E:$E,$K81,Flussi!$A:$A,$D$2),"")</f>
        <v>0</v>
      </c>
      <c r="AH81" s="53">
        <f>IF(AND(TRUE,AH$66&lt;&gt;""),SUMIFS(Flussi!$F:$F,Flussi!$B:$B,AH$66,Flussi!$D:$D,$J81,Flussi!$E:$E,$K81,Flussi!$A:$A,$D$2),"")</f>
        <v>0</v>
      </c>
      <c r="AI81" s="53">
        <f>IF(AND(TRUE,AI$66&lt;&gt;""),SUMIFS(Flussi!$F:$F,Flussi!$B:$B,AI$66,Flussi!$D:$D,$J81,Flussi!$E:$E,$K81,Flussi!$A:$A,$D$2),"")</f>
        <v>0</v>
      </c>
      <c r="AJ81" s="53">
        <f>IF(AND(TRUE,AJ$66&lt;&gt;""),SUMIFS(Flussi!$F:$F,Flussi!$B:$B,AJ$66,Flussi!$D:$D,$J81,Flussi!$E:$E,$K81,Flussi!$A:$A,$D$2),"")</f>
        <v>0</v>
      </c>
      <c r="AK81" s="53">
        <f>IF(AND(TRUE,AK$66&lt;&gt;""),SUMIFS(Flussi!$F:$F,Flussi!$B:$B,AK$66,Flussi!$D:$D,$J81,Flussi!$E:$E,$K81,Flussi!$A:$A,$D$2),"")</f>
        <v>0</v>
      </c>
      <c r="AL81" s="53">
        <f>IF(AND(TRUE,AL$66&lt;&gt;""),SUMIFS(Flussi!$F:$F,Flussi!$B:$B,AL$66,Flussi!$D:$D,$J81,Flussi!$E:$E,$K81,Flussi!$A:$A,$D$2),"")</f>
        <v>0</v>
      </c>
      <c r="AM81" s="53">
        <f>IF(AND(TRUE,AM$66&lt;&gt;""),SUMIFS(Flussi!$F:$F,Flussi!$B:$B,AM$66,Flussi!$D:$D,$J81,Flussi!$E:$E,$K81,Flussi!$A:$A,$D$2),"")</f>
        <v>0</v>
      </c>
      <c r="AN81" s="53">
        <f>IF(AND(TRUE,AN$66&lt;&gt;""),SUMIFS(Flussi!$F:$F,Flussi!$B:$B,AN$66,Flussi!$D:$D,$J81,Flussi!$E:$E,$K81,Flussi!$A:$A,$D$2),"")</f>
        <v>0</v>
      </c>
      <c r="AO81" s="53">
        <f>IF(AND(TRUE,AO$66&lt;&gt;""),SUMIFS(Flussi!$F:$F,Flussi!$B:$B,AO$66,Flussi!$D:$D,$J81,Flussi!$E:$E,$K81,Flussi!$A:$A,$D$2),"")</f>
        <v>0</v>
      </c>
    </row>
    <row r="82" spans="8:41" ht="17" outlineLevel="1" x14ac:dyDescent="1.2">
      <c r="J82" s="168" t="s">
        <v>86</v>
      </c>
      <c r="K82" s="184" t="s">
        <v>5</v>
      </c>
      <c r="L82" s="53">
        <f>IF(AND(TRUE,L$66&lt;&gt;""),SUMIFS(Flussi!$F:$F,Flussi!$B:$B,L$66,Flussi!$D:$D,$J82,Flussi!$E:$E,$K82,Flussi!$A:$A,$D$2),"")</f>
        <v>-130</v>
      </c>
      <c r="M82" s="53">
        <f>IF(AND(TRUE,M$66&lt;&gt;""),SUMIFS(Flussi!$F:$F,Flussi!$B:$B,M$66,Flussi!$D:$D,$J82,Flussi!$E:$E,$K82,Flussi!$A:$A,$D$2),"")</f>
        <v>-743.89</v>
      </c>
      <c r="N82" s="53">
        <f>IF(AND(TRUE,N$66&lt;&gt;""),SUMIFS(Flussi!$F:$F,Flussi!$B:$B,N$66,Flussi!$D:$D,$J82,Flussi!$E:$E,$K82,Flussi!$A:$A,$D$2),"")</f>
        <v>234</v>
      </c>
      <c r="O82" s="53">
        <f>IF(AND(TRUE,O$66&lt;&gt;""),SUMIFS(Flussi!$F:$F,Flussi!$B:$B,O$66,Flussi!$D:$D,$J82,Flussi!$E:$E,$K82,Flussi!$A:$A,$D$2),"")</f>
        <v>0</v>
      </c>
      <c r="P82" s="53">
        <f>IF(AND(TRUE,P$66&lt;&gt;""),SUMIFS(Flussi!$F:$F,Flussi!$B:$B,P$66,Flussi!$D:$D,$J82,Flussi!$E:$E,$K82,Flussi!$A:$A,$D$2),"")</f>
        <v>0</v>
      </c>
      <c r="Q82" s="53">
        <f>IF(AND(TRUE,Q$66&lt;&gt;""),SUMIFS(Flussi!$F:$F,Flussi!$B:$B,Q$66,Flussi!$D:$D,$J82,Flussi!$E:$E,$K82,Flussi!$A:$A,$D$2),"")</f>
        <v>0</v>
      </c>
      <c r="R82" s="53">
        <f>IF(AND(TRUE,R$66&lt;&gt;""),SUMIFS(Flussi!$F:$F,Flussi!$B:$B,R$66,Flussi!$D:$D,$J82,Flussi!$E:$E,$K82,Flussi!$A:$A,$D$2),"")</f>
        <v>0</v>
      </c>
      <c r="S82" s="53">
        <f>IF(AND(TRUE,S$66&lt;&gt;""),SUMIFS(Flussi!$F:$F,Flussi!$B:$B,S$66,Flussi!$D:$D,$J82,Flussi!$E:$E,$K82,Flussi!$A:$A,$D$2),"")</f>
        <v>0</v>
      </c>
      <c r="T82" s="53">
        <f>IF(AND(TRUE,T$66&lt;&gt;""),SUMIFS(Flussi!$F:$F,Flussi!$B:$B,T$66,Flussi!$D:$D,$J82,Flussi!$E:$E,$K82,Flussi!$A:$A,$D$2),"")</f>
        <v>0</v>
      </c>
      <c r="U82" s="53">
        <f>IF(AND(TRUE,U$66&lt;&gt;""),SUMIFS(Flussi!$F:$F,Flussi!$B:$B,U$66,Flussi!$D:$D,$J82,Flussi!$E:$E,$K82,Flussi!$A:$A,$D$2),"")</f>
        <v>0</v>
      </c>
      <c r="V82" s="53">
        <f>IF(AND(TRUE,V$66&lt;&gt;""),SUMIFS(Flussi!$F:$F,Flussi!$B:$B,V$66,Flussi!$D:$D,$J82,Flussi!$E:$E,$K82,Flussi!$A:$A,$D$2),"")</f>
        <v>0</v>
      </c>
      <c r="W82" s="53">
        <f>IF(AND(TRUE,W$66&lt;&gt;""),SUMIFS(Flussi!$F:$F,Flussi!$B:$B,W$66,Flussi!$D:$D,$J82,Flussi!$E:$E,$K82,Flussi!$A:$A,$D$2),"")</f>
        <v>0</v>
      </c>
      <c r="X82" s="53">
        <f>IF(AND(TRUE,X$66&lt;&gt;""),SUMIFS(Flussi!$F:$F,Flussi!$B:$B,X$66,Flussi!$D:$D,$J82,Flussi!$E:$E,$K82,Flussi!$A:$A,$D$2),"")</f>
        <v>0</v>
      </c>
      <c r="Y82" s="53">
        <f>IF(AND(TRUE,Y$66&lt;&gt;""),SUMIFS(Flussi!$F:$F,Flussi!$B:$B,Y$66,Flussi!$D:$D,$J82,Flussi!$E:$E,$K82,Flussi!$A:$A,$D$2),"")</f>
        <v>0</v>
      </c>
      <c r="Z82" s="53">
        <f>IF(AND(TRUE,Z$66&lt;&gt;""),SUMIFS(Flussi!$F:$F,Flussi!$B:$B,Z$66,Flussi!$D:$D,$J82,Flussi!$E:$E,$K82,Flussi!$A:$A,$D$2),"")</f>
        <v>0</v>
      </c>
      <c r="AA82" s="53">
        <f>IF(AND(TRUE,AA$66&lt;&gt;""),SUMIFS(Flussi!$F:$F,Flussi!$B:$B,AA$66,Flussi!$D:$D,$J82,Flussi!$E:$E,$K82,Flussi!$A:$A,$D$2),"")</f>
        <v>0</v>
      </c>
      <c r="AB82" s="53">
        <f>IF(AND(TRUE,AB$66&lt;&gt;""),SUMIFS(Flussi!$F:$F,Flussi!$B:$B,AB$66,Flussi!$D:$D,$J82,Flussi!$E:$E,$K82,Flussi!$A:$A,$D$2),"")</f>
        <v>0</v>
      </c>
      <c r="AC82" s="53">
        <f>IF(AND(TRUE,AC$66&lt;&gt;""),SUMIFS(Flussi!$F:$F,Flussi!$B:$B,AC$66,Flussi!$D:$D,$J82,Flussi!$E:$E,$K82,Flussi!$A:$A,$D$2),"")</f>
        <v>0</v>
      </c>
      <c r="AD82" s="53">
        <f>IF(AND(TRUE,AD$66&lt;&gt;""),SUMIFS(Flussi!$F:$F,Flussi!$B:$B,AD$66,Flussi!$D:$D,$J82,Flussi!$E:$E,$K82,Flussi!$A:$A,$D$2),"")</f>
        <v>0</v>
      </c>
      <c r="AE82" s="53">
        <f>IF(AND(TRUE,AE$66&lt;&gt;""),SUMIFS(Flussi!$F:$F,Flussi!$B:$B,AE$66,Flussi!$D:$D,$J82,Flussi!$E:$E,$K82,Flussi!$A:$A,$D$2),"")</f>
        <v>0</v>
      </c>
      <c r="AF82" s="53">
        <f>IF(AND(TRUE,AF$66&lt;&gt;""),SUMIFS(Flussi!$F:$F,Flussi!$B:$B,AF$66,Flussi!$D:$D,$J82,Flussi!$E:$E,$K82,Flussi!$A:$A,$D$2),"")</f>
        <v>0</v>
      </c>
      <c r="AG82" s="53">
        <f>IF(AND(TRUE,AG$66&lt;&gt;""),SUMIFS(Flussi!$F:$F,Flussi!$B:$B,AG$66,Flussi!$D:$D,$J82,Flussi!$E:$E,$K82,Flussi!$A:$A,$D$2),"")</f>
        <v>0</v>
      </c>
      <c r="AH82" s="53">
        <f>IF(AND(TRUE,AH$66&lt;&gt;""),SUMIFS(Flussi!$F:$F,Flussi!$B:$B,AH$66,Flussi!$D:$D,$J82,Flussi!$E:$E,$K82,Flussi!$A:$A,$D$2),"")</f>
        <v>0</v>
      </c>
      <c r="AI82" s="53">
        <f>IF(AND(TRUE,AI$66&lt;&gt;""),SUMIFS(Flussi!$F:$F,Flussi!$B:$B,AI$66,Flussi!$D:$D,$J82,Flussi!$E:$E,$K82,Flussi!$A:$A,$D$2),"")</f>
        <v>0</v>
      </c>
      <c r="AJ82" s="53">
        <f>IF(AND(TRUE,AJ$66&lt;&gt;""),SUMIFS(Flussi!$F:$F,Flussi!$B:$B,AJ$66,Flussi!$D:$D,$J82,Flussi!$E:$E,$K82,Flussi!$A:$A,$D$2),"")</f>
        <v>0</v>
      </c>
      <c r="AK82" s="53">
        <f>IF(AND(TRUE,AK$66&lt;&gt;""),SUMIFS(Flussi!$F:$F,Flussi!$B:$B,AK$66,Flussi!$D:$D,$J82,Flussi!$E:$E,$K82,Flussi!$A:$A,$D$2),"")</f>
        <v>0</v>
      </c>
      <c r="AL82" s="53">
        <f>IF(AND(TRUE,AL$66&lt;&gt;""),SUMIFS(Flussi!$F:$F,Flussi!$B:$B,AL$66,Flussi!$D:$D,$J82,Flussi!$E:$E,$K82,Flussi!$A:$A,$D$2),"")</f>
        <v>0</v>
      </c>
      <c r="AM82" s="53">
        <f>IF(AND(TRUE,AM$66&lt;&gt;""),SUMIFS(Flussi!$F:$F,Flussi!$B:$B,AM$66,Flussi!$D:$D,$J82,Flussi!$E:$E,$K82,Flussi!$A:$A,$D$2),"")</f>
        <v>0</v>
      </c>
      <c r="AN82" s="53">
        <f>IF(AND(TRUE,AN$66&lt;&gt;""),SUMIFS(Flussi!$F:$F,Flussi!$B:$B,AN$66,Flussi!$D:$D,$J82,Flussi!$E:$E,$K82,Flussi!$A:$A,$D$2),"")</f>
        <v>0</v>
      </c>
      <c r="AO82" s="53">
        <f>IF(AND(TRUE,AO$66&lt;&gt;""),SUMIFS(Flussi!$F:$F,Flussi!$B:$B,AO$66,Flussi!$D:$D,$J82,Flussi!$E:$E,$K82,Flussi!$A:$A,$D$2),"")</f>
        <v>0</v>
      </c>
    </row>
    <row r="83" spans="8:41" x14ac:dyDescent="0.75">
      <c r="I83" s="175" t="s">
        <v>11</v>
      </c>
      <c r="J83" s="175"/>
      <c r="K83" s="175" t="s">
        <v>63</v>
      </c>
      <c r="L83" s="174">
        <f t="shared" ref="L83:AO83" si="5">IF(AND(TRUE,L$66&lt;&gt;""),SUM(L73:L82),"")</f>
        <v>-3732.59</v>
      </c>
      <c r="M83" s="174">
        <f t="shared" si="5"/>
        <v>-2381.8246871945257</v>
      </c>
      <c r="N83" s="174">
        <f t="shared" si="5"/>
        <v>-2474.34</v>
      </c>
      <c r="O83" s="174">
        <f t="shared" si="5"/>
        <v>-2642.1200000000003</v>
      </c>
      <c r="P83" s="174">
        <f t="shared" si="5"/>
        <v>0</v>
      </c>
      <c r="Q83" s="174">
        <f t="shared" si="5"/>
        <v>0</v>
      </c>
      <c r="R83" s="174">
        <f t="shared" si="5"/>
        <v>0</v>
      </c>
      <c r="S83" s="174">
        <f t="shared" si="5"/>
        <v>0</v>
      </c>
      <c r="T83" s="174">
        <f t="shared" si="5"/>
        <v>0</v>
      </c>
      <c r="U83" s="174">
        <f t="shared" si="5"/>
        <v>0</v>
      </c>
      <c r="V83" s="174">
        <f t="shared" si="5"/>
        <v>0</v>
      </c>
      <c r="W83" s="174">
        <f t="shared" si="5"/>
        <v>0</v>
      </c>
      <c r="X83" s="174">
        <f t="shared" si="5"/>
        <v>0</v>
      </c>
      <c r="Y83" s="174">
        <f t="shared" si="5"/>
        <v>0</v>
      </c>
      <c r="Z83" s="174">
        <f t="shared" si="5"/>
        <v>0</v>
      </c>
      <c r="AA83" s="174">
        <f t="shared" si="5"/>
        <v>0</v>
      </c>
      <c r="AB83" s="174">
        <f t="shared" si="5"/>
        <v>0</v>
      </c>
      <c r="AC83" s="174">
        <f t="shared" si="5"/>
        <v>0</v>
      </c>
      <c r="AD83" s="174">
        <f t="shared" si="5"/>
        <v>0</v>
      </c>
      <c r="AE83" s="174">
        <f t="shared" si="5"/>
        <v>0</v>
      </c>
      <c r="AF83" s="174">
        <f t="shared" si="5"/>
        <v>0</v>
      </c>
      <c r="AG83" s="174">
        <f t="shared" si="5"/>
        <v>0</v>
      </c>
      <c r="AH83" s="174">
        <f t="shared" si="5"/>
        <v>0</v>
      </c>
      <c r="AI83" s="174">
        <f t="shared" si="5"/>
        <v>0</v>
      </c>
      <c r="AJ83" s="174">
        <f t="shared" si="5"/>
        <v>0</v>
      </c>
      <c r="AK83" s="174">
        <f t="shared" si="5"/>
        <v>0</v>
      </c>
      <c r="AL83" s="174">
        <f t="shared" si="5"/>
        <v>0</v>
      </c>
      <c r="AM83" s="174">
        <f t="shared" si="5"/>
        <v>0</v>
      </c>
      <c r="AN83" s="174">
        <f t="shared" si="5"/>
        <v>0</v>
      </c>
      <c r="AO83" s="174">
        <f t="shared" si="5"/>
        <v>0</v>
      </c>
    </row>
    <row r="84" spans="8:41" x14ac:dyDescent="0.75">
      <c r="I84" s="165" t="s">
        <v>21</v>
      </c>
      <c r="J84" s="165"/>
      <c r="K84" s="165" t="s">
        <v>63</v>
      </c>
      <c r="L84" s="164">
        <f t="shared" ref="L84:AO84" si="6">IF(AND(TRUE,L$66&lt;&gt;""),L72+L83,"")</f>
        <v>-1926.5900000000001</v>
      </c>
      <c r="M84" s="164">
        <f>IF(AND(TRUE,M$66&lt;&gt;""),M72+M83,"")</f>
        <v>8099.5753128054739</v>
      </c>
      <c r="N84" s="164">
        <f t="shared" si="6"/>
        <v>8195.4599999999991</v>
      </c>
      <c r="O84" s="164">
        <f t="shared" si="6"/>
        <v>241466.18</v>
      </c>
      <c r="P84" s="164">
        <f t="shared" si="6"/>
        <v>0</v>
      </c>
      <c r="Q84" s="164">
        <f t="shared" si="6"/>
        <v>0</v>
      </c>
      <c r="R84" s="164">
        <f t="shared" si="6"/>
        <v>0</v>
      </c>
      <c r="S84" s="164">
        <f t="shared" si="6"/>
        <v>0</v>
      </c>
      <c r="T84" s="164">
        <f t="shared" si="6"/>
        <v>0</v>
      </c>
      <c r="U84" s="164">
        <f t="shared" si="6"/>
        <v>0</v>
      </c>
      <c r="V84" s="164">
        <f t="shared" si="6"/>
        <v>0</v>
      </c>
      <c r="W84" s="164">
        <f t="shared" si="6"/>
        <v>0</v>
      </c>
      <c r="X84" s="164">
        <f t="shared" si="6"/>
        <v>0</v>
      </c>
      <c r="Y84" s="164">
        <f t="shared" si="6"/>
        <v>0</v>
      </c>
      <c r="Z84" s="164">
        <f t="shared" si="6"/>
        <v>0</v>
      </c>
      <c r="AA84" s="164">
        <f t="shared" si="6"/>
        <v>0</v>
      </c>
      <c r="AB84" s="164">
        <f t="shared" si="6"/>
        <v>0</v>
      </c>
      <c r="AC84" s="164">
        <f t="shared" si="6"/>
        <v>0</v>
      </c>
      <c r="AD84" s="164">
        <f t="shared" si="6"/>
        <v>0</v>
      </c>
      <c r="AE84" s="164">
        <f t="shared" si="6"/>
        <v>0</v>
      </c>
      <c r="AF84" s="164">
        <f t="shared" si="6"/>
        <v>0</v>
      </c>
      <c r="AG84" s="164">
        <f t="shared" si="6"/>
        <v>0</v>
      </c>
      <c r="AH84" s="164">
        <f t="shared" si="6"/>
        <v>0</v>
      </c>
      <c r="AI84" s="164">
        <f t="shared" si="6"/>
        <v>0</v>
      </c>
      <c r="AJ84" s="164">
        <f t="shared" si="6"/>
        <v>0</v>
      </c>
      <c r="AK84" s="164">
        <f t="shared" si="6"/>
        <v>0</v>
      </c>
      <c r="AL84" s="164">
        <f t="shared" si="6"/>
        <v>0</v>
      </c>
      <c r="AM84" s="164">
        <f t="shared" si="6"/>
        <v>0</v>
      </c>
      <c r="AN84" s="164">
        <f t="shared" si="6"/>
        <v>0</v>
      </c>
      <c r="AO84" s="164">
        <f t="shared" si="6"/>
        <v>0</v>
      </c>
    </row>
    <row r="86" spans="8:41" ht="17" x14ac:dyDescent="1.2">
      <c r="J86" s="168" t="s">
        <v>3</v>
      </c>
      <c r="K86" s="184" t="s">
        <v>85</v>
      </c>
      <c r="L86" s="53">
        <f>IF(AND(TRUE,L$66&lt;&gt;""),SUMIFS(Flussi!$F:$F,Flussi!$B:$B,L$66,Flussi!$D:$D,$J86,Flussi!$E:$E,$K86,Flussi!$A:$A,$D$2),"")</f>
        <v>-215000</v>
      </c>
      <c r="M86" s="53">
        <f>IF(AND(TRUE,M$66&lt;&gt;""),SUMIFS(Flussi!$F:$F,Flussi!$B:$B,M$66,Flussi!$D:$D,$J86,Flussi!$E:$E,$K86,Flussi!$A:$A,$D$2),"")</f>
        <v>0</v>
      </c>
      <c r="N86" s="53">
        <f>IF(AND(TRUE,N$66&lt;&gt;""),SUMIFS(Flussi!$F:$F,Flussi!$B:$B,N$66,Flussi!$D:$D,$J86,Flussi!$E:$E,$K86,Flussi!$A:$A,$D$2),"")</f>
        <v>0</v>
      </c>
      <c r="O86" s="53">
        <f>IF(AND(TRUE,O$66&lt;&gt;""),SUMIFS(Flussi!$F:$F,Flussi!$B:$B,O$66,Flussi!$D:$D,$J86,Flussi!$E:$E,$K86,Flussi!$A:$A,$D$2),"")</f>
        <v>0</v>
      </c>
      <c r="P86" s="53">
        <f>IF(AND(TRUE,P$66&lt;&gt;""),SUMIFS(Flussi!$F:$F,Flussi!$B:$B,P$66,Flussi!$D:$D,$J86,Flussi!$E:$E,$K86,Flussi!$A:$A,$D$2),"")</f>
        <v>0</v>
      </c>
      <c r="Q86" s="53">
        <f>IF(AND(TRUE,Q$66&lt;&gt;""),SUMIFS(Flussi!$F:$F,Flussi!$B:$B,Q$66,Flussi!$D:$D,$J86,Flussi!$E:$E,$K86,Flussi!$A:$A,$D$2),"")</f>
        <v>0</v>
      </c>
      <c r="R86" s="53">
        <f>IF(AND(TRUE,R$66&lt;&gt;""),SUMIFS(Flussi!$F:$F,Flussi!$B:$B,R$66,Flussi!$D:$D,$J86,Flussi!$E:$E,$K86,Flussi!$A:$A,$D$2),"")</f>
        <v>0</v>
      </c>
      <c r="S86" s="53">
        <f>IF(AND(TRUE,S$66&lt;&gt;""),SUMIFS(Flussi!$F:$F,Flussi!$B:$B,S$66,Flussi!$D:$D,$J86,Flussi!$E:$E,$K86,Flussi!$A:$A,$D$2),"")</f>
        <v>0</v>
      </c>
      <c r="T86" s="53">
        <f>IF(AND(TRUE,T$66&lt;&gt;""),SUMIFS(Flussi!$F:$F,Flussi!$B:$B,T$66,Flussi!$D:$D,$J86,Flussi!$E:$E,$K86,Flussi!$A:$A,$D$2),"")</f>
        <v>0</v>
      </c>
      <c r="U86" s="53">
        <f>IF(AND(TRUE,U$66&lt;&gt;""),SUMIFS(Flussi!$F:$F,Flussi!$B:$B,U$66,Flussi!$D:$D,$J86,Flussi!$E:$E,$K86,Flussi!$A:$A,$D$2),"")</f>
        <v>0</v>
      </c>
      <c r="V86" s="53">
        <f>IF(AND(TRUE,V$66&lt;&gt;""),SUMIFS(Flussi!$F:$F,Flussi!$B:$B,V$66,Flussi!$D:$D,$J86,Flussi!$E:$E,$K86,Flussi!$A:$A,$D$2),"")</f>
        <v>0</v>
      </c>
      <c r="W86" s="53">
        <f>IF(AND(TRUE,W$66&lt;&gt;""),SUMIFS(Flussi!$F:$F,Flussi!$B:$B,W$66,Flussi!$D:$D,$J86,Flussi!$E:$E,$K86,Flussi!$A:$A,$D$2),"")</f>
        <v>0</v>
      </c>
      <c r="X86" s="53">
        <f>IF(AND(TRUE,X$66&lt;&gt;""),SUMIFS(Flussi!$F:$F,Flussi!$B:$B,X$66,Flussi!$D:$D,$J86,Flussi!$E:$E,$K86,Flussi!$A:$A,$D$2),"")</f>
        <v>0</v>
      </c>
      <c r="Y86" s="53">
        <f>IF(AND(TRUE,Y$66&lt;&gt;""),SUMIFS(Flussi!$F:$F,Flussi!$B:$B,Y$66,Flussi!$D:$D,$J86,Flussi!$E:$E,$K86,Flussi!$A:$A,$D$2),"")</f>
        <v>0</v>
      </c>
      <c r="Z86" s="53">
        <f>IF(AND(TRUE,Z$66&lt;&gt;""),SUMIFS(Flussi!$F:$F,Flussi!$B:$B,Z$66,Flussi!$D:$D,$J86,Flussi!$E:$E,$K86,Flussi!$A:$A,$D$2),"")</f>
        <v>0</v>
      </c>
      <c r="AA86" s="53">
        <f>IF(AND(TRUE,AA$66&lt;&gt;""),SUMIFS(Flussi!$F:$F,Flussi!$B:$B,AA$66,Flussi!$D:$D,$J86,Flussi!$E:$E,$K86,Flussi!$A:$A,$D$2),"")</f>
        <v>0</v>
      </c>
      <c r="AB86" s="53">
        <f>IF(AND(TRUE,AB$66&lt;&gt;""),SUMIFS(Flussi!$F:$F,Flussi!$B:$B,AB$66,Flussi!$D:$D,$J86,Flussi!$E:$E,$K86,Flussi!$A:$A,$D$2),"")</f>
        <v>0</v>
      </c>
      <c r="AC86" s="53">
        <f>IF(AND(TRUE,AC$66&lt;&gt;""),SUMIFS(Flussi!$F:$F,Flussi!$B:$B,AC$66,Flussi!$D:$D,$J86,Flussi!$E:$E,$K86,Flussi!$A:$A,$D$2),"")</f>
        <v>0</v>
      </c>
      <c r="AD86" s="53">
        <f>IF(AND(TRUE,AD$66&lt;&gt;""),SUMIFS(Flussi!$F:$F,Flussi!$B:$B,AD$66,Flussi!$D:$D,$J86,Flussi!$E:$E,$K86,Flussi!$A:$A,$D$2),"")</f>
        <v>0</v>
      </c>
      <c r="AE86" s="53">
        <f>IF(AND(TRUE,AE$66&lt;&gt;""),SUMIFS(Flussi!$F:$F,Flussi!$B:$B,AE$66,Flussi!$D:$D,$J86,Flussi!$E:$E,$K86,Flussi!$A:$A,$D$2),"")</f>
        <v>0</v>
      </c>
      <c r="AF86" s="53">
        <f>IF(AND(TRUE,AF$66&lt;&gt;""),SUMIFS(Flussi!$F:$F,Flussi!$B:$B,AF$66,Flussi!$D:$D,$J86,Flussi!$E:$E,$K86,Flussi!$A:$A,$D$2),"")</f>
        <v>0</v>
      </c>
      <c r="AG86" s="53">
        <f>IF(AND(TRUE,AG$66&lt;&gt;""),SUMIFS(Flussi!$F:$F,Flussi!$B:$B,AG$66,Flussi!$D:$D,$J86,Flussi!$E:$E,$K86,Flussi!$A:$A,$D$2),"")</f>
        <v>0</v>
      </c>
      <c r="AH86" s="53">
        <f>IF(AND(TRUE,AH$66&lt;&gt;""),SUMIFS(Flussi!$F:$F,Flussi!$B:$B,AH$66,Flussi!$D:$D,$J86,Flussi!$E:$E,$K86,Flussi!$A:$A,$D$2),"")</f>
        <v>0</v>
      </c>
      <c r="AI86" s="53">
        <f>IF(AND(TRUE,AI$66&lt;&gt;""),SUMIFS(Flussi!$F:$F,Flussi!$B:$B,AI$66,Flussi!$D:$D,$J86,Flussi!$E:$E,$K86,Flussi!$A:$A,$D$2),"")</f>
        <v>0</v>
      </c>
      <c r="AJ86" s="53">
        <f>IF(AND(TRUE,AJ$66&lt;&gt;""),SUMIFS(Flussi!$F:$F,Flussi!$B:$B,AJ$66,Flussi!$D:$D,$J86,Flussi!$E:$E,$K86,Flussi!$A:$A,$D$2),"")</f>
        <v>0</v>
      </c>
      <c r="AK86" s="53">
        <f>IF(AND(TRUE,AK$66&lt;&gt;""),SUMIFS(Flussi!$F:$F,Flussi!$B:$B,AK$66,Flussi!$D:$D,$J86,Flussi!$E:$E,$K86,Flussi!$A:$A,$D$2),"")</f>
        <v>0</v>
      </c>
      <c r="AL86" s="53">
        <f>IF(AND(TRUE,AL$66&lt;&gt;""),SUMIFS(Flussi!$F:$F,Flussi!$B:$B,AL$66,Flussi!$D:$D,$J86,Flussi!$E:$E,$K86,Flussi!$A:$A,$D$2),"")</f>
        <v>0</v>
      </c>
      <c r="AM86" s="53">
        <f>IF(AND(TRUE,AM$66&lt;&gt;""),SUMIFS(Flussi!$F:$F,Flussi!$B:$B,AM$66,Flussi!$D:$D,$J86,Flussi!$E:$E,$K86,Flussi!$A:$A,$D$2),"")</f>
        <v>0</v>
      </c>
      <c r="AN86" s="53">
        <f>IF(AND(TRUE,AN$66&lt;&gt;""),SUMIFS(Flussi!$F:$F,Flussi!$B:$B,AN$66,Flussi!$D:$D,$J86,Flussi!$E:$E,$K86,Flussi!$A:$A,$D$2),"")</f>
        <v>0</v>
      </c>
      <c r="AO86" s="53">
        <f>IF(AND(TRUE,AO$66&lt;&gt;""),SUMIFS(Flussi!$F:$F,Flussi!$B:$B,AO$66,Flussi!$D:$D,$J86,Flussi!$E:$E,$K86,Flussi!$A:$A,$D$2),"")</f>
        <v>0</v>
      </c>
    </row>
    <row r="87" spans="8:41" ht="17" x14ac:dyDescent="1.2">
      <c r="J87" s="168" t="s">
        <v>58</v>
      </c>
      <c r="K87" s="184" t="s">
        <v>84</v>
      </c>
      <c r="L87" s="53">
        <f>IF(AND(TRUE,L$66&lt;&gt;""),SUMIFS(Flussi!$F:$F,Flussi!$B:$B,L$66,Flussi!$D:$D,$J87,Flussi!$E:$E,$K87,Flussi!$A:$A,$D$2),"")</f>
        <v>0</v>
      </c>
      <c r="M87" s="53">
        <f>IF(AND(TRUE,M$66&lt;&gt;""),SUMIFS(Flussi!$F:$F,Flussi!$B:$B,M$66,Flussi!$D:$D,$J87,Flussi!$E:$E,$K87,Flussi!$A:$A,$D$2),"")</f>
        <v>0</v>
      </c>
      <c r="N87" s="53">
        <f>IF(AND(TRUE,N$66&lt;&gt;""),SUMIFS(Flussi!$F:$F,Flussi!$B:$B,N$66,Flussi!$D:$D,$J87,Flussi!$E:$E,$K87,Flussi!$A:$A,$D$2),"")</f>
        <v>0</v>
      </c>
      <c r="O87" s="53">
        <f>IF(AND(TRUE,O$66&lt;&gt;""),SUMIFS(Flussi!$F:$F,Flussi!$B:$B,O$66,Flussi!$D:$D,$J87,Flussi!$E:$E,$K87,Flussi!$A:$A,$D$2),"")</f>
        <v>0</v>
      </c>
      <c r="P87" s="53">
        <f>IF(AND(TRUE,P$66&lt;&gt;""),SUMIFS(Flussi!$F:$F,Flussi!$B:$B,P$66,Flussi!$D:$D,$J87,Flussi!$E:$E,$K87,Flussi!$A:$A,$D$2),"")</f>
        <v>0</v>
      </c>
      <c r="Q87" s="53">
        <f>IF(AND(TRUE,Q$66&lt;&gt;""),SUMIFS(Flussi!$F:$F,Flussi!$B:$B,Q$66,Flussi!$D:$D,$J87,Flussi!$E:$E,$K87,Flussi!$A:$A,$D$2),"")</f>
        <v>0</v>
      </c>
      <c r="R87" s="53">
        <f>IF(AND(TRUE,R$66&lt;&gt;""),SUMIFS(Flussi!$F:$F,Flussi!$B:$B,R$66,Flussi!$D:$D,$J87,Flussi!$E:$E,$K87,Flussi!$A:$A,$D$2),"")</f>
        <v>0</v>
      </c>
      <c r="S87" s="53">
        <f>IF(AND(TRUE,S$66&lt;&gt;""),SUMIFS(Flussi!$F:$F,Flussi!$B:$B,S$66,Flussi!$D:$D,$J87,Flussi!$E:$E,$K87,Flussi!$A:$A,$D$2),"")</f>
        <v>0</v>
      </c>
      <c r="T87" s="53">
        <f>IF(AND(TRUE,T$66&lt;&gt;""),SUMIFS(Flussi!$F:$F,Flussi!$B:$B,T$66,Flussi!$D:$D,$J87,Flussi!$E:$E,$K87,Flussi!$A:$A,$D$2),"")</f>
        <v>0</v>
      </c>
      <c r="U87" s="53">
        <f>IF(AND(TRUE,U$66&lt;&gt;""),SUMIFS(Flussi!$F:$F,Flussi!$B:$B,U$66,Flussi!$D:$D,$J87,Flussi!$E:$E,$K87,Flussi!$A:$A,$D$2),"")</f>
        <v>0</v>
      </c>
      <c r="V87" s="53">
        <f>IF(AND(TRUE,V$66&lt;&gt;""),SUMIFS(Flussi!$F:$F,Flussi!$B:$B,V$66,Flussi!$D:$D,$J87,Flussi!$E:$E,$K87,Flussi!$A:$A,$D$2),"")</f>
        <v>0</v>
      </c>
      <c r="W87" s="53">
        <f>IF(AND(TRUE,W$66&lt;&gt;""),SUMIFS(Flussi!$F:$F,Flussi!$B:$B,W$66,Flussi!$D:$D,$J87,Flussi!$E:$E,$K87,Flussi!$A:$A,$D$2),"")</f>
        <v>0</v>
      </c>
      <c r="X87" s="53">
        <f>IF(AND(TRUE,X$66&lt;&gt;""),SUMIFS(Flussi!$F:$F,Flussi!$B:$B,X$66,Flussi!$D:$D,$J87,Flussi!$E:$E,$K87,Flussi!$A:$A,$D$2),"")</f>
        <v>0</v>
      </c>
      <c r="Y87" s="53">
        <f>IF(AND(TRUE,Y$66&lt;&gt;""),SUMIFS(Flussi!$F:$F,Flussi!$B:$B,Y$66,Flussi!$D:$D,$J87,Flussi!$E:$E,$K87,Flussi!$A:$A,$D$2),"")</f>
        <v>0</v>
      </c>
      <c r="Z87" s="53">
        <f>IF(AND(TRUE,Z$66&lt;&gt;""),SUMIFS(Flussi!$F:$F,Flussi!$B:$B,Z$66,Flussi!$D:$D,$J87,Flussi!$E:$E,$K87,Flussi!$A:$A,$D$2),"")</f>
        <v>0</v>
      </c>
      <c r="AA87" s="53">
        <f>IF(AND(TRUE,AA$66&lt;&gt;""),SUMIFS(Flussi!$F:$F,Flussi!$B:$B,AA$66,Flussi!$D:$D,$J87,Flussi!$E:$E,$K87,Flussi!$A:$A,$D$2),"")</f>
        <v>0</v>
      </c>
      <c r="AB87" s="53">
        <f>IF(AND(TRUE,AB$66&lt;&gt;""),SUMIFS(Flussi!$F:$F,Flussi!$B:$B,AB$66,Flussi!$D:$D,$J87,Flussi!$E:$E,$K87,Flussi!$A:$A,$D$2),"")</f>
        <v>0</v>
      </c>
      <c r="AC87" s="53">
        <f>IF(AND(TRUE,AC$66&lt;&gt;""),SUMIFS(Flussi!$F:$F,Flussi!$B:$B,AC$66,Flussi!$D:$D,$J87,Flussi!$E:$E,$K87,Flussi!$A:$A,$D$2),"")</f>
        <v>0</v>
      </c>
      <c r="AD87" s="53">
        <f>IF(AND(TRUE,AD$66&lt;&gt;""),SUMIFS(Flussi!$F:$F,Flussi!$B:$B,AD$66,Flussi!$D:$D,$J87,Flussi!$E:$E,$K87,Flussi!$A:$A,$D$2),"")</f>
        <v>0</v>
      </c>
      <c r="AE87" s="53">
        <f>IF(AND(TRUE,AE$66&lt;&gt;""),SUMIFS(Flussi!$F:$F,Flussi!$B:$B,AE$66,Flussi!$D:$D,$J87,Flussi!$E:$E,$K87,Flussi!$A:$A,$D$2),"")</f>
        <v>0</v>
      </c>
      <c r="AF87" s="53">
        <f>IF(AND(TRUE,AF$66&lt;&gt;""),SUMIFS(Flussi!$F:$F,Flussi!$B:$B,AF$66,Flussi!$D:$D,$J87,Flussi!$E:$E,$K87,Flussi!$A:$A,$D$2),"")</f>
        <v>0</v>
      </c>
      <c r="AG87" s="53">
        <f>IF(AND(TRUE,AG$66&lt;&gt;""),SUMIFS(Flussi!$F:$F,Flussi!$B:$B,AG$66,Flussi!$D:$D,$J87,Flussi!$E:$E,$K87,Flussi!$A:$A,$D$2),"")</f>
        <v>0</v>
      </c>
      <c r="AH87" s="53">
        <f>IF(AND(TRUE,AH$66&lt;&gt;""),SUMIFS(Flussi!$F:$F,Flussi!$B:$B,AH$66,Flussi!$D:$D,$J87,Flussi!$E:$E,$K87,Flussi!$A:$A,$D$2),"")</f>
        <v>0</v>
      </c>
      <c r="AI87" s="53">
        <f>IF(AND(TRUE,AI$66&lt;&gt;""),SUMIFS(Flussi!$F:$F,Flussi!$B:$B,AI$66,Flussi!$D:$D,$J87,Flussi!$E:$E,$K87,Flussi!$A:$A,$D$2),"")</f>
        <v>0</v>
      </c>
      <c r="AJ87" s="53">
        <f>IF(AND(TRUE,AJ$66&lt;&gt;""),SUMIFS(Flussi!$F:$F,Flussi!$B:$B,AJ$66,Flussi!$D:$D,$J87,Flussi!$E:$E,$K87,Flussi!$A:$A,$D$2),"")</f>
        <v>0</v>
      </c>
      <c r="AK87" s="53">
        <f>IF(AND(TRUE,AK$66&lt;&gt;""),SUMIFS(Flussi!$F:$F,Flussi!$B:$B,AK$66,Flussi!$D:$D,$J87,Flussi!$E:$E,$K87,Flussi!$A:$A,$D$2),"")</f>
        <v>0</v>
      </c>
      <c r="AL87" s="53">
        <f>IF(AND(TRUE,AL$66&lt;&gt;""),SUMIFS(Flussi!$F:$F,Flussi!$B:$B,AL$66,Flussi!$D:$D,$J87,Flussi!$E:$E,$K87,Flussi!$A:$A,$D$2),"")</f>
        <v>0</v>
      </c>
      <c r="AM87" s="53">
        <f>IF(AND(TRUE,AM$66&lt;&gt;""),SUMIFS(Flussi!$F:$F,Flussi!$B:$B,AM$66,Flussi!$D:$D,$J87,Flussi!$E:$E,$K87,Flussi!$A:$A,$D$2),"")</f>
        <v>0</v>
      </c>
      <c r="AN87" s="53">
        <f>IF(AND(TRUE,AN$66&lt;&gt;""),SUMIFS(Flussi!$F:$F,Flussi!$B:$B,AN$66,Flussi!$D:$D,$J87,Flussi!$E:$E,$K87,Flussi!$A:$A,$D$2),"")</f>
        <v>0</v>
      </c>
      <c r="AO87" s="53">
        <f>IF(AND(TRUE,AO$66&lt;&gt;""),SUMIFS(Flussi!$F:$F,Flussi!$B:$B,AO$66,Flussi!$D:$D,$J87,Flussi!$E:$E,$K87,Flussi!$A:$A,$D$2),"")</f>
        <v>0</v>
      </c>
    </row>
    <row r="88" spans="8:41" collapsed="1" x14ac:dyDescent="0.75">
      <c r="J88" s="194" t="s">
        <v>58</v>
      </c>
      <c r="K88" s="185" t="s">
        <v>83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0</v>
      </c>
      <c r="S88" s="55">
        <v>0</v>
      </c>
      <c r="T88" s="55">
        <v>0</v>
      </c>
      <c r="U88" s="55">
        <v>0</v>
      </c>
      <c r="V88" s="55">
        <v>0</v>
      </c>
      <c r="W88" s="55">
        <v>0</v>
      </c>
      <c r="X88" s="55">
        <v>0</v>
      </c>
      <c r="Y88" s="55">
        <v>0</v>
      </c>
      <c r="Z88" s="55">
        <v>0</v>
      </c>
      <c r="AA88" s="55">
        <v>0</v>
      </c>
      <c r="AB88" s="55">
        <v>0</v>
      </c>
      <c r="AC88" s="55">
        <v>0</v>
      </c>
      <c r="AD88" s="55">
        <v>0</v>
      </c>
      <c r="AE88" s="55">
        <v>0</v>
      </c>
      <c r="AF88" s="55">
        <v>0</v>
      </c>
      <c r="AG88" s="55">
        <v>0</v>
      </c>
      <c r="AH88" s="55">
        <v>0</v>
      </c>
      <c r="AI88" s="55">
        <v>0</v>
      </c>
      <c r="AJ88" s="55">
        <v>0</v>
      </c>
      <c r="AK88" s="55">
        <v>0</v>
      </c>
      <c r="AL88" s="55">
        <v>0</v>
      </c>
      <c r="AM88" s="55">
        <v>0</v>
      </c>
      <c r="AN88" s="55">
        <v>0</v>
      </c>
      <c r="AO88" s="55">
        <v>0</v>
      </c>
    </row>
    <row r="89" spans="8:41" x14ac:dyDescent="0.75">
      <c r="J89" s="194" t="s">
        <v>58</v>
      </c>
      <c r="K89" s="194" t="s">
        <v>82</v>
      </c>
      <c r="L89" s="55">
        <v>0</v>
      </c>
      <c r="M89" s="55">
        <v>0</v>
      </c>
      <c r="N89" s="55">
        <v>0</v>
      </c>
      <c r="O89" s="55">
        <v>0</v>
      </c>
      <c r="P89" s="55">
        <v>0</v>
      </c>
      <c r="Q89" s="55">
        <v>0</v>
      </c>
      <c r="R89" s="55">
        <v>0</v>
      </c>
      <c r="S89" s="55">
        <v>0</v>
      </c>
      <c r="T89" s="55">
        <v>0</v>
      </c>
      <c r="U89" s="55">
        <v>0</v>
      </c>
      <c r="V89" s="55">
        <v>0</v>
      </c>
      <c r="W89" s="55">
        <v>0</v>
      </c>
      <c r="X89" s="55">
        <v>0</v>
      </c>
      <c r="Y89" s="55">
        <v>0</v>
      </c>
      <c r="Z89" s="55">
        <v>0</v>
      </c>
      <c r="AA89" s="55">
        <v>0</v>
      </c>
      <c r="AB89" s="55">
        <v>0</v>
      </c>
      <c r="AC89" s="55">
        <v>0</v>
      </c>
      <c r="AD89" s="55">
        <v>0</v>
      </c>
      <c r="AE89" s="55">
        <v>0</v>
      </c>
      <c r="AF89" s="55">
        <v>0</v>
      </c>
      <c r="AG89" s="55">
        <v>0</v>
      </c>
      <c r="AH89" s="55">
        <v>0</v>
      </c>
      <c r="AI89" s="55">
        <v>0</v>
      </c>
      <c r="AJ89" s="55">
        <v>0</v>
      </c>
      <c r="AK89" s="55">
        <v>0</v>
      </c>
      <c r="AL89" s="55">
        <v>0</v>
      </c>
      <c r="AM89" s="55">
        <v>0</v>
      </c>
      <c r="AN89" s="55">
        <v>0</v>
      </c>
      <c r="AO89" s="55">
        <v>0</v>
      </c>
    </row>
    <row r="90" spans="8:41" ht="17" x14ac:dyDescent="1.2">
      <c r="I90" s="256" t="s">
        <v>22</v>
      </c>
      <c r="J90" s="188" t="s">
        <v>22</v>
      </c>
      <c r="K90" s="193" t="s">
        <v>63</v>
      </c>
      <c r="L90" s="54">
        <f t="shared" ref="L90:AO90" si="7">IF(AND(TRUE,L$66&lt;&gt;""),SUM(L86:L89),"")</f>
        <v>-215000</v>
      </c>
      <c r="M90" s="54">
        <f t="shared" si="7"/>
        <v>0</v>
      </c>
      <c r="N90" s="54">
        <f t="shared" si="7"/>
        <v>0</v>
      </c>
      <c r="O90" s="54">
        <f t="shared" si="7"/>
        <v>0</v>
      </c>
      <c r="P90" s="54">
        <f t="shared" si="7"/>
        <v>0</v>
      </c>
      <c r="Q90" s="54">
        <f t="shared" si="7"/>
        <v>0</v>
      </c>
      <c r="R90" s="54">
        <f t="shared" si="7"/>
        <v>0</v>
      </c>
      <c r="S90" s="54">
        <f t="shared" si="7"/>
        <v>0</v>
      </c>
      <c r="T90" s="54">
        <f t="shared" si="7"/>
        <v>0</v>
      </c>
      <c r="U90" s="54">
        <f t="shared" si="7"/>
        <v>0</v>
      </c>
      <c r="V90" s="54">
        <f t="shared" si="7"/>
        <v>0</v>
      </c>
      <c r="W90" s="54">
        <f t="shared" si="7"/>
        <v>0</v>
      </c>
      <c r="X90" s="54">
        <f t="shared" si="7"/>
        <v>0</v>
      </c>
      <c r="Y90" s="54">
        <f t="shared" si="7"/>
        <v>0</v>
      </c>
      <c r="Z90" s="54">
        <f t="shared" si="7"/>
        <v>0</v>
      </c>
      <c r="AA90" s="54">
        <f t="shared" si="7"/>
        <v>0</v>
      </c>
      <c r="AB90" s="54">
        <f t="shared" si="7"/>
        <v>0</v>
      </c>
      <c r="AC90" s="54">
        <f t="shared" si="7"/>
        <v>0</v>
      </c>
      <c r="AD90" s="54">
        <f t="shared" si="7"/>
        <v>0</v>
      </c>
      <c r="AE90" s="54">
        <f t="shared" si="7"/>
        <v>0</v>
      </c>
      <c r="AF90" s="54">
        <f t="shared" si="7"/>
        <v>0</v>
      </c>
      <c r="AG90" s="54">
        <f t="shared" si="7"/>
        <v>0</v>
      </c>
      <c r="AH90" s="54">
        <f t="shared" si="7"/>
        <v>0</v>
      </c>
      <c r="AI90" s="54">
        <f t="shared" si="7"/>
        <v>0</v>
      </c>
      <c r="AJ90" s="54">
        <f t="shared" si="7"/>
        <v>0</v>
      </c>
      <c r="AK90" s="54">
        <f t="shared" si="7"/>
        <v>0</v>
      </c>
      <c r="AL90" s="54">
        <f t="shared" si="7"/>
        <v>0</v>
      </c>
      <c r="AM90" s="54">
        <f t="shared" si="7"/>
        <v>0</v>
      </c>
      <c r="AN90" s="54">
        <f t="shared" si="7"/>
        <v>0</v>
      </c>
      <c r="AO90" s="54">
        <f t="shared" si="7"/>
        <v>0</v>
      </c>
    </row>
    <row r="91" spans="8:41" hidden="1" outlineLevel="1" x14ac:dyDescent="0.75">
      <c r="H91" s="181">
        <f>YEAR($E$4)</f>
        <v>2023</v>
      </c>
      <c r="L91" s="180">
        <f t="shared" ref="L91:U100" si="8">IF(AND($H91&lt;&gt;"",L$66&lt;&gt;""),IF(AND(L$66&gt;=$H91,L$66&lt;$H91+$D$31),SUMIFS($L$90:$AK$90,$L$66:$AK$66,$H91)/$D$31,0),"")</f>
        <v>-21500</v>
      </c>
      <c r="M91" s="180">
        <f t="shared" si="8"/>
        <v>-21500</v>
      </c>
      <c r="N91" s="180">
        <f t="shared" si="8"/>
        <v>-21500</v>
      </c>
      <c r="O91" s="180">
        <f t="shared" si="8"/>
        <v>-21500</v>
      </c>
      <c r="P91" s="180">
        <f t="shared" si="8"/>
        <v>-21500</v>
      </c>
      <c r="Q91" s="180">
        <f t="shared" si="8"/>
        <v>-21500</v>
      </c>
      <c r="R91" s="180">
        <f t="shared" si="8"/>
        <v>-21500</v>
      </c>
      <c r="S91" s="180">
        <f t="shared" si="8"/>
        <v>-21500</v>
      </c>
      <c r="T91" s="180">
        <f t="shared" si="8"/>
        <v>-21500</v>
      </c>
      <c r="U91" s="180">
        <f t="shared" si="8"/>
        <v>-21500</v>
      </c>
      <c r="V91" s="180">
        <f t="shared" ref="V91:AE100" si="9">IF(AND($H91&lt;&gt;"",V$66&lt;&gt;""),IF(AND(V$66&gt;=$H91,V$66&lt;$H91+$D$31),SUMIFS($L$90:$AK$90,$L$66:$AK$66,$H91)/$D$31,0),"")</f>
        <v>0</v>
      </c>
      <c r="W91" s="180">
        <f t="shared" si="9"/>
        <v>0</v>
      </c>
      <c r="X91" s="180">
        <f t="shared" si="9"/>
        <v>0</v>
      </c>
      <c r="Y91" s="180">
        <f t="shared" si="9"/>
        <v>0</v>
      </c>
      <c r="Z91" s="180">
        <f t="shared" si="9"/>
        <v>0</v>
      </c>
      <c r="AA91" s="180">
        <f t="shared" si="9"/>
        <v>0</v>
      </c>
      <c r="AB91" s="180">
        <f t="shared" si="9"/>
        <v>0</v>
      </c>
      <c r="AC91" s="180">
        <f t="shared" si="9"/>
        <v>0</v>
      </c>
      <c r="AD91" s="180">
        <f t="shared" si="9"/>
        <v>0</v>
      </c>
      <c r="AE91" s="180">
        <f t="shared" si="9"/>
        <v>0</v>
      </c>
      <c r="AF91" s="180">
        <f t="shared" ref="AF91:AO100" si="10">IF(AND($H91&lt;&gt;"",AF$66&lt;&gt;""),IF(AND(AF$66&gt;=$H91,AF$66&lt;$H91+$D$31),SUMIFS($L$90:$AK$90,$L$66:$AK$66,$H91)/$D$31,0),"")</f>
        <v>0</v>
      </c>
      <c r="AG91" s="180">
        <f t="shared" si="10"/>
        <v>0</v>
      </c>
      <c r="AH91" s="180">
        <f t="shared" si="10"/>
        <v>0</v>
      </c>
      <c r="AI91" s="180">
        <f t="shared" si="10"/>
        <v>0</v>
      </c>
      <c r="AJ91" s="180">
        <f t="shared" si="10"/>
        <v>0</v>
      </c>
      <c r="AK91" s="180">
        <f t="shared" si="10"/>
        <v>0</v>
      </c>
      <c r="AL91" s="180">
        <f t="shared" si="10"/>
        <v>0</v>
      </c>
      <c r="AM91" s="180">
        <f t="shared" si="10"/>
        <v>0</v>
      </c>
      <c r="AN91" s="180">
        <f t="shared" si="10"/>
        <v>0</v>
      </c>
      <c r="AO91" s="180">
        <f t="shared" si="10"/>
        <v>0</v>
      </c>
    </row>
    <row r="92" spans="8:41" hidden="1" outlineLevel="1" x14ac:dyDescent="0.75">
      <c r="H92" s="139">
        <f t="shared" ref="H92:H120" si="11">IF(H91&lt;&gt;"",IF(H91+1&lt;YEAR($E$4)+$E$5,H91+1,""),"")</f>
        <v>2024</v>
      </c>
      <c r="L92" s="180">
        <f t="shared" si="8"/>
        <v>0</v>
      </c>
      <c r="M92" s="180">
        <f t="shared" si="8"/>
        <v>0</v>
      </c>
      <c r="N92" s="180">
        <f t="shared" si="8"/>
        <v>0</v>
      </c>
      <c r="O92" s="180">
        <f t="shared" si="8"/>
        <v>0</v>
      </c>
      <c r="P92" s="180">
        <f t="shared" si="8"/>
        <v>0</v>
      </c>
      <c r="Q92" s="180">
        <f t="shared" si="8"/>
        <v>0</v>
      </c>
      <c r="R92" s="180">
        <f t="shared" si="8"/>
        <v>0</v>
      </c>
      <c r="S92" s="180">
        <f t="shared" si="8"/>
        <v>0</v>
      </c>
      <c r="T92" s="180">
        <f t="shared" si="8"/>
        <v>0</v>
      </c>
      <c r="U92" s="180">
        <f t="shared" si="8"/>
        <v>0</v>
      </c>
      <c r="V92" s="180">
        <f t="shared" si="9"/>
        <v>0</v>
      </c>
      <c r="W92" s="180">
        <f t="shared" si="9"/>
        <v>0</v>
      </c>
      <c r="X92" s="180">
        <f t="shared" si="9"/>
        <v>0</v>
      </c>
      <c r="Y92" s="180">
        <f t="shared" si="9"/>
        <v>0</v>
      </c>
      <c r="Z92" s="180">
        <f t="shared" si="9"/>
        <v>0</v>
      </c>
      <c r="AA92" s="180">
        <f t="shared" si="9"/>
        <v>0</v>
      </c>
      <c r="AB92" s="180">
        <f t="shared" si="9"/>
        <v>0</v>
      </c>
      <c r="AC92" s="180">
        <f t="shared" si="9"/>
        <v>0</v>
      </c>
      <c r="AD92" s="180">
        <f t="shared" si="9"/>
        <v>0</v>
      </c>
      <c r="AE92" s="180">
        <f t="shared" si="9"/>
        <v>0</v>
      </c>
      <c r="AF92" s="180">
        <f t="shared" si="10"/>
        <v>0</v>
      </c>
      <c r="AG92" s="180">
        <f t="shared" si="10"/>
        <v>0</v>
      </c>
      <c r="AH92" s="180">
        <f t="shared" si="10"/>
        <v>0</v>
      </c>
      <c r="AI92" s="180">
        <f t="shared" si="10"/>
        <v>0</v>
      </c>
      <c r="AJ92" s="180">
        <f t="shared" si="10"/>
        <v>0</v>
      </c>
      <c r="AK92" s="180">
        <f t="shared" si="10"/>
        <v>0</v>
      </c>
      <c r="AL92" s="180">
        <f t="shared" si="10"/>
        <v>0</v>
      </c>
      <c r="AM92" s="180">
        <f t="shared" si="10"/>
        <v>0</v>
      </c>
      <c r="AN92" s="180">
        <f t="shared" si="10"/>
        <v>0</v>
      </c>
      <c r="AO92" s="180">
        <f t="shared" si="10"/>
        <v>0</v>
      </c>
    </row>
    <row r="93" spans="8:41" hidden="1" outlineLevel="1" x14ac:dyDescent="0.75">
      <c r="H93" s="139">
        <f t="shared" si="11"/>
        <v>2025</v>
      </c>
      <c r="L93" s="180">
        <f t="shared" si="8"/>
        <v>0</v>
      </c>
      <c r="M93" s="180">
        <f t="shared" si="8"/>
        <v>0</v>
      </c>
      <c r="N93" s="180">
        <f t="shared" si="8"/>
        <v>0</v>
      </c>
      <c r="O93" s="180">
        <f t="shared" si="8"/>
        <v>0</v>
      </c>
      <c r="P93" s="180">
        <f t="shared" si="8"/>
        <v>0</v>
      </c>
      <c r="Q93" s="180">
        <f t="shared" si="8"/>
        <v>0</v>
      </c>
      <c r="R93" s="180">
        <f t="shared" si="8"/>
        <v>0</v>
      </c>
      <c r="S93" s="180">
        <f t="shared" si="8"/>
        <v>0</v>
      </c>
      <c r="T93" s="180">
        <f t="shared" si="8"/>
        <v>0</v>
      </c>
      <c r="U93" s="180">
        <f t="shared" si="8"/>
        <v>0</v>
      </c>
      <c r="V93" s="180">
        <f t="shared" si="9"/>
        <v>0</v>
      </c>
      <c r="W93" s="180">
        <f t="shared" si="9"/>
        <v>0</v>
      </c>
      <c r="X93" s="180">
        <f t="shared" si="9"/>
        <v>0</v>
      </c>
      <c r="Y93" s="180">
        <f t="shared" si="9"/>
        <v>0</v>
      </c>
      <c r="Z93" s="180">
        <f t="shared" si="9"/>
        <v>0</v>
      </c>
      <c r="AA93" s="180">
        <f t="shared" si="9"/>
        <v>0</v>
      </c>
      <c r="AB93" s="180">
        <f t="shared" si="9"/>
        <v>0</v>
      </c>
      <c r="AC93" s="180">
        <f t="shared" si="9"/>
        <v>0</v>
      </c>
      <c r="AD93" s="180">
        <f t="shared" si="9"/>
        <v>0</v>
      </c>
      <c r="AE93" s="180">
        <f t="shared" si="9"/>
        <v>0</v>
      </c>
      <c r="AF93" s="180">
        <f t="shared" si="10"/>
        <v>0</v>
      </c>
      <c r="AG93" s="180">
        <f t="shared" si="10"/>
        <v>0</v>
      </c>
      <c r="AH93" s="180">
        <f t="shared" si="10"/>
        <v>0</v>
      </c>
      <c r="AI93" s="180">
        <f t="shared" si="10"/>
        <v>0</v>
      </c>
      <c r="AJ93" s="180">
        <f t="shared" si="10"/>
        <v>0</v>
      </c>
      <c r="AK93" s="180">
        <f t="shared" si="10"/>
        <v>0</v>
      </c>
      <c r="AL93" s="180">
        <f t="shared" si="10"/>
        <v>0</v>
      </c>
      <c r="AM93" s="180">
        <f t="shared" si="10"/>
        <v>0</v>
      </c>
      <c r="AN93" s="180">
        <f t="shared" si="10"/>
        <v>0</v>
      </c>
      <c r="AO93" s="180">
        <f t="shared" si="10"/>
        <v>0</v>
      </c>
    </row>
    <row r="94" spans="8:41" hidden="1" outlineLevel="1" x14ac:dyDescent="0.75">
      <c r="H94" s="139">
        <f t="shared" si="11"/>
        <v>2026</v>
      </c>
      <c r="L94" s="180">
        <f t="shared" si="8"/>
        <v>0</v>
      </c>
      <c r="M94" s="180">
        <f t="shared" si="8"/>
        <v>0</v>
      </c>
      <c r="N94" s="180">
        <f t="shared" si="8"/>
        <v>0</v>
      </c>
      <c r="O94" s="180">
        <f t="shared" si="8"/>
        <v>0</v>
      </c>
      <c r="P94" s="180">
        <f t="shared" si="8"/>
        <v>0</v>
      </c>
      <c r="Q94" s="180">
        <f t="shared" si="8"/>
        <v>0</v>
      </c>
      <c r="R94" s="180">
        <f t="shared" si="8"/>
        <v>0</v>
      </c>
      <c r="S94" s="180">
        <f t="shared" si="8"/>
        <v>0</v>
      </c>
      <c r="T94" s="180">
        <f t="shared" si="8"/>
        <v>0</v>
      </c>
      <c r="U94" s="180">
        <f t="shared" si="8"/>
        <v>0</v>
      </c>
      <c r="V94" s="180">
        <f t="shared" si="9"/>
        <v>0</v>
      </c>
      <c r="W94" s="180">
        <f t="shared" si="9"/>
        <v>0</v>
      </c>
      <c r="X94" s="180">
        <f t="shared" si="9"/>
        <v>0</v>
      </c>
      <c r="Y94" s="180">
        <f t="shared" si="9"/>
        <v>0</v>
      </c>
      <c r="Z94" s="180">
        <f t="shared" si="9"/>
        <v>0</v>
      </c>
      <c r="AA94" s="180">
        <f t="shared" si="9"/>
        <v>0</v>
      </c>
      <c r="AB94" s="180">
        <f t="shared" si="9"/>
        <v>0</v>
      </c>
      <c r="AC94" s="180">
        <f t="shared" si="9"/>
        <v>0</v>
      </c>
      <c r="AD94" s="180">
        <f t="shared" si="9"/>
        <v>0</v>
      </c>
      <c r="AE94" s="180">
        <f t="shared" si="9"/>
        <v>0</v>
      </c>
      <c r="AF94" s="180">
        <f t="shared" si="10"/>
        <v>0</v>
      </c>
      <c r="AG94" s="180">
        <f t="shared" si="10"/>
        <v>0</v>
      </c>
      <c r="AH94" s="180">
        <f t="shared" si="10"/>
        <v>0</v>
      </c>
      <c r="AI94" s="180">
        <f t="shared" si="10"/>
        <v>0</v>
      </c>
      <c r="AJ94" s="180">
        <f t="shared" si="10"/>
        <v>0</v>
      </c>
      <c r="AK94" s="180">
        <f t="shared" si="10"/>
        <v>0</v>
      </c>
      <c r="AL94" s="180">
        <f t="shared" si="10"/>
        <v>0</v>
      </c>
      <c r="AM94" s="180">
        <f t="shared" si="10"/>
        <v>0</v>
      </c>
      <c r="AN94" s="180">
        <f t="shared" si="10"/>
        <v>0</v>
      </c>
      <c r="AO94" s="180">
        <f t="shared" si="10"/>
        <v>0</v>
      </c>
    </row>
    <row r="95" spans="8:41" hidden="1" outlineLevel="1" x14ac:dyDescent="0.75">
      <c r="H95" s="139">
        <f t="shared" si="11"/>
        <v>2027</v>
      </c>
      <c r="L95" s="180">
        <f t="shared" si="8"/>
        <v>0</v>
      </c>
      <c r="M95" s="180">
        <f t="shared" si="8"/>
        <v>0</v>
      </c>
      <c r="N95" s="180">
        <f t="shared" si="8"/>
        <v>0</v>
      </c>
      <c r="O95" s="180">
        <f t="shared" si="8"/>
        <v>0</v>
      </c>
      <c r="P95" s="180">
        <f t="shared" si="8"/>
        <v>0</v>
      </c>
      <c r="Q95" s="180">
        <f t="shared" si="8"/>
        <v>0</v>
      </c>
      <c r="R95" s="180">
        <f t="shared" si="8"/>
        <v>0</v>
      </c>
      <c r="S95" s="180">
        <f t="shared" si="8"/>
        <v>0</v>
      </c>
      <c r="T95" s="180">
        <f t="shared" si="8"/>
        <v>0</v>
      </c>
      <c r="U95" s="180">
        <f t="shared" si="8"/>
        <v>0</v>
      </c>
      <c r="V95" s="180">
        <f t="shared" si="9"/>
        <v>0</v>
      </c>
      <c r="W95" s="180">
        <f t="shared" si="9"/>
        <v>0</v>
      </c>
      <c r="X95" s="180">
        <f t="shared" si="9"/>
        <v>0</v>
      </c>
      <c r="Y95" s="180">
        <f t="shared" si="9"/>
        <v>0</v>
      </c>
      <c r="Z95" s="180">
        <f t="shared" si="9"/>
        <v>0</v>
      </c>
      <c r="AA95" s="180">
        <f t="shared" si="9"/>
        <v>0</v>
      </c>
      <c r="AB95" s="180">
        <f t="shared" si="9"/>
        <v>0</v>
      </c>
      <c r="AC95" s="180">
        <f t="shared" si="9"/>
        <v>0</v>
      </c>
      <c r="AD95" s="180">
        <f t="shared" si="9"/>
        <v>0</v>
      </c>
      <c r="AE95" s="180">
        <f t="shared" si="9"/>
        <v>0</v>
      </c>
      <c r="AF95" s="180">
        <f t="shared" si="10"/>
        <v>0</v>
      </c>
      <c r="AG95" s="180">
        <f t="shared" si="10"/>
        <v>0</v>
      </c>
      <c r="AH95" s="180">
        <f t="shared" si="10"/>
        <v>0</v>
      </c>
      <c r="AI95" s="180">
        <f t="shared" si="10"/>
        <v>0</v>
      </c>
      <c r="AJ95" s="180">
        <f t="shared" si="10"/>
        <v>0</v>
      </c>
      <c r="AK95" s="180">
        <f t="shared" si="10"/>
        <v>0</v>
      </c>
      <c r="AL95" s="180">
        <f t="shared" si="10"/>
        <v>0</v>
      </c>
      <c r="AM95" s="180">
        <f t="shared" si="10"/>
        <v>0</v>
      </c>
      <c r="AN95" s="180">
        <f t="shared" si="10"/>
        <v>0</v>
      </c>
      <c r="AO95" s="180">
        <f t="shared" si="10"/>
        <v>0</v>
      </c>
    </row>
    <row r="96" spans="8:41" hidden="1" outlineLevel="1" x14ac:dyDescent="0.75">
      <c r="H96" s="139">
        <f t="shared" si="11"/>
        <v>2028</v>
      </c>
      <c r="L96" s="180">
        <f t="shared" si="8"/>
        <v>0</v>
      </c>
      <c r="M96" s="180">
        <f t="shared" si="8"/>
        <v>0</v>
      </c>
      <c r="N96" s="180">
        <f t="shared" si="8"/>
        <v>0</v>
      </c>
      <c r="O96" s="180">
        <f t="shared" si="8"/>
        <v>0</v>
      </c>
      <c r="P96" s="180">
        <f t="shared" si="8"/>
        <v>0</v>
      </c>
      <c r="Q96" s="180">
        <f t="shared" si="8"/>
        <v>0</v>
      </c>
      <c r="R96" s="180">
        <f t="shared" si="8"/>
        <v>0</v>
      </c>
      <c r="S96" s="180">
        <f t="shared" si="8"/>
        <v>0</v>
      </c>
      <c r="T96" s="180">
        <f t="shared" si="8"/>
        <v>0</v>
      </c>
      <c r="U96" s="180">
        <f t="shared" si="8"/>
        <v>0</v>
      </c>
      <c r="V96" s="180">
        <f t="shared" si="9"/>
        <v>0</v>
      </c>
      <c r="W96" s="180">
        <f t="shared" si="9"/>
        <v>0</v>
      </c>
      <c r="X96" s="180">
        <f t="shared" si="9"/>
        <v>0</v>
      </c>
      <c r="Y96" s="180">
        <f t="shared" si="9"/>
        <v>0</v>
      </c>
      <c r="Z96" s="180">
        <f t="shared" si="9"/>
        <v>0</v>
      </c>
      <c r="AA96" s="180">
        <f t="shared" si="9"/>
        <v>0</v>
      </c>
      <c r="AB96" s="180">
        <f t="shared" si="9"/>
        <v>0</v>
      </c>
      <c r="AC96" s="180">
        <f t="shared" si="9"/>
        <v>0</v>
      </c>
      <c r="AD96" s="180">
        <f t="shared" si="9"/>
        <v>0</v>
      </c>
      <c r="AE96" s="180">
        <f t="shared" si="9"/>
        <v>0</v>
      </c>
      <c r="AF96" s="180">
        <f t="shared" si="10"/>
        <v>0</v>
      </c>
      <c r="AG96" s="180">
        <f t="shared" si="10"/>
        <v>0</v>
      </c>
      <c r="AH96" s="180">
        <f t="shared" si="10"/>
        <v>0</v>
      </c>
      <c r="AI96" s="180">
        <f t="shared" si="10"/>
        <v>0</v>
      </c>
      <c r="AJ96" s="180">
        <f t="shared" si="10"/>
        <v>0</v>
      </c>
      <c r="AK96" s="180">
        <f t="shared" si="10"/>
        <v>0</v>
      </c>
      <c r="AL96" s="180">
        <f t="shared" si="10"/>
        <v>0</v>
      </c>
      <c r="AM96" s="180">
        <f t="shared" si="10"/>
        <v>0</v>
      </c>
      <c r="AN96" s="180">
        <f t="shared" si="10"/>
        <v>0</v>
      </c>
      <c r="AO96" s="180">
        <f t="shared" si="10"/>
        <v>0</v>
      </c>
    </row>
    <row r="97" spans="8:41" hidden="1" outlineLevel="1" x14ac:dyDescent="0.75">
      <c r="H97" s="139">
        <f t="shared" si="11"/>
        <v>2029</v>
      </c>
      <c r="L97" s="180">
        <f t="shared" si="8"/>
        <v>0</v>
      </c>
      <c r="M97" s="180">
        <f t="shared" si="8"/>
        <v>0</v>
      </c>
      <c r="N97" s="180">
        <f t="shared" si="8"/>
        <v>0</v>
      </c>
      <c r="O97" s="180">
        <f t="shared" si="8"/>
        <v>0</v>
      </c>
      <c r="P97" s="180">
        <f t="shared" si="8"/>
        <v>0</v>
      </c>
      <c r="Q97" s="180">
        <f t="shared" si="8"/>
        <v>0</v>
      </c>
      <c r="R97" s="180">
        <f t="shared" si="8"/>
        <v>0</v>
      </c>
      <c r="S97" s="180">
        <f t="shared" si="8"/>
        <v>0</v>
      </c>
      <c r="T97" s="180">
        <f t="shared" si="8"/>
        <v>0</v>
      </c>
      <c r="U97" s="180">
        <f t="shared" si="8"/>
        <v>0</v>
      </c>
      <c r="V97" s="180">
        <f t="shared" si="9"/>
        <v>0</v>
      </c>
      <c r="W97" s="180">
        <f t="shared" si="9"/>
        <v>0</v>
      </c>
      <c r="X97" s="180">
        <f t="shared" si="9"/>
        <v>0</v>
      </c>
      <c r="Y97" s="180">
        <f t="shared" si="9"/>
        <v>0</v>
      </c>
      <c r="Z97" s="180">
        <f t="shared" si="9"/>
        <v>0</v>
      </c>
      <c r="AA97" s="180">
        <f t="shared" si="9"/>
        <v>0</v>
      </c>
      <c r="AB97" s="180">
        <f t="shared" si="9"/>
        <v>0</v>
      </c>
      <c r="AC97" s="180">
        <f t="shared" si="9"/>
        <v>0</v>
      </c>
      <c r="AD97" s="180">
        <f t="shared" si="9"/>
        <v>0</v>
      </c>
      <c r="AE97" s="180">
        <f t="shared" si="9"/>
        <v>0</v>
      </c>
      <c r="AF97" s="180">
        <f t="shared" si="10"/>
        <v>0</v>
      </c>
      <c r="AG97" s="180">
        <f t="shared" si="10"/>
        <v>0</v>
      </c>
      <c r="AH97" s="180">
        <f t="shared" si="10"/>
        <v>0</v>
      </c>
      <c r="AI97" s="180">
        <f t="shared" si="10"/>
        <v>0</v>
      </c>
      <c r="AJ97" s="180">
        <f t="shared" si="10"/>
        <v>0</v>
      </c>
      <c r="AK97" s="180">
        <f t="shared" si="10"/>
        <v>0</v>
      </c>
      <c r="AL97" s="180">
        <f t="shared" si="10"/>
        <v>0</v>
      </c>
      <c r="AM97" s="180">
        <f t="shared" si="10"/>
        <v>0</v>
      </c>
      <c r="AN97" s="180">
        <f t="shared" si="10"/>
        <v>0</v>
      </c>
      <c r="AO97" s="180">
        <f t="shared" si="10"/>
        <v>0</v>
      </c>
    </row>
    <row r="98" spans="8:41" hidden="1" outlineLevel="1" x14ac:dyDescent="0.75">
      <c r="H98" s="139">
        <f t="shared" si="11"/>
        <v>2030</v>
      </c>
      <c r="L98" s="180">
        <f t="shared" si="8"/>
        <v>0</v>
      </c>
      <c r="M98" s="180">
        <f t="shared" si="8"/>
        <v>0</v>
      </c>
      <c r="N98" s="180">
        <f t="shared" si="8"/>
        <v>0</v>
      </c>
      <c r="O98" s="180">
        <f t="shared" si="8"/>
        <v>0</v>
      </c>
      <c r="P98" s="180">
        <f t="shared" si="8"/>
        <v>0</v>
      </c>
      <c r="Q98" s="180">
        <f t="shared" si="8"/>
        <v>0</v>
      </c>
      <c r="R98" s="180">
        <f t="shared" si="8"/>
        <v>0</v>
      </c>
      <c r="S98" s="180">
        <f t="shared" si="8"/>
        <v>0</v>
      </c>
      <c r="T98" s="180">
        <f t="shared" si="8"/>
        <v>0</v>
      </c>
      <c r="U98" s="180">
        <f t="shared" si="8"/>
        <v>0</v>
      </c>
      <c r="V98" s="180">
        <f t="shared" si="9"/>
        <v>0</v>
      </c>
      <c r="W98" s="180">
        <f t="shared" si="9"/>
        <v>0</v>
      </c>
      <c r="X98" s="180">
        <f t="shared" si="9"/>
        <v>0</v>
      </c>
      <c r="Y98" s="180">
        <f t="shared" si="9"/>
        <v>0</v>
      </c>
      <c r="Z98" s="180">
        <f t="shared" si="9"/>
        <v>0</v>
      </c>
      <c r="AA98" s="180">
        <f t="shared" si="9"/>
        <v>0</v>
      </c>
      <c r="AB98" s="180">
        <f t="shared" si="9"/>
        <v>0</v>
      </c>
      <c r="AC98" s="180">
        <f t="shared" si="9"/>
        <v>0</v>
      </c>
      <c r="AD98" s="180">
        <f t="shared" si="9"/>
        <v>0</v>
      </c>
      <c r="AE98" s="180">
        <f t="shared" si="9"/>
        <v>0</v>
      </c>
      <c r="AF98" s="180">
        <f t="shared" si="10"/>
        <v>0</v>
      </c>
      <c r="AG98" s="180">
        <f t="shared" si="10"/>
        <v>0</v>
      </c>
      <c r="AH98" s="180">
        <f t="shared" si="10"/>
        <v>0</v>
      </c>
      <c r="AI98" s="180">
        <f t="shared" si="10"/>
        <v>0</v>
      </c>
      <c r="AJ98" s="180">
        <f t="shared" si="10"/>
        <v>0</v>
      </c>
      <c r="AK98" s="180">
        <f t="shared" si="10"/>
        <v>0</v>
      </c>
      <c r="AL98" s="180">
        <f t="shared" si="10"/>
        <v>0</v>
      </c>
      <c r="AM98" s="180">
        <f t="shared" si="10"/>
        <v>0</v>
      </c>
      <c r="AN98" s="180">
        <f t="shared" si="10"/>
        <v>0</v>
      </c>
      <c r="AO98" s="180">
        <f t="shared" si="10"/>
        <v>0</v>
      </c>
    </row>
    <row r="99" spans="8:41" hidden="1" outlineLevel="1" x14ac:dyDescent="0.75">
      <c r="H99" s="139">
        <f t="shared" si="11"/>
        <v>2031</v>
      </c>
      <c r="L99" s="180">
        <f t="shared" si="8"/>
        <v>0</v>
      </c>
      <c r="M99" s="180">
        <f t="shared" si="8"/>
        <v>0</v>
      </c>
      <c r="N99" s="180">
        <f t="shared" si="8"/>
        <v>0</v>
      </c>
      <c r="O99" s="180">
        <f t="shared" si="8"/>
        <v>0</v>
      </c>
      <c r="P99" s="180">
        <f t="shared" si="8"/>
        <v>0</v>
      </c>
      <c r="Q99" s="180">
        <f t="shared" si="8"/>
        <v>0</v>
      </c>
      <c r="R99" s="180">
        <f t="shared" si="8"/>
        <v>0</v>
      </c>
      <c r="S99" s="180">
        <f t="shared" si="8"/>
        <v>0</v>
      </c>
      <c r="T99" s="180">
        <f t="shared" si="8"/>
        <v>0</v>
      </c>
      <c r="U99" s="180">
        <f t="shared" si="8"/>
        <v>0</v>
      </c>
      <c r="V99" s="180">
        <f t="shared" si="9"/>
        <v>0</v>
      </c>
      <c r="W99" s="180">
        <f t="shared" si="9"/>
        <v>0</v>
      </c>
      <c r="X99" s="180">
        <f t="shared" si="9"/>
        <v>0</v>
      </c>
      <c r="Y99" s="180">
        <f t="shared" si="9"/>
        <v>0</v>
      </c>
      <c r="Z99" s="180">
        <f t="shared" si="9"/>
        <v>0</v>
      </c>
      <c r="AA99" s="180">
        <f t="shared" si="9"/>
        <v>0</v>
      </c>
      <c r="AB99" s="180">
        <f t="shared" si="9"/>
        <v>0</v>
      </c>
      <c r="AC99" s="180">
        <f t="shared" si="9"/>
        <v>0</v>
      </c>
      <c r="AD99" s="180">
        <f t="shared" si="9"/>
        <v>0</v>
      </c>
      <c r="AE99" s="180">
        <f t="shared" si="9"/>
        <v>0</v>
      </c>
      <c r="AF99" s="180">
        <f t="shared" si="10"/>
        <v>0</v>
      </c>
      <c r="AG99" s="180">
        <f t="shared" si="10"/>
        <v>0</v>
      </c>
      <c r="AH99" s="180">
        <f t="shared" si="10"/>
        <v>0</v>
      </c>
      <c r="AI99" s="180">
        <f t="shared" si="10"/>
        <v>0</v>
      </c>
      <c r="AJ99" s="180">
        <f t="shared" si="10"/>
        <v>0</v>
      </c>
      <c r="AK99" s="180">
        <f t="shared" si="10"/>
        <v>0</v>
      </c>
      <c r="AL99" s="180">
        <f t="shared" si="10"/>
        <v>0</v>
      </c>
      <c r="AM99" s="180">
        <f t="shared" si="10"/>
        <v>0</v>
      </c>
      <c r="AN99" s="180">
        <f t="shared" si="10"/>
        <v>0</v>
      </c>
      <c r="AO99" s="180">
        <f t="shared" si="10"/>
        <v>0</v>
      </c>
    </row>
    <row r="100" spans="8:41" hidden="1" outlineLevel="1" x14ac:dyDescent="0.75">
      <c r="H100" s="139">
        <f t="shared" si="11"/>
        <v>2032</v>
      </c>
      <c r="L100" s="180">
        <f t="shared" si="8"/>
        <v>0</v>
      </c>
      <c r="M100" s="180">
        <f t="shared" si="8"/>
        <v>0</v>
      </c>
      <c r="N100" s="180">
        <f t="shared" si="8"/>
        <v>0</v>
      </c>
      <c r="O100" s="180">
        <f t="shared" si="8"/>
        <v>0</v>
      </c>
      <c r="P100" s="180">
        <f t="shared" si="8"/>
        <v>0</v>
      </c>
      <c r="Q100" s="180">
        <f t="shared" si="8"/>
        <v>0</v>
      </c>
      <c r="R100" s="180">
        <f t="shared" si="8"/>
        <v>0</v>
      </c>
      <c r="S100" s="180">
        <f t="shared" si="8"/>
        <v>0</v>
      </c>
      <c r="T100" s="180">
        <f t="shared" si="8"/>
        <v>0</v>
      </c>
      <c r="U100" s="180">
        <f t="shared" si="8"/>
        <v>0</v>
      </c>
      <c r="V100" s="180">
        <f t="shared" si="9"/>
        <v>0</v>
      </c>
      <c r="W100" s="180">
        <f t="shared" si="9"/>
        <v>0</v>
      </c>
      <c r="X100" s="180">
        <f t="shared" si="9"/>
        <v>0</v>
      </c>
      <c r="Y100" s="180">
        <f t="shared" si="9"/>
        <v>0</v>
      </c>
      <c r="Z100" s="180">
        <f t="shared" si="9"/>
        <v>0</v>
      </c>
      <c r="AA100" s="180">
        <f t="shared" si="9"/>
        <v>0</v>
      </c>
      <c r="AB100" s="180">
        <f t="shared" si="9"/>
        <v>0</v>
      </c>
      <c r="AC100" s="180">
        <f t="shared" si="9"/>
        <v>0</v>
      </c>
      <c r="AD100" s="180">
        <f t="shared" si="9"/>
        <v>0</v>
      </c>
      <c r="AE100" s="180">
        <f t="shared" si="9"/>
        <v>0</v>
      </c>
      <c r="AF100" s="180">
        <f t="shared" si="10"/>
        <v>0</v>
      </c>
      <c r="AG100" s="180">
        <f t="shared" si="10"/>
        <v>0</v>
      </c>
      <c r="AH100" s="180">
        <f t="shared" si="10"/>
        <v>0</v>
      </c>
      <c r="AI100" s="180">
        <f t="shared" si="10"/>
        <v>0</v>
      </c>
      <c r="AJ100" s="180">
        <f t="shared" si="10"/>
        <v>0</v>
      </c>
      <c r="AK100" s="180">
        <f t="shared" si="10"/>
        <v>0</v>
      </c>
      <c r="AL100" s="180">
        <f t="shared" si="10"/>
        <v>0</v>
      </c>
      <c r="AM100" s="180">
        <f t="shared" si="10"/>
        <v>0</v>
      </c>
      <c r="AN100" s="180">
        <f t="shared" si="10"/>
        <v>0</v>
      </c>
      <c r="AO100" s="180">
        <f t="shared" si="10"/>
        <v>0</v>
      </c>
    </row>
    <row r="101" spans="8:41" hidden="1" outlineLevel="1" x14ac:dyDescent="0.75">
      <c r="H101" s="139">
        <f t="shared" si="11"/>
        <v>2033</v>
      </c>
      <c r="L101" s="180">
        <f t="shared" ref="L101:U110" si="12">IF(AND($H101&lt;&gt;"",L$66&lt;&gt;""),IF(AND(L$66&gt;=$H101,L$66&lt;$H101+$D$31),SUMIFS($L$90:$AK$90,$L$66:$AK$66,$H101)/$D$31,0),"")</f>
        <v>0</v>
      </c>
      <c r="M101" s="180">
        <f t="shared" si="12"/>
        <v>0</v>
      </c>
      <c r="N101" s="180">
        <f t="shared" si="12"/>
        <v>0</v>
      </c>
      <c r="O101" s="180">
        <f t="shared" si="12"/>
        <v>0</v>
      </c>
      <c r="P101" s="180">
        <f t="shared" si="12"/>
        <v>0</v>
      </c>
      <c r="Q101" s="180">
        <f t="shared" si="12"/>
        <v>0</v>
      </c>
      <c r="R101" s="180">
        <f t="shared" si="12"/>
        <v>0</v>
      </c>
      <c r="S101" s="180">
        <f t="shared" si="12"/>
        <v>0</v>
      </c>
      <c r="T101" s="180">
        <f t="shared" si="12"/>
        <v>0</v>
      </c>
      <c r="U101" s="180">
        <f t="shared" si="12"/>
        <v>0</v>
      </c>
      <c r="V101" s="180">
        <f t="shared" ref="V101:AE110" si="13">IF(AND($H101&lt;&gt;"",V$66&lt;&gt;""),IF(AND(V$66&gt;=$H101,V$66&lt;$H101+$D$31),SUMIFS($L$90:$AK$90,$L$66:$AK$66,$H101)/$D$31,0),"")</f>
        <v>0</v>
      </c>
      <c r="W101" s="180">
        <f t="shared" si="13"/>
        <v>0</v>
      </c>
      <c r="X101" s="180">
        <f t="shared" si="13"/>
        <v>0</v>
      </c>
      <c r="Y101" s="180">
        <f t="shared" si="13"/>
        <v>0</v>
      </c>
      <c r="Z101" s="180">
        <f t="shared" si="13"/>
        <v>0</v>
      </c>
      <c r="AA101" s="180">
        <f t="shared" si="13"/>
        <v>0</v>
      </c>
      <c r="AB101" s="180">
        <f t="shared" si="13"/>
        <v>0</v>
      </c>
      <c r="AC101" s="180">
        <f t="shared" si="13"/>
        <v>0</v>
      </c>
      <c r="AD101" s="180">
        <f t="shared" si="13"/>
        <v>0</v>
      </c>
      <c r="AE101" s="180">
        <f t="shared" si="13"/>
        <v>0</v>
      </c>
      <c r="AF101" s="180">
        <f t="shared" ref="AF101:AO110" si="14">IF(AND($H101&lt;&gt;"",AF$66&lt;&gt;""),IF(AND(AF$66&gt;=$H101,AF$66&lt;$H101+$D$31),SUMIFS($L$90:$AK$90,$L$66:$AK$66,$H101)/$D$31,0),"")</f>
        <v>0</v>
      </c>
      <c r="AG101" s="180">
        <f t="shared" si="14"/>
        <v>0</v>
      </c>
      <c r="AH101" s="180">
        <f t="shared" si="14"/>
        <v>0</v>
      </c>
      <c r="AI101" s="180">
        <f t="shared" si="14"/>
        <v>0</v>
      </c>
      <c r="AJ101" s="180">
        <f t="shared" si="14"/>
        <v>0</v>
      </c>
      <c r="AK101" s="180">
        <f t="shared" si="14"/>
        <v>0</v>
      </c>
      <c r="AL101" s="180">
        <f t="shared" si="14"/>
        <v>0</v>
      </c>
      <c r="AM101" s="180">
        <f t="shared" si="14"/>
        <v>0</v>
      </c>
      <c r="AN101" s="180">
        <f t="shared" si="14"/>
        <v>0</v>
      </c>
      <c r="AO101" s="180">
        <f t="shared" si="14"/>
        <v>0</v>
      </c>
    </row>
    <row r="102" spans="8:41" hidden="1" outlineLevel="1" x14ac:dyDescent="0.75">
      <c r="H102" s="139">
        <f t="shared" si="11"/>
        <v>2034</v>
      </c>
      <c r="L102" s="180">
        <f t="shared" si="12"/>
        <v>0</v>
      </c>
      <c r="M102" s="180">
        <f t="shared" si="12"/>
        <v>0</v>
      </c>
      <c r="N102" s="180">
        <f t="shared" si="12"/>
        <v>0</v>
      </c>
      <c r="O102" s="180">
        <f t="shared" si="12"/>
        <v>0</v>
      </c>
      <c r="P102" s="180">
        <f t="shared" si="12"/>
        <v>0</v>
      </c>
      <c r="Q102" s="180">
        <f t="shared" si="12"/>
        <v>0</v>
      </c>
      <c r="R102" s="180">
        <f t="shared" si="12"/>
        <v>0</v>
      </c>
      <c r="S102" s="180">
        <f t="shared" si="12"/>
        <v>0</v>
      </c>
      <c r="T102" s="180">
        <f t="shared" si="12"/>
        <v>0</v>
      </c>
      <c r="U102" s="180">
        <f t="shared" si="12"/>
        <v>0</v>
      </c>
      <c r="V102" s="180">
        <f t="shared" si="13"/>
        <v>0</v>
      </c>
      <c r="W102" s="180">
        <f t="shared" si="13"/>
        <v>0</v>
      </c>
      <c r="X102" s="180">
        <f t="shared" si="13"/>
        <v>0</v>
      </c>
      <c r="Y102" s="180">
        <f t="shared" si="13"/>
        <v>0</v>
      </c>
      <c r="Z102" s="180">
        <f t="shared" si="13"/>
        <v>0</v>
      </c>
      <c r="AA102" s="180">
        <f t="shared" si="13"/>
        <v>0</v>
      </c>
      <c r="AB102" s="180">
        <f t="shared" si="13"/>
        <v>0</v>
      </c>
      <c r="AC102" s="180">
        <f t="shared" si="13"/>
        <v>0</v>
      </c>
      <c r="AD102" s="180">
        <f t="shared" si="13"/>
        <v>0</v>
      </c>
      <c r="AE102" s="180">
        <f t="shared" si="13"/>
        <v>0</v>
      </c>
      <c r="AF102" s="180">
        <f t="shared" si="14"/>
        <v>0</v>
      </c>
      <c r="AG102" s="180">
        <f t="shared" si="14"/>
        <v>0</v>
      </c>
      <c r="AH102" s="180">
        <f t="shared" si="14"/>
        <v>0</v>
      </c>
      <c r="AI102" s="180">
        <f t="shared" si="14"/>
        <v>0</v>
      </c>
      <c r="AJ102" s="180">
        <f t="shared" si="14"/>
        <v>0</v>
      </c>
      <c r="AK102" s="180">
        <f t="shared" si="14"/>
        <v>0</v>
      </c>
      <c r="AL102" s="180">
        <f t="shared" si="14"/>
        <v>0</v>
      </c>
      <c r="AM102" s="180">
        <f t="shared" si="14"/>
        <v>0</v>
      </c>
      <c r="AN102" s="180">
        <f t="shared" si="14"/>
        <v>0</v>
      </c>
      <c r="AO102" s="180">
        <f t="shared" si="14"/>
        <v>0</v>
      </c>
    </row>
    <row r="103" spans="8:41" hidden="1" outlineLevel="1" x14ac:dyDescent="0.75">
      <c r="H103" s="139">
        <f t="shared" si="11"/>
        <v>2035</v>
      </c>
      <c r="L103" s="180">
        <f t="shared" si="12"/>
        <v>0</v>
      </c>
      <c r="M103" s="180">
        <f t="shared" si="12"/>
        <v>0</v>
      </c>
      <c r="N103" s="180">
        <f t="shared" si="12"/>
        <v>0</v>
      </c>
      <c r="O103" s="180">
        <f t="shared" si="12"/>
        <v>0</v>
      </c>
      <c r="P103" s="180">
        <f t="shared" si="12"/>
        <v>0</v>
      </c>
      <c r="Q103" s="180">
        <f t="shared" si="12"/>
        <v>0</v>
      </c>
      <c r="R103" s="180">
        <f t="shared" si="12"/>
        <v>0</v>
      </c>
      <c r="S103" s="180">
        <f t="shared" si="12"/>
        <v>0</v>
      </c>
      <c r="T103" s="180">
        <f t="shared" si="12"/>
        <v>0</v>
      </c>
      <c r="U103" s="180">
        <f t="shared" si="12"/>
        <v>0</v>
      </c>
      <c r="V103" s="180">
        <f t="shared" si="13"/>
        <v>0</v>
      </c>
      <c r="W103" s="180">
        <f t="shared" si="13"/>
        <v>0</v>
      </c>
      <c r="X103" s="180">
        <f t="shared" si="13"/>
        <v>0</v>
      </c>
      <c r="Y103" s="180">
        <f t="shared" si="13"/>
        <v>0</v>
      </c>
      <c r="Z103" s="180">
        <f t="shared" si="13"/>
        <v>0</v>
      </c>
      <c r="AA103" s="180">
        <f t="shared" si="13"/>
        <v>0</v>
      </c>
      <c r="AB103" s="180">
        <f t="shared" si="13"/>
        <v>0</v>
      </c>
      <c r="AC103" s="180">
        <f t="shared" si="13"/>
        <v>0</v>
      </c>
      <c r="AD103" s="180">
        <f t="shared" si="13"/>
        <v>0</v>
      </c>
      <c r="AE103" s="180">
        <f t="shared" si="13"/>
        <v>0</v>
      </c>
      <c r="AF103" s="180">
        <f t="shared" si="14"/>
        <v>0</v>
      </c>
      <c r="AG103" s="180">
        <f t="shared" si="14"/>
        <v>0</v>
      </c>
      <c r="AH103" s="180">
        <f t="shared" si="14"/>
        <v>0</v>
      </c>
      <c r="AI103" s="180">
        <f t="shared" si="14"/>
        <v>0</v>
      </c>
      <c r="AJ103" s="180">
        <f t="shared" si="14"/>
        <v>0</v>
      </c>
      <c r="AK103" s="180">
        <f t="shared" si="14"/>
        <v>0</v>
      </c>
      <c r="AL103" s="180">
        <f t="shared" si="14"/>
        <v>0</v>
      </c>
      <c r="AM103" s="180">
        <f t="shared" si="14"/>
        <v>0</v>
      </c>
      <c r="AN103" s="180">
        <f t="shared" si="14"/>
        <v>0</v>
      </c>
      <c r="AO103" s="180">
        <f t="shared" si="14"/>
        <v>0</v>
      </c>
    </row>
    <row r="104" spans="8:41" hidden="1" outlineLevel="1" x14ac:dyDescent="0.75">
      <c r="H104" s="139">
        <f t="shared" si="11"/>
        <v>2036</v>
      </c>
      <c r="L104" s="180">
        <f t="shared" si="12"/>
        <v>0</v>
      </c>
      <c r="M104" s="180">
        <f t="shared" si="12"/>
        <v>0</v>
      </c>
      <c r="N104" s="180">
        <f t="shared" si="12"/>
        <v>0</v>
      </c>
      <c r="O104" s="180">
        <f t="shared" si="12"/>
        <v>0</v>
      </c>
      <c r="P104" s="180">
        <f t="shared" si="12"/>
        <v>0</v>
      </c>
      <c r="Q104" s="180">
        <f t="shared" si="12"/>
        <v>0</v>
      </c>
      <c r="R104" s="180">
        <f t="shared" si="12"/>
        <v>0</v>
      </c>
      <c r="S104" s="180">
        <f t="shared" si="12"/>
        <v>0</v>
      </c>
      <c r="T104" s="180">
        <f t="shared" si="12"/>
        <v>0</v>
      </c>
      <c r="U104" s="180">
        <f t="shared" si="12"/>
        <v>0</v>
      </c>
      <c r="V104" s="180">
        <f t="shared" si="13"/>
        <v>0</v>
      </c>
      <c r="W104" s="180">
        <f t="shared" si="13"/>
        <v>0</v>
      </c>
      <c r="X104" s="180">
        <f t="shared" si="13"/>
        <v>0</v>
      </c>
      <c r="Y104" s="180">
        <f t="shared" si="13"/>
        <v>0</v>
      </c>
      <c r="Z104" s="180">
        <f t="shared" si="13"/>
        <v>0</v>
      </c>
      <c r="AA104" s="180">
        <f t="shared" si="13"/>
        <v>0</v>
      </c>
      <c r="AB104" s="180">
        <f t="shared" si="13"/>
        <v>0</v>
      </c>
      <c r="AC104" s="180">
        <f t="shared" si="13"/>
        <v>0</v>
      </c>
      <c r="AD104" s="180">
        <f t="shared" si="13"/>
        <v>0</v>
      </c>
      <c r="AE104" s="180">
        <f t="shared" si="13"/>
        <v>0</v>
      </c>
      <c r="AF104" s="180">
        <f t="shared" si="14"/>
        <v>0</v>
      </c>
      <c r="AG104" s="180">
        <f t="shared" si="14"/>
        <v>0</v>
      </c>
      <c r="AH104" s="180">
        <f t="shared" si="14"/>
        <v>0</v>
      </c>
      <c r="AI104" s="180">
        <f t="shared" si="14"/>
        <v>0</v>
      </c>
      <c r="AJ104" s="180">
        <f t="shared" si="14"/>
        <v>0</v>
      </c>
      <c r="AK104" s="180">
        <f t="shared" si="14"/>
        <v>0</v>
      </c>
      <c r="AL104" s="180">
        <f t="shared" si="14"/>
        <v>0</v>
      </c>
      <c r="AM104" s="180">
        <f t="shared" si="14"/>
        <v>0</v>
      </c>
      <c r="AN104" s="180">
        <f t="shared" si="14"/>
        <v>0</v>
      </c>
      <c r="AO104" s="180">
        <f t="shared" si="14"/>
        <v>0</v>
      </c>
    </row>
    <row r="105" spans="8:41" hidden="1" outlineLevel="1" x14ac:dyDescent="0.75">
      <c r="H105" s="139">
        <f t="shared" si="11"/>
        <v>2037</v>
      </c>
      <c r="L105" s="180">
        <f t="shared" si="12"/>
        <v>0</v>
      </c>
      <c r="M105" s="180">
        <f t="shared" si="12"/>
        <v>0</v>
      </c>
      <c r="N105" s="180">
        <f t="shared" si="12"/>
        <v>0</v>
      </c>
      <c r="O105" s="180">
        <f t="shared" si="12"/>
        <v>0</v>
      </c>
      <c r="P105" s="180">
        <f t="shared" si="12"/>
        <v>0</v>
      </c>
      <c r="Q105" s="180">
        <f t="shared" si="12"/>
        <v>0</v>
      </c>
      <c r="R105" s="180">
        <f t="shared" si="12"/>
        <v>0</v>
      </c>
      <c r="S105" s="180">
        <f t="shared" si="12"/>
        <v>0</v>
      </c>
      <c r="T105" s="180">
        <f t="shared" si="12"/>
        <v>0</v>
      </c>
      <c r="U105" s="180">
        <f t="shared" si="12"/>
        <v>0</v>
      </c>
      <c r="V105" s="180">
        <f t="shared" si="13"/>
        <v>0</v>
      </c>
      <c r="W105" s="180">
        <f t="shared" si="13"/>
        <v>0</v>
      </c>
      <c r="X105" s="180">
        <f t="shared" si="13"/>
        <v>0</v>
      </c>
      <c r="Y105" s="180">
        <f t="shared" si="13"/>
        <v>0</v>
      </c>
      <c r="Z105" s="180">
        <f t="shared" si="13"/>
        <v>0</v>
      </c>
      <c r="AA105" s="180">
        <f t="shared" si="13"/>
        <v>0</v>
      </c>
      <c r="AB105" s="180">
        <f t="shared" si="13"/>
        <v>0</v>
      </c>
      <c r="AC105" s="180">
        <f t="shared" si="13"/>
        <v>0</v>
      </c>
      <c r="AD105" s="180">
        <f t="shared" si="13"/>
        <v>0</v>
      </c>
      <c r="AE105" s="180">
        <f t="shared" si="13"/>
        <v>0</v>
      </c>
      <c r="AF105" s="180">
        <f t="shared" si="14"/>
        <v>0</v>
      </c>
      <c r="AG105" s="180">
        <f t="shared" si="14"/>
        <v>0</v>
      </c>
      <c r="AH105" s="180">
        <f t="shared" si="14"/>
        <v>0</v>
      </c>
      <c r="AI105" s="180">
        <f t="shared" si="14"/>
        <v>0</v>
      </c>
      <c r="AJ105" s="180">
        <f t="shared" si="14"/>
        <v>0</v>
      </c>
      <c r="AK105" s="180">
        <f t="shared" si="14"/>
        <v>0</v>
      </c>
      <c r="AL105" s="180">
        <f t="shared" si="14"/>
        <v>0</v>
      </c>
      <c r="AM105" s="180">
        <f t="shared" si="14"/>
        <v>0</v>
      </c>
      <c r="AN105" s="180">
        <f t="shared" si="14"/>
        <v>0</v>
      </c>
      <c r="AO105" s="180">
        <f t="shared" si="14"/>
        <v>0</v>
      </c>
    </row>
    <row r="106" spans="8:41" hidden="1" outlineLevel="1" x14ac:dyDescent="0.75">
      <c r="H106" s="139">
        <f t="shared" si="11"/>
        <v>2038</v>
      </c>
      <c r="L106" s="180">
        <f t="shared" si="12"/>
        <v>0</v>
      </c>
      <c r="M106" s="180">
        <f t="shared" si="12"/>
        <v>0</v>
      </c>
      <c r="N106" s="180">
        <f t="shared" si="12"/>
        <v>0</v>
      </c>
      <c r="O106" s="180">
        <f t="shared" si="12"/>
        <v>0</v>
      </c>
      <c r="P106" s="180">
        <f t="shared" si="12"/>
        <v>0</v>
      </c>
      <c r="Q106" s="180">
        <f t="shared" si="12"/>
        <v>0</v>
      </c>
      <c r="R106" s="180">
        <f t="shared" si="12"/>
        <v>0</v>
      </c>
      <c r="S106" s="180">
        <f t="shared" si="12"/>
        <v>0</v>
      </c>
      <c r="T106" s="180">
        <f t="shared" si="12"/>
        <v>0</v>
      </c>
      <c r="U106" s="180">
        <f t="shared" si="12"/>
        <v>0</v>
      </c>
      <c r="V106" s="180">
        <f t="shared" si="13"/>
        <v>0</v>
      </c>
      <c r="W106" s="180">
        <f t="shared" si="13"/>
        <v>0</v>
      </c>
      <c r="X106" s="180">
        <f t="shared" si="13"/>
        <v>0</v>
      </c>
      <c r="Y106" s="180">
        <f t="shared" si="13"/>
        <v>0</v>
      </c>
      <c r="Z106" s="180">
        <f t="shared" si="13"/>
        <v>0</v>
      </c>
      <c r="AA106" s="180">
        <f t="shared" si="13"/>
        <v>0</v>
      </c>
      <c r="AB106" s="180">
        <f t="shared" si="13"/>
        <v>0</v>
      </c>
      <c r="AC106" s="180">
        <f t="shared" si="13"/>
        <v>0</v>
      </c>
      <c r="AD106" s="180">
        <f t="shared" si="13"/>
        <v>0</v>
      </c>
      <c r="AE106" s="180">
        <f t="shared" si="13"/>
        <v>0</v>
      </c>
      <c r="AF106" s="180">
        <f t="shared" si="14"/>
        <v>0</v>
      </c>
      <c r="AG106" s="180">
        <f t="shared" si="14"/>
        <v>0</v>
      </c>
      <c r="AH106" s="180">
        <f t="shared" si="14"/>
        <v>0</v>
      </c>
      <c r="AI106" s="180">
        <f t="shared" si="14"/>
        <v>0</v>
      </c>
      <c r="AJ106" s="180">
        <f t="shared" si="14"/>
        <v>0</v>
      </c>
      <c r="AK106" s="180">
        <f t="shared" si="14"/>
        <v>0</v>
      </c>
      <c r="AL106" s="180">
        <f t="shared" si="14"/>
        <v>0</v>
      </c>
      <c r="AM106" s="180">
        <f t="shared" si="14"/>
        <v>0</v>
      </c>
      <c r="AN106" s="180">
        <f t="shared" si="14"/>
        <v>0</v>
      </c>
      <c r="AO106" s="180">
        <f t="shared" si="14"/>
        <v>0</v>
      </c>
    </row>
    <row r="107" spans="8:41" hidden="1" outlineLevel="1" x14ac:dyDescent="0.75">
      <c r="H107" s="139">
        <f t="shared" si="11"/>
        <v>2039</v>
      </c>
      <c r="L107" s="180">
        <f t="shared" si="12"/>
        <v>0</v>
      </c>
      <c r="M107" s="180">
        <f t="shared" si="12"/>
        <v>0</v>
      </c>
      <c r="N107" s="180">
        <f t="shared" si="12"/>
        <v>0</v>
      </c>
      <c r="O107" s="180">
        <f t="shared" si="12"/>
        <v>0</v>
      </c>
      <c r="P107" s="180">
        <f t="shared" si="12"/>
        <v>0</v>
      </c>
      <c r="Q107" s="180">
        <f t="shared" si="12"/>
        <v>0</v>
      </c>
      <c r="R107" s="180">
        <f t="shared" si="12"/>
        <v>0</v>
      </c>
      <c r="S107" s="180">
        <f t="shared" si="12"/>
        <v>0</v>
      </c>
      <c r="T107" s="180">
        <f t="shared" si="12"/>
        <v>0</v>
      </c>
      <c r="U107" s="180">
        <f t="shared" si="12"/>
        <v>0</v>
      </c>
      <c r="V107" s="180">
        <f t="shared" si="13"/>
        <v>0</v>
      </c>
      <c r="W107" s="180">
        <f t="shared" si="13"/>
        <v>0</v>
      </c>
      <c r="X107" s="180">
        <f t="shared" si="13"/>
        <v>0</v>
      </c>
      <c r="Y107" s="180">
        <f t="shared" si="13"/>
        <v>0</v>
      </c>
      <c r="Z107" s="180">
        <f t="shared" si="13"/>
        <v>0</v>
      </c>
      <c r="AA107" s="180">
        <f t="shared" si="13"/>
        <v>0</v>
      </c>
      <c r="AB107" s="180">
        <f t="shared" si="13"/>
        <v>0</v>
      </c>
      <c r="AC107" s="180">
        <f t="shared" si="13"/>
        <v>0</v>
      </c>
      <c r="AD107" s="180">
        <f t="shared" si="13"/>
        <v>0</v>
      </c>
      <c r="AE107" s="180">
        <f t="shared" si="13"/>
        <v>0</v>
      </c>
      <c r="AF107" s="180">
        <f t="shared" si="14"/>
        <v>0</v>
      </c>
      <c r="AG107" s="180">
        <f t="shared" si="14"/>
        <v>0</v>
      </c>
      <c r="AH107" s="180">
        <f t="shared" si="14"/>
        <v>0</v>
      </c>
      <c r="AI107" s="180">
        <f t="shared" si="14"/>
        <v>0</v>
      </c>
      <c r="AJ107" s="180">
        <f t="shared" si="14"/>
        <v>0</v>
      </c>
      <c r="AK107" s="180">
        <f t="shared" si="14"/>
        <v>0</v>
      </c>
      <c r="AL107" s="180">
        <f t="shared" si="14"/>
        <v>0</v>
      </c>
      <c r="AM107" s="180">
        <f t="shared" si="14"/>
        <v>0</v>
      </c>
      <c r="AN107" s="180">
        <f t="shared" si="14"/>
        <v>0</v>
      </c>
      <c r="AO107" s="180">
        <f t="shared" si="14"/>
        <v>0</v>
      </c>
    </row>
    <row r="108" spans="8:41" hidden="1" outlineLevel="1" x14ac:dyDescent="0.75">
      <c r="H108" s="139">
        <f t="shared" si="11"/>
        <v>2040</v>
      </c>
      <c r="L108" s="180">
        <f t="shared" si="12"/>
        <v>0</v>
      </c>
      <c r="M108" s="180">
        <f t="shared" si="12"/>
        <v>0</v>
      </c>
      <c r="N108" s="180">
        <f t="shared" si="12"/>
        <v>0</v>
      </c>
      <c r="O108" s="180">
        <f t="shared" si="12"/>
        <v>0</v>
      </c>
      <c r="P108" s="180">
        <f t="shared" si="12"/>
        <v>0</v>
      </c>
      <c r="Q108" s="180">
        <f t="shared" si="12"/>
        <v>0</v>
      </c>
      <c r="R108" s="180">
        <f t="shared" si="12"/>
        <v>0</v>
      </c>
      <c r="S108" s="180">
        <f t="shared" si="12"/>
        <v>0</v>
      </c>
      <c r="T108" s="180">
        <f t="shared" si="12"/>
        <v>0</v>
      </c>
      <c r="U108" s="180">
        <f t="shared" si="12"/>
        <v>0</v>
      </c>
      <c r="V108" s="180">
        <f t="shared" si="13"/>
        <v>0</v>
      </c>
      <c r="W108" s="180">
        <f t="shared" si="13"/>
        <v>0</v>
      </c>
      <c r="X108" s="180">
        <f t="shared" si="13"/>
        <v>0</v>
      </c>
      <c r="Y108" s="180">
        <f t="shared" si="13"/>
        <v>0</v>
      </c>
      <c r="Z108" s="180">
        <f t="shared" si="13"/>
        <v>0</v>
      </c>
      <c r="AA108" s="180">
        <f t="shared" si="13"/>
        <v>0</v>
      </c>
      <c r="AB108" s="180">
        <f t="shared" si="13"/>
        <v>0</v>
      </c>
      <c r="AC108" s="180">
        <f t="shared" si="13"/>
        <v>0</v>
      </c>
      <c r="AD108" s="180">
        <f t="shared" si="13"/>
        <v>0</v>
      </c>
      <c r="AE108" s="180">
        <f t="shared" si="13"/>
        <v>0</v>
      </c>
      <c r="AF108" s="180">
        <f t="shared" si="14"/>
        <v>0</v>
      </c>
      <c r="AG108" s="180">
        <f t="shared" si="14"/>
        <v>0</v>
      </c>
      <c r="AH108" s="180">
        <f t="shared" si="14"/>
        <v>0</v>
      </c>
      <c r="AI108" s="180">
        <f t="shared" si="14"/>
        <v>0</v>
      </c>
      <c r="AJ108" s="180">
        <f t="shared" si="14"/>
        <v>0</v>
      </c>
      <c r="AK108" s="180">
        <f t="shared" si="14"/>
        <v>0</v>
      </c>
      <c r="AL108" s="180">
        <f t="shared" si="14"/>
        <v>0</v>
      </c>
      <c r="AM108" s="180">
        <f t="shared" si="14"/>
        <v>0</v>
      </c>
      <c r="AN108" s="180">
        <f t="shared" si="14"/>
        <v>0</v>
      </c>
      <c r="AO108" s="180">
        <f t="shared" si="14"/>
        <v>0</v>
      </c>
    </row>
    <row r="109" spans="8:41" hidden="1" outlineLevel="1" x14ac:dyDescent="0.75">
      <c r="H109" s="139">
        <f t="shared" si="11"/>
        <v>2041</v>
      </c>
      <c r="L109" s="180">
        <f t="shared" si="12"/>
        <v>0</v>
      </c>
      <c r="M109" s="180">
        <f t="shared" si="12"/>
        <v>0</v>
      </c>
      <c r="N109" s="180">
        <f t="shared" si="12"/>
        <v>0</v>
      </c>
      <c r="O109" s="180">
        <f t="shared" si="12"/>
        <v>0</v>
      </c>
      <c r="P109" s="180">
        <f t="shared" si="12"/>
        <v>0</v>
      </c>
      <c r="Q109" s="180">
        <f t="shared" si="12"/>
        <v>0</v>
      </c>
      <c r="R109" s="180">
        <f t="shared" si="12"/>
        <v>0</v>
      </c>
      <c r="S109" s="180">
        <f t="shared" si="12"/>
        <v>0</v>
      </c>
      <c r="T109" s="180">
        <f t="shared" si="12"/>
        <v>0</v>
      </c>
      <c r="U109" s="180">
        <f t="shared" si="12"/>
        <v>0</v>
      </c>
      <c r="V109" s="180">
        <f t="shared" si="13"/>
        <v>0</v>
      </c>
      <c r="W109" s="180">
        <f t="shared" si="13"/>
        <v>0</v>
      </c>
      <c r="X109" s="180">
        <f t="shared" si="13"/>
        <v>0</v>
      </c>
      <c r="Y109" s="180">
        <f t="shared" si="13"/>
        <v>0</v>
      </c>
      <c r="Z109" s="180">
        <f t="shared" si="13"/>
        <v>0</v>
      </c>
      <c r="AA109" s="180">
        <f t="shared" si="13"/>
        <v>0</v>
      </c>
      <c r="AB109" s="180">
        <f t="shared" si="13"/>
        <v>0</v>
      </c>
      <c r="AC109" s="180">
        <f t="shared" si="13"/>
        <v>0</v>
      </c>
      <c r="AD109" s="180">
        <f t="shared" si="13"/>
        <v>0</v>
      </c>
      <c r="AE109" s="180">
        <f t="shared" si="13"/>
        <v>0</v>
      </c>
      <c r="AF109" s="180">
        <f t="shared" si="14"/>
        <v>0</v>
      </c>
      <c r="AG109" s="180">
        <f t="shared" si="14"/>
        <v>0</v>
      </c>
      <c r="AH109" s="180">
        <f t="shared" si="14"/>
        <v>0</v>
      </c>
      <c r="AI109" s="180">
        <f t="shared" si="14"/>
        <v>0</v>
      </c>
      <c r="AJ109" s="180">
        <f t="shared" si="14"/>
        <v>0</v>
      </c>
      <c r="AK109" s="180">
        <f t="shared" si="14"/>
        <v>0</v>
      </c>
      <c r="AL109" s="180">
        <f t="shared" si="14"/>
        <v>0</v>
      </c>
      <c r="AM109" s="180">
        <f t="shared" si="14"/>
        <v>0</v>
      </c>
      <c r="AN109" s="180">
        <f t="shared" si="14"/>
        <v>0</v>
      </c>
      <c r="AO109" s="180">
        <f t="shared" si="14"/>
        <v>0</v>
      </c>
    </row>
    <row r="110" spans="8:41" hidden="1" outlineLevel="1" x14ac:dyDescent="0.75">
      <c r="H110" s="139">
        <f t="shared" si="11"/>
        <v>2042</v>
      </c>
      <c r="L110" s="180">
        <f t="shared" si="12"/>
        <v>0</v>
      </c>
      <c r="M110" s="180">
        <f t="shared" si="12"/>
        <v>0</v>
      </c>
      <c r="N110" s="180">
        <f t="shared" si="12"/>
        <v>0</v>
      </c>
      <c r="O110" s="180">
        <f t="shared" si="12"/>
        <v>0</v>
      </c>
      <c r="P110" s="180">
        <f t="shared" si="12"/>
        <v>0</v>
      </c>
      <c r="Q110" s="180">
        <f t="shared" si="12"/>
        <v>0</v>
      </c>
      <c r="R110" s="180">
        <f t="shared" si="12"/>
        <v>0</v>
      </c>
      <c r="S110" s="180">
        <f t="shared" si="12"/>
        <v>0</v>
      </c>
      <c r="T110" s="180">
        <f t="shared" si="12"/>
        <v>0</v>
      </c>
      <c r="U110" s="180">
        <f t="shared" si="12"/>
        <v>0</v>
      </c>
      <c r="V110" s="180">
        <f t="shared" si="13"/>
        <v>0</v>
      </c>
      <c r="W110" s="180">
        <f t="shared" si="13"/>
        <v>0</v>
      </c>
      <c r="X110" s="180">
        <f t="shared" si="13"/>
        <v>0</v>
      </c>
      <c r="Y110" s="180">
        <f t="shared" si="13"/>
        <v>0</v>
      </c>
      <c r="Z110" s="180">
        <f t="shared" si="13"/>
        <v>0</v>
      </c>
      <c r="AA110" s="180">
        <f t="shared" si="13"/>
        <v>0</v>
      </c>
      <c r="AB110" s="180">
        <f t="shared" si="13"/>
        <v>0</v>
      </c>
      <c r="AC110" s="180">
        <f t="shared" si="13"/>
        <v>0</v>
      </c>
      <c r="AD110" s="180">
        <f t="shared" si="13"/>
        <v>0</v>
      </c>
      <c r="AE110" s="180">
        <f t="shared" si="13"/>
        <v>0</v>
      </c>
      <c r="AF110" s="180">
        <f t="shared" si="14"/>
        <v>0</v>
      </c>
      <c r="AG110" s="180">
        <f t="shared" si="14"/>
        <v>0</v>
      </c>
      <c r="AH110" s="180">
        <f t="shared" si="14"/>
        <v>0</v>
      </c>
      <c r="AI110" s="180">
        <f t="shared" si="14"/>
        <v>0</v>
      </c>
      <c r="AJ110" s="180">
        <f t="shared" si="14"/>
        <v>0</v>
      </c>
      <c r="AK110" s="180">
        <f t="shared" si="14"/>
        <v>0</v>
      </c>
      <c r="AL110" s="180">
        <f t="shared" si="14"/>
        <v>0</v>
      </c>
      <c r="AM110" s="180">
        <f t="shared" si="14"/>
        <v>0</v>
      </c>
      <c r="AN110" s="180">
        <f t="shared" si="14"/>
        <v>0</v>
      </c>
      <c r="AO110" s="180">
        <f t="shared" si="14"/>
        <v>0</v>
      </c>
    </row>
    <row r="111" spans="8:41" hidden="1" outlineLevel="1" x14ac:dyDescent="0.75">
      <c r="H111" s="139">
        <f t="shared" si="11"/>
        <v>2043</v>
      </c>
      <c r="L111" s="180">
        <f t="shared" ref="L111:U120" si="15">IF(AND($H111&lt;&gt;"",L$66&lt;&gt;""),IF(AND(L$66&gt;=$H111,L$66&lt;$H111+$D$31),SUMIFS($L$90:$AK$90,$L$66:$AK$66,$H111)/$D$31,0),"")</f>
        <v>0</v>
      </c>
      <c r="M111" s="180">
        <f t="shared" si="15"/>
        <v>0</v>
      </c>
      <c r="N111" s="180">
        <f t="shared" si="15"/>
        <v>0</v>
      </c>
      <c r="O111" s="180">
        <f t="shared" si="15"/>
        <v>0</v>
      </c>
      <c r="P111" s="180">
        <f t="shared" si="15"/>
        <v>0</v>
      </c>
      <c r="Q111" s="180">
        <f t="shared" si="15"/>
        <v>0</v>
      </c>
      <c r="R111" s="180">
        <f t="shared" si="15"/>
        <v>0</v>
      </c>
      <c r="S111" s="180">
        <f t="shared" si="15"/>
        <v>0</v>
      </c>
      <c r="T111" s="180">
        <f t="shared" si="15"/>
        <v>0</v>
      </c>
      <c r="U111" s="180">
        <f t="shared" si="15"/>
        <v>0</v>
      </c>
      <c r="V111" s="180">
        <f t="shared" ref="V111:AE120" si="16">IF(AND($H111&lt;&gt;"",V$66&lt;&gt;""),IF(AND(V$66&gt;=$H111,V$66&lt;$H111+$D$31),SUMIFS($L$90:$AK$90,$L$66:$AK$66,$H111)/$D$31,0),"")</f>
        <v>0</v>
      </c>
      <c r="W111" s="180">
        <f t="shared" si="16"/>
        <v>0</v>
      </c>
      <c r="X111" s="180">
        <f t="shared" si="16"/>
        <v>0</v>
      </c>
      <c r="Y111" s="180">
        <f t="shared" si="16"/>
        <v>0</v>
      </c>
      <c r="Z111" s="180">
        <f t="shared" si="16"/>
        <v>0</v>
      </c>
      <c r="AA111" s="180">
        <f t="shared" si="16"/>
        <v>0</v>
      </c>
      <c r="AB111" s="180">
        <f t="shared" si="16"/>
        <v>0</v>
      </c>
      <c r="AC111" s="180">
        <f t="shared" si="16"/>
        <v>0</v>
      </c>
      <c r="AD111" s="180">
        <f t="shared" si="16"/>
        <v>0</v>
      </c>
      <c r="AE111" s="180">
        <f t="shared" si="16"/>
        <v>0</v>
      </c>
      <c r="AF111" s="180">
        <f t="shared" ref="AF111:AO120" si="17">IF(AND($H111&lt;&gt;"",AF$66&lt;&gt;""),IF(AND(AF$66&gt;=$H111,AF$66&lt;$H111+$D$31),SUMIFS($L$90:$AK$90,$L$66:$AK$66,$H111)/$D$31,0),"")</f>
        <v>0</v>
      </c>
      <c r="AG111" s="180">
        <f t="shared" si="17"/>
        <v>0</v>
      </c>
      <c r="AH111" s="180">
        <f t="shared" si="17"/>
        <v>0</v>
      </c>
      <c r="AI111" s="180">
        <f t="shared" si="17"/>
        <v>0</v>
      </c>
      <c r="AJ111" s="180">
        <f t="shared" si="17"/>
        <v>0</v>
      </c>
      <c r="AK111" s="180">
        <f t="shared" si="17"/>
        <v>0</v>
      </c>
      <c r="AL111" s="180">
        <f t="shared" si="17"/>
        <v>0</v>
      </c>
      <c r="AM111" s="180">
        <f t="shared" si="17"/>
        <v>0</v>
      </c>
      <c r="AN111" s="180">
        <f t="shared" si="17"/>
        <v>0</v>
      </c>
      <c r="AO111" s="180">
        <f t="shared" si="17"/>
        <v>0</v>
      </c>
    </row>
    <row r="112" spans="8:41" hidden="1" outlineLevel="1" x14ac:dyDescent="0.75">
      <c r="H112" s="139">
        <f t="shared" si="11"/>
        <v>2044</v>
      </c>
      <c r="L112" s="180">
        <f t="shared" si="15"/>
        <v>0</v>
      </c>
      <c r="M112" s="180">
        <f t="shared" si="15"/>
        <v>0</v>
      </c>
      <c r="N112" s="180">
        <f t="shared" si="15"/>
        <v>0</v>
      </c>
      <c r="O112" s="180">
        <f t="shared" si="15"/>
        <v>0</v>
      </c>
      <c r="P112" s="180">
        <f t="shared" si="15"/>
        <v>0</v>
      </c>
      <c r="Q112" s="180">
        <f t="shared" si="15"/>
        <v>0</v>
      </c>
      <c r="R112" s="180">
        <f t="shared" si="15"/>
        <v>0</v>
      </c>
      <c r="S112" s="180">
        <f t="shared" si="15"/>
        <v>0</v>
      </c>
      <c r="T112" s="180">
        <f t="shared" si="15"/>
        <v>0</v>
      </c>
      <c r="U112" s="180">
        <f t="shared" si="15"/>
        <v>0</v>
      </c>
      <c r="V112" s="180">
        <f t="shared" si="16"/>
        <v>0</v>
      </c>
      <c r="W112" s="180">
        <f t="shared" si="16"/>
        <v>0</v>
      </c>
      <c r="X112" s="180">
        <f t="shared" si="16"/>
        <v>0</v>
      </c>
      <c r="Y112" s="180">
        <f t="shared" si="16"/>
        <v>0</v>
      </c>
      <c r="Z112" s="180">
        <f t="shared" si="16"/>
        <v>0</v>
      </c>
      <c r="AA112" s="180">
        <f t="shared" si="16"/>
        <v>0</v>
      </c>
      <c r="AB112" s="180">
        <f t="shared" si="16"/>
        <v>0</v>
      </c>
      <c r="AC112" s="180">
        <f t="shared" si="16"/>
        <v>0</v>
      </c>
      <c r="AD112" s="180">
        <f t="shared" si="16"/>
        <v>0</v>
      </c>
      <c r="AE112" s="180">
        <f t="shared" si="16"/>
        <v>0</v>
      </c>
      <c r="AF112" s="180">
        <f t="shared" si="17"/>
        <v>0</v>
      </c>
      <c r="AG112" s="180">
        <f t="shared" si="17"/>
        <v>0</v>
      </c>
      <c r="AH112" s="180">
        <f t="shared" si="17"/>
        <v>0</v>
      </c>
      <c r="AI112" s="180">
        <f t="shared" si="17"/>
        <v>0</v>
      </c>
      <c r="AJ112" s="180">
        <f t="shared" si="17"/>
        <v>0</v>
      </c>
      <c r="AK112" s="180">
        <f t="shared" si="17"/>
        <v>0</v>
      </c>
      <c r="AL112" s="180">
        <f t="shared" si="17"/>
        <v>0</v>
      </c>
      <c r="AM112" s="180">
        <f t="shared" si="17"/>
        <v>0</v>
      </c>
      <c r="AN112" s="180">
        <f t="shared" si="17"/>
        <v>0</v>
      </c>
      <c r="AO112" s="180">
        <f t="shared" si="17"/>
        <v>0</v>
      </c>
    </row>
    <row r="113" spans="8:41" hidden="1" outlineLevel="1" x14ac:dyDescent="0.75">
      <c r="H113" s="139">
        <f t="shared" si="11"/>
        <v>2045</v>
      </c>
      <c r="L113" s="180">
        <f t="shared" si="15"/>
        <v>0</v>
      </c>
      <c r="M113" s="180">
        <f t="shared" si="15"/>
        <v>0</v>
      </c>
      <c r="N113" s="180">
        <f t="shared" si="15"/>
        <v>0</v>
      </c>
      <c r="O113" s="180">
        <f t="shared" si="15"/>
        <v>0</v>
      </c>
      <c r="P113" s="180">
        <f t="shared" si="15"/>
        <v>0</v>
      </c>
      <c r="Q113" s="180">
        <f t="shared" si="15"/>
        <v>0</v>
      </c>
      <c r="R113" s="180">
        <f t="shared" si="15"/>
        <v>0</v>
      </c>
      <c r="S113" s="180">
        <f t="shared" si="15"/>
        <v>0</v>
      </c>
      <c r="T113" s="180">
        <f t="shared" si="15"/>
        <v>0</v>
      </c>
      <c r="U113" s="180">
        <f t="shared" si="15"/>
        <v>0</v>
      </c>
      <c r="V113" s="180">
        <f t="shared" si="16"/>
        <v>0</v>
      </c>
      <c r="W113" s="180">
        <f t="shared" si="16"/>
        <v>0</v>
      </c>
      <c r="X113" s="180">
        <f t="shared" si="16"/>
        <v>0</v>
      </c>
      <c r="Y113" s="180">
        <f t="shared" si="16"/>
        <v>0</v>
      </c>
      <c r="Z113" s="180">
        <f t="shared" si="16"/>
        <v>0</v>
      </c>
      <c r="AA113" s="180">
        <f t="shared" si="16"/>
        <v>0</v>
      </c>
      <c r="AB113" s="180">
        <f t="shared" si="16"/>
        <v>0</v>
      </c>
      <c r="AC113" s="180">
        <f t="shared" si="16"/>
        <v>0</v>
      </c>
      <c r="AD113" s="180">
        <f t="shared" si="16"/>
        <v>0</v>
      </c>
      <c r="AE113" s="180">
        <f t="shared" si="16"/>
        <v>0</v>
      </c>
      <c r="AF113" s="180">
        <f t="shared" si="17"/>
        <v>0</v>
      </c>
      <c r="AG113" s="180">
        <f t="shared" si="17"/>
        <v>0</v>
      </c>
      <c r="AH113" s="180">
        <f t="shared" si="17"/>
        <v>0</v>
      </c>
      <c r="AI113" s="180">
        <f t="shared" si="17"/>
        <v>0</v>
      </c>
      <c r="AJ113" s="180">
        <f t="shared" si="17"/>
        <v>0</v>
      </c>
      <c r="AK113" s="180">
        <f t="shared" si="17"/>
        <v>0</v>
      </c>
      <c r="AL113" s="180">
        <f t="shared" si="17"/>
        <v>0</v>
      </c>
      <c r="AM113" s="180">
        <f t="shared" si="17"/>
        <v>0</v>
      </c>
      <c r="AN113" s="180">
        <f t="shared" si="17"/>
        <v>0</v>
      </c>
      <c r="AO113" s="180">
        <f t="shared" si="17"/>
        <v>0</v>
      </c>
    </row>
    <row r="114" spans="8:41" hidden="1" outlineLevel="1" x14ac:dyDescent="0.75">
      <c r="H114" s="139">
        <f t="shared" si="11"/>
        <v>2046</v>
      </c>
      <c r="L114" s="180">
        <f t="shared" si="15"/>
        <v>0</v>
      </c>
      <c r="M114" s="180">
        <f t="shared" si="15"/>
        <v>0</v>
      </c>
      <c r="N114" s="180">
        <f t="shared" si="15"/>
        <v>0</v>
      </c>
      <c r="O114" s="180">
        <f t="shared" si="15"/>
        <v>0</v>
      </c>
      <c r="P114" s="180">
        <f t="shared" si="15"/>
        <v>0</v>
      </c>
      <c r="Q114" s="180">
        <f t="shared" si="15"/>
        <v>0</v>
      </c>
      <c r="R114" s="180">
        <f t="shared" si="15"/>
        <v>0</v>
      </c>
      <c r="S114" s="180">
        <f t="shared" si="15"/>
        <v>0</v>
      </c>
      <c r="T114" s="180">
        <f t="shared" si="15"/>
        <v>0</v>
      </c>
      <c r="U114" s="180">
        <f t="shared" si="15"/>
        <v>0</v>
      </c>
      <c r="V114" s="180">
        <f t="shared" si="16"/>
        <v>0</v>
      </c>
      <c r="W114" s="180">
        <f t="shared" si="16"/>
        <v>0</v>
      </c>
      <c r="X114" s="180">
        <f t="shared" si="16"/>
        <v>0</v>
      </c>
      <c r="Y114" s="180">
        <f t="shared" si="16"/>
        <v>0</v>
      </c>
      <c r="Z114" s="180">
        <f t="shared" si="16"/>
        <v>0</v>
      </c>
      <c r="AA114" s="180">
        <f t="shared" si="16"/>
        <v>0</v>
      </c>
      <c r="AB114" s="180">
        <f t="shared" si="16"/>
        <v>0</v>
      </c>
      <c r="AC114" s="180">
        <f t="shared" si="16"/>
        <v>0</v>
      </c>
      <c r="AD114" s="180">
        <f t="shared" si="16"/>
        <v>0</v>
      </c>
      <c r="AE114" s="180">
        <f t="shared" si="16"/>
        <v>0</v>
      </c>
      <c r="AF114" s="180">
        <f t="shared" si="17"/>
        <v>0</v>
      </c>
      <c r="AG114" s="180">
        <f t="shared" si="17"/>
        <v>0</v>
      </c>
      <c r="AH114" s="180">
        <f t="shared" si="17"/>
        <v>0</v>
      </c>
      <c r="AI114" s="180">
        <f t="shared" si="17"/>
        <v>0</v>
      </c>
      <c r="AJ114" s="180">
        <f t="shared" si="17"/>
        <v>0</v>
      </c>
      <c r="AK114" s="180">
        <f t="shared" si="17"/>
        <v>0</v>
      </c>
      <c r="AL114" s="180">
        <f t="shared" si="17"/>
        <v>0</v>
      </c>
      <c r="AM114" s="180">
        <f t="shared" si="17"/>
        <v>0</v>
      </c>
      <c r="AN114" s="180">
        <f t="shared" si="17"/>
        <v>0</v>
      </c>
      <c r="AO114" s="180">
        <f t="shared" si="17"/>
        <v>0</v>
      </c>
    </row>
    <row r="115" spans="8:41" hidden="1" outlineLevel="1" x14ac:dyDescent="0.75">
      <c r="H115" s="139">
        <f t="shared" si="11"/>
        <v>2047</v>
      </c>
      <c r="L115" s="180">
        <f t="shared" si="15"/>
        <v>0</v>
      </c>
      <c r="M115" s="180">
        <f t="shared" si="15"/>
        <v>0</v>
      </c>
      <c r="N115" s="180">
        <f t="shared" si="15"/>
        <v>0</v>
      </c>
      <c r="O115" s="180">
        <f t="shared" si="15"/>
        <v>0</v>
      </c>
      <c r="P115" s="180">
        <f t="shared" si="15"/>
        <v>0</v>
      </c>
      <c r="Q115" s="180">
        <f t="shared" si="15"/>
        <v>0</v>
      </c>
      <c r="R115" s="180">
        <f t="shared" si="15"/>
        <v>0</v>
      </c>
      <c r="S115" s="180">
        <f t="shared" si="15"/>
        <v>0</v>
      </c>
      <c r="T115" s="180">
        <f t="shared" si="15"/>
        <v>0</v>
      </c>
      <c r="U115" s="180">
        <f t="shared" si="15"/>
        <v>0</v>
      </c>
      <c r="V115" s="180">
        <f t="shared" si="16"/>
        <v>0</v>
      </c>
      <c r="W115" s="180">
        <f t="shared" si="16"/>
        <v>0</v>
      </c>
      <c r="X115" s="180">
        <f t="shared" si="16"/>
        <v>0</v>
      </c>
      <c r="Y115" s="180">
        <f t="shared" si="16"/>
        <v>0</v>
      </c>
      <c r="Z115" s="180">
        <f t="shared" si="16"/>
        <v>0</v>
      </c>
      <c r="AA115" s="180">
        <f t="shared" si="16"/>
        <v>0</v>
      </c>
      <c r="AB115" s="180">
        <f t="shared" si="16"/>
        <v>0</v>
      </c>
      <c r="AC115" s="180">
        <f t="shared" si="16"/>
        <v>0</v>
      </c>
      <c r="AD115" s="180">
        <f t="shared" si="16"/>
        <v>0</v>
      </c>
      <c r="AE115" s="180">
        <f t="shared" si="16"/>
        <v>0</v>
      </c>
      <c r="AF115" s="180">
        <f t="shared" si="17"/>
        <v>0</v>
      </c>
      <c r="AG115" s="180">
        <f t="shared" si="17"/>
        <v>0</v>
      </c>
      <c r="AH115" s="180">
        <f t="shared" si="17"/>
        <v>0</v>
      </c>
      <c r="AI115" s="180">
        <f t="shared" si="17"/>
        <v>0</v>
      </c>
      <c r="AJ115" s="180">
        <f t="shared" si="17"/>
        <v>0</v>
      </c>
      <c r="AK115" s="180">
        <f t="shared" si="17"/>
        <v>0</v>
      </c>
      <c r="AL115" s="180">
        <f t="shared" si="17"/>
        <v>0</v>
      </c>
      <c r="AM115" s="180">
        <f t="shared" si="17"/>
        <v>0</v>
      </c>
      <c r="AN115" s="180">
        <f t="shared" si="17"/>
        <v>0</v>
      </c>
      <c r="AO115" s="180">
        <f t="shared" si="17"/>
        <v>0</v>
      </c>
    </row>
    <row r="116" spans="8:41" hidden="1" outlineLevel="1" x14ac:dyDescent="0.75">
      <c r="H116" s="139">
        <f t="shared" si="11"/>
        <v>2048</v>
      </c>
      <c r="L116" s="180">
        <f t="shared" si="15"/>
        <v>0</v>
      </c>
      <c r="M116" s="180">
        <f t="shared" si="15"/>
        <v>0</v>
      </c>
      <c r="N116" s="180">
        <f t="shared" si="15"/>
        <v>0</v>
      </c>
      <c r="O116" s="180">
        <f t="shared" si="15"/>
        <v>0</v>
      </c>
      <c r="P116" s="180">
        <f t="shared" si="15"/>
        <v>0</v>
      </c>
      <c r="Q116" s="180">
        <f t="shared" si="15"/>
        <v>0</v>
      </c>
      <c r="R116" s="180">
        <f t="shared" si="15"/>
        <v>0</v>
      </c>
      <c r="S116" s="180">
        <f t="shared" si="15"/>
        <v>0</v>
      </c>
      <c r="T116" s="180">
        <f t="shared" si="15"/>
        <v>0</v>
      </c>
      <c r="U116" s="180">
        <f t="shared" si="15"/>
        <v>0</v>
      </c>
      <c r="V116" s="180">
        <f t="shared" si="16"/>
        <v>0</v>
      </c>
      <c r="W116" s="180">
        <f t="shared" si="16"/>
        <v>0</v>
      </c>
      <c r="X116" s="180">
        <f t="shared" si="16"/>
        <v>0</v>
      </c>
      <c r="Y116" s="180">
        <f t="shared" si="16"/>
        <v>0</v>
      </c>
      <c r="Z116" s="180">
        <f t="shared" si="16"/>
        <v>0</v>
      </c>
      <c r="AA116" s="180">
        <f t="shared" si="16"/>
        <v>0</v>
      </c>
      <c r="AB116" s="180">
        <f t="shared" si="16"/>
        <v>0</v>
      </c>
      <c r="AC116" s="180">
        <f t="shared" si="16"/>
        <v>0</v>
      </c>
      <c r="AD116" s="180">
        <f t="shared" si="16"/>
        <v>0</v>
      </c>
      <c r="AE116" s="180">
        <f t="shared" si="16"/>
        <v>0</v>
      </c>
      <c r="AF116" s="180">
        <f t="shared" si="17"/>
        <v>0</v>
      </c>
      <c r="AG116" s="180">
        <f t="shared" si="17"/>
        <v>0</v>
      </c>
      <c r="AH116" s="180">
        <f t="shared" si="17"/>
        <v>0</v>
      </c>
      <c r="AI116" s="180">
        <f t="shared" si="17"/>
        <v>0</v>
      </c>
      <c r="AJ116" s="180">
        <f t="shared" si="17"/>
        <v>0</v>
      </c>
      <c r="AK116" s="180">
        <f t="shared" si="17"/>
        <v>0</v>
      </c>
      <c r="AL116" s="180">
        <f t="shared" si="17"/>
        <v>0</v>
      </c>
      <c r="AM116" s="180">
        <f t="shared" si="17"/>
        <v>0</v>
      </c>
      <c r="AN116" s="180">
        <f t="shared" si="17"/>
        <v>0</v>
      </c>
      <c r="AO116" s="180">
        <f t="shared" si="17"/>
        <v>0</v>
      </c>
    </row>
    <row r="117" spans="8:41" hidden="1" outlineLevel="1" x14ac:dyDescent="0.75">
      <c r="H117" s="139">
        <f t="shared" si="11"/>
        <v>2049</v>
      </c>
      <c r="L117" s="180">
        <f t="shared" si="15"/>
        <v>0</v>
      </c>
      <c r="M117" s="180">
        <f t="shared" si="15"/>
        <v>0</v>
      </c>
      <c r="N117" s="180">
        <f t="shared" si="15"/>
        <v>0</v>
      </c>
      <c r="O117" s="180">
        <f t="shared" si="15"/>
        <v>0</v>
      </c>
      <c r="P117" s="180">
        <f t="shared" si="15"/>
        <v>0</v>
      </c>
      <c r="Q117" s="180">
        <f t="shared" si="15"/>
        <v>0</v>
      </c>
      <c r="R117" s="180">
        <f t="shared" si="15"/>
        <v>0</v>
      </c>
      <c r="S117" s="180">
        <f t="shared" si="15"/>
        <v>0</v>
      </c>
      <c r="T117" s="180">
        <f t="shared" si="15"/>
        <v>0</v>
      </c>
      <c r="U117" s="180">
        <f t="shared" si="15"/>
        <v>0</v>
      </c>
      <c r="V117" s="180">
        <f t="shared" si="16"/>
        <v>0</v>
      </c>
      <c r="W117" s="180">
        <f t="shared" si="16"/>
        <v>0</v>
      </c>
      <c r="X117" s="180">
        <f t="shared" si="16"/>
        <v>0</v>
      </c>
      <c r="Y117" s="180">
        <f t="shared" si="16"/>
        <v>0</v>
      </c>
      <c r="Z117" s="180">
        <f t="shared" si="16"/>
        <v>0</v>
      </c>
      <c r="AA117" s="180">
        <f t="shared" si="16"/>
        <v>0</v>
      </c>
      <c r="AB117" s="180">
        <f t="shared" si="16"/>
        <v>0</v>
      </c>
      <c r="AC117" s="180">
        <f t="shared" si="16"/>
        <v>0</v>
      </c>
      <c r="AD117" s="180">
        <f t="shared" si="16"/>
        <v>0</v>
      </c>
      <c r="AE117" s="180">
        <f t="shared" si="16"/>
        <v>0</v>
      </c>
      <c r="AF117" s="180">
        <f t="shared" si="17"/>
        <v>0</v>
      </c>
      <c r="AG117" s="180">
        <f t="shared" si="17"/>
        <v>0</v>
      </c>
      <c r="AH117" s="180">
        <f t="shared" si="17"/>
        <v>0</v>
      </c>
      <c r="AI117" s="180">
        <f t="shared" si="17"/>
        <v>0</v>
      </c>
      <c r="AJ117" s="180">
        <f t="shared" si="17"/>
        <v>0</v>
      </c>
      <c r="AK117" s="180">
        <f t="shared" si="17"/>
        <v>0</v>
      </c>
      <c r="AL117" s="180">
        <f t="shared" si="17"/>
        <v>0</v>
      </c>
      <c r="AM117" s="180">
        <f t="shared" si="17"/>
        <v>0</v>
      </c>
      <c r="AN117" s="180">
        <f t="shared" si="17"/>
        <v>0</v>
      </c>
      <c r="AO117" s="180">
        <f t="shared" si="17"/>
        <v>0</v>
      </c>
    </row>
    <row r="118" spans="8:41" hidden="1" outlineLevel="1" x14ac:dyDescent="0.75">
      <c r="H118" s="139">
        <f t="shared" si="11"/>
        <v>2050</v>
      </c>
      <c r="L118" s="180">
        <f t="shared" si="15"/>
        <v>0</v>
      </c>
      <c r="M118" s="180">
        <f t="shared" si="15"/>
        <v>0</v>
      </c>
      <c r="N118" s="180">
        <f t="shared" si="15"/>
        <v>0</v>
      </c>
      <c r="O118" s="180">
        <f t="shared" si="15"/>
        <v>0</v>
      </c>
      <c r="P118" s="180">
        <f t="shared" si="15"/>
        <v>0</v>
      </c>
      <c r="Q118" s="180">
        <f t="shared" si="15"/>
        <v>0</v>
      </c>
      <c r="R118" s="180">
        <f t="shared" si="15"/>
        <v>0</v>
      </c>
      <c r="S118" s="180">
        <f t="shared" si="15"/>
        <v>0</v>
      </c>
      <c r="T118" s="180">
        <f t="shared" si="15"/>
        <v>0</v>
      </c>
      <c r="U118" s="180">
        <f t="shared" si="15"/>
        <v>0</v>
      </c>
      <c r="V118" s="180">
        <f t="shared" si="16"/>
        <v>0</v>
      </c>
      <c r="W118" s="180">
        <f t="shared" si="16"/>
        <v>0</v>
      </c>
      <c r="X118" s="180">
        <f t="shared" si="16"/>
        <v>0</v>
      </c>
      <c r="Y118" s="180">
        <f t="shared" si="16"/>
        <v>0</v>
      </c>
      <c r="Z118" s="180">
        <f t="shared" si="16"/>
        <v>0</v>
      </c>
      <c r="AA118" s="180">
        <f t="shared" si="16"/>
        <v>0</v>
      </c>
      <c r="AB118" s="180">
        <f t="shared" si="16"/>
        <v>0</v>
      </c>
      <c r="AC118" s="180">
        <f t="shared" si="16"/>
        <v>0</v>
      </c>
      <c r="AD118" s="180">
        <f t="shared" si="16"/>
        <v>0</v>
      </c>
      <c r="AE118" s="180">
        <f t="shared" si="16"/>
        <v>0</v>
      </c>
      <c r="AF118" s="180">
        <f t="shared" si="17"/>
        <v>0</v>
      </c>
      <c r="AG118" s="180">
        <f t="shared" si="17"/>
        <v>0</v>
      </c>
      <c r="AH118" s="180">
        <f t="shared" si="17"/>
        <v>0</v>
      </c>
      <c r="AI118" s="180">
        <f t="shared" si="17"/>
        <v>0</v>
      </c>
      <c r="AJ118" s="180">
        <f t="shared" si="17"/>
        <v>0</v>
      </c>
      <c r="AK118" s="180">
        <f t="shared" si="17"/>
        <v>0</v>
      </c>
      <c r="AL118" s="180">
        <f t="shared" si="17"/>
        <v>0</v>
      </c>
      <c r="AM118" s="180">
        <f t="shared" si="17"/>
        <v>0</v>
      </c>
      <c r="AN118" s="180">
        <f t="shared" si="17"/>
        <v>0</v>
      </c>
      <c r="AO118" s="180">
        <f t="shared" si="17"/>
        <v>0</v>
      </c>
    </row>
    <row r="119" spans="8:41" hidden="1" outlineLevel="1" x14ac:dyDescent="0.75">
      <c r="H119" s="139" t="str">
        <f t="shared" si="11"/>
        <v/>
      </c>
      <c r="L119" s="180" t="str">
        <f t="shared" si="15"/>
        <v/>
      </c>
      <c r="M119" s="180" t="str">
        <f t="shared" si="15"/>
        <v/>
      </c>
      <c r="N119" s="180" t="str">
        <f t="shared" si="15"/>
        <v/>
      </c>
      <c r="O119" s="180" t="str">
        <f t="shared" si="15"/>
        <v/>
      </c>
      <c r="P119" s="180" t="str">
        <f t="shared" si="15"/>
        <v/>
      </c>
      <c r="Q119" s="180" t="str">
        <f t="shared" si="15"/>
        <v/>
      </c>
      <c r="R119" s="180" t="str">
        <f t="shared" si="15"/>
        <v/>
      </c>
      <c r="S119" s="180" t="str">
        <f t="shared" si="15"/>
        <v/>
      </c>
      <c r="T119" s="180" t="str">
        <f t="shared" si="15"/>
        <v/>
      </c>
      <c r="U119" s="180" t="str">
        <f t="shared" si="15"/>
        <v/>
      </c>
      <c r="V119" s="180" t="str">
        <f t="shared" si="16"/>
        <v/>
      </c>
      <c r="W119" s="180" t="str">
        <f t="shared" si="16"/>
        <v/>
      </c>
      <c r="X119" s="180" t="str">
        <f t="shared" si="16"/>
        <v/>
      </c>
      <c r="Y119" s="180" t="str">
        <f t="shared" si="16"/>
        <v/>
      </c>
      <c r="Z119" s="180" t="str">
        <f t="shared" si="16"/>
        <v/>
      </c>
      <c r="AA119" s="180" t="str">
        <f t="shared" si="16"/>
        <v/>
      </c>
      <c r="AB119" s="180" t="str">
        <f t="shared" si="16"/>
        <v/>
      </c>
      <c r="AC119" s="180" t="str">
        <f t="shared" si="16"/>
        <v/>
      </c>
      <c r="AD119" s="180" t="str">
        <f t="shared" si="16"/>
        <v/>
      </c>
      <c r="AE119" s="180" t="str">
        <f t="shared" si="16"/>
        <v/>
      </c>
      <c r="AF119" s="180" t="str">
        <f t="shared" si="17"/>
        <v/>
      </c>
      <c r="AG119" s="180" t="str">
        <f t="shared" si="17"/>
        <v/>
      </c>
      <c r="AH119" s="180" t="str">
        <f t="shared" si="17"/>
        <v/>
      </c>
      <c r="AI119" s="180" t="str">
        <f t="shared" si="17"/>
        <v/>
      </c>
      <c r="AJ119" s="180" t="str">
        <f t="shared" si="17"/>
        <v/>
      </c>
      <c r="AK119" s="180" t="str">
        <f t="shared" si="17"/>
        <v/>
      </c>
      <c r="AL119" s="180" t="str">
        <f t="shared" si="17"/>
        <v/>
      </c>
      <c r="AM119" s="180" t="str">
        <f t="shared" si="17"/>
        <v/>
      </c>
      <c r="AN119" s="180" t="str">
        <f t="shared" si="17"/>
        <v/>
      </c>
      <c r="AO119" s="180" t="str">
        <f t="shared" si="17"/>
        <v/>
      </c>
    </row>
    <row r="120" spans="8:41" hidden="1" outlineLevel="1" x14ac:dyDescent="0.75">
      <c r="H120" s="139" t="str">
        <f t="shared" si="11"/>
        <v/>
      </c>
      <c r="L120" s="180" t="str">
        <f t="shared" si="15"/>
        <v/>
      </c>
      <c r="M120" s="180" t="str">
        <f t="shared" si="15"/>
        <v/>
      </c>
      <c r="N120" s="180" t="str">
        <f t="shared" si="15"/>
        <v/>
      </c>
      <c r="O120" s="180" t="str">
        <f t="shared" si="15"/>
        <v/>
      </c>
      <c r="P120" s="180" t="str">
        <f t="shared" si="15"/>
        <v/>
      </c>
      <c r="Q120" s="180" t="str">
        <f t="shared" si="15"/>
        <v/>
      </c>
      <c r="R120" s="180" t="str">
        <f t="shared" si="15"/>
        <v/>
      </c>
      <c r="S120" s="180" t="str">
        <f t="shared" si="15"/>
        <v/>
      </c>
      <c r="T120" s="180" t="str">
        <f t="shared" si="15"/>
        <v/>
      </c>
      <c r="U120" s="180" t="str">
        <f t="shared" si="15"/>
        <v/>
      </c>
      <c r="V120" s="180" t="str">
        <f t="shared" si="16"/>
        <v/>
      </c>
      <c r="W120" s="180" t="str">
        <f t="shared" si="16"/>
        <v/>
      </c>
      <c r="X120" s="180" t="str">
        <f t="shared" si="16"/>
        <v/>
      </c>
      <c r="Y120" s="180" t="str">
        <f t="shared" si="16"/>
        <v/>
      </c>
      <c r="Z120" s="180" t="str">
        <f t="shared" si="16"/>
        <v/>
      </c>
      <c r="AA120" s="180" t="str">
        <f t="shared" si="16"/>
        <v/>
      </c>
      <c r="AB120" s="180" t="str">
        <f t="shared" si="16"/>
        <v/>
      </c>
      <c r="AC120" s="180" t="str">
        <f t="shared" si="16"/>
        <v/>
      </c>
      <c r="AD120" s="180" t="str">
        <f t="shared" si="16"/>
        <v/>
      </c>
      <c r="AE120" s="180" t="str">
        <f t="shared" si="16"/>
        <v/>
      </c>
      <c r="AF120" s="180" t="str">
        <f t="shared" si="17"/>
        <v/>
      </c>
      <c r="AG120" s="180" t="str">
        <f t="shared" si="17"/>
        <v/>
      </c>
      <c r="AH120" s="180" t="str">
        <f t="shared" si="17"/>
        <v/>
      </c>
      <c r="AI120" s="180" t="str">
        <f t="shared" si="17"/>
        <v/>
      </c>
      <c r="AJ120" s="180" t="str">
        <f t="shared" si="17"/>
        <v/>
      </c>
      <c r="AK120" s="180" t="str">
        <f t="shared" si="17"/>
        <v/>
      </c>
      <c r="AL120" s="180" t="str">
        <f t="shared" si="17"/>
        <v/>
      </c>
      <c r="AM120" s="180" t="str">
        <f t="shared" si="17"/>
        <v/>
      </c>
      <c r="AN120" s="180" t="str">
        <f t="shared" si="17"/>
        <v/>
      </c>
      <c r="AO120" s="180" t="str">
        <f t="shared" si="17"/>
        <v/>
      </c>
    </row>
    <row r="121" spans="8:41" ht="17" collapsed="1" x14ac:dyDescent="1.2">
      <c r="I121" s="190"/>
      <c r="J121" s="168" t="s">
        <v>81</v>
      </c>
      <c r="K121" s="168" t="s">
        <v>5</v>
      </c>
      <c r="L121" s="53">
        <f>IF(AND(TRUE,L$66&lt;&gt;""),SUMIFS(Flussi!$F:$F,Flussi!$B:$B,L$66,Flussi!$D:$D,$J121,Flussi!$E:$E,$K121,Flussi!$A:$A,$D$2),"")</f>
        <v>0</v>
      </c>
      <c r="M121" s="53">
        <f>IF(AND(TRUE,M$66&lt;&gt;""),SUMIFS(Flussi!$F:$F,Flussi!$B:$B,M$66,Flussi!$D:$D,$J121,Flussi!$E:$E,$K121,Flussi!$A:$A,$D$2),"")</f>
        <v>0</v>
      </c>
      <c r="N121" s="53">
        <f>IF(AND(TRUE,N$66&lt;&gt;""),SUMIFS(Flussi!$F:$F,Flussi!$B:$B,N$66,Flussi!$D:$D,$J121,Flussi!$E:$E,$K121,Flussi!$A:$A,$D$2),"")</f>
        <v>0</v>
      </c>
      <c r="O121" s="53">
        <f>IF(AND(TRUE,O$66&lt;&gt;""),SUMIFS(Flussi!$F:$F,Flussi!$B:$B,O$66,Flussi!$D:$D,$J121,Flussi!$E:$E,$K121,Flussi!$A:$A,$D$2),"")</f>
        <v>0</v>
      </c>
      <c r="P121" s="53">
        <f>IF(AND(TRUE,P$66&lt;&gt;""),SUMIFS(Flussi!$F:$F,Flussi!$B:$B,P$66,Flussi!$D:$D,$J121,Flussi!$E:$E,$K121,Flussi!$A:$A,$D$2),"")</f>
        <v>0</v>
      </c>
      <c r="Q121" s="53">
        <f>IF(AND(TRUE,Q$66&lt;&gt;""),SUMIFS(Flussi!$F:$F,Flussi!$B:$B,Q$66,Flussi!$D:$D,$J121,Flussi!$E:$E,$K121,Flussi!$A:$A,$D$2),"")</f>
        <v>0</v>
      </c>
      <c r="R121" s="53">
        <f>IF(AND(TRUE,R$66&lt;&gt;""),SUMIFS(Flussi!$F:$F,Flussi!$B:$B,R$66,Flussi!$D:$D,$J121,Flussi!$E:$E,$K121,Flussi!$A:$A,$D$2),"")</f>
        <v>0</v>
      </c>
      <c r="S121" s="53">
        <f>IF(AND(TRUE,S$66&lt;&gt;""),SUMIFS(Flussi!$F:$F,Flussi!$B:$B,S$66,Flussi!$D:$D,$J121,Flussi!$E:$E,$K121,Flussi!$A:$A,$D$2),"")</f>
        <v>0</v>
      </c>
      <c r="T121" s="53">
        <f>IF(AND(TRUE,T$66&lt;&gt;""),SUMIFS(Flussi!$F:$F,Flussi!$B:$B,T$66,Flussi!$D:$D,$J121,Flussi!$E:$E,$K121,Flussi!$A:$A,$D$2),"")</f>
        <v>0</v>
      </c>
      <c r="U121" s="53">
        <f>IF(AND(TRUE,U$66&lt;&gt;""),SUMIFS(Flussi!$F:$F,Flussi!$B:$B,U$66,Flussi!$D:$D,$J121,Flussi!$E:$E,$K121,Flussi!$A:$A,$D$2),"")</f>
        <v>0</v>
      </c>
      <c r="V121" s="53">
        <f>IF(AND(TRUE,V$66&lt;&gt;""),SUMIFS(Flussi!$F:$F,Flussi!$B:$B,V$66,Flussi!$D:$D,$J121,Flussi!$E:$E,$K121,Flussi!$A:$A,$D$2),"")</f>
        <v>0</v>
      </c>
      <c r="W121" s="53">
        <f>IF(AND(TRUE,W$66&lt;&gt;""),SUMIFS(Flussi!$F:$F,Flussi!$B:$B,W$66,Flussi!$D:$D,$J121,Flussi!$E:$E,$K121,Flussi!$A:$A,$D$2),"")</f>
        <v>0</v>
      </c>
      <c r="X121" s="53">
        <f>IF(AND(TRUE,X$66&lt;&gt;""),SUMIFS(Flussi!$F:$F,Flussi!$B:$B,X$66,Flussi!$D:$D,$J121,Flussi!$E:$E,$K121,Flussi!$A:$A,$D$2),"")</f>
        <v>0</v>
      </c>
      <c r="Y121" s="53">
        <f>IF(AND(TRUE,Y$66&lt;&gt;""),SUMIFS(Flussi!$F:$F,Flussi!$B:$B,Y$66,Flussi!$D:$D,$J121,Flussi!$E:$E,$K121,Flussi!$A:$A,$D$2),"")</f>
        <v>0</v>
      </c>
      <c r="Z121" s="53">
        <f>IF(AND(TRUE,Z$66&lt;&gt;""),SUMIFS(Flussi!$F:$F,Flussi!$B:$B,Z$66,Flussi!$D:$D,$J121,Flussi!$E:$E,$K121,Flussi!$A:$A,$D$2),"")</f>
        <v>0</v>
      </c>
      <c r="AA121" s="53">
        <f>IF(AND(TRUE,AA$66&lt;&gt;""),SUMIFS(Flussi!$F:$F,Flussi!$B:$B,AA$66,Flussi!$D:$D,$J121,Flussi!$E:$E,$K121,Flussi!$A:$A,$D$2),"")</f>
        <v>0</v>
      </c>
      <c r="AB121" s="53">
        <f>IF(AND(TRUE,AB$66&lt;&gt;""),SUMIFS(Flussi!$F:$F,Flussi!$B:$B,AB$66,Flussi!$D:$D,$J121,Flussi!$E:$E,$K121,Flussi!$A:$A,$D$2),"")</f>
        <v>0</v>
      </c>
      <c r="AC121" s="53">
        <f>IF(AND(TRUE,AC$66&lt;&gt;""),SUMIFS(Flussi!$F:$F,Flussi!$B:$B,AC$66,Flussi!$D:$D,$J121,Flussi!$E:$E,$K121,Flussi!$A:$A,$D$2),"")</f>
        <v>0</v>
      </c>
      <c r="AD121" s="53">
        <f>IF(AND(TRUE,AD$66&lt;&gt;""),SUMIFS(Flussi!$F:$F,Flussi!$B:$B,AD$66,Flussi!$D:$D,$J121,Flussi!$E:$E,$K121,Flussi!$A:$A,$D$2),"")</f>
        <v>0</v>
      </c>
      <c r="AE121" s="53">
        <f>IF(AND(TRUE,AE$66&lt;&gt;""),SUMIFS(Flussi!$F:$F,Flussi!$B:$B,AE$66,Flussi!$D:$D,$J121,Flussi!$E:$E,$K121,Flussi!$A:$A,$D$2),"")</f>
        <v>0</v>
      </c>
      <c r="AF121" s="53">
        <f>IF(AND(TRUE,AF$66&lt;&gt;""),SUMIFS(Flussi!$F:$F,Flussi!$B:$B,AF$66,Flussi!$D:$D,$J121,Flussi!$E:$E,$K121,Flussi!$A:$A,$D$2),"")</f>
        <v>0</v>
      </c>
      <c r="AG121" s="53">
        <f>IF(AND(TRUE,AG$66&lt;&gt;""),SUMIFS(Flussi!$F:$F,Flussi!$B:$B,AG$66,Flussi!$D:$D,$J121,Flussi!$E:$E,$K121,Flussi!$A:$A,$D$2),"")</f>
        <v>0</v>
      </c>
      <c r="AH121" s="53">
        <f>IF(AND(TRUE,AH$66&lt;&gt;""),SUMIFS(Flussi!$F:$F,Flussi!$B:$B,AH$66,Flussi!$D:$D,$J121,Flussi!$E:$E,$K121,Flussi!$A:$A,$D$2),"")</f>
        <v>0</v>
      </c>
      <c r="AI121" s="53">
        <f>IF(AND(TRUE,AI$66&lt;&gt;""),SUMIFS(Flussi!$F:$F,Flussi!$B:$B,AI$66,Flussi!$D:$D,$J121,Flussi!$E:$E,$K121,Flussi!$A:$A,$D$2),"")</f>
        <v>0</v>
      </c>
      <c r="AJ121" s="53">
        <f>IF(AND(TRUE,AJ$66&lt;&gt;""),SUMIFS(Flussi!$F:$F,Flussi!$B:$B,AJ$66,Flussi!$D:$D,$J121,Flussi!$E:$E,$K121,Flussi!$A:$A,$D$2),"")</f>
        <v>0</v>
      </c>
      <c r="AK121" s="53">
        <f>IF(AND(TRUE,AK$66&lt;&gt;""),SUMIFS(Flussi!$F:$F,Flussi!$B:$B,AK$66,Flussi!$D:$D,$J121,Flussi!$E:$E,$K121,Flussi!$A:$A,$D$2),"")</f>
        <v>0</v>
      </c>
      <c r="AL121" s="53">
        <f>IF(AND(TRUE,AL$66&lt;&gt;""),SUMIFS(Flussi!$F:$F,Flussi!$B:$B,AL$66,Flussi!$D:$D,$J121,Flussi!$E:$E,$K121,Flussi!$A:$A,$D$2),"")</f>
        <v>0</v>
      </c>
      <c r="AM121" s="53">
        <f>IF(AND(TRUE,AM$66&lt;&gt;""),SUMIFS(Flussi!$F:$F,Flussi!$B:$B,AM$66,Flussi!$D:$D,$J121,Flussi!$E:$E,$K121,Flussi!$A:$A,$D$2),"")</f>
        <v>0</v>
      </c>
      <c r="AN121" s="53">
        <f>IF(AND(TRUE,AN$66&lt;&gt;""),SUMIFS(Flussi!$F:$F,Flussi!$B:$B,AN$66,Flussi!$D:$D,$J121,Flussi!$E:$E,$K121,Flussi!$A:$A,$D$2),"")</f>
        <v>0</v>
      </c>
      <c r="AO121" s="53">
        <f>IF(AND(TRUE,AO$66&lt;&gt;""),SUMIFS(Flussi!$F:$F,Flussi!$B:$B,AO$66,Flussi!$D:$D,$J121,Flussi!$E:$E,$K121,Flussi!$A:$A,$D$2),"")</f>
        <v>0</v>
      </c>
    </row>
    <row r="122" spans="8:41" hidden="1" outlineLevel="1" x14ac:dyDescent="0.75">
      <c r="H122" s="181">
        <f>YEAR($E$4)</f>
        <v>2023</v>
      </c>
      <c r="L122" s="180">
        <f t="shared" ref="L122:U131" si="18">IF(AND($H122&lt;&gt;"",L$66&lt;&gt;""),IF(AND(L$66&gt;=$H122,L$66&lt;$H122+$D$31),SUMIFS($L$121:$AK$121,$L$66:$AK$66,$H122)/$D$31,0),"")</f>
        <v>0</v>
      </c>
      <c r="M122" s="180">
        <f t="shared" si="18"/>
        <v>0</v>
      </c>
      <c r="N122" s="180">
        <f t="shared" si="18"/>
        <v>0</v>
      </c>
      <c r="O122" s="180">
        <f t="shared" si="18"/>
        <v>0</v>
      </c>
      <c r="P122" s="180">
        <f t="shared" si="18"/>
        <v>0</v>
      </c>
      <c r="Q122" s="180">
        <f t="shared" si="18"/>
        <v>0</v>
      </c>
      <c r="R122" s="180">
        <f t="shared" si="18"/>
        <v>0</v>
      </c>
      <c r="S122" s="180">
        <f t="shared" si="18"/>
        <v>0</v>
      </c>
      <c r="T122" s="180">
        <f t="shared" si="18"/>
        <v>0</v>
      </c>
      <c r="U122" s="180">
        <f t="shared" si="18"/>
        <v>0</v>
      </c>
      <c r="V122" s="180">
        <f t="shared" ref="V122:AE131" si="19">IF(AND($H122&lt;&gt;"",V$66&lt;&gt;""),IF(AND(V$66&gt;=$H122,V$66&lt;$H122+$D$31),SUMIFS($L$121:$AK$121,$L$66:$AK$66,$H122)/$D$31,0),"")</f>
        <v>0</v>
      </c>
      <c r="W122" s="180">
        <f t="shared" si="19"/>
        <v>0</v>
      </c>
      <c r="X122" s="180">
        <f t="shared" si="19"/>
        <v>0</v>
      </c>
      <c r="Y122" s="180">
        <f t="shared" si="19"/>
        <v>0</v>
      </c>
      <c r="Z122" s="180">
        <f t="shared" si="19"/>
        <v>0</v>
      </c>
      <c r="AA122" s="180">
        <f t="shared" si="19"/>
        <v>0</v>
      </c>
      <c r="AB122" s="180">
        <f t="shared" si="19"/>
        <v>0</v>
      </c>
      <c r="AC122" s="180">
        <f t="shared" si="19"/>
        <v>0</v>
      </c>
      <c r="AD122" s="180">
        <f t="shared" si="19"/>
        <v>0</v>
      </c>
      <c r="AE122" s="180">
        <f t="shared" si="19"/>
        <v>0</v>
      </c>
      <c r="AF122" s="180">
        <f t="shared" ref="AF122:AO131" si="20">IF(AND($H122&lt;&gt;"",AF$66&lt;&gt;""),IF(AND(AF$66&gt;=$H122,AF$66&lt;$H122+$D$31),SUMIFS($L$121:$AK$121,$L$66:$AK$66,$H122)/$D$31,0),"")</f>
        <v>0</v>
      </c>
      <c r="AG122" s="180">
        <f t="shared" si="20"/>
        <v>0</v>
      </c>
      <c r="AH122" s="180">
        <f t="shared" si="20"/>
        <v>0</v>
      </c>
      <c r="AI122" s="180">
        <f t="shared" si="20"/>
        <v>0</v>
      </c>
      <c r="AJ122" s="180">
        <f t="shared" si="20"/>
        <v>0</v>
      </c>
      <c r="AK122" s="180">
        <f t="shared" si="20"/>
        <v>0</v>
      </c>
      <c r="AL122" s="180">
        <f t="shared" si="20"/>
        <v>0</v>
      </c>
      <c r="AM122" s="180">
        <f t="shared" si="20"/>
        <v>0</v>
      </c>
      <c r="AN122" s="180">
        <f t="shared" si="20"/>
        <v>0</v>
      </c>
      <c r="AO122" s="180">
        <f t="shared" si="20"/>
        <v>0</v>
      </c>
    </row>
    <row r="123" spans="8:41" hidden="1" outlineLevel="1" x14ac:dyDescent="0.75">
      <c r="H123" s="139">
        <f t="shared" ref="H123:H151" si="21">IF(H122&lt;&gt;"",IF(H122+1&lt;YEAR($E$4)+$E$5,H122+1,""),"")</f>
        <v>2024</v>
      </c>
      <c r="L123" s="180">
        <f t="shared" si="18"/>
        <v>0</v>
      </c>
      <c r="M123" s="180">
        <f t="shared" si="18"/>
        <v>0</v>
      </c>
      <c r="N123" s="180">
        <f t="shared" si="18"/>
        <v>0</v>
      </c>
      <c r="O123" s="180">
        <f t="shared" si="18"/>
        <v>0</v>
      </c>
      <c r="P123" s="180">
        <f t="shared" si="18"/>
        <v>0</v>
      </c>
      <c r="Q123" s="180">
        <f t="shared" si="18"/>
        <v>0</v>
      </c>
      <c r="R123" s="180">
        <f t="shared" si="18"/>
        <v>0</v>
      </c>
      <c r="S123" s="180">
        <f t="shared" si="18"/>
        <v>0</v>
      </c>
      <c r="T123" s="180">
        <f t="shared" si="18"/>
        <v>0</v>
      </c>
      <c r="U123" s="180">
        <f t="shared" si="18"/>
        <v>0</v>
      </c>
      <c r="V123" s="180">
        <f t="shared" si="19"/>
        <v>0</v>
      </c>
      <c r="W123" s="180">
        <f t="shared" si="19"/>
        <v>0</v>
      </c>
      <c r="X123" s="180">
        <f t="shared" si="19"/>
        <v>0</v>
      </c>
      <c r="Y123" s="180">
        <f t="shared" si="19"/>
        <v>0</v>
      </c>
      <c r="Z123" s="180">
        <f t="shared" si="19"/>
        <v>0</v>
      </c>
      <c r="AA123" s="180">
        <f t="shared" si="19"/>
        <v>0</v>
      </c>
      <c r="AB123" s="180">
        <f t="shared" si="19"/>
        <v>0</v>
      </c>
      <c r="AC123" s="180">
        <f t="shared" si="19"/>
        <v>0</v>
      </c>
      <c r="AD123" s="180">
        <f t="shared" si="19"/>
        <v>0</v>
      </c>
      <c r="AE123" s="180">
        <f t="shared" si="19"/>
        <v>0</v>
      </c>
      <c r="AF123" s="180">
        <f t="shared" si="20"/>
        <v>0</v>
      </c>
      <c r="AG123" s="180">
        <f t="shared" si="20"/>
        <v>0</v>
      </c>
      <c r="AH123" s="180">
        <f t="shared" si="20"/>
        <v>0</v>
      </c>
      <c r="AI123" s="180">
        <f t="shared" si="20"/>
        <v>0</v>
      </c>
      <c r="AJ123" s="180">
        <f t="shared" si="20"/>
        <v>0</v>
      </c>
      <c r="AK123" s="180">
        <f t="shared" si="20"/>
        <v>0</v>
      </c>
      <c r="AL123" s="180">
        <f t="shared" si="20"/>
        <v>0</v>
      </c>
      <c r="AM123" s="180">
        <f t="shared" si="20"/>
        <v>0</v>
      </c>
      <c r="AN123" s="180">
        <f t="shared" si="20"/>
        <v>0</v>
      </c>
      <c r="AO123" s="180">
        <f t="shared" si="20"/>
        <v>0</v>
      </c>
    </row>
    <row r="124" spans="8:41" hidden="1" outlineLevel="1" x14ac:dyDescent="0.75">
      <c r="H124" s="139">
        <f t="shared" si="21"/>
        <v>2025</v>
      </c>
      <c r="L124" s="180">
        <f t="shared" si="18"/>
        <v>0</v>
      </c>
      <c r="M124" s="180">
        <f t="shared" si="18"/>
        <v>0</v>
      </c>
      <c r="N124" s="180">
        <f t="shared" si="18"/>
        <v>0</v>
      </c>
      <c r="O124" s="180">
        <f t="shared" si="18"/>
        <v>0</v>
      </c>
      <c r="P124" s="180">
        <f t="shared" si="18"/>
        <v>0</v>
      </c>
      <c r="Q124" s="180">
        <f t="shared" si="18"/>
        <v>0</v>
      </c>
      <c r="R124" s="180">
        <f t="shared" si="18"/>
        <v>0</v>
      </c>
      <c r="S124" s="180">
        <f t="shared" si="18"/>
        <v>0</v>
      </c>
      <c r="T124" s="180">
        <f t="shared" si="18"/>
        <v>0</v>
      </c>
      <c r="U124" s="180">
        <f t="shared" si="18"/>
        <v>0</v>
      </c>
      <c r="V124" s="180">
        <f t="shared" si="19"/>
        <v>0</v>
      </c>
      <c r="W124" s="180">
        <f t="shared" si="19"/>
        <v>0</v>
      </c>
      <c r="X124" s="180">
        <f t="shared" si="19"/>
        <v>0</v>
      </c>
      <c r="Y124" s="180">
        <f t="shared" si="19"/>
        <v>0</v>
      </c>
      <c r="Z124" s="180">
        <f t="shared" si="19"/>
        <v>0</v>
      </c>
      <c r="AA124" s="180">
        <f t="shared" si="19"/>
        <v>0</v>
      </c>
      <c r="AB124" s="180">
        <f t="shared" si="19"/>
        <v>0</v>
      </c>
      <c r="AC124" s="180">
        <f t="shared" si="19"/>
        <v>0</v>
      </c>
      <c r="AD124" s="180">
        <f t="shared" si="19"/>
        <v>0</v>
      </c>
      <c r="AE124" s="180">
        <f t="shared" si="19"/>
        <v>0</v>
      </c>
      <c r="AF124" s="180">
        <f t="shared" si="20"/>
        <v>0</v>
      </c>
      <c r="AG124" s="180">
        <f t="shared" si="20"/>
        <v>0</v>
      </c>
      <c r="AH124" s="180">
        <f t="shared" si="20"/>
        <v>0</v>
      </c>
      <c r="AI124" s="180">
        <f t="shared" si="20"/>
        <v>0</v>
      </c>
      <c r="AJ124" s="180">
        <f t="shared" si="20"/>
        <v>0</v>
      </c>
      <c r="AK124" s="180">
        <f t="shared" si="20"/>
        <v>0</v>
      </c>
      <c r="AL124" s="180">
        <f t="shared" si="20"/>
        <v>0</v>
      </c>
      <c r="AM124" s="180">
        <f t="shared" si="20"/>
        <v>0</v>
      </c>
      <c r="AN124" s="180">
        <f t="shared" si="20"/>
        <v>0</v>
      </c>
      <c r="AO124" s="180">
        <f t="shared" si="20"/>
        <v>0</v>
      </c>
    </row>
    <row r="125" spans="8:41" hidden="1" outlineLevel="1" x14ac:dyDescent="0.75">
      <c r="H125" s="139">
        <f t="shared" si="21"/>
        <v>2026</v>
      </c>
      <c r="L125" s="180">
        <f t="shared" si="18"/>
        <v>0</v>
      </c>
      <c r="M125" s="180">
        <f t="shared" si="18"/>
        <v>0</v>
      </c>
      <c r="N125" s="180">
        <f t="shared" si="18"/>
        <v>0</v>
      </c>
      <c r="O125" s="180">
        <f t="shared" si="18"/>
        <v>0</v>
      </c>
      <c r="P125" s="180">
        <f t="shared" si="18"/>
        <v>0</v>
      </c>
      <c r="Q125" s="180">
        <f t="shared" si="18"/>
        <v>0</v>
      </c>
      <c r="R125" s="180">
        <f t="shared" si="18"/>
        <v>0</v>
      </c>
      <c r="S125" s="180">
        <f t="shared" si="18"/>
        <v>0</v>
      </c>
      <c r="T125" s="180">
        <f t="shared" si="18"/>
        <v>0</v>
      </c>
      <c r="U125" s="180">
        <f t="shared" si="18"/>
        <v>0</v>
      </c>
      <c r="V125" s="180">
        <f t="shared" si="19"/>
        <v>0</v>
      </c>
      <c r="W125" s="180">
        <f t="shared" si="19"/>
        <v>0</v>
      </c>
      <c r="X125" s="180">
        <f t="shared" si="19"/>
        <v>0</v>
      </c>
      <c r="Y125" s="180">
        <f t="shared" si="19"/>
        <v>0</v>
      </c>
      <c r="Z125" s="180">
        <f t="shared" si="19"/>
        <v>0</v>
      </c>
      <c r="AA125" s="180">
        <f t="shared" si="19"/>
        <v>0</v>
      </c>
      <c r="AB125" s="180">
        <f t="shared" si="19"/>
        <v>0</v>
      </c>
      <c r="AC125" s="180">
        <f t="shared" si="19"/>
        <v>0</v>
      </c>
      <c r="AD125" s="180">
        <f t="shared" si="19"/>
        <v>0</v>
      </c>
      <c r="AE125" s="180">
        <f t="shared" si="19"/>
        <v>0</v>
      </c>
      <c r="AF125" s="180">
        <f t="shared" si="20"/>
        <v>0</v>
      </c>
      <c r="AG125" s="180">
        <f t="shared" si="20"/>
        <v>0</v>
      </c>
      <c r="AH125" s="180">
        <f t="shared" si="20"/>
        <v>0</v>
      </c>
      <c r="AI125" s="180">
        <f t="shared" si="20"/>
        <v>0</v>
      </c>
      <c r="AJ125" s="180">
        <f t="shared" si="20"/>
        <v>0</v>
      </c>
      <c r="AK125" s="180">
        <f t="shared" si="20"/>
        <v>0</v>
      </c>
      <c r="AL125" s="180">
        <f t="shared" si="20"/>
        <v>0</v>
      </c>
      <c r="AM125" s="180">
        <f t="shared" si="20"/>
        <v>0</v>
      </c>
      <c r="AN125" s="180">
        <f t="shared" si="20"/>
        <v>0</v>
      </c>
      <c r="AO125" s="180">
        <f t="shared" si="20"/>
        <v>0</v>
      </c>
    </row>
    <row r="126" spans="8:41" hidden="1" outlineLevel="1" x14ac:dyDescent="0.75">
      <c r="H126" s="139">
        <f t="shared" si="21"/>
        <v>2027</v>
      </c>
      <c r="L126" s="180">
        <f t="shared" si="18"/>
        <v>0</v>
      </c>
      <c r="M126" s="180">
        <f t="shared" si="18"/>
        <v>0</v>
      </c>
      <c r="N126" s="180">
        <f t="shared" si="18"/>
        <v>0</v>
      </c>
      <c r="O126" s="180">
        <f t="shared" si="18"/>
        <v>0</v>
      </c>
      <c r="P126" s="180">
        <f t="shared" si="18"/>
        <v>0</v>
      </c>
      <c r="Q126" s="180">
        <f t="shared" si="18"/>
        <v>0</v>
      </c>
      <c r="R126" s="180">
        <f t="shared" si="18"/>
        <v>0</v>
      </c>
      <c r="S126" s="180">
        <f t="shared" si="18"/>
        <v>0</v>
      </c>
      <c r="T126" s="180">
        <f t="shared" si="18"/>
        <v>0</v>
      </c>
      <c r="U126" s="180">
        <f t="shared" si="18"/>
        <v>0</v>
      </c>
      <c r="V126" s="180">
        <f t="shared" si="19"/>
        <v>0</v>
      </c>
      <c r="W126" s="180">
        <f t="shared" si="19"/>
        <v>0</v>
      </c>
      <c r="X126" s="180">
        <f t="shared" si="19"/>
        <v>0</v>
      </c>
      <c r="Y126" s="180">
        <f t="shared" si="19"/>
        <v>0</v>
      </c>
      <c r="Z126" s="180">
        <f t="shared" si="19"/>
        <v>0</v>
      </c>
      <c r="AA126" s="180">
        <f t="shared" si="19"/>
        <v>0</v>
      </c>
      <c r="AB126" s="180">
        <f t="shared" si="19"/>
        <v>0</v>
      </c>
      <c r="AC126" s="180">
        <f t="shared" si="19"/>
        <v>0</v>
      </c>
      <c r="AD126" s="180">
        <f t="shared" si="19"/>
        <v>0</v>
      </c>
      <c r="AE126" s="180">
        <f t="shared" si="19"/>
        <v>0</v>
      </c>
      <c r="AF126" s="180">
        <f t="shared" si="20"/>
        <v>0</v>
      </c>
      <c r="AG126" s="180">
        <f t="shared" si="20"/>
        <v>0</v>
      </c>
      <c r="AH126" s="180">
        <f t="shared" si="20"/>
        <v>0</v>
      </c>
      <c r="AI126" s="180">
        <f t="shared" si="20"/>
        <v>0</v>
      </c>
      <c r="AJ126" s="180">
        <f t="shared" si="20"/>
        <v>0</v>
      </c>
      <c r="AK126" s="180">
        <f t="shared" si="20"/>
        <v>0</v>
      </c>
      <c r="AL126" s="180">
        <f t="shared" si="20"/>
        <v>0</v>
      </c>
      <c r="AM126" s="180">
        <f t="shared" si="20"/>
        <v>0</v>
      </c>
      <c r="AN126" s="180">
        <f t="shared" si="20"/>
        <v>0</v>
      </c>
      <c r="AO126" s="180">
        <f t="shared" si="20"/>
        <v>0</v>
      </c>
    </row>
    <row r="127" spans="8:41" hidden="1" outlineLevel="1" x14ac:dyDescent="0.75">
      <c r="H127" s="139">
        <f t="shared" si="21"/>
        <v>2028</v>
      </c>
      <c r="L127" s="180">
        <f t="shared" si="18"/>
        <v>0</v>
      </c>
      <c r="M127" s="180">
        <f t="shared" si="18"/>
        <v>0</v>
      </c>
      <c r="N127" s="180">
        <f t="shared" si="18"/>
        <v>0</v>
      </c>
      <c r="O127" s="180">
        <f t="shared" si="18"/>
        <v>0</v>
      </c>
      <c r="P127" s="180">
        <f t="shared" si="18"/>
        <v>0</v>
      </c>
      <c r="Q127" s="180">
        <f t="shared" si="18"/>
        <v>0</v>
      </c>
      <c r="R127" s="180">
        <f t="shared" si="18"/>
        <v>0</v>
      </c>
      <c r="S127" s="180">
        <f t="shared" si="18"/>
        <v>0</v>
      </c>
      <c r="T127" s="180">
        <f t="shared" si="18"/>
        <v>0</v>
      </c>
      <c r="U127" s="180">
        <f t="shared" si="18"/>
        <v>0</v>
      </c>
      <c r="V127" s="180">
        <f t="shared" si="19"/>
        <v>0</v>
      </c>
      <c r="W127" s="180">
        <f t="shared" si="19"/>
        <v>0</v>
      </c>
      <c r="X127" s="180">
        <f t="shared" si="19"/>
        <v>0</v>
      </c>
      <c r="Y127" s="180">
        <f t="shared" si="19"/>
        <v>0</v>
      </c>
      <c r="Z127" s="180">
        <f t="shared" si="19"/>
        <v>0</v>
      </c>
      <c r="AA127" s="180">
        <f t="shared" si="19"/>
        <v>0</v>
      </c>
      <c r="AB127" s="180">
        <f t="shared" si="19"/>
        <v>0</v>
      </c>
      <c r="AC127" s="180">
        <f t="shared" si="19"/>
        <v>0</v>
      </c>
      <c r="AD127" s="180">
        <f t="shared" si="19"/>
        <v>0</v>
      </c>
      <c r="AE127" s="180">
        <f t="shared" si="19"/>
        <v>0</v>
      </c>
      <c r="AF127" s="180">
        <f t="shared" si="20"/>
        <v>0</v>
      </c>
      <c r="AG127" s="180">
        <f t="shared" si="20"/>
        <v>0</v>
      </c>
      <c r="AH127" s="180">
        <f t="shared" si="20"/>
        <v>0</v>
      </c>
      <c r="AI127" s="180">
        <f t="shared" si="20"/>
        <v>0</v>
      </c>
      <c r="AJ127" s="180">
        <f t="shared" si="20"/>
        <v>0</v>
      </c>
      <c r="AK127" s="180">
        <f t="shared" si="20"/>
        <v>0</v>
      </c>
      <c r="AL127" s="180">
        <f t="shared" si="20"/>
        <v>0</v>
      </c>
      <c r="AM127" s="180">
        <f t="shared" si="20"/>
        <v>0</v>
      </c>
      <c r="AN127" s="180">
        <f t="shared" si="20"/>
        <v>0</v>
      </c>
      <c r="AO127" s="180">
        <f t="shared" si="20"/>
        <v>0</v>
      </c>
    </row>
    <row r="128" spans="8:41" hidden="1" outlineLevel="1" x14ac:dyDescent="0.75">
      <c r="H128" s="139">
        <f t="shared" si="21"/>
        <v>2029</v>
      </c>
      <c r="L128" s="180">
        <f t="shared" si="18"/>
        <v>0</v>
      </c>
      <c r="M128" s="180">
        <f t="shared" si="18"/>
        <v>0</v>
      </c>
      <c r="N128" s="180">
        <f t="shared" si="18"/>
        <v>0</v>
      </c>
      <c r="O128" s="180">
        <f t="shared" si="18"/>
        <v>0</v>
      </c>
      <c r="P128" s="180">
        <f t="shared" si="18"/>
        <v>0</v>
      </c>
      <c r="Q128" s="180">
        <f t="shared" si="18"/>
        <v>0</v>
      </c>
      <c r="R128" s="180">
        <f t="shared" si="18"/>
        <v>0</v>
      </c>
      <c r="S128" s="180">
        <f t="shared" si="18"/>
        <v>0</v>
      </c>
      <c r="T128" s="180">
        <f t="shared" si="18"/>
        <v>0</v>
      </c>
      <c r="U128" s="180">
        <f t="shared" si="18"/>
        <v>0</v>
      </c>
      <c r="V128" s="180">
        <f t="shared" si="19"/>
        <v>0</v>
      </c>
      <c r="W128" s="180">
        <f t="shared" si="19"/>
        <v>0</v>
      </c>
      <c r="X128" s="180">
        <f t="shared" si="19"/>
        <v>0</v>
      </c>
      <c r="Y128" s="180">
        <f t="shared" si="19"/>
        <v>0</v>
      </c>
      <c r="Z128" s="180">
        <f t="shared" si="19"/>
        <v>0</v>
      </c>
      <c r="AA128" s="180">
        <f t="shared" si="19"/>
        <v>0</v>
      </c>
      <c r="AB128" s="180">
        <f t="shared" si="19"/>
        <v>0</v>
      </c>
      <c r="AC128" s="180">
        <f t="shared" si="19"/>
        <v>0</v>
      </c>
      <c r="AD128" s="180">
        <f t="shared" si="19"/>
        <v>0</v>
      </c>
      <c r="AE128" s="180">
        <f t="shared" si="19"/>
        <v>0</v>
      </c>
      <c r="AF128" s="180">
        <f t="shared" si="20"/>
        <v>0</v>
      </c>
      <c r="AG128" s="180">
        <f t="shared" si="20"/>
        <v>0</v>
      </c>
      <c r="AH128" s="180">
        <f t="shared" si="20"/>
        <v>0</v>
      </c>
      <c r="AI128" s="180">
        <f t="shared" si="20"/>
        <v>0</v>
      </c>
      <c r="AJ128" s="180">
        <f t="shared" si="20"/>
        <v>0</v>
      </c>
      <c r="AK128" s="180">
        <f t="shared" si="20"/>
        <v>0</v>
      </c>
      <c r="AL128" s="180">
        <f t="shared" si="20"/>
        <v>0</v>
      </c>
      <c r="AM128" s="180">
        <f t="shared" si="20"/>
        <v>0</v>
      </c>
      <c r="AN128" s="180">
        <f t="shared" si="20"/>
        <v>0</v>
      </c>
      <c r="AO128" s="180">
        <f t="shared" si="20"/>
        <v>0</v>
      </c>
    </row>
    <row r="129" spans="8:41" hidden="1" outlineLevel="1" x14ac:dyDescent="0.75">
      <c r="H129" s="139">
        <f t="shared" si="21"/>
        <v>2030</v>
      </c>
      <c r="L129" s="180">
        <f t="shared" si="18"/>
        <v>0</v>
      </c>
      <c r="M129" s="180">
        <f t="shared" si="18"/>
        <v>0</v>
      </c>
      <c r="N129" s="180">
        <f t="shared" si="18"/>
        <v>0</v>
      </c>
      <c r="O129" s="180">
        <f t="shared" si="18"/>
        <v>0</v>
      </c>
      <c r="P129" s="180">
        <f t="shared" si="18"/>
        <v>0</v>
      </c>
      <c r="Q129" s="180">
        <f t="shared" si="18"/>
        <v>0</v>
      </c>
      <c r="R129" s="180">
        <f t="shared" si="18"/>
        <v>0</v>
      </c>
      <c r="S129" s="180">
        <f t="shared" si="18"/>
        <v>0</v>
      </c>
      <c r="T129" s="180">
        <f t="shared" si="18"/>
        <v>0</v>
      </c>
      <c r="U129" s="180">
        <f t="shared" si="18"/>
        <v>0</v>
      </c>
      <c r="V129" s="180">
        <f t="shared" si="19"/>
        <v>0</v>
      </c>
      <c r="W129" s="180">
        <f t="shared" si="19"/>
        <v>0</v>
      </c>
      <c r="X129" s="180">
        <f t="shared" si="19"/>
        <v>0</v>
      </c>
      <c r="Y129" s="180">
        <f t="shared" si="19"/>
        <v>0</v>
      </c>
      <c r="Z129" s="180">
        <f t="shared" si="19"/>
        <v>0</v>
      </c>
      <c r="AA129" s="180">
        <f t="shared" si="19"/>
        <v>0</v>
      </c>
      <c r="AB129" s="180">
        <f t="shared" si="19"/>
        <v>0</v>
      </c>
      <c r="AC129" s="180">
        <f t="shared" si="19"/>
        <v>0</v>
      </c>
      <c r="AD129" s="180">
        <f t="shared" si="19"/>
        <v>0</v>
      </c>
      <c r="AE129" s="180">
        <f t="shared" si="19"/>
        <v>0</v>
      </c>
      <c r="AF129" s="180">
        <f t="shared" si="20"/>
        <v>0</v>
      </c>
      <c r="AG129" s="180">
        <f t="shared" si="20"/>
        <v>0</v>
      </c>
      <c r="AH129" s="180">
        <f t="shared" si="20"/>
        <v>0</v>
      </c>
      <c r="AI129" s="180">
        <f t="shared" si="20"/>
        <v>0</v>
      </c>
      <c r="AJ129" s="180">
        <f t="shared" si="20"/>
        <v>0</v>
      </c>
      <c r="AK129" s="180">
        <f t="shared" si="20"/>
        <v>0</v>
      </c>
      <c r="AL129" s="180">
        <f t="shared" si="20"/>
        <v>0</v>
      </c>
      <c r="AM129" s="180">
        <f t="shared" si="20"/>
        <v>0</v>
      </c>
      <c r="AN129" s="180">
        <f t="shared" si="20"/>
        <v>0</v>
      </c>
      <c r="AO129" s="180">
        <f t="shared" si="20"/>
        <v>0</v>
      </c>
    </row>
    <row r="130" spans="8:41" hidden="1" outlineLevel="1" x14ac:dyDescent="0.75">
      <c r="H130" s="139">
        <f t="shared" si="21"/>
        <v>2031</v>
      </c>
      <c r="L130" s="180">
        <f t="shared" si="18"/>
        <v>0</v>
      </c>
      <c r="M130" s="180">
        <f t="shared" si="18"/>
        <v>0</v>
      </c>
      <c r="N130" s="180">
        <f t="shared" si="18"/>
        <v>0</v>
      </c>
      <c r="O130" s="180">
        <f t="shared" si="18"/>
        <v>0</v>
      </c>
      <c r="P130" s="180">
        <f t="shared" si="18"/>
        <v>0</v>
      </c>
      <c r="Q130" s="180">
        <f t="shared" si="18"/>
        <v>0</v>
      </c>
      <c r="R130" s="180">
        <f t="shared" si="18"/>
        <v>0</v>
      </c>
      <c r="S130" s="180">
        <f t="shared" si="18"/>
        <v>0</v>
      </c>
      <c r="T130" s="180">
        <f t="shared" si="18"/>
        <v>0</v>
      </c>
      <c r="U130" s="180">
        <f t="shared" si="18"/>
        <v>0</v>
      </c>
      <c r="V130" s="180">
        <f t="shared" si="19"/>
        <v>0</v>
      </c>
      <c r="W130" s="180">
        <f t="shared" si="19"/>
        <v>0</v>
      </c>
      <c r="X130" s="180">
        <f t="shared" si="19"/>
        <v>0</v>
      </c>
      <c r="Y130" s="180">
        <f t="shared" si="19"/>
        <v>0</v>
      </c>
      <c r="Z130" s="180">
        <f t="shared" si="19"/>
        <v>0</v>
      </c>
      <c r="AA130" s="180">
        <f t="shared" si="19"/>
        <v>0</v>
      </c>
      <c r="AB130" s="180">
        <f t="shared" si="19"/>
        <v>0</v>
      </c>
      <c r="AC130" s="180">
        <f t="shared" si="19"/>
        <v>0</v>
      </c>
      <c r="AD130" s="180">
        <f t="shared" si="19"/>
        <v>0</v>
      </c>
      <c r="AE130" s="180">
        <f t="shared" si="19"/>
        <v>0</v>
      </c>
      <c r="AF130" s="180">
        <f t="shared" si="20"/>
        <v>0</v>
      </c>
      <c r="AG130" s="180">
        <f t="shared" si="20"/>
        <v>0</v>
      </c>
      <c r="AH130" s="180">
        <f t="shared" si="20"/>
        <v>0</v>
      </c>
      <c r="AI130" s="180">
        <f t="shared" si="20"/>
        <v>0</v>
      </c>
      <c r="AJ130" s="180">
        <f t="shared" si="20"/>
        <v>0</v>
      </c>
      <c r="AK130" s="180">
        <f t="shared" si="20"/>
        <v>0</v>
      </c>
      <c r="AL130" s="180">
        <f t="shared" si="20"/>
        <v>0</v>
      </c>
      <c r="AM130" s="180">
        <f t="shared" si="20"/>
        <v>0</v>
      </c>
      <c r="AN130" s="180">
        <f t="shared" si="20"/>
        <v>0</v>
      </c>
      <c r="AO130" s="180">
        <f t="shared" si="20"/>
        <v>0</v>
      </c>
    </row>
    <row r="131" spans="8:41" hidden="1" outlineLevel="1" x14ac:dyDescent="0.75">
      <c r="H131" s="139">
        <f t="shared" si="21"/>
        <v>2032</v>
      </c>
      <c r="L131" s="180">
        <f t="shared" si="18"/>
        <v>0</v>
      </c>
      <c r="M131" s="180">
        <f t="shared" si="18"/>
        <v>0</v>
      </c>
      <c r="N131" s="180">
        <f t="shared" si="18"/>
        <v>0</v>
      </c>
      <c r="O131" s="180">
        <f t="shared" si="18"/>
        <v>0</v>
      </c>
      <c r="P131" s="180">
        <f t="shared" si="18"/>
        <v>0</v>
      </c>
      <c r="Q131" s="180">
        <f t="shared" si="18"/>
        <v>0</v>
      </c>
      <c r="R131" s="180">
        <f t="shared" si="18"/>
        <v>0</v>
      </c>
      <c r="S131" s="180">
        <f t="shared" si="18"/>
        <v>0</v>
      </c>
      <c r="T131" s="180">
        <f t="shared" si="18"/>
        <v>0</v>
      </c>
      <c r="U131" s="180">
        <f t="shared" si="18"/>
        <v>0</v>
      </c>
      <c r="V131" s="180">
        <f t="shared" si="19"/>
        <v>0</v>
      </c>
      <c r="W131" s="180">
        <f t="shared" si="19"/>
        <v>0</v>
      </c>
      <c r="X131" s="180">
        <f t="shared" si="19"/>
        <v>0</v>
      </c>
      <c r="Y131" s="180">
        <f t="shared" si="19"/>
        <v>0</v>
      </c>
      <c r="Z131" s="180">
        <f t="shared" si="19"/>
        <v>0</v>
      </c>
      <c r="AA131" s="180">
        <f t="shared" si="19"/>
        <v>0</v>
      </c>
      <c r="AB131" s="180">
        <f t="shared" si="19"/>
        <v>0</v>
      </c>
      <c r="AC131" s="180">
        <f t="shared" si="19"/>
        <v>0</v>
      </c>
      <c r="AD131" s="180">
        <f t="shared" si="19"/>
        <v>0</v>
      </c>
      <c r="AE131" s="180">
        <f t="shared" si="19"/>
        <v>0</v>
      </c>
      <c r="AF131" s="180">
        <f t="shared" si="20"/>
        <v>0</v>
      </c>
      <c r="AG131" s="180">
        <f t="shared" si="20"/>
        <v>0</v>
      </c>
      <c r="AH131" s="180">
        <f t="shared" si="20"/>
        <v>0</v>
      </c>
      <c r="AI131" s="180">
        <f t="shared" si="20"/>
        <v>0</v>
      </c>
      <c r="AJ131" s="180">
        <f t="shared" si="20"/>
        <v>0</v>
      </c>
      <c r="AK131" s="180">
        <f t="shared" si="20"/>
        <v>0</v>
      </c>
      <c r="AL131" s="180">
        <f t="shared" si="20"/>
        <v>0</v>
      </c>
      <c r="AM131" s="180">
        <f t="shared" si="20"/>
        <v>0</v>
      </c>
      <c r="AN131" s="180">
        <f t="shared" si="20"/>
        <v>0</v>
      </c>
      <c r="AO131" s="180">
        <f t="shared" si="20"/>
        <v>0</v>
      </c>
    </row>
    <row r="132" spans="8:41" hidden="1" outlineLevel="1" x14ac:dyDescent="0.75">
      <c r="H132" s="139">
        <f t="shared" si="21"/>
        <v>2033</v>
      </c>
      <c r="L132" s="180">
        <f t="shared" ref="L132:U141" si="22">IF(AND($H132&lt;&gt;"",L$66&lt;&gt;""),IF(AND(L$66&gt;=$H132,L$66&lt;$H132+$D$31),SUMIFS($L$121:$AK$121,$L$66:$AK$66,$H132)/$D$31,0),"")</f>
        <v>0</v>
      </c>
      <c r="M132" s="180">
        <f t="shared" si="22"/>
        <v>0</v>
      </c>
      <c r="N132" s="180">
        <f t="shared" si="22"/>
        <v>0</v>
      </c>
      <c r="O132" s="180">
        <f t="shared" si="22"/>
        <v>0</v>
      </c>
      <c r="P132" s="180">
        <f t="shared" si="22"/>
        <v>0</v>
      </c>
      <c r="Q132" s="180">
        <f t="shared" si="22"/>
        <v>0</v>
      </c>
      <c r="R132" s="180">
        <f t="shared" si="22"/>
        <v>0</v>
      </c>
      <c r="S132" s="180">
        <f t="shared" si="22"/>
        <v>0</v>
      </c>
      <c r="T132" s="180">
        <f t="shared" si="22"/>
        <v>0</v>
      </c>
      <c r="U132" s="180">
        <f t="shared" si="22"/>
        <v>0</v>
      </c>
      <c r="V132" s="180">
        <f t="shared" ref="V132:AE141" si="23">IF(AND($H132&lt;&gt;"",V$66&lt;&gt;""),IF(AND(V$66&gt;=$H132,V$66&lt;$H132+$D$31),SUMIFS($L$121:$AK$121,$L$66:$AK$66,$H132)/$D$31,0),"")</f>
        <v>0</v>
      </c>
      <c r="W132" s="180">
        <f t="shared" si="23"/>
        <v>0</v>
      </c>
      <c r="X132" s="180">
        <f t="shared" si="23"/>
        <v>0</v>
      </c>
      <c r="Y132" s="180">
        <f t="shared" si="23"/>
        <v>0</v>
      </c>
      <c r="Z132" s="180">
        <f t="shared" si="23"/>
        <v>0</v>
      </c>
      <c r="AA132" s="180">
        <f t="shared" si="23"/>
        <v>0</v>
      </c>
      <c r="AB132" s="180">
        <f t="shared" si="23"/>
        <v>0</v>
      </c>
      <c r="AC132" s="180">
        <f t="shared" si="23"/>
        <v>0</v>
      </c>
      <c r="AD132" s="180">
        <f t="shared" si="23"/>
        <v>0</v>
      </c>
      <c r="AE132" s="180">
        <f t="shared" si="23"/>
        <v>0</v>
      </c>
      <c r="AF132" s="180">
        <f t="shared" ref="AF132:AO141" si="24">IF(AND($H132&lt;&gt;"",AF$66&lt;&gt;""),IF(AND(AF$66&gt;=$H132,AF$66&lt;$H132+$D$31),SUMIFS($L$121:$AK$121,$L$66:$AK$66,$H132)/$D$31,0),"")</f>
        <v>0</v>
      </c>
      <c r="AG132" s="180">
        <f t="shared" si="24"/>
        <v>0</v>
      </c>
      <c r="AH132" s="180">
        <f t="shared" si="24"/>
        <v>0</v>
      </c>
      <c r="AI132" s="180">
        <f t="shared" si="24"/>
        <v>0</v>
      </c>
      <c r="AJ132" s="180">
        <f t="shared" si="24"/>
        <v>0</v>
      </c>
      <c r="AK132" s="180">
        <f t="shared" si="24"/>
        <v>0</v>
      </c>
      <c r="AL132" s="180">
        <f t="shared" si="24"/>
        <v>0</v>
      </c>
      <c r="AM132" s="180">
        <f t="shared" si="24"/>
        <v>0</v>
      </c>
      <c r="AN132" s="180">
        <f t="shared" si="24"/>
        <v>0</v>
      </c>
      <c r="AO132" s="180">
        <f t="shared" si="24"/>
        <v>0</v>
      </c>
    </row>
    <row r="133" spans="8:41" hidden="1" outlineLevel="1" x14ac:dyDescent="0.75">
      <c r="H133" s="139">
        <f t="shared" si="21"/>
        <v>2034</v>
      </c>
      <c r="L133" s="180">
        <f t="shared" si="22"/>
        <v>0</v>
      </c>
      <c r="M133" s="180">
        <f t="shared" si="22"/>
        <v>0</v>
      </c>
      <c r="N133" s="180">
        <f t="shared" si="22"/>
        <v>0</v>
      </c>
      <c r="O133" s="180">
        <f t="shared" si="22"/>
        <v>0</v>
      </c>
      <c r="P133" s="180">
        <f t="shared" si="22"/>
        <v>0</v>
      </c>
      <c r="Q133" s="180">
        <f t="shared" si="22"/>
        <v>0</v>
      </c>
      <c r="R133" s="180">
        <f t="shared" si="22"/>
        <v>0</v>
      </c>
      <c r="S133" s="180">
        <f t="shared" si="22"/>
        <v>0</v>
      </c>
      <c r="T133" s="180">
        <f t="shared" si="22"/>
        <v>0</v>
      </c>
      <c r="U133" s="180">
        <f t="shared" si="22"/>
        <v>0</v>
      </c>
      <c r="V133" s="180">
        <f t="shared" si="23"/>
        <v>0</v>
      </c>
      <c r="W133" s="180">
        <f t="shared" si="23"/>
        <v>0</v>
      </c>
      <c r="X133" s="180">
        <f t="shared" si="23"/>
        <v>0</v>
      </c>
      <c r="Y133" s="180">
        <f t="shared" si="23"/>
        <v>0</v>
      </c>
      <c r="Z133" s="180">
        <f t="shared" si="23"/>
        <v>0</v>
      </c>
      <c r="AA133" s="180">
        <f t="shared" si="23"/>
        <v>0</v>
      </c>
      <c r="AB133" s="180">
        <f t="shared" si="23"/>
        <v>0</v>
      </c>
      <c r="AC133" s="180">
        <f t="shared" si="23"/>
        <v>0</v>
      </c>
      <c r="AD133" s="180">
        <f t="shared" si="23"/>
        <v>0</v>
      </c>
      <c r="AE133" s="180">
        <f t="shared" si="23"/>
        <v>0</v>
      </c>
      <c r="AF133" s="180">
        <f t="shared" si="24"/>
        <v>0</v>
      </c>
      <c r="AG133" s="180">
        <f t="shared" si="24"/>
        <v>0</v>
      </c>
      <c r="AH133" s="180">
        <f t="shared" si="24"/>
        <v>0</v>
      </c>
      <c r="AI133" s="180">
        <f t="shared" si="24"/>
        <v>0</v>
      </c>
      <c r="AJ133" s="180">
        <f t="shared" si="24"/>
        <v>0</v>
      </c>
      <c r="AK133" s="180">
        <f t="shared" si="24"/>
        <v>0</v>
      </c>
      <c r="AL133" s="180">
        <f t="shared" si="24"/>
        <v>0</v>
      </c>
      <c r="AM133" s="180">
        <f t="shared" si="24"/>
        <v>0</v>
      </c>
      <c r="AN133" s="180">
        <f t="shared" si="24"/>
        <v>0</v>
      </c>
      <c r="AO133" s="180">
        <f t="shared" si="24"/>
        <v>0</v>
      </c>
    </row>
    <row r="134" spans="8:41" hidden="1" outlineLevel="1" x14ac:dyDescent="0.75">
      <c r="H134" s="139">
        <f t="shared" si="21"/>
        <v>2035</v>
      </c>
      <c r="L134" s="180">
        <f t="shared" si="22"/>
        <v>0</v>
      </c>
      <c r="M134" s="180">
        <f t="shared" si="22"/>
        <v>0</v>
      </c>
      <c r="N134" s="180">
        <f t="shared" si="22"/>
        <v>0</v>
      </c>
      <c r="O134" s="180">
        <f t="shared" si="22"/>
        <v>0</v>
      </c>
      <c r="P134" s="180">
        <f t="shared" si="22"/>
        <v>0</v>
      </c>
      <c r="Q134" s="180">
        <f t="shared" si="22"/>
        <v>0</v>
      </c>
      <c r="R134" s="180">
        <f t="shared" si="22"/>
        <v>0</v>
      </c>
      <c r="S134" s="180">
        <f t="shared" si="22"/>
        <v>0</v>
      </c>
      <c r="T134" s="180">
        <f t="shared" si="22"/>
        <v>0</v>
      </c>
      <c r="U134" s="180">
        <f t="shared" si="22"/>
        <v>0</v>
      </c>
      <c r="V134" s="180">
        <f t="shared" si="23"/>
        <v>0</v>
      </c>
      <c r="W134" s="180">
        <f t="shared" si="23"/>
        <v>0</v>
      </c>
      <c r="X134" s="180">
        <f t="shared" si="23"/>
        <v>0</v>
      </c>
      <c r="Y134" s="180">
        <f t="shared" si="23"/>
        <v>0</v>
      </c>
      <c r="Z134" s="180">
        <f t="shared" si="23"/>
        <v>0</v>
      </c>
      <c r="AA134" s="180">
        <f t="shared" si="23"/>
        <v>0</v>
      </c>
      <c r="AB134" s="180">
        <f t="shared" si="23"/>
        <v>0</v>
      </c>
      <c r="AC134" s="180">
        <f t="shared" si="23"/>
        <v>0</v>
      </c>
      <c r="AD134" s="180">
        <f t="shared" si="23"/>
        <v>0</v>
      </c>
      <c r="AE134" s="180">
        <f t="shared" si="23"/>
        <v>0</v>
      </c>
      <c r="AF134" s="180">
        <f t="shared" si="24"/>
        <v>0</v>
      </c>
      <c r="AG134" s="180">
        <f t="shared" si="24"/>
        <v>0</v>
      </c>
      <c r="AH134" s="180">
        <f t="shared" si="24"/>
        <v>0</v>
      </c>
      <c r="AI134" s="180">
        <f t="shared" si="24"/>
        <v>0</v>
      </c>
      <c r="AJ134" s="180">
        <f t="shared" si="24"/>
        <v>0</v>
      </c>
      <c r="AK134" s="180">
        <f t="shared" si="24"/>
        <v>0</v>
      </c>
      <c r="AL134" s="180">
        <f t="shared" si="24"/>
        <v>0</v>
      </c>
      <c r="AM134" s="180">
        <f t="shared" si="24"/>
        <v>0</v>
      </c>
      <c r="AN134" s="180">
        <f t="shared" si="24"/>
        <v>0</v>
      </c>
      <c r="AO134" s="180">
        <f t="shared" si="24"/>
        <v>0</v>
      </c>
    </row>
    <row r="135" spans="8:41" hidden="1" outlineLevel="1" x14ac:dyDescent="0.75">
      <c r="H135" s="139">
        <f t="shared" si="21"/>
        <v>2036</v>
      </c>
      <c r="L135" s="180">
        <f t="shared" si="22"/>
        <v>0</v>
      </c>
      <c r="M135" s="180">
        <f t="shared" si="22"/>
        <v>0</v>
      </c>
      <c r="N135" s="180">
        <f t="shared" si="22"/>
        <v>0</v>
      </c>
      <c r="O135" s="180">
        <f t="shared" si="22"/>
        <v>0</v>
      </c>
      <c r="P135" s="180">
        <f t="shared" si="22"/>
        <v>0</v>
      </c>
      <c r="Q135" s="180">
        <f t="shared" si="22"/>
        <v>0</v>
      </c>
      <c r="R135" s="180">
        <f t="shared" si="22"/>
        <v>0</v>
      </c>
      <c r="S135" s="180">
        <f t="shared" si="22"/>
        <v>0</v>
      </c>
      <c r="T135" s="180">
        <f t="shared" si="22"/>
        <v>0</v>
      </c>
      <c r="U135" s="180">
        <f t="shared" si="22"/>
        <v>0</v>
      </c>
      <c r="V135" s="180">
        <f t="shared" si="23"/>
        <v>0</v>
      </c>
      <c r="W135" s="180">
        <f t="shared" si="23"/>
        <v>0</v>
      </c>
      <c r="X135" s="180">
        <f t="shared" si="23"/>
        <v>0</v>
      </c>
      <c r="Y135" s="180">
        <f t="shared" si="23"/>
        <v>0</v>
      </c>
      <c r="Z135" s="180">
        <f t="shared" si="23"/>
        <v>0</v>
      </c>
      <c r="AA135" s="180">
        <f t="shared" si="23"/>
        <v>0</v>
      </c>
      <c r="AB135" s="180">
        <f t="shared" si="23"/>
        <v>0</v>
      </c>
      <c r="AC135" s="180">
        <f t="shared" si="23"/>
        <v>0</v>
      </c>
      <c r="AD135" s="180">
        <f t="shared" si="23"/>
        <v>0</v>
      </c>
      <c r="AE135" s="180">
        <f t="shared" si="23"/>
        <v>0</v>
      </c>
      <c r="AF135" s="180">
        <f t="shared" si="24"/>
        <v>0</v>
      </c>
      <c r="AG135" s="180">
        <f t="shared" si="24"/>
        <v>0</v>
      </c>
      <c r="AH135" s="180">
        <f t="shared" si="24"/>
        <v>0</v>
      </c>
      <c r="AI135" s="180">
        <f t="shared" si="24"/>
        <v>0</v>
      </c>
      <c r="AJ135" s="180">
        <f t="shared" si="24"/>
        <v>0</v>
      </c>
      <c r="AK135" s="180">
        <f t="shared" si="24"/>
        <v>0</v>
      </c>
      <c r="AL135" s="180">
        <f t="shared" si="24"/>
        <v>0</v>
      </c>
      <c r="AM135" s="180">
        <f t="shared" si="24"/>
        <v>0</v>
      </c>
      <c r="AN135" s="180">
        <f t="shared" si="24"/>
        <v>0</v>
      </c>
      <c r="AO135" s="180">
        <f t="shared" si="24"/>
        <v>0</v>
      </c>
    </row>
    <row r="136" spans="8:41" hidden="1" outlineLevel="1" x14ac:dyDescent="0.75">
      <c r="H136" s="139">
        <f t="shared" si="21"/>
        <v>2037</v>
      </c>
      <c r="L136" s="180">
        <f t="shared" si="22"/>
        <v>0</v>
      </c>
      <c r="M136" s="180">
        <f t="shared" si="22"/>
        <v>0</v>
      </c>
      <c r="N136" s="180">
        <f t="shared" si="22"/>
        <v>0</v>
      </c>
      <c r="O136" s="180">
        <f t="shared" si="22"/>
        <v>0</v>
      </c>
      <c r="P136" s="180">
        <f t="shared" si="22"/>
        <v>0</v>
      </c>
      <c r="Q136" s="180">
        <f t="shared" si="22"/>
        <v>0</v>
      </c>
      <c r="R136" s="180">
        <f t="shared" si="22"/>
        <v>0</v>
      </c>
      <c r="S136" s="180">
        <f t="shared" si="22"/>
        <v>0</v>
      </c>
      <c r="T136" s="180">
        <f t="shared" si="22"/>
        <v>0</v>
      </c>
      <c r="U136" s="180">
        <f t="shared" si="22"/>
        <v>0</v>
      </c>
      <c r="V136" s="180">
        <f t="shared" si="23"/>
        <v>0</v>
      </c>
      <c r="W136" s="180">
        <f t="shared" si="23"/>
        <v>0</v>
      </c>
      <c r="X136" s="180">
        <f t="shared" si="23"/>
        <v>0</v>
      </c>
      <c r="Y136" s="180">
        <f t="shared" si="23"/>
        <v>0</v>
      </c>
      <c r="Z136" s="180">
        <f t="shared" si="23"/>
        <v>0</v>
      </c>
      <c r="AA136" s="180">
        <f t="shared" si="23"/>
        <v>0</v>
      </c>
      <c r="AB136" s="180">
        <f t="shared" si="23"/>
        <v>0</v>
      </c>
      <c r="AC136" s="180">
        <f t="shared" si="23"/>
        <v>0</v>
      </c>
      <c r="AD136" s="180">
        <f t="shared" si="23"/>
        <v>0</v>
      </c>
      <c r="AE136" s="180">
        <f t="shared" si="23"/>
        <v>0</v>
      </c>
      <c r="AF136" s="180">
        <f t="shared" si="24"/>
        <v>0</v>
      </c>
      <c r="AG136" s="180">
        <f t="shared" si="24"/>
        <v>0</v>
      </c>
      <c r="AH136" s="180">
        <f t="shared" si="24"/>
        <v>0</v>
      </c>
      <c r="AI136" s="180">
        <f t="shared" si="24"/>
        <v>0</v>
      </c>
      <c r="AJ136" s="180">
        <f t="shared" si="24"/>
        <v>0</v>
      </c>
      <c r="AK136" s="180">
        <f t="shared" si="24"/>
        <v>0</v>
      </c>
      <c r="AL136" s="180">
        <f t="shared" si="24"/>
        <v>0</v>
      </c>
      <c r="AM136" s="180">
        <f t="shared" si="24"/>
        <v>0</v>
      </c>
      <c r="AN136" s="180">
        <f t="shared" si="24"/>
        <v>0</v>
      </c>
      <c r="AO136" s="180">
        <f t="shared" si="24"/>
        <v>0</v>
      </c>
    </row>
    <row r="137" spans="8:41" hidden="1" outlineLevel="1" x14ac:dyDescent="0.75">
      <c r="H137" s="139">
        <f t="shared" si="21"/>
        <v>2038</v>
      </c>
      <c r="L137" s="180">
        <f t="shared" si="22"/>
        <v>0</v>
      </c>
      <c r="M137" s="180">
        <f t="shared" si="22"/>
        <v>0</v>
      </c>
      <c r="N137" s="180">
        <f t="shared" si="22"/>
        <v>0</v>
      </c>
      <c r="O137" s="180">
        <f t="shared" si="22"/>
        <v>0</v>
      </c>
      <c r="P137" s="180">
        <f t="shared" si="22"/>
        <v>0</v>
      </c>
      <c r="Q137" s="180">
        <f t="shared" si="22"/>
        <v>0</v>
      </c>
      <c r="R137" s="180">
        <f t="shared" si="22"/>
        <v>0</v>
      </c>
      <c r="S137" s="180">
        <f t="shared" si="22"/>
        <v>0</v>
      </c>
      <c r="T137" s="180">
        <f t="shared" si="22"/>
        <v>0</v>
      </c>
      <c r="U137" s="180">
        <f t="shared" si="22"/>
        <v>0</v>
      </c>
      <c r="V137" s="180">
        <f t="shared" si="23"/>
        <v>0</v>
      </c>
      <c r="W137" s="180">
        <f t="shared" si="23"/>
        <v>0</v>
      </c>
      <c r="X137" s="180">
        <f t="shared" si="23"/>
        <v>0</v>
      </c>
      <c r="Y137" s="180">
        <f t="shared" si="23"/>
        <v>0</v>
      </c>
      <c r="Z137" s="180">
        <f t="shared" si="23"/>
        <v>0</v>
      </c>
      <c r="AA137" s="180">
        <f t="shared" si="23"/>
        <v>0</v>
      </c>
      <c r="AB137" s="180">
        <f t="shared" si="23"/>
        <v>0</v>
      </c>
      <c r="AC137" s="180">
        <f t="shared" si="23"/>
        <v>0</v>
      </c>
      <c r="AD137" s="180">
        <f t="shared" si="23"/>
        <v>0</v>
      </c>
      <c r="AE137" s="180">
        <f t="shared" si="23"/>
        <v>0</v>
      </c>
      <c r="AF137" s="180">
        <f t="shared" si="24"/>
        <v>0</v>
      </c>
      <c r="AG137" s="180">
        <f t="shared" si="24"/>
        <v>0</v>
      </c>
      <c r="AH137" s="180">
        <f t="shared" si="24"/>
        <v>0</v>
      </c>
      <c r="AI137" s="180">
        <f t="shared" si="24"/>
        <v>0</v>
      </c>
      <c r="AJ137" s="180">
        <f t="shared" si="24"/>
        <v>0</v>
      </c>
      <c r="AK137" s="180">
        <f t="shared" si="24"/>
        <v>0</v>
      </c>
      <c r="AL137" s="180">
        <f t="shared" si="24"/>
        <v>0</v>
      </c>
      <c r="AM137" s="180">
        <f t="shared" si="24"/>
        <v>0</v>
      </c>
      <c r="AN137" s="180">
        <f t="shared" si="24"/>
        <v>0</v>
      </c>
      <c r="AO137" s="180">
        <f t="shared" si="24"/>
        <v>0</v>
      </c>
    </row>
    <row r="138" spans="8:41" hidden="1" outlineLevel="1" x14ac:dyDescent="0.75">
      <c r="H138" s="139">
        <f t="shared" si="21"/>
        <v>2039</v>
      </c>
      <c r="L138" s="180">
        <f t="shared" si="22"/>
        <v>0</v>
      </c>
      <c r="M138" s="180">
        <f t="shared" si="22"/>
        <v>0</v>
      </c>
      <c r="N138" s="180">
        <f t="shared" si="22"/>
        <v>0</v>
      </c>
      <c r="O138" s="180">
        <f t="shared" si="22"/>
        <v>0</v>
      </c>
      <c r="P138" s="180">
        <f t="shared" si="22"/>
        <v>0</v>
      </c>
      <c r="Q138" s="180">
        <f t="shared" si="22"/>
        <v>0</v>
      </c>
      <c r="R138" s="180">
        <f t="shared" si="22"/>
        <v>0</v>
      </c>
      <c r="S138" s="180">
        <f t="shared" si="22"/>
        <v>0</v>
      </c>
      <c r="T138" s="180">
        <f t="shared" si="22"/>
        <v>0</v>
      </c>
      <c r="U138" s="180">
        <f t="shared" si="22"/>
        <v>0</v>
      </c>
      <c r="V138" s="180">
        <f t="shared" si="23"/>
        <v>0</v>
      </c>
      <c r="W138" s="180">
        <f t="shared" si="23"/>
        <v>0</v>
      </c>
      <c r="X138" s="180">
        <f t="shared" si="23"/>
        <v>0</v>
      </c>
      <c r="Y138" s="180">
        <f t="shared" si="23"/>
        <v>0</v>
      </c>
      <c r="Z138" s="180">
        <f t="shared" si="23"/>
        <v>0</v>
      </c>
      <c r="AA138" s="180">
        <f t="shared" si="23"/>
        <v>0</v>
      </c>
      <c r="AB138" s="180">
        <f t="shared" si="23"/>
        <v>0</v>
      </c>
      <c r="AC138" s="180">
        <f t="shared" si="23"/>
        <v>0</v>
      </c>
      <c r="AD138" s="180">
        <f t="shared" si="23"/>
        <v>0</v>
      </c>
      <c r="AE138" s="180">
        <f t="shared" si="23"/>
        <v>0</v>
      </c>
      <c r="AF138" s="180">
        <f t="shared" si="24"/>
        <v>0</v>
      </c>
      <c r="AG138" s="180">
        <f t="shared" si="24"/>
        <v>0</v>
      </c>
      <c r="AH138" s="180">
        <f t="shared" si="24"/>
        <v>0</v>
      </c>
      <c r="AI138" s="180">
        <f t="shared" si="24"/>
        <v>0</v>
      </c>
      <c r="AJ138" s="180">
        <f t="shared" si="24"/>
        <v>0</v>
      </c>
      <c r="AK138" s="180">
        <f t="shared" si="24"/>
        <v>0</v>
      </c>
      <c r="AL138" s="180">
        <f t="shared" si="24"/>
        <v>0</v>
      </c>
      <c r="AM138" s="180">
        <f t="shared" si="24"/>
        <v>0</v>
      </c>
      <c r="AN138" s="180">
        <f t="shared" si="24"/>
        <v>0</v>
      </c>
      <c r="AO138" s="180">
        <f t="shared" si="24"/>
        <v>0</v>
      </c>
    </row>
    <row r="139" spans="8:41" hidden="1" outlineLevel="1" x14ac:dyDescent="0.75">
      <c r="H139" s="139">
        <f t="shared" si="21"/>
        <v>2040</v>
      </c>
      <c r="L139" s="180">
        <f t="shared" si="22"/>
        <v>0</v>
      </c>
      <c r="M139" s="180">
        <f t="shared" si="22"/>
        <v>0</v>
      </c>
      <c r="N139" s="180">
        <f t="shared" si="22"/>
        <v>0</v>
      </c>
      <c r="O139" s="180">
        <f t="shared" si="22"/>
        <v>0</v>
      </c>
      <c r="P139" s="180">
        <f t="shared" si="22"/>
        <v>0</v>
      </c>
      <c r="Q139" s="180">
        <f t="shared" si="22"/>
        <v>0</v>
      </c>
      <c r="R139" s="180">
        <f t="shared" si="22"/>
        <v>0</v>
      </c>
      <c r="S139" s="180">
        <f t="shared" si="22"/>
        <v>0</v>
      </c>
      <c r="T139" s="180">
        <f t="shared" si="22"/>
        <v>0</v>
      </c>
      <c r="U139" s="180">
        <f t="shared" si="22"/>
        <v>0</v>
      </c>
      <c r="V139" s="180">
        <f t="shared" si="23"/>
        <v>0</v>
      </c>
      <c r="W139" s="180">
        <f t="shared" si="23"/>
        <v>0</v>
      </c>
      <c r="X139" s="180">
        <f t="shared" si="23"/>
        <v>0</v>
      </c>
      <c r="Y139" s="180">
        <f t="shared" si="23"/>
        <v>0</v>
      </c>
      <c r="Z139" s="180">
        <f t="shared" si="23"/>
        <v>0</v>
      </c>
      <c r="AA139" s="180">
        <f t="shared" si="23"/>
        <v>0</v>
      </c>
      <c r="AB139" s="180">
        <f t="shared" si="23"/>
        <v>0</v>
      </c>
      <c r="AC139" s="180">
        <f t="shared" si="23"/>
        <v>0</v>
      </c>
      <c r="AD139" s="180">
        <f t="shared" si="23"/>
        <v>0</v>
      </c>
      <c r="AE139" s="180">
        <f t="shared" si="23"/>
        <v>0</v>
      </c>
      <c r="AF139" s="180">
        <f t="shared" si="24"/>
        <v>0</v>
      </c>
      <c r="AG139" s="180">
        <f t="shared" si="24"/>
        <v>0</v>
      </c>
      <c r="AH139" s="180">
        <f t="shared" si="24"/>
        <v>0</v>
      </c>
      <c r="AI139" s="180">
        <f t="shared" si="24"/>
        <v>0</v>
      </c>
      <c r="AJ139" s="180">
        <f t="shared" si="24"/>
        <v>0</v>
      </c>
      <c r="AK139" s="180">
        <f t="shared" si="24"/>
        <v>0</v>
      </c>
      <c r="AL139" s="180">
        <f t="shared" si="24"/>
        <v>0</v>
      </c>
      <c r="AM139" s="180">
        <f t="shared" si="24"/>
        <v>0</v>
      </c>
      <c r="AN139" s="180">
        <f t="shared" si="24"/>
        <v>0</v>
      </c>
      <c r="AO139" s="180">
        <f t="shared" si="24"/>
        <v>0</v>
      </c>
    </row>
    <row r="140" spans="8:41" hidden="1" outlineLevel="1" x14ac:dyDescent="0.75">
      <c r="H140" s="139">
        <f t="shared" si="21"/>
        <v>2041</v>
      </c>
      <c r="L140" s="180">
        <f t="shared" si="22"/>
        <v>0</v>
      </c>
      <c r="M140" s="180">
        <f t="shared" si="22"/>
        <v>0</v>
      </c>
      <c r="N140" s="180">
        <f t="shared" si="22"/>
        <v>0</v>
      </c>
      <c r="O140" s="180">
        <f t="shared" si="22"/>
        <v>0</v>
      </c>
      <c r="P140" s="180">
        <f t="shared" si="22"/>
        <v>0</v>
      </c>
      <c r="Q140" s="180">
        <f t="shared" si="22"/>
        <v>0</v>
      </c>
      <c r="R140" s="180">
        <f t="shared" si="22"/>
        <v>0</v>
      </c>
      <c r="S140" s="180">
        <f t="shared" si="22"/>
        <v>0</v>
      </c>
      <c r="T140" s="180">
        <f t="shared" si="22"/>
        <v>0</v>
      </c>
      <c r="U140" s="180">
        <f t="shared" si="22"/>
        <v>0</v>
      </c>
      <c r="V140" s="180">
        <f t="shared" si="23"/>
        <v>0</v>
      </c>
      <c r="W140" s="180">
        <f t="shared" si="23"/>
        <v>0</v>
      </c>
      <c r="X140" s="180">
        <f t="shared" si="23"/>
        <v>0</v>
      </c>
      <c r="Y140" s="180">
        <f t="shared" si="23"/>
        <v>0</v>
      </c>
      <c r="Z140" s="180">
        <f t="shared" si="23"/>
        <v>0</v>
      </c>
      <c r="AA140" s="180">
        <f t="shared" si="23"/>
        <v>0</v>
      </c>
      <c r="AB140" s="180">
        <f t="shared" si="23"/>
        <v>0</v>
      </c>
      <c r="AC140" s="180">
        <f t="shared" si="23"/>
        <v>0</v>
      </c>
      <c r="AD140" s="180">
        <f t="shared" si="23"/>
        <v>0</v>
      </c>
      <c r="AE140" s="180">
        <f t="shared" si="23"/>
        <v>0</v>
      </c>
      <c r="AF140" s="180">
        <f t="shared" si="24"/>
        <v>0</v>
      </c>
      <c r="AG140" s="180">
        <f t="shared" si="24"/>
        <v>0</v>
      </c>
      <c r="AH140" s="180">
        <f t="shared" si="24"/>
        <v>0</v>
      </c>
      <c r="AI140" s="180">
        <f t="shared" si="24"/>
        <v>0</v>
      </c>
      <c r="AJ140" s="180">
        <f t="shared" si="24"/>
        <v>0</v>
      </c>
      <c r="AK140" s="180">
        <f t="shared" si="24"/>
        <v>0</v>
      </c>
      <c r="AL140" s="180">
        <f t="shared" si="24"/>
        <v>0</v>
      </c>
      <c r="AM140" s="180">
        <f t="shared" si="24"/>
        <v>0</v>
      </c>
      <c r="AN140" s="180">
        <f t="shared" si="24"/>
        <v>0</v>
      </c>
      <c r="AO140" s="180">
        <f t="shared" si="24"/>
        <v>0</v>
      </c>
    </row>
    <row r="141" spans="8:41" hidden="1" outlineLevel="1" x14ac:dyDescent="0.75">
      <c r="H141" s="139">
        <f t="shared" si="21"/>
        <v>2042</v>
      </c>
      <c r="L141" s="180">
        <f t="shared" si="22"/>
        <v>0</v>
      </c>
      <c r="M141" s="180">
        <f t="shared" si="22"/>
        <v>0</v>
      </c>
      <c r="N141" s="180">
        <f t="shared" si="22"/>
        <v>0</v>
      </c>
      <c r="O141" s="180">
        <f t="shared" si="22"/>
        <v>0</v>
      </c>
      <c r="P141" s="180">
        <f t="shared" si="22"/>
        <v>0</v>
      </c>
      <c r="Q141" s="180">
        <f t="shared" si="22"/>
        <v>0</v>
      </c>
      <c r="R141" s="180">
        <f t="shared" si="22"/>
        <v>0</v>
      </c>
      <c r="S141" s="180">
        <f t="shared" si="22"/>
        <v>0</v>
      </c>
      <c r="T141" s="180">
        <f t="shared" si="22"/>
        <v>0</v>
      </c>
      <c r="U141" s="180">
        <f t="shared" si="22"/>
        <v>0</v>
      </c>
      <c r="V141" s="180">
        <f t="shared" si="23"/>
        <v>0</v>
      </c>
      <c r="W141" s="180">
        <f t="shared" si="23"/>
        <v>0</v>
      </c>
      <c r="X141" s="180">
        <f t="shared" si="23"/>
        <v>0</v>
      </c>
      <c r="Y141" s="180">
        <f t="shared" si="23"/>
        <v>0</v>
      </c>
      <c r="Z141" s="180">
        <f t="shared" si="23"/>
        <v>0</v>
      </c>
      <c r="AA141" s="180">
        <f t="shared" si="23"/>
        <v>0</v>
      </c>
      <c r="AB141" s="180">
        <f t="shared" si="23"/>
        <v>0</v>
      </c>
      <c r="AC141" s="180">
        <f t="shared" si="23"/>
        <v>0</v>
      </c>
      <c r="AD141" s="180">
        <f t="shared" si="23"/>
        <v>0</v>
      </c>
      <c r="AE141" s="180">
        <f t="shared" si="23"/>
        <v>0</v>
      </c>
      <c r="AF141" s="180">
        <f t="shared" si="24"/>
        <v>0</v>
      </c>
      <c r="AG141" s="180">
        <f t="shared" si="24"/>
        <v>0</v>
      </c>
      <c r="AH141" s="180">
        <f t="shared" si="24"/>
        <v>0</v>
      </c>
      <c r="AI141" s="180">
        <f t="shared" si="24"/>
        <v>0</v>
      </c>
      <c r="AJ141" s="180">
        <f t="shared" si="24"/>
        <v>0</v>
      </c>
      <c r="AK141" s="180">
        <f t="shared" si="24"/>
        <v>0</v>
      </c>
      <c r="AL141" s="180">
        <f t="shared" si="24"/>
        <v>0</v>
      </c>
      <c r="AM141" s="180">
        <f t="shared" si="24"/>
        <v>0</v>
      </c>
      <c r="AN141" s="180">
        <f t="shared" si="24"/>
        <v>0</v>
      </c>
      <c r="AO141" s="180">
        <f t="shared" si="24"/>
        <v>0</v>
      </c>
    </row>
    <row r="142" spans="8:41" hidden="1" outlineLevel="1" x14ac:dyDescent="0.75">
      <c r="H142" s="139">
        <f t="shared" si="21"/>
        <v>2043</v>
      </c>
      <c r="L142" s="180">
        <f t="shared" ref="L142:U151" si="25">IF(AND($H142&lt;&gt;"",L$66&lt;&gt;""),IF(AND(L$66&gt;=$H142,L$66&lt;$H142+$D$31),SUMIFS($L$121:$AK$121,$L$66:$AK$66,$H142)/$D$31,0),"")</f>
        <v>0</v>
      </c>
      <c r="M142" s="180">
        <f t="shared" si="25"/>
        <v>0</v>
      </c>
      <c r="N142" s="180">
        <f t="shared" si="25"/>
        <v>0</v>
      </c>
      <c r="O142" s="180">
        <f t="shared" si="25"/>
        <v>0</v>
      </c>
      <c r="P142" s="180">
        <f t="shared" si="25"/>
        <v>0</v>
      </c>
      <c r="Q142" s="180">
        <f t="shared" si="25"/>
        <v>0</v>
      </c>
      <c r="R142" s="180">
        <f t="shared" si="25"/>
        <v>0</v>
      </c>
      <c r="S142" s="180">
        <f t="shared" si="25"/>
        <v>0</v>
      </c>
      <c r="T142" s="180">
        <f t="shared" si="25"/>
        <v>0</v>
      </c>
      <c r="U142" s="180">
        <f t="shared" si="25"/>
        <v>0</v>
      </c>
      <c r="V142" s="180">
        <f t="shared" ref="V142:AE151" si="26">IF(AND($H142&lt;&gt;"",V$66&lt;&gt;""),IF(AND(V$66&gt;=$H142,V$66&lt;$H142+$D$31),SUMIFS($L$121:$AK$121,$L$66:$AK$66,$H142)/$D$31,0),"")</f>
        <v>0</v>
      </c>
      <c r="W142" s="180">
        <f t="shared" si="26"/>
        <v>0</v>
      </c>
      <c r="X142" s="180">
        <f t="shared" si="26"/>
        <v>0</v>
      </c>
      <c r="Y142" s="180">
        <f t="shared" si="26"/>
        <v>0</v>
      </c>
      <c r="Z142" s="180">
        <f t="shared" si="26"/>
        <v>0</v>
      </c>
      <c r="AA142" s="180">
        <f t="shared" si="26"/>
        <v>0</v>
      </c>
      <c r="AB142" s="180">
        <f t="shared" si="26"/>
        <v>0</v>
      </c>
      <c r="AC142" s="180">
        <f t="shared" si="26"/>
        <v>0</v>
      </c>
      <c r="AD142" s="180">
        <f t="shared" si="26"/>
        <v>0</v>
      </c>
      <c r="AE142" s="180">
        <f t="shared" si="26"/>
        <v>0</v>
      </c>
      <c r="AF142" s="180">
        <f t="shared" ref="AF142:AO151" si="27">IF(AND($H142&lt;&gt;"",AF$66&lt;&gt;""),IF(AND(AF$66&gt;=$H142,AF$66&lt;$H142+$D$31),SUMIFS($L$121:$AK$121,$L$66:$AK$66,$H142)/$D$31,0),"")</f>
        <v>0</v>
      </c>
      <c r="AG142" s="180">
        <f t="shared" si="27"/>
        <v>0</v>
      </c>
      <c r="AH142" s="180">
        <f t="shared" si="27"/>
        <v>0</v>
      </c>
      <c r="AI142" s="180">
        <f t="shared" si="27"/>
        <v>0</v>
      </c>
      <c r="AJ142" s="180">
        <f t="shared" si="27"/>
        <v>0</v>
      </c>
      <c r="AK142" s="180">
        <f t="shared" si="27"/>
        <v>0</v>
      </c>
      <c r="AL142" s="180">
        <f t="shared" si="27"/>
        <v>0</v>
      </c>
      <c r="AM142" s="180">
        <f t="shared" si="27"/>
        <v>0</v>
      </c>
      <c r="AN142" s="180">
        <f t="shared" si="27"/>
        <v>0</v>
      </c>
      <c r="AO142" s="180">
        <f t="shared" si="27"/>
        <v>0</v>
      </c>
    </row>
    <row r="143" spans="8:41" hidden="1" outlineLevel="1" x14ac:dyDescent="0.75">
      <c r="H143" s="139">
        <f t="shared" si="21"/>
        <v>2044</v>
      </c>
      <c r="L143" s="180">
        <f t="shared" si="25"/>
        <v>0</v>
      </c>
      <c r="M143" s="180">
        <f t="shared" si="25"/>
        <v>0</v>
      </c>
      <c r="N143" s="180">
        <f t="shared" si="25"/>
        <v>0</v>
      </c>
      <c r="O143" s="180">
        <f t="shared" si="25"/>
        <v>0</v>
      </c>
      <c r="P143" s="180">
        <f t="shared" si="25"/>
        <v>0</v>
      </c>
      <c r="Q143" s="180">
        <f t="shared" si="25"/>
        <v>0</v>
      </c>
      <c r="R143" s="180">
        <f t="shared" si="25"/>
        <v>0</v>
      </c>
      <c r="S143" s="180">
        <f t="shared" si="25"/>
        <v>0</v>
      </c>
      <c r="T143" s="180">
        <f t="shared" si="25"/>
        <v>0</v>
      </c>
      <c r="U143" s="180">
        <f t="shared" si="25"/>
        <v>0</v>
      </c>
      <c r="V143" s="180">
        <f t="shared" si="26"/>
        <v>0</v>
      </c>
      <c r="W143" s="180">
        <f t="shared" si="26"/>
        <v>0</v>
      </c>
      <c r="X143" s="180">
        <f t="shared" si="26"/>
        <v>0</v>
      </c>
      <c r="Y143" s="180">
        <f t="shared" si="26"/>
        <v>0</v>
      </c>
      <c r="Z143" s="180">
        <f t="shared" si="26"/>
        <v>0</v>
      </c>
      <c r="AA143" s="180">
        <f t="shared" si="26"/>
        <v>0</v>
      </c>
      <c r="AB143" s="180">
        <f t="shared" si="26"/>
        <v>0</v>
      </c>
      <c r="AC143" s="180">
        <f t="shared" si="26"/>
        <v>0</v>
      </c>
      <c r="AD143" s="180">
        <f t="shared" si="26"/>
        <v>0</v>
      </c>
      <c r="AE143" s="180">
        <f t="shared" si="26"/>
        <v>0</v>
      </c>
      <c r="AF143" s="180">
        <f t="shared" si="27"/>
        <v>0</v>
      </c>
      <c r="AG143" s="180">
        <f t="shared" si="27"/>
        <v>0</v>
      </c>
      <c r="AH143" s="180">
        <f t="shared" si="27"/>
        <v>0</v>
      </c>
      <c r="AI143" s="180">
        <f t="shared" si="27"/>
        <v>0</v>
      </c>
      <c r="AJ143" s="180">
        <f t="shared" si="27"/>
        <v>0</v>
      </c>
      <c r="AK143" s="180">
        <f t="shared" si="27"/>
        <v>0</v>
      </c>
      <c r="AL143" s="180">
        <f t="shared" si="27"/>
        <v>0</v>
      </c>
      <c r="AM143" s="180">
        <f t="shared" si="27"/>
        <v>0</v>
      </c>
      <c r="AN143" s="180">
        <f t="shared" si="27"/>
        <v>0</v>
      </c>
      <c r="AO143" s="180">
        <f t="shared" si="27"/>
        <v>0</v>
      </c>
    </row>
    <row r="144" spans="8:41" hidden="1" outlineLevel="1" x14ac:dyDescent="0.75">
      <c r="H144" s="139">
        <f t="shared" si="21"/>
        <v>2045</v>
      </c>
      <c r="L144" s="180">
        <f t="shared" si="25"/>
        <v>0</v>
      </c>
      <c r="M144" s="180">
        <f t="shared" si="25"/>
        <v>0</v>
      </c>
      <c r="N144" s="180">
        <f t="shared" si="25"/>
        <v>0</v>
      </c>
      <c r="O144" s="180">
        <f t="shared" si="25"/>
        <v>0</v>
      </c>
      <c r="P144" s="180">
        <f t="shared" si="25"/>
        <v>0</v>
      </c>
      <c r="Q144" s="180">
        <f t="shared" si="25"/>
        <v>0</v>
      </c>
      <c r="R144" s="180">
        <f t="shared" si="25"/>
        <v>0</v>
      </c>
      <c r="S144" s="180">
        <f t="shared" si="25"/>
        <v>0</v>
      </c>
      <c r="T144" s="180">
        <f t="shared" si="25"/>
        <v>0</v>
      </c>
      <c r="U144" s="180">
        <f t="shared" si="25"/>
        <v>0</v>
      </c>
      <c r="V144" s="180">
        <f t="shared" si="26"/>
        <v>0</v>
      </c>
      <c r="W144" s="180">
        <f t="shared" si="26"/>
        <v>0</v>
      </c>
      <c r="X144" s="180">
        <f t="shared" si="26"/>
        <v>0</v>
      </c>
      <c r="Y144" s="180">
        <f t="shared" si="26"/>
        <v>0</v>
      </c>
      <c r="Z144" s="180">
        <f t="shared" si="26"/>
        <v>0</v>
      </c>
      <c r="AA144" s="180">
        <f t="shared" si="26"/>
        <v>0</v>
      </c>
      <c r="AB144" s="180">
        <f t="shared" si="26"/>
        <v>0</v>
      </c>
      <c r="AC144" s="180">
        <f t="shared" si="26"/>
        <v>0</v>
      </c>
      <c r="AD144" s="180">
        <f t="shared" si="26"/>
        <v>0</v>
      </c>
      <c r="AE144" s="180">
        <f t="shared" si="26"/>
        <v>0</v>
      </c>
      <c r="AF144" s="180">
        <f t="shared" si="27"/>
        <v>0</v>
      </c>
      <c r="AG144" s="180">
        <f t="shared" si="27"/>
        <v>0</v>
      </c>
      <c r="AH144" s="180">
        <f t="shared" si="27"/>
        <v>0</v>
      </c>
      <c r="AI144" s="180">
        <f t="shared" si="27"/>
        <v>0</v>
      </c>
      <c r="AJ144" s="180">
        <f t="shared" si="27"/>
        <v>0</v>
      </c>
      <c r="AK144" s="180">
        <f t="shared" si="27"/>
        <v>0</v>
      </c>
      <c r="AL144" s="180">
        <f t="shared" si="27"/>
        <v>0</v>
      </c>
      <c r="AM144" s="180">
        <f t="shared" si="27"/>
        <v>0</v>
      </c>
      <c r="AN144" s="180">
        <f t="shared" si="27"/>
        <v>0</v>
      </c>
      <c r="AO144" s="180">
        <f t="shared" si="27"/>
        <v>0</v>
      </c>
    </row>
    <row r="145" spans="8:41" hidden="1" outlineLevel="1" x14ac:dyDescent="0.75">
      <c r="H145" s="139">
        <f t="shared" si="21"/>
        <v>2046</v>
      </c>
      <c r="L145" s="180">
        <f t="shared" si="25"/>
        <v>0</v>
      </c>
      <c r="M145" s="180">
        <f t="shared" si="25"/>
        <v>0</v>
      </c>
      <c r="N145" s="180">
        <f t="shared" si="25"/>
        <v>0</v>
      </c>
      <c r="O145" s="180">
        <f t="shared" si="25"/>
        <v>0</v>
      </c>
      <c r="P145" s="180">
        <f t="shared" si="25"/>
        <v>0</v>
      </c>
      <c r="Q145" s="180">
        <f t="shared" si="25"/>
        <v>0</v>
      </c>
      <c r="R145" s="180">
        <f t="shared" si="25"/>
        <v>0</v>
      </c>
      <c r="S145" s="180">
        <f t="shared" si="25"/>
        <v>0</v>
      </c>
      <c r="T145" s="180">
        <f t="shared" si="25"/>
        <v>0</v>
      </c>
      <c r="U145" s="180">
        <f t="shared" si="25"/>
        <v>0</v>
      </c>
      <c r="V145" s="180">
        <f t="shared" si="26"/>
        <v>0</v>
      </c>
      <c r="W145" s="180">
        <f t="shared" si="26"/>
        <v>0</v>
      </c>
      <c r="X145" s="180">
        <f t="shared" si="26"/>
        <v>0</v>
      </c>
      <c r="Y145" s="180">
        <f t="shared" si="26"/>
        <v>0</v>
      </c>
      <c r="Z145" s="180">
        <f t="shared" si="26"/>
        <v>0</v>
      </c>
      <c r="AA145" s="180">
        <f t="shared" si="26"/>
        <v>0</v>
      </c>
      <c r="AB145" s="180">
        <f t="shared" si="26"/>
        <v>0</v>
      </c>
      <c r="AC145" s="180">
        <f t="shared" si="26"/>
        <v>0</v>
      </c>
      <c r="AD145" s="180">
        <f t="shared" si="26"/>
        <v>0</v>
      </c>
      <c r="AE145" s="180">
        <f t="shared" si="26"/>
        <v>0</v>
      </c>
      <c r="AF145" s="180">
        <f t="shared" si="27"/>
        <v>0</v>
      </c>
      <c r="AG145" s="180">
        <f t="shared" si="27"/>
        <v>0</v>
      </c>
      <c r="AH145" s="180">
        <f t="shared" si="27"/>
        <v>0</v>
      </c>
      <c r="AI145" s="180">
        <f t="shared" si="27"/>
        <v>0</v>
      </c>
      <c r="AJ145" s="180">
        <f t="shared" si="27"/>
        <v>0</v>
      </c>
      <c r="AK145" s="180">
        <f t="shared" si="27"/>
        <v>0</v>
      </c>
      <c r="AL145" s="180">
        <f t="shared" si="27"/>
        <v>0</v>
      </c>
      <c r="AM145" s="180">
        <f t="shared" si="27"/>
        <v>0</v>
      </c>
      <c r="AN145" s="180">
        <f t="shared" si="27"/>
        <v>0</v>
      </c>
      <c r="AO145" s="180">
        <f t="shared" si="27"/>
        <v>0</v>
      </c>
    </row>
    <row r="146" spans="8:41" hidden="1" outlineLevel="1" x14ac:dyDescent="0.75">
      <c r="H146" s="139">
        <f t="shared" si="21"/>
        <v>2047</v>
      </c>
      <c r="L146" s="180">
        <f t="shared" si="25"/>
        <v>0</v>
      </c>
      <c r="M146" s="180">
        <f t="shared" si="25"/>
        <v>0</v>
      </c>
      <c r="N146" s="180">
        <f t="shared" si="25"/>
        <v>0</v>
      </c>
      <c r="O146" s="180">
        <f t="shared" si="25"/>
        <v>0</v>
      </c>
      <c r="P146" s="180">
        <f t="shared" si="25"/>
        <v>0</v>
      </c>
      <c r="Q146" s="180">
        <f t="shared" si="25"/>
        <v>0</v>
      </c>
      <c r="R146" s="180">
        <f t="shared" si="25"/>
        <v>0</v>
      </c>
      <c r="S146" s="180">
        <f t="shared" si="25"/>
        <v>0</v>
      </c>
      <c r="T146" s="180">
        <f t="shared" si="25"/>
        <v>0</v>
      </c>
      <c r="U146" s="180">
        <f t="shared" si="25"/>
        <v>0</v>
      </c>
      <c r="V146" s="180">
        <f t="shared" si="26"/>
        <v>0</v>
      </c>
      <c r="W146" s="180">
        <f t="shared" si="26"/>
        <v>0</v>
      </c>
      <c r="X146" s="180">
        <f t="shared" si="26"/>
        <v>0</v>
      </c>
      <c r="Y146" s="180">
        <f t="shared" si="26"/>
        <v>0</v>
      </c>
      <c r="Z146" s="180">
        <f t="shared" si="26"/>
        <v>0</v>
      </c>
      <c r="AA146" s="180">
        <f t="shared" si="26"/>
        <v>0</v>
      </c>
      <c r="AB146" s="180">
        <f t="shared" si="26"/>
        <v>0</v>
      </c>
      <c r="AC146" s="180">
        <f t="shared" si="26"/>
        <v>0</v>
      </c>
      <c r="AD146" s="180">
        <f t="shared" si="26"/>
        <v>0</v>
      </c>
      <c r="AE146" s="180">
        <f t="shared" si="26"/>
        <v>0</v>
      </c>
      <c r="AF146" s="180">
        <f t="shared" si="27"/>
        <v>0</v>
      </c>
      <c r="AG146" s="180">
        <f t="shared" si="27"/>
        <v>0</v>
      </c>
      <c r="AH146" s="180">
        <f t="shared" si="27"/>
        <v>0</v>
      </c>
      <c r="AI146" s="180">
        <f t="shared" si="27"/>
        <v>0</v>
      </c>
      <c r="AJ146" s="180">
        <f t="shared" si="27"/>
        <v>0</v>
      </c>
      <c r="AK146" s="180">
        <f t="shared" si="27"/>
        <v>0</v>
      </c>
      <c r="AL146" s="180">
        <f t="shared" si="27"/>
        <v>0</v>
      </c>
      <c r="AM146" s="180">
        <f t="shared" si="27"/>
        <v>0</v>
      </c>
      <c r="AN146" s="180">
        <f t="shared" si="27"/>
        <v>0</v>
      </c>
      <c r="AO146" s="180">
        <f t="shared" si="27"/>
        <v>0</v>
      </c>
    </row>
    <row r="147" spans="8:41" hidden="1" outlineLevel="1" x14ac:dyDescent="0.75">
      <c r="H147" s="139">
        <f t="shared" si="21"/>
        <v>2048</v>
      </c>
      <c r="L147" s="180">
        <f t="shared" si="25"/>
        <v>0</v>
      </c>
      <c r="M147" s="180">
        <f t="shared" si="25"/>
        <v>0</v>
      </c>
      <c r="N147" s="180">
        <f t="shared" si="25"/>
        <v>0</v>
      </c>
      <c r="O147" s="180">
        <f t="shared" si="25"/>
        <v>0</v>
      </c>
      <c r="P147" s="180">
        <f t="shared" si="25"/>
        <v>0</v>
      </c>
      <c r="Q147" s="180">
        <f t="shared" si="25"/>
        <v>0</v>
      </c>
      <c r="R147" s="180">
        <f t="shared" si="25"/>
        <v>0</v>
      </c>
      <c r="S147" s="180">
        <f t="shared" si="25"/>
        <v>0</v>
      </c>
      <c r="T147" s="180">
        <f t="shared" si="25"/>
        <v>0</v>
      </c>
      <c r="U147" s="180">
        <f t="shared" si="25"/>
        <v>0</v>
      </c>
      <c r="V147" s="180">
        <f t="shared" si="26"/>
        <v>0</v>
      </c>
      <c r="W147" s="180">
        <f t="shared" si="26"/>
        <v>0</v>
      </c>
      <c r="X147" s="180">
        <f t="shared" si="26"/>
        <v>0</v>
      </c>
      <c r="Y147" s="180">
        <f t="shared" si="26"/>
        <v>0</v>
      </c>
      <c r="Z147" s="180">
        <f t="shared" si="26"/>
        <v>0</v>
      </c>
      <c r="AA147" s="180">
        <f t="shared" si="26"/>
        <v>0</v>
      </c>
      <c r="AB147" s="180">
        <f t="shared" si="26"/>
        <v>0</v>
      </c>
      <c r="AC147" s="180">
        <f t="shared" si="26"/>
        <v>0</v>
      </c>
      <c r="AD147" s="180">
        <f t="shared" si="26"/>
        <v>0</v>
      </c>
      <c r="AE147" s="180">
        <f t="shared" si="26"/>
        <v>0</v>
      </c>
      <c r="AF147" s="180">
        <f t="shared" si="27"/>
        <v>0</v>
      </c>
      <c r="AG147" s="180">
        <f t="shared" si="27"/>
        <v>0</v>
      </c>
      <c r="AH147" s="180">
        <f t="shared" si="27"/>
        <v>0</v>
      </c>
      <c r="AI147" s="180">
        <f t="shared" si="27"/>
        <v>0</v>
      </c>
      <c r="AJ147" s="180">
        <f t="shared" si="27"/>
        <v>0</v>
      </c>
      <c r="AK147" s="180">
        <f t="shared" si="27"/>
        <v>0</v>
      </c>
      <c r="AL147" s="180">
        <f t="shared" si="27"/>
        <v>0</v>
      </c>
      <c r="AM147" s="180">
        <f t="shared" si="27"/>
        <v>0</v>
      </c>
      <c r="AN147" s="180">
        <f t="shared" si="27"/>
        <v>0</v>
      </c>
      <c r="AO147" s="180">
        <f t="shared" si="27"/>
        <v>0</v>
      </c>
    </row>
    <row r="148" spans="8:41" hidden="1" outlineLevel="1" x14ac:dyDescent="0.75">
      <c r="H148" s="139">
        <f t="shared" si="21"/>
        <v>2049</v>
      </c>
      <c r="L148" s="180">
        <f t="shared" si="25"/>
        <v>0</v>
      </c>
      <c r="M148" s="180">
        <f t="shared" si="25"/>
        <v>0</v>
      </c>
      <c r="N148" s="180">
        <f t="shared" si="25"/>
        <v>0</v>
      </c>
      <c r="O148" s="180">
        <f t="shared" si="25"/>
        <v>0</v>
      </c>
      <c r="P148" s="180">
        <f t="shared" si="25"/>
        <v>0</v>
      </c>
      <c r="Q148" s="180">
        <f t="shared" si="25"/>
        <v>0</v>
      </c>
      <c r="R148" s="180">
        <f t="shared" si="25"/>
        <v>0</v>
      </c>
      <c r="S148" s="180">
        <f t="shared" si="25"/>
        <v>0</v>
      </c>
      <c r="T148" s="180">
        <f t="shared" si="25"/>
        <v>0</v>
      </c>
      <c r="U148" s="180">
        <f t="shared" si="25"/>
        <v>0</v>
      </c>
      <c r="V148" s="180">
        <f t="shared" si="26"/>
        <v>0</v>
      </c>
      <c r="W148" s="180">
        <f t="shared" si="26"/>
        <v>0</v>
      </c>
      <c r="X148" s="180">
        <f t="shared" si="26"/>
        <v>0</v>
      </c>
      <c r="Y148" s="180">
        <f t="shared" si="26"/>
        <v>0</v>
      </c>
      <c r="Z148" s="180">
        <f t="shared" si="26"/>
        <v>0</v>
      </c>
      <c r="AA148" s="180">
        <f t="shared" si="26"/>
        <v>0</v>
      </c>
      <c r="AB148" s="180">
        <f t="shared" si="26"/>
        <v>0</v>
      </c>
      <c r="AC148" s="180">
        <f t="shared" si="26"/>
        <v>0</v>
      </c>
      <c r="AD148" s="180">
        <f t="shared" si="26"/>
        <v>0</v>
      </c>
      <c r="AE148" s="180">
        <f t="shared" si="26"/>
        <v>0</v>
      </c>
      <c r="AF148" s="180">
        <f t="shared" si="27"/>
        <v>0</v>
      </c>
      <c r="AG148" s="180">
        <f t="shared" si="27"/>
        <v>0</v>
      </c>
      <c r="AH148" s="180">
        <f t="shared" si="27"/>
        <v>0</v>
      </c>
      <c r="AI148" s="180">
        <f t="shared" si="27"/>
        <v>0</v>
      </c>
      <c r="AJ148" s="180">
        <f t="shared" si="27"/>
        <v>0</v>
      </c>
      <c r="AK148" s="180">
        <f t="shared" si="27"/>
        <v>0</v>
      </c>
      <c r="AL148" s="180">
        <f t="shared" si="27"/>
        <v>0</v>
      </c>
      <c r="AM148" s="180">
        <f t="shared" si="27"/>
        <v>0</v>
      </c>
      <c r="AN148" s="180">
        <f t="shared" si="27"/>
        <v>0</v>
      </c>
      <c r="AO148" s="180">
        <f t="shared" si="27"/>
        <v>0</v>
      </c>
    </row>
    <row r="149" spans="8:41" hidden="1" outlineLevel="1" x14ac:dyDescent="0.75">
      <c r="H149" s="139">
        <f t="shared" si="21"/>
        <v>2050</v>
      </c>
      <c r="L149" s="180">
        <f t="shared" si="25"/>
        <v>0</v>
      </c>
      <c r="M149" s="180">
        <f t="shared" si="25"/>
        <v>0</v>
      </c>
      <c r="N149" s="180">
        <f t="shared" si="25"/>
        <v>0</v>
      </c>
      <c r="O149" s="180">
        <f t="shared" si="25"/>
        <v>0</v>
      </c>
      <c r="P149" s="180">
        <f t="shared" si="25"/>
        <v>0</v>
      </c>
      <c r="Q149" s="180">
        <f t="shared" si="25"/>
        <v>0</v>
      </c>
      <c r="R149" s="180">
        <f t="shared" si="25"/>
        <v>0</v>
      </c>
      <c r="S149" s="180">
        <f t="shared" si="25"/>
        <v>0</v>
      </c>
      <c r="T149" s="180">
        <f t="shared" si="25"/>
        <v>0</v>
      </c>
      <c r="U149" s="180">
        <f t="shared" si="25"/>
        <v>0</v>
      </c>
      <c r="V149" s="180">
        <f t="shared" si="26"/>
        <v>0</v>
      </c>
      <c r="W149" s="180">
        <f t="shared" si="26"/>
        <v>0</v>
      </c>
      <c r="X149" s="180">
        <f t="shared" si="26"/>
        <v>0</v>
      </c>
      <c r="Y149" s="180">
        <f t="shared" si="26"/>
        <v>0</v>
      </c>
      <c r="Z149" s="180">
        <f t="shared" si="26"/>
        <v>0</v>
      </c>
      <c r="AA149" s="180">
        <f t="shared" si="26"/>
        <v>0</v>
      </c>
      <c r="AB149" s="180">
        <f t="shared" si="26"/>
        <v>0</v>
      </c>
      <c r="AC149" s="180">
        <f t="shared" si="26"/>
        <v>0</v>
      </c>
      <c r="AD149" s="180">
        <f t="shared" si="26"/>
        <v>0</v>
      </c>
      <c r="AE149" s="180">
        <f t="shared" si="26"/>
        <v>0</v>
      </c>
      <c r="AF149" s="180">
        <f t="shared" si="27"/>
        <v>0</v>
      </c>
      <c r="AG149" s="180">
        <f t="shared" si="27"/>
        <v>0</v>
      </c>
      <c r="AH149" s="180">
        <f t="shared" si="27"/>
        <v>0</v>
      </c>
      <c r="AI149" s="180">
        <f t="shared" si="27"/>
        <v>0</v>
      </c>
      <c r="AJ149" s="180">
        <f t="shared" si="27"/>
        <v>0</v>
      </c>
      <c r="AK149" s="180">
        <f t="shared" si="27"/>
        <v>0</v>
      </c>
      <c r="AL149" s="180">
        <f t="shared" si="27"/>
        <v>0</v>
      </c>
      <c r="AM149" s="180">
        <f t="shared" si="27"/>
        <v>0</v>
      </c>
      <c r="AN149" s="180">
        <f t="shared" si="27"/>
        <v>0</v>
      </c>
      <c r="AO149" s="180">
        <f t="shared" si="27"/>
        <v>0</v>
      </c>
    </row>
    <row r="150" spans="8:41" hidden="1" outlineLevel="1" x14ac:dyDescent="0.75">
      <c r="H150" s="139" t="str">
        <f t="shared" si="21"/>
        <v/>
      </c>
      <c r="L150" s="180" t="str">
        <f t="shared" si="25"/>
        <v/>
      </c>
      <c r="M150" s="180" t="str">
        <f t="shared" si="25"/>
        <v/>
      </c>
      <c r="N150" s="180" t="str">
        <f t="shared" si="25"/>
        <v/>
      </c>
      <c r="O150" s="180" t="str">
        <f t="shared" si="25"/>
        <v/>
      </c>
      <c r="P150" s="180" t="str">
        <f t="shared" si="25"/>
        <v/>
      </c>
      <c r="Q150" s="180" t="str">
        <f t="shared" si="25"/>
        <v/>
      </c>
      <c r="R150" s="180" t="str">
        <f t="shared" si="25"/>
        <v/>
      </c>
      <c r="S150" s="180" t="str">
        <f t="shared" si="25"/>
        <v/>
      </c>
      <c r="T150" s="180" t="str">
        <f t="shared" si="25"/>
        <v/>
      </c>
      <c r="U150" s="180" t="str">
        <f t="shared" si="25"/>
        <v/>
      </c>
      <c r="V150" s="180" t="str">
        <f t="shared" si="26"/>
        <v/>
      </c>
      <c r="W150" s="180" t="str">
        <f t="shared" si="26"/>
        <v/>
      </c>
      <c r="X150" s="180" t="str">
        <f t="shared" si="26"/>
        <v/>
      </c>
      <c r="Y150" s="180" t="str">
        <f t="shared" si="26"/>
        <v/>
      </c>
      <c r="Z150" s="180" t="str">
        <f t="shared" si="26"/>
        <v/>
      </c>
      <c r="AA150" s="180" t="str">
        <f t="shared" si="26"/>
        <v/>
      </c>
      <c r="AB150" s="180" t="str">
        <f t="shared" si="26"/>
        <v/>
      </c>
      <c r="AC150" s="180" t="str">
        <f t="shared" si="26"/>
        <v/>
      </c>
      <c r="AD150" s="180" t="str">
        <f t="shared" si="26"/>
        <v/>
      </c>
      <c r="AE150" s="180" t="str">
        <f t="shared" si="26"/>
        <v/>
      </c>
      <c r="AF150" s="180" t="str">
        <f t="shared" si="27"/>
        <v/>
      </c>
      <c r="AG150" s="180" t="str">
        <f t="shared" si="27"/>
        <v/>
      </c>
      <c r="AH150" s="180" t="str">
        <f t="shared" si="27"/>
        <v/>
      </c>
      <c r="AI150" s="180" t="str">
        <f t="shared" si="27"/>
        <v/>
      </c>
      <c r="AJ150" s="180" t="str">
        <f t="shared" si="27"/>
        <v/>
      </c>
      <c r="AK150" s="180" t="str">
        <f t="shared" si="27"/>
        <v/>
      </c>
      <c r="AL150" s="180" t="str">
        <f t="shared" si="27"/>
        <v/>
      </c>
      <c r="AM150" s="180" t="str">
        <f t="shared" si="27"/>
        <v/>
      </c>
      <c r="AN150" s="180" t="str">
        <f t="shared" si="27"/>
        <v/>
      </c>
      <c r="AO150" s="180" t="str">
        <f t="shared" si="27"/>
        <v/>
      </c>
    </row>
    <row r="151" spans="8:41" hidden="1" outlineLevel="1" x14ac:dyDescent="0.75">
      <c r="H151" s="139" t="str">
        <f t="shared" si="21"/>
        <v/>
      </c>
      <c r="L151" s="180" t="str">
        <f t="shared" si="25"/>
        <v/>
      </c>
      <c r="M151" s="180" t="str">
        <f t="shared" si="25"/>
        <v/>
      </c>
      <c r="N151" s="180" t="str">
        <f t="shared" si="25"/>
        <v/>
      </c>
      <c r="O151" s="180" t="str">
        <f t="shared" si="25"/>
        <v/>
      </c>
      <c r="P151" s="180" t="str">
        <f t="shared" si="25"/>
        <v/>
      </c>
      <c r="Q151" s="180" t="str">
        <f t="shared" si="25"/>
        <v/>
      </c>
      <c r="R151" s="180" t="str">
        <f t="shared" si="25"/>
        <v/>
      </c>
      <c r="S151" s="180" t="str">
        <f t="shared" si="25"/>
        <v/>
      </c>
      <c r="T151" s="180" t="str">
        <f t="shared" si="25"/>
        <v/>
      </c>
      <c r="U151" s="180" t="str">
        <f t="shared" si="25"/>
        <v/>
      </c>
      <c r="V151" s="180" t="str">
        <f t="shared" si="26"/>
        <v/>
      </c>
      <c r="W151" s="180" t="str">
        <f t="shared" si="26"/>
        <v/>
      </c>
      <c r="X151" s="180" t="str">
        <f t="shared" si="26"/>
        <v/>
      </c>
      <c r="Y151" s="180" t="str">
        <f t="shared" si="26"/>
        <v/>
      </c>
      <c r="Z151" s="180" t="str">
        <f t="shared" si="26"/>
        <v/>
      </c>
      <c r="AA151" s="180" t="str">
        <f t="shared" si="26"/>
        <v/>
      </c>
      <c r="AB151" s="180" t="str">
        <f t="shared" si="26"/>
        <v/>
      </c>
      <c r="AC151" s="180" t="str">
        <f t="shared" si="26"/>
        <v/>
      </c>
      <c r="AD151" s="180" t="str">
        <f t="shared" si="26"/>
        <v/>
      </c>
      <c r="AE151" s="180" t="str">
        <f t="shared" si="26"/>
        <v/>
      </c>
      <c r="AF151" s="180" t="str">
        <f t="shared" si="27"/>
        <v/>
      </c>
      <c r="AG151" s="180" t="str">
        <f t="shared" si="27"/>
        <v/>
      </c>
      <c r="AH151" s="180" t="str">
        <f t="shared" si="27"/>
        <v/>
      </c>
      <c r="AI151" s="180" t="str">
        <f t="shared" si="27"/>
        <v/>
      </c>
      <c r="AJ151" s="180" t="str">
        <f t="shared" si="27"/>
        <v/>
      </c>
      <c r="AK151" s="180" t="str">
        <f t="shared" si="27"/>
        <v/>
      </c>
      <c r="AL151" s="180" t="str">
        <f t="shared" si="27"/>
        <v/>
      </c>
      <c r="AM151" s="180" t="str">
        <f t="shared" si="27"/>
        <v/>
      </c>
      <c r="AN151" s="180" t="str">
        <f t="shared" si="27"/>
        <v/>
      </c>
      <c r="AO151" s="180" t="str">
        <f t="shared" si="27"/>
        <v/>
      </c>
    </row>
    <row r="152" spans="8:41" ht="17" collapsed="1" x14ac:dyDescent="1.2">
      <c r="I152" s="190"/>
      <c r="J152" s="168" t="s">
        <v>80</v>
      </c>
      <c r="K152" s="168" t="s">
        <v>5</v>
      </c>
      <c r="L152" s="53">
        <f>IF(AND(TRUE,L$66&lt;&gt;""),SUMIFS(Flussi!$F:$F,Flussi!$B:$B,L$66,Flussi!$D:$D,$J152,Flussi!$E:$E,$K152,Flussi!$A:$A,$D$2),"")</f>
        <v>0</v>
      </c>
      <c r="M152" s="53">
        <f>IF(AND(TRUE,M$66&lt;&gt;""),SUMIFS(Flussi!$F:$F,Flussi!$B:$B,M$66,Flussi!$D:$D,$J152,Flussi!$E:$E,$K152,Flussi!$A:$A,$D$2),"")</f>
        <v>0</v>
      </c>
      <c r="N152" s="53">
        <f>IF(AND(TRUE,N$66&lt;&gt;""),SUMIFS(Flussi!$F:$F,Flussi!$B:$B,N$66,Flussi!$D:$D,$J152,Flussi!$E:$E,$K152,Flussi!$A:$A,$D$2),"")</f>
        <v>0</v>
      </c>
      <c r="O152" s="53">
        <f>IF(AND(TRUE,O$66&lt;&gt;""),SUMIFS(Flussi!$F:$F,Flussi!$B:$B,O$66,Flussi!$D:$D,$J152,Flussi!$E:$E,$K152,Flussi!$A:$A,$D$2),"")</f>
        <v>0</v>
      </c>
      <c r="P152" s="53">
        <f>IF(AND(TRUE,P$66&lt;&gt;""),SUMIFS(Flussi!$F:$F,Flussi!$B:$B,P$66,Flussi!$D:$D,$J152,Flussi!$E:$E,$K152,Flussi!$A:$A,$D$2),"")</f>
        <v>0</v>
      </c>
      <c r="Q152" s="53">
        <f>IF(AND(TRUE,Q$66&lt;&gt;""),SUMIFS(Flussi!$F:$F,Flussi!$B:$B,Q$66,Flussi!$D:$D,$J152,Flussi!$E:$E,$K152,Flussi!$A:$A,$D$2),"")</f>
        <v>0</v>
      </c>
      <c r="R152" s="53">
        <f>IF(AND(TRUE,R$66&lt;&gt;""),SUMIFS(Flussi!$F:$F,Flussi!$B:$B,R$66,Flussi!$D:$D,$J152,Flussi!$E:$E,$K152,Flussi!$A:$A,$D$2),"")</f>
        <v>0</v>
      </c>
      <c r="S152" s="53">
        <f>IF(AND(TRUE,S$66&lt;&gt;""),SUMIFS(Flussi!$F:$F,Flussi!$B:$B,S$66,Flussi!$D:$D,$J152,Flussi!$E:$E,$K152,Flussi!$A:$A,$D$2),"")</f>
        <v>0</v>
      </c>
      <c r="T152" s="53">
        <f>IF(AND(TRUE,T$66&lt;&gt;""),SUMIFS(Flussi!$F:$F,Flussi!$B:$B,T$66,Flussi!$D:$D,$J152,Flussi!$E:$E,$K152,Flussi!$A:$A,$D$2),"")</f>
        <v>0</v>
      </c>
      <c r="U152" s="53">
        <f>IF(AND(TRUE,U$66&lt;&gt;""),SUMIFS(Flussi!$F:$F,Flussi!$B:$B,U$66,Flussi!$D:$D,$J152,Flussi!$E:$E,$K152,Flussi!$A:$A,$D$2),"")</f>
        <v>0</v>
      </c>
      <c r="V152" s="53">
        <f>IF(AND(TRUE,V$66&lt;&gt;""),SUMIFS(Flussi!$F:$F,Flussi!$B:$B,V$66,Flussi!$D:$D,$J152,Flussi!$E:$E,$K152,Flussi!$A:$A,$D$2),"")</f>
        <v>0</v>
      </c>
      <c r="W152" s="53">
        <f>IF(AND(TRUE,W$66&lt;&gt;""),SUMIFS(Flussi!$F:$F,Flussi!$B:$B,W$66,Flussi!$D:$D,$J152,Flussi!$E:$E,$K152,Flussi!$A:$A,$D$2),"")</f>
        <v>0</v>
      </c>
      <c r="X152" s="53">
        <f>IF(AND(TRUE,X$66&lt;&gt;""),SUMIFS(Flussi!$F:$F,Flussi!$B:$B,X$66,Flussi!$D:$D,$J152,Flussi!$E:$E,$K152,Flussi!$A:$A,$D$2),"")</f>
        <v>0</v>
      </c>
      <c r="Y152" s="53">
        <f>IF(AND(TRUE,Y$66&lt;&gt;""),SUMIFS(Flussi!$F:$F,Flussi!$B:$B,Y$66,Flussi!$D:$D,$J152,Flussi!$E:$E,$K152,Flussi!$A:$A,$D$2),"")</f>
        <v>0</v>
      </c>
      <c r="Z152" s="53">
        <f>IF(AND(TRUE,Z$66&lt;&gt;""),SUMIFS(Flussi!$F:$F,Flussi!$B:$B,Z$66,Flussi!$D:$D,$J152,Flussi!$E:$E,$K152,Flussi!$A:$A,$D$2),"")</f>
        <v>0</v>
      </c>
      <c r="AA152" s="53">
        <f>IF(AND(TRUE,AA$66&lt;&gt;""),SUMIFS(Flussi!$F:$F,Flussi!$B:$B,AA$66,Flussi!$D:$D,$J152,Flussi!$E:$E,$K152,Flussi!$A:$A,$D$2),"")</f>
        <v>0</v>
      </c>
      <c r="AB152" s="53">
        <f>IF(AND(TRUE,AB$66&lt;&gt;""),SUMIFS(Flussi!$F:$F,Flussi!$B:$B,AB$66,Flussi!$D:$D,$J152,Flussi!$E:$E,$K152,Flussi!$A:$A,$D$2),"")</f>
        <v>0</v>
      </c>
      <c r="AC152" s="53">
        <f>IF(AND(TRUE,AC$66&lt;&gt;""),SUMIFS(Flussi!$F:$F,Flussi!$B:$B,AC$66,Flussi!$D:$D,$J152,Flussi!$E:$E,$K152,Flussi!$A:$A,$D$2),"")</f>
        <v>0</v>
      </c>
      <c r="AD152" s="53">
        <f>IF(AND(TRUE,AD$66&lt;&gt;""),SUMIFS(Flussi!$F:$F,Flussi!$B:$B,AD$66,Flussi!$D:$D,$J152,Flussi!$E:$E,$K152,Flussi!$A:$A,$D$2),"")</f>
        <v>0</v>
      </c>
      <c r="AE152" s="53">
        <f>IF(AND(TRUE,AE$66&lt;&gt;""),SUMIFS(Flussi!$F:$F,Flussi!$B:$B,AE$66,Flussi!$D:$D,$J152,Flussi!$E:$E,$K152,Flussi!$A:$A,$D$2),"")</f>
        <v>0</v>
      </c>
      <c r="AF152" s="53">
        <f>IF(AND(TRUE,AF$66&lt;&gt;""),SUMIFS(Flussi!$F:$F,Flussi!$B:$B,AF$66,Flussi!$D:$D,$J152,Flussi!$E:$E,$K152,Flussi!$A:$A,$D$2),"")</f>
        <v>0</v>
      </c>
      <c r="AG152" s="53">
        <f>IF(AND(TRUE,AG$66&lt;&gt;""),SUMIFS(Flussi!$F:$F,Flussi!$B:$B,AG$66,Flussi!$D:$D,$J152,Flussi!$E:$E,$K152,Flussi!$A:$A,$D$2),"")</f>
        <v>0</v>
      </c>
      <c r="AH152" s="53">
        <f>IF(AND(TRUE,AH$66&lt;&gt;""),SUMIFS(Flussi!$F:$F,Flussi!$B:$B,AH$66,Flussi!$D:$D,$J152,Flussi!$E:$E,$K152,Flussi!$A:$A,$D$2),"")</f>
        <v>0</v>
      </c>
      <c r="AI152" s="53">
        <f>IF(AND(TRUE,AI$66&lt;&gt;""),SUMIFS(Flussi!$F:$F,Flussi!$B:$B,AI$66,Flussi!$D:$D,$J152,Flussi!$E:$E,$K152,Flussi!$A:$A,$D$2),"")</f>
        <v>0</v>
      </c>
      <c r="AJ152" s="53">
        <f>IF(AND(TRUE,AJ$66&lt;&gt;""),SUMIFS(Flussi!$F:$F,Flussi!$B:$B,AJ$66,Flussi!$D:$D,$J152,Flussi!$E:$E,$K152,Flussi!$A:$A,$D$2),"")</f>
        <v>0</v>
      </c>
      <c r="AK152" s="53">
        <f>IF(AND(TRUE,AK$66&lt;&gt;""),SUMIFS(Flussi!$F:$F,Flussi!$B:$B,AK$66,Flussi!$D:$D,$J152,Flussi!$E:$E,$K152,Flussi!$A:$A,$D$2),"")</f>
        <v>0</v>
      </c>
      <c r="AL152" s="53">
        <f>IF(AND(TRUE,AL$66&lt;&gt;""),SUMIFS(Flussi!$F:$F,Flussi!$B:$B,AL$66,Flussi!$D:$D,$J152,Flussi!$E:$E,$K152,Flussi!$A:$A,$D$2),"")</f>
        <v>0</v>
      </c>
      <c r="AM152" s="53">
        <f>IF(AND(TRUE,AM$66&lt;&gt;""),SUMIFS(Flussi!$F:$F,Flussi!$B:$B,AM$66,Flussi!$D:$D,$J152,Flussi!$E:$E,$K152,Flussi!$A:$A,$D$2),"")</f>
        <v>0</v>
      </c>
      <c r="AN152" s="53">
        <f>IF(AND(TRUE,AN$66&lt;&gt;""),SUMIFS(Flussi!$F:$F,Flussi!$B:$B,AN$66,Flussi!$D:$D,$J152,Flussi!$E:$E,$K152,Flussi!$A:$A,$D$2),"")</f>
        <v>0</v>
      </c>
      <c r="AO152" s="53">
        <f>IF(AND(TRUE,AO$66&lt;&gt;""),SUMIFS(Flussi!$F:$F,Flussi!$B:$B,AO$66,Flussi!$D:$D,$J152,Flussi!$E:$E,$K152,Flussi!$A:$A,$D$2),"")</f>
        <v>0</v>
      </c>
    </row>
    <row r="153" spans="8:41" hidden="1" outlineLevel="1" x14ac:dyDescent="0.75">
      <c r="H153" s="181">
        <f>YEAR($E$4)</f>
        <v>2023</v>
      </c>
      <c r="I153" s="181"/>
      <c r="L153" s="180">
        <f t="shared" ref="L153:U162" si="28">IF(AND($H153&lt;&gt;"",L$66&lt;&gt;""),IF(AND(L$66&gt;=$H153,L$66&lt;$H153+$D$31),SUMIFS($L$152:$AK$152,$L$66:$AK$66,$H153)/$D$31,0),"")</f>
        <v>0</v>
      </c>
      <c r="M153" s="180">
        <f t="shared" si="28"/>
        <v>0</v>
      </c>
      <c r="N153" s="180">
        <f t="shared" si="28"/>
        <v>0</v>
      </c>
      <c r="O153" s="180">
        <f t="shared" si="28"/>
        <v>0</v>
      </c>
      <c r="P153" s="180">
        <f t="shared" si="28"/>
        <v>0</v>
      </c>
      <c r="Q153" s="180">
        <f t="shared" si="28"/>
        <v>0</v>
      </c>
      <c r="R153" s="180">
        <f t="shared" si="28"/>
        <v>0</v>
      </c>
      <c r="S153" s="180">
        <f t="shared" si="28"/>
        <v>0</v>
      </c>
      <c r="T153" s="180">
        <f t="shared" si="28"/>
        <v>0</v>
      </c>
      <c r="U153" s="180">
        <f t="shared" si="28"/>
        <v>0</v>
      </c>
      <c r="V153" s="180">
        <f t="shared" ref="V153:AE162" si="29">IF(AND($H153&lt;&gt;"",V$66&lt;&gt;""),IF(AND(V$66&gt;=$H153,V$66&lt;$H153+$D$31),SUMIFS($L$152:$AK$152,$L$66:$AK$66,$H153)/$D$31,0),"")</f>
        <v>0</v>
      </c>
      <c r="W153" s="180">
        <f t="shared" si="29"/>
        <v>0</v>
      </c>
      <c r="X153" s="180">
        <f t="shared" si="29"/>
        <v>0</v>
      </c>
      <c r="Y153" s="180">
        <f t="shared" si="29"/>
        <v>0</v>
      </c>
      <c r="Z153" s="180">
        <f t="shared" si="29"/>
        <v>0</v>
      </c>
      <c r="AA153" s="180">
        <f t="shared" si="29"/>
        <v>0</v>
      </c>
      <c r="AB153" s="180">
        <f t="shared" si="29"/>
        <v>0</v>
      </c>
      <c r="AC153" s="180">
        <f t="shared" si="29"/>
        <v>0</v>
      </c>
      <c r="AD153" s="180">
        <f t="shared" si="29"/>
        <v>0</v>
      </c>
      <c r="AE153" s="180">
        <f t="shared" si="29"/>
        <v>0</v>
      </c>
      <c r="AF153" s="180">
        <f t="shared" ref="AF153:AO162" si="30">IF(AND($H153&lt;&gt;"",AF$66&lt;&gt;""),IF(AND(AF$66&gt;=$H153,AF$66&lt;$H153+$D$31),SUMIFS($L$152:$AK$152,$L$66:$AK$66,$H153)/$D$31,0),"")</f>
        <v>0</v>
      </c>
      <c r="AG153" s="180">
        <f t="shared" si="30"/>
        <v>0</v>
      </c>
      <c r="AH153" s="180">
        <f t="shared" si="30"/>
        <v>0</v>
      </c>
      <c r="AI153" s="180">
        <f t="shared" si="30"/>
        <v>0</v>
      </c>
      <c r="AJ153" s="180">
        <f t="shared" si="30"/>
        <v>0</v>
      </c>
      <c r="AK153" s="180">
        <f t="shared" si="30"/>
        <v>0</v>
      </c>
      <c r="AL153" s="180">
        <f t="shared" si="30"/>
        <v>0</v>
      </c>
      <c r="AM153" s="180">
        <f t="shared" si="30"/>
        <v>0</v>
      </c>
      <c r="AN153" s="180">
        <f t="shared" si="30"/>
        <v>0</v>
      </c>
      <c r="AO153" s="180">
        <f t="shared" si="30"/>
        <v>0</v>
      </c>
    </row>
    <row r="154" spans="8:41" hidden="1" outlineLevel="1" x14ac:dyDescent="0.75">
      <c r="H154" s="139">
        <f t="shared" ref="H154:H182" si="31">IF(H153&lt;&gt;"",IF(H153+1&lt;YEAR($E$4)+$E$5,H153+1,""),"")</f>
        <v>2024</v>
      </c>
      <c r="I154" s="181"/>
      <c r="L154" s="180">
        <f t="shared" si="28"/>
        <v>0</v>
      </c>
      <c r="M154" s="180">
        <f t="shared" si="28"/>
        <v>0</v>
      </c>
      <c r="N154" s="180">
        <f t="shared" si="28"/>
        <v>0</v>
      </c>
      <c r="O154" s="180">
        <f t="shared" si="28"/>
        <v>0</v>
      </c>
      <c r="P154" s="180">
        <f t="shared" si="28"/>
        <v>0</v>
      </c>
      <c r="Q154" s="180">
        <f t="shared" si="28"/>
        <v>0</v>
      </c>
      <c r="R154" s="180">
        <f t="shared" si="28"/>
        <v>0</v>
      </c>
      <c r="S154" s="180">
        <f t="shared" si="28"/>
        <v>0</v>
      </c>
      <c r="T154" s="180">
        <f t="shared" si="28"/>
        <v>0</v>
      </c>
      <c r="U154" s="180">
        <f t="shared" si="28"/>
        <v>0</v>
      </c>
      <c r="V154" s="180">
        <f t="shared" si="29"/>
        <v>0</v>
      </c>
      <c r="W154" s="180">
        <f t="shared" si="29"/>
        <v>0</v>
      </c>
      <c r="X154" s="180">
        <f t="shared" si="29"/>
        <v>0</v>
      </c>
      <c r="Y154" s="180">
        <f t="shared" si="29"/>
        <v>0</v>
      </c>
      <c r="Z154" s="180">
        <f t="shared" si="29"/>
        <v>0</v>
      </c>
      <c r="AA154" s="180">
        <f t="shared" si="29"/>
        <v>0</v>
      </c>
      <c r="AB154" s="180">
        <f t="shared" si="29"/>
        <v>0</v>
      </c>
      <c r="AC154" s="180">
        <f t="shared" si="29"/>
        <v>0</v>
      </c>
      <c r="AD154" s="180">
        <f t="shared" si="29"/>
        <v>0</v>
      </c>
      <c r="AE154" s="180">
        <f t="shared" si="29"/>
        <v>0</v>
      </c>
      <c r="AF154" s="180">
        <f t="shared" si="30"/>
        <v>0</v>
      </c>
      <c r="AG154" s="180">
        <f t="shared" si="30"/>
        <v>0</v>
      </c>
      <c r="AH154" s="180">
        <f t="shared" si="30"/>
        <v>0</v>
      </c>
      <c r="AI154" s="180">
        <f t="shared" si="30"/>
        <v>0</v>
      </c>
      <c r="AJ154" s="180">
        <f t="shared" si="30"/>
        <v>0</v>
      </c>
      <c r="AK154" s="180">
        <f t="shared" si="30"/>
        <v>0</v>
      </c>
      <c r="AL154" s="180">
        <f t="shared" si="30"/>
        <v>0</v>
      </c>
      <c r="AM154" s="180">
        <f t="shared" si="30"/>
        <v>0</v>
      </c>
      <c r="AN154" s="180">
        <f t="shared" si="30"/>
        <v>0</v>
      </c>
      <c r="AO154" s="180">
        <f t="shared" si="30"/>
        <v>0</v>
      </c>
    </row>
    <row r="155" spans="8:41" hidden="1" outlineLevel="1" x14ac:dyDescent="0.75">
      <c r="H155" s="139">
        <f t="shared" si="31"/>
        <v>2025</v>
      </c>
      <c r="L155" s="180">
        <f t="shared" si="28"/>
        <v>0</v>
      </c>
      <c r="M155" s="180">
        <f t="shared" si="28"/>
        <v>0</v>
      </c>
      <c r="N155" s="180">
        <f t="shared" si="28"/>
        <v>0</v>
      </c>
      <c r="O155" s="180">
        <f t="shared" si="28"/>
        <v>0</v>
      </c>
      <c r="P155" s="180">
        <f t="shared" si="28"/>
        <v>0</v>
      </c>
      <c r="Q155" s="180">
        <f t="shared" si="28"/>
        <v>0</v>
      </c>
      <c r="R155" s="180">
        <f t="shared" si="28"/>
        <v>0</v>
      </c>
      <c r="S155" s="180">
        <f t="shared" si="28"/>
        <v>0</v>
      </c>
      <c r="T155" s="180">
        <f t="shared" si="28"/>
        <v>0</v>
      </c>
      <c r="U155" s="180">
        <f t="shared" si="28"/>
        <v>0</v>
      </c>
      <c r="V155" s="180">
        <f t="shared" si="29"/>
        <v>0</v>
      </c>
      <c r="W155" s="180">
        <f t="shared" si="29"/>
        <v>0</v>
      </c>
      <c r="X155" s="180">
        <f t="shared" si="29"/>
        <v>0</v>
      </c>
      <c r="Y155" s="180">
        <f t="shared" si="29"/>
        <v>0</v>
      </c>
      <c r="Z155" s="180">
        <f t="shared" si="29"/>
        <v>0</v>
      </c>
      <c r="AA155" s="180">
        <f t="shared" si="29"/>
        <v>0</v>
      </c>
      <c r="AB155" s="180">
        <f t="shared" si="29"/>
        <v>0</v>
      </c>
      <c r="AC155" s="180">
        <f t="shared" si="29"/>
        <v>0</v>
      </c>
      <c r="AD155" s="180">
        <f t="shared" si="29"/>
        <v>0</v>
      </c>
      <c r="AE155" s="180">
        <f t="shared" si="29"/>
        <v>0</v>
      </c>
      <c r="AF155" s="180">
        <f t="shared" si="30"/>
        <v>0</v>
      </c>
      <c r="AG155" s="180">
        <f t="shared" si="30"/>
        <v>0</v>
      </c>
      <c r="AH155" s="180">
        <f t="shared" si="30"/>
        <v>0</v>
      </c>
      <c r="AI155" s="180">
        <f t="shared" si="30"/>
        <v>0</v>
      </c>
      <c r="AJ155" s="180">
        <f t="shared" si="30"/>
        <v>0</v>
      </c>
      <c r="AK155" s="180">
        <f t="shared" si="30"/>
        <v>0</v>
      </c>
      <c r="AL155" s="180">
        <f t="shared" si="30"/>
        <v>0</v>
      </c>
      <c r="AM155" s="180">
        <f t="shared" si="30"/>
        <v>0</v>
      </c>
      <c r="AN155" s="180">
        <f t="shared" si="30"/>
        <v>0</v>
      </c>
      <c r="AO155" s="180">
        <f t="shared" si="30"/>
        <v>0</v>
      </c>
    </row>
    <row r="156" spans="8:41" hidden="1" outlineLevel="1" x14ac:dyDescent="0.75">
      <c r="H156" s="139">
        <f t="shared" si="31"/>
        <v>2026</v>
      </c>
      <c r="L156" s="180">
        <f t="shared" si="28"/>
        <v>0</v>
      </c>
      <c r="M156" s="180">
        <f t="shared" si="28"/>
        <v>0</v>
      </c>
      <c r="N156" s="180">
        <f t="shared" si="28"/>
        <v>0</v>
      </c>
      <c r="O156" s="180">
        <f t="shared" si="28"/>
        <v>0</v>
      </c>
      <c r="P156" s="180">
        <f t="shared" si="28"/>
        <v>0</v>
      </c>
      <c r="Q156" s="180">
        <f t="shared" si="28"/>
        <v>0</v>
      </c>
      <c r="R156" s="180">
        <f t="shared" si="28"/>
        <v>0</v>
      </c>
      <c r="S156" s="180">
        <f t="shared" si="28"/>
        <v>0</v>
      </c>
      <c r="T156" s="180">
        <f t="shared" si="28"/>
        <v>0</v>
      </c>
      <c r="U156" s="180">
        <f t="shared" si="28"/>
        <v>0</v>
      </c>
      <c r="V156" s="180">
        <f t="shared" si="29"/>
        <v>0</v>
      </c>
      <c r="W156" s="180">
        <f t="shared" si="29"/>
        <v>0</v>
      </c>
      <c r="X156" s="180">
        <f t="shared" si="29"/>
        <v>0</v>
      </c>
      <c r="Y156" s="180">
        <f t="shared" si="29"/>
        <v>0</v>
      </c>
      <c r="Z156" s="180">
        <f t="shared" si="29"/>
        <v>0</v>
      </c>
      <c r="AA156" s="180">
        <f t="shared" si="29"/>
        <v>0</v>
      </c>
      <c r="AB156" s="180">
        <f t="shared" si="29"/>
        <v>0</v>
      </c>
      <c r="AC156" s="180">
        <f t="shared" si="29"/>
        <v>0</v>
      </c>
      <c r="AD156" s="180">
        <f t="shared" si="29"/>
        <v>0</v>
      </c>
      <c r="AE156" s="180">
        <f t="shared" si="29"/>
        <v>0</v>
      </c>
      <c r="AF156" s="180">
        <f t="shared" si="30"/>
        <v>0</v>
      </c>
      <c r="AG156" s="180">
        <f t="shared" si="30"/>
        <v>0</v>
      </c>
      <c r="AH156" s="180">
        <f t="shared" si="30"/>
        <v>0</v>
      </c>
      <c r="AI156" s="180">
        <f t="shared" si="30"/>
        <v>0</v>
      </c>
      <c r="AJ156" s="180">
        <f t="shared" si="30"/>
        <v>0</v>
      </c>
      <c r="AK156" s="180">
        <f t="shared" si="30"/>
        <v>0</v>
      </c>
      <c r="AL156" s="180">
        <f t="shared" si="30"/>
        <v>0</v>
      </c>
      <c r="AM156" s="180">
        <f t="shared" si="30"/>
        <v>0</v>
      </c>
      <c r="AN156" s="180">
        <f t="shared" si="30"/>
        <v>0</v>
      </c>
      <c r="AO156" s="180">
        <f t="shared" si="30"/>
        <v>0</v>
      </c>
    </row>
    <row r="157" spans="8:41" hidden="1" outlineLevel="1" x14ac:dyDescent="0.75">
      <c r="H157" s="139">
        <f t="shared" si="31"/>
        <v>2027</v>
      </c>
      <c r="L157" s="180">
        <f t="shared" si="28"/>
        <v>0</v>
      </c>
      <c r="M157" s="180">
        <f t="shared" si="28"/>
        <v>0</v>
      </c>
      <c r="N157" s="180">
        <f t="shared" si="28"/>
        <v>0</v>
      </c>
      <c r="O157" s="180">
        <f t="shared" si="28"/>
        <v>0</v>
      </c>
      <c r="P157" s="180">
        <f t="shared" si="28"/>
        <v>0</v>
      </c>
      <c r="Q157" s="180">
        <f t="shared" si="28"/>
        <v>0</v>
      </c>
      <c r="R157" s="180">
        <f t="shared" si="28"/>
        <v>0</v>
      </c>
      <c r="S157" s="180">
        <f t="shared" si="28"/>
        <v>0</v>
      </c>
      <c r="T157" s="180">
        <f t="shared" si="28"/>
        <v>0</v>
      </c>
      <c r="U157" s="180">
        <f t="shared" si="28"/>
        <v>0</v>
      </c>
      <c r="V157" s="180">
        <f t="shared" si="29"/>
        <v>0</v>
      </c>
      <c r="W157" s="180">
        <f t="shared" si="29"/>
        <v>0</v>
      </c>
      <c r="X157" s="180">
        <f t="shared" si="29"/>
        <v>0</v>
      </c>
      <c r="Y157" s="180">
        <f t="shared" si="29"/>
        <v>0</v>
      </c>
      <c r="Z157" s="180">
        <f t="shared" si="29"/>
        <v>0</v>
      </c>
      <c r="AA157" s="180">
        <f t="shared" si="29"/>
        <v>0</v>
      </c>
      <c r="AB157" s="180">
        <f t="shared" si="29"/>
        <v>0</v>
      </c>
      <c r="AC157" s="180">
        <f t="shared" si="29"/>
        <v>0</v>
      </c>
      <c r="AD157" s="180">
        <f t="shared" si="29"/>
        <v>0</v>
      </c>
      <c r="AE157" s="180">
        <f t="shared" si="29"/>
        <v>0</v>
      </c>
      <c r="AF157" s="180">
        <f t="shared" si="30"/>
        <v>0</v>
      </c>
      <c r="AG157" s="180">
        <f t="shared" si="30"/>
        <v>0</v>
      </c>
      <c r="AH157" s="180">
        <f t="shared" si="30"/>
        <v>0</v>
      </c>
      <c r="AI157" s="180">
        <f t="shared" si="30"/>
        <v>0</v>
      </c>
      <c r="AJ157" s="180">
        <f t="shared" si="30"/>
        <v>0</v>
      </c>
      <c r="AK157" s="180">
        <f t="shared" si="30"/>
        <v>0</v>
      </c>
      <c r="AL157" s="180">
        <f t="shared" si="30"/>
        <v>0</v>
      </c>
      <c r="AM157" s="180">
        <f t="shared" si="30"/>
        <v>0</v>
      </c>
      <c r="AN157" s="180">
        <f t="shared" si="30"/>
        <v>0</v>
      </c>
      <c r="AO157" s="180">
        <f t="shared" si="30"/>
        <v>0</v>
      </c>
    </row>
    <row r="158" spans="8:41" hidden="1" outlineLevel="1" x14ac:dyDescent="0.75">
      <c r="H158" s="139">
        <f t="shared" si="31"/>
        <v>2028</v>
      </c>
      <c r="L158" s="180">
        <f t="shared" si="28"/>
        <v>0</v>
      </c>
      <c r="M158" s="180">
        <f t="shared" si="28"/>
        <v>0</v>
      </c>
      <c r="N158" s="180">
        <f t="shared" si="28"/>
        <v>0</v>
      </c>
      <c r="O158" s="180">
        <f t="shared" si="28"/>
        <v>0</v>
      </c>
      <c r="P158" s="180">
        <f t="shared" si="28"/>
        <v>0</v>
      </c>
      <c r="Q158" s="180">
        <f t="shared" si="28"/>
        <v>0</v>
      </c>
      <c r="R158" s="180">
        <f t="shared" si="28"/>
        <v>0</v>
      </c>
      <c r="S158" s="180">
        <f t="shared" si="28"/>
        <v>0</v>
      </c>
      <c r="T158" s="180">
        <f t="shared" si="28"/>
        <v>0</v>
      </c>
      <c r="U158" s="180">
        <f t="shared" si="28"/>
        <v>0</v>
      </c>
      <c r="V158" s="180">
        <f t="shared" si="29"/>
        <v>0</v>
      </c>
      <c r="W158" s="180">
        <f t="shared" si="29"/>
        <v>0</v>
      </c>
      <c r="X158" s="180">
        <f t="shared" si="29"/>
        <v>0</v>
      </c>
      <c r="Y158" s="180">
        <f t="shared" si="29"/>
        <v>0</v>
      </c>
      <c r="Z158" s="180">
        <f t="shared" si="29"/>
        <v>0</v>
      </c>
      <c r="AA158" s="180">
        <f t="shared" si="29"/>
        <v>0</v>
      </c>
      <c r="AB158" s="180">
        <f t="shared" si="29"/>
        <v>0</v>
      </c>
      <c r="AC158" s="180">
        <f t="shared" si="29"/>
        <v>0</v>
      </c>
      <c r="AD158" s="180">
        <f t="shared" si="29"/>
        <v>0</v>
      </c>
      <c r="AE158" s="180">
        <f t="shared" si="29"/>
        <v>0</v>
      </c>
      <c r="AF158" s="180">
        <f t="shared" si="30"/>
        <v>0</v>
      </c>
      <c r="AG158" s="180">
        <f t="shared" si="30"/>
        <v>0</v>
      </c>
      <c r="AH158" s="180">
        <f t="shared" si="30"/>
        <v>0</v>
      </c>
      <c r="AI158" s="180">
        <f t="shared" si="30"/>
        <v>0</v>
      </c>
      <c r="AJ158" s="180">
        <f t="shared" si="30"/>
        <v>0</v>
      </c>
      <c r="AK158" s="180">
        <f t="shared" si="30"/>
        <v>0</v>
      </c>
      <c r="AL158" s="180">
        <f t="shared" si="30"/>
        <v>0</v>
      </c>
      <c r="AM158" s="180">
        <f t="shared" si="30"/>
        <v>0</v>
      </c>
      <c r="AN158" s="180">
        <f t="shared" si="30"/>
        <v>0</v>
      </c>
      <c r="AO158" s="180">
        <f t="shared" si="30"/>
        <v>0</v>
      </c>
    </row>
    <row r="159" spans="8:41" hidden="1" outlineLevel="1" x14ac:dyDescent="0.75">
      <c r="H159" s="139">
        <f t="shared" si="31"/>
        <v>2029</v>
      </c>
      <c r="L159" s="180">
        <f t="shared" si="28"/>
        <v>0</v>
      </c>
      <c r="M159" s="180">
        <f t="shared" si="28"/>
        <v>0</v>
      </c>
      <c r="N159" s="180">
        <f t="shared" si="28"/>
        <v>0</v>
      </c>
      <c r="O159" s="180">
        <f t="shared" si="28"/>
        <v>0</v>
      </c>
      <c r="P159" s="180">
        <f t="shared" si="28"/>
        <v>0</v>
      </c>
      <c r="Q159" s="180">
        <f t="shared" si="28"/>
        <v>0</v>
      </c>
      <c r="R159" s="180">
        <f t="shared" si="28"/>
        <v>0</v>
      </c>
      <c r="S159" s="180">
        <f t="shared" si="28"/>
        <v>0</v>
      </c>
      <c r="T159" s="180">
        <f t="shared" si="28"/>
        <v>0</v>
      </c>
      <c r="U159" s="180">
        <f t="shared" si="28"/>
        <v>0</v>
      </c>
      <c r="V159" s="180">
        <f t="shared" si="29"/>
        <v>0</v>
      </c>
      <c r="W159" s="180">
        <f t="shared" si="29"/>
        <v>0</v>
      </c>
      <c r="X159" s="180">
        <f t="shared" si="29"/>
        <v>0</v>
      </c>
      <c r="Y159" s="180">
        <f t="shared" si="29"/>
        <v>0</v>
      </c>
      <c r="Z159" s="180">
        <f t="shared" si="29"/>
        <v>0</v>
      </c>
      <c r="AA159" s="180">
        <f t="shared" si="29"/>
        <v>0</v>
      </c>
      <c r="AB159" s="180">
        <f t="shared" si="29"/>
        <v>0</v>
      </c>
      <c r="AC159" s="180">
        <f t="shared" si="29"/>
        <v>0</v>
      </c>
      <c r="AD159" s="180">
        <f t="shared" si="29"/>
        <v>0</v>
      </c>
      <c r="AE159" s="180">
        <f t="shared" si="29"/>
        <v>0</v>
      </c>
      <c r="AF159" s="180">
        <f t="shared" si="30"/>
        <v>0</v>
      </c>
      <c r="AG159" s="180">
        <f t="shared" si="30"/>
        <v>0</v>
      </c>
      <c r="AH159" s="180">
        <f t="shared" si="30"/>
        <v>0</v>
      </c>
      <c r="AI159" s="180">
        <f t="shared" si="30"/>
        <v>0</v>
      </c>
      <c r="AJ159" s="180">
        <f t="shared" si="30"/>
        <v>0</v>
      </c>
      <c r="AK159" s="180">
        <f t="shared" si="30"/>
        <v>0</v>
      </c>
      <c r="AL159" s="180">
        <f t="shared" si="30"/>
        <v>0</v>
      </c>
      <c r="AM159" s="180">
        <f t="shared" si="30"/>
        <v>0</v>
      </c>
      <c r="AN159" s="180">
        <f t="shared" si="30"/>
        <v>0</v>
      </c>
      <c r="AO159" s="180">
        <f t="shared" si="30"/>
        <v>0</v>
      </c>
    </row>
    <row r="160" spans="8:41" hidden="1" outlineLevel="1" x14ac:dyDescent="0.75">
      <c r="H160" s="139">
        <f t="shared" si="31"/>
        <v>2030</v>
      </c>
      <c r="L160" s="180">
        <f t="shared" si="28"/>
        <v>0</v>
      </c>
      <c r="M160" s="180">
        <f t="shared" si="28"/>
        <v>0</v>
      </c>
      <c r="N160" s="180">
        <f t="shared" si="28"/>
        <v>0</v>
      </c>
      <c r="O160" s="180">
        <f t="shared" si="28"/>
        <v>0</v>
      </c>
      <c r="P160" s="180">
        <f t="shared" si="28"/>
        <v>0</v>
      </c>
      <c r="Q160" s="180">
        <f t="shared" si="28"/>
        <v>0</v>
      </c>
      <c r="R160" s="180">
        <f t="shared" si="28"/>
        <v>0</v>
      </c>
      <c r="S160" s="180">
        <f t="shared" si="28"/>
        <v>0</v>
      </c>
      <c r="T160" s="180">
        <f t="shared" si="28"/>
        <v>0</v>
      </c>
      <c r="U160" s="180">
        <f t="shared" si="28"/>
        <v>0</v>
      </c>
      <c r="V160" s="180">
        <f t="shared" si="29"/>
        <v>0</v>
      </c>
      <c r="W160" s="180">
        <f t="shared" si="29"/>
        <v>0</v>
      </c>
      <c r="X160" s="180">
        <f t="shared" si="29"/>
        <v>0</v>
      </c>
      <c r="Y160" s="180">
        <f t="shared" si="29"/>
        <v>0</v>
      </c>
      <c r="Z160" s="180">
        <f t="shared" si="29"/>
        <v>0</v>
      </c>
      <c r="AA160" s="180">
        <f t="shared" si="29"/>
        <v>0</v>
      </c>
      <c r="AB160" s="180">
        <f t="shared" si="29"/>
        <v>0</v>
      </c>
      <c r="AC160" s="180">
        <f t="shared" si="29"/>
        <v>0</v>
      </c>
      <c r="AD160" s="180">
        <f t="shared" si="29"/>
        <v>0</v>
      </c>
      <c r="AE160" s="180">
        <f t="shared" si="29"/>
        <v>0</v>
      </c>
      <c r="AF160" s="180">
        <f t="shared" si="30"/>
        <v>0</v>
      </c>
      <c r="AG160" s="180">
        <f t="shared" si="30"/>
        <v>0</v>
      </c>
      <c r="AH160" s="180">
        <f t="shared" si="30"/>
        <v>0</v>
      </c>
      <c r="AI160" s="180">
        <f t="shared" si="30"/>
        <v>0</v>
      </c>
      <c r="AJ160" s="180">
        <f t="shared" si="30"/>
        <v>0</v>
      </c>
      <c r="AK160" s="180">
        <f t="shared" si="30"/>
        <v>0</v>
      </c>
      <c r="AL160" s="180">
        <f t="shared" si="30"/>
        <v>0</v>
      </c>
      <c r="AM160" s="180">
        <f t="shared" si="30"/>
        <v>0</v>
      </c>
      <c r="AN160" s="180">
        <f t="shared" si="30"/>
        <v>0</v>
      </c>
      <c r="AO160" s="180">
        <f t="shared" si="30"/>
        <v>0</v>
      </c>
    </row>
    <row r="161" spans="8:41" hidden="1" outlineLevel="1" x14ac:dyDescent="0.75">
      <c r="H161" s="139">
        <f t="shared" si="31"/>
        <v>2031</v>
      </c>
      <c r="L161" s="180">
        <f t="shared" si="28"/>
        <v>0</v>
      </c>
      <c r="M161" s="180">
        <f t="shared" si="28"/>
        <v>0</v>
      </c>
      <c r="N161" s="180">
        <f t="shared" si="28"/>
        <v>0</v>
      </c>
      <c r="O161" s="180">
        <f t="shared" si="28"/>
        <v>0</v>
      </c>
      <c r="P161" s="180">
        <f t="shared" si="28"/>
        <v>0</v>
      </c>
      <c r="Q161" s="180">
        <f t="shared" si="28"/>
        <v>0</v>
      </c>
      <c r="R161" s="180">
        <f t="shared" si="28"/>
        <v>0</v>
      </c>
      <c r="S161" s="180">
        <f t="shared" si="28"/>
        <v>0</v>
      </c>
      <c r="T161" s="180">
        <f t="shared" si="28"/>
        <v>0</v>
      </c>
      <c r="U161" s="180">
        <f t="shared" si="28"/>
        <v>0</v>
      </c>
      <c r="V161" s="180">
        <f t="shared" si="29"/>
        <v>0</v>
      </c>
      <c r="W161" s="180">
        <f t="shared" si="29"/>
        <v>0</v>
      </c>
      <c r="X161" s="180">
        <f t="shared" si="29"/>
        <v>0</v>
      </c>
      <c r="Y161" s="180">
        <f t="shared" si="29"/>
        <v>0</v>
      </c>
      <c r="Z161" s="180">
        <f t="shared" si="29"/>
        <v>0</v>
      </c>
      <c r="AA161" s="180">
        <f t="shared" si="29"/>
        <v>0</v>
      </c>
      <c r="AB161" s="180">
        <f t="shared" si="29"/>
        <v>0</v>
      </c>
      <c r="AC161" s="180">
        <f t="shared" si="29"/>
        <v>0</v>
      </c>
      <c r="AD161" s="180">
        <f t="shared" si="29"/>
        <v>0</v>
      </c>
      <c r="AE161" s="180">
        <f t="shared" si="29"/>
        <v>0</v>
      </c>
      <c r="AF161" s="180">
        <f t="shared" si="30"/>
        <v>0</v>
      </c>
      <c r="AG161" s="180">
        <f t="shared" si="30"/>
        <v>0</v>
      </c>
      <c r="AH161" s="180">
        <f t="shared" si="30"/>
        <v>0</v>
      </c>
      <c r="AI161" s="180">
        <f t="shared" si="30"/>
        <v>0</v>
      </c>
      <c r="AJ161" s="180">
        <f t="shared" si="30"/>
        <v>0</v>
      </c>
      <c r="AK161" s="180">
        <f t="shared" si="30"/>
        <v>0</v>
      </c>
      <c r="AL161" s="180">
        <f t="shared" si="30"/>
        <v>0</v>
      </c>
      <c r="AM161" s="180">
        <f t="shared" si="30"/>
        <v>0</v>
      </c>
      <c r="AN161" s="180">
        <f t="shared" si="30"/>
        <v>0</v>
      </c>
      <c r="AO161" s="180">
        <f t="shared" si="30"/>
        <v>0</v>
      </c>
    </row>
    <row r="162" spans="8:41" hidden="1" outlineLevel="1" x14ac:dyDescent="0.75">
      <c r="H162" s="139">
        <f t="shared" si="31"/>
        <v>2032</v>
      </c>
      <c r="L162" s="180">
        <f t="shared" si="28"/>
        <v>0</v>
      </c>
      <c r="M162" s="180">
        <f t="shared" si="28"/>
        <v>0</v>
      </c>
      <c r="N162" s="180">
        <f t="shared" si="28"/>
        <v>0</v>
      </c>
      <c r="O162" s="180">
        <f t="shared" si="28"/>
        <v>0</v>
      </c>
      <c r="P162" s="180">
        <f t="shared" si="28"/>
        <v>0</v>
      </c>
      <c r="Q162" s="180">
        <f t="shared" si="28"/>
        <v>0</v>
      </c>
      <c r="R162" s="180">
        <f t="shared" si="28"/>
        <v>0</v>
      </c>
      <c r="S162" s="180">
        <f t="shared" si="28"/>
        <v>0</v>
      </c>
      <c r="T162" s="180">
        <f t="shared" si="28"/>
        <v>0</v>
      </c>
      <c r="U162" s="180">
        <f t="shared" si="28"/>
        <v>0</v>
      </c>
      <c r="V162" s="180">
        <f t="shared" si="29"/>
        <v>0</v>
      </c>
      <c r="W162" s="180">
        <f t="shared" si="29"/>
        <v>0</v>
      </c>
      <c r="X162" s="180">
        <f t="shared" si="29"/>
        <v>0</v>
      </c>
      <c r="Y162" s="180">
        <f t="shared" si="29"/>
        <v>0</v>
      </c>
      <c r="Z162" s="180">
        <f t="shared" si="29"/>
        <v>0</v>
      </c>
      <c r="AA162" s="180">
        <f t="shared" si="29"/>
        <v>0</v>
      </c>
      <c r="AB162" s="180">
        <f t="shared" si="29"/>
        <v>0</v>
      </c>
      <c r="AC162" s="180">
        <f t="shared" si="29"/>
        <v>0</v>
      </c>
      <c r="AD162" s="180">
        <f t="shared" si="29"/>
        <v>0</v>
      </c>
      <c r="AE162" s="180">
        <f t="shared" si="29"/>
        <v>0</v>
      </c>
      <c r="AF162" s="180">
        <f t="shared" si="30"/>
        <v>0</v>
      </c>
      <c r="AG162" s="180">
        <f t="shared" si="30"/>
        <v>0</v>
      </c>
      <c r="AH162" s="180">
        <f t="shared" si="30"/>
        <v>0</v>
      </c>
      <c r="AI162" s="180">
        <f t="shared" si="30"/>
        <v>0</v>
      </c>
      <c r="AJ162" s="180">
        <f t="shared" si="30"/>
        <v>0</v>
      </c>
      <c r="AK162" s="180">
        <f t="shared" si="30"/>
        <v>0</v>
      </c>
      <c r="AL162" s="180">
        <f t="shared" si="30"/>
        <v>0</v>
      </c>
      <c r="AM162" s="180">
        <f t="shared" si="30"/>
        <v>0</v>
      </c>
      <c r="AN162" s="180">
        <f t="shared" si="30"/>
        <v>0</v>
      </c>
      <c r="AO162" s="180">
        <f t="shared" si="30"/>
        <v>0</v>
      </c>
    </row>
    <row r="163" spans="8:41" hidden="1" outlineLevel="1" x14ac:dyDescent="0.75">
      <c r="H163" s="139">
        <f t="shared" si="31"/>
        <v>2033</v>
      </c>
      <c r="L163" s="180">
        <f t="shared" ref="L163:U172" si="32">IF(AND($H163&lt;&gt;"",L$66&lt;&gt;""),IF(AND(L$66&gt;=$H163,L$66&lt;$H163+$D$31),SUMIFS($L$152:$AK$152,$L$66:$AK$66,$H163)/$D$31,0),"")</f>
        <v>0</v>
      </c>
      <c r="M163" s="180">
        <f t="shared" si="32"/>
        <v>0</v>
      </c>
      <c r="N163" s="180">
        <f t="shared" si="32"/>
        <v>0</v>
      </c>
      <c r="O163" s="180">
        <f t="shared" si="32"/>
        <v>0</v>
      </c>
      <c r="P163" s="180">
        <f t="shared" si="32"/>
        <v>0</v>
      </c>
      <c r="Q163" s="180">
        <f t="shared" si="32"/>
        <v>0</v>
      </c>
      <c r="R163" s="180">
        <f t="shared" si="32"/>
        <v>0</v>
      </c>
      <c r="S163" s="180">
        <f t="shared" si="32"/>
        <v>0</v>
      </c>
      <c r="T163" s="180">
        <f t="shared" si="32"/>
        <v>0</v>
      </c>
      <c r="U163" s="180">
        <f t="shared" si="32"/>
        <v>0</v>
      </c>
      <c r="V163" s="180">
        <f t="shared" ref="V163:AE172" si="33">IF(AND($H163&lt;&gt;"",V$66&lt;&gt;""),IF(AND(V$66&gt;=$H163,V$66&lt;$H163+$D$31),SUMIFS($L$152:$AK$152,$L$66:$AK$66,$H163)/$D$31,0),"")</f>
        <v>0</v>
      </c>
      <c r="W163" s="180">
        <f t="shared" si="33"/>
        <v>0</v>
      </c>
      <c r="X163" s="180">
        <f t="shared" si="33"/>
        <v>0</v>
      </c>
      <c r="Y163" s="180">
        <f t="shared" si="33"/>
        <v>0</v>
      </c>
      <c r="Z163" s="180">
        <f t="shared" si="33"/>
        <v>0</v>
      </c>
      <c r="AA163" s="180">
        <f t="shared" si="33"/>
        <v>0</v>
      </c>
      <c r="AB163" s="180">
        <f t="shared" si="33"/>
        <v>0</v>
      </c>
      <c r="AC163" s="180">
        <f t="shared" si="33"/>
        <v>0</v>
      </c>
      <c r="AD163" s="180">
        <f t="shared" si="33"/>
        <v>0</v>
      </c>
      <c r="AE163" s="180">
        <f t="shared" si="33"/>
        <v>0</v>
      </c>
      <c r="AF163" s="180">
        <f t="shared" ref="AF163:AO172" si="34">IF(AND($H163&lt;&gt;"",AF$66&lt;&gt;""),IF(AND(AF$66&gt;=$H163,AF$66&lt;$H163+$D$31),SUMIFS($L$152:$AK$152,$L$66:$AK$66,$H163)/$D$31,0),"")</f>
        <v>0</v>
      </c>
      <c r="AG163" s="180">
        <f t="shared" si="34"/>
        <v>0</v>
      </c>
      <c r="AH163" s="180">
        <f t="shared" si="34"/>
        <v>0</v>
      </c>
      <c r="AI163" s="180">
        <f t="shared" si="34"/>
        <v>0</v>
      </c>
      <c r="AJ163" s="180">
        <f t="shared" si="34"/>
        <v>0</v>
      </c>
      <c r="AK163" s="180">
        <f t="shared" si="34"/>
        <v>0</v>
      </c>
      <c r="AL163" s="180">
        <f t="shared" si="34"/>
        <v>0</v>
      </c>
      <c r="AM163" s="180">
        <f t="shared" si="34"/>
        <v>0</v>
      </c>
      <c r="AN163" s="180">
        <f t="shared" si="34"/>
        <v>0</v>
      </c>
      <c r="AO163" s="180">
        <f t="shared" si="34"/>
        <v>0</v>
      </c>
    </row>
    <row r="164" spans="8:41" hidden="1" outlineLevel="1" x14ac:dyDescent="0.75">
      <c r="H164" s="139">
        <f t="shared" si="31"/>
        <v>2034</v>
      </c>
      <c r="L164" s="180">
        <f t="shared" si="32"/>
        <v>0</v>
      </c>
      <c r="M164" s="180">
        <f t="shared" si="32"/>
        <v>0</v>
      </c>
      <c r="N164" s="180">
        <f t="shared" si="32"/>
        <v>0</v>
      </c>
      <c r="O164" s="180">
        <f t="shared" si="32"/>
        <v>0</v>
      </c>
      <c r="P164" s="180">
        <f t="shared" si="32"/>
        <v>0</v>
      </c>
      <c r="Q164" s="180">
        <f t="shared" si="32"/>
        <v>0</v>
      </c>
      <c r="R164" s="180">
        <f t="shared" si="32"/>
        <v>0</v>
      </c>
      <c r="S164" s="180">
        <f t="shared" si="32"/>
        <v>0</v>
      </c>
      <c r="T164" s="180">
        <f t="shared" si="32"/>
        <v>0</v>
      </c>
      <c r="U164" s="180">
        <f t="shared" si="32"/>
        <v>0</v>
      </c>
      <c r="V164" s="180">
        <f t="shared" si="33"/>
        <v>0</v>
      </c>
      <c r="W164" s="180">
        <f t="shared" si="33"/>
        <v>0</v>
      </c>
      <c r="X164" s="180">
        <f t="shared" si="33"/>
        <v>0</v>
      </c>
      <c r="Y164" s="180">
        <f t="shared" si="33"/>
        <v>0</v>
      </c>
      <c r="Z164" s="180">
        <f t="shared" si="33"/>
        <v>0</v>
      </c>
      <c r="AA164" s="180">
        <f t="shared" si="33"/>
        <v>0</v>
      </c>
      <c r="AB164" s="180">
        <f t="shared" si="33"/>
        <v>0</v>
      </c>
      <c r="AC164" s="180">
        <f t="shared" si="33"/>
        <v>0</v>
      </c>
      <c r="AD164" s="180">
        <f t="shared" si="33"/>
        <v>0</v>
      </c>
      <c r="AE164" s="180">
        <f t="shared" si="33"/>
        <v>0</v>
      </c>
      <c r="AF164" s="180">
        <f t="shared" si="34"/>
        <v>0</v>
      </c>
      <c r="AG164" s="180">
        <f t="shared" si="34"/>
        <v>0</v>
      </c>
      <c r="AH164" s="180">
        <f t="shared" si="34"/>
        <v>0</v>
      </c>
      <c r="AI164" s="180">
        <f t="shared" si="34"/>
        <v>0</v>
      </c>
      <c r="AJ164" s="180">
        <f t="shared" si="34"/>
        <v>0</v>
      </c>
      <c r="AK164" s="180">
        <f t="shared" si="34"/>
        <v>0</v>
      </c>
      <c r="AL164" s="180">
        <f t="shared" si="34"/>
        <v>0</v>
      </c>
      <c r="AM164" s="180">
        <f t="shared" si="34"/>
        <v>0</v>
      </c>
      <c r="AN164" s="180">
        <f t="shared" si="34"/>
        <v>0</v>
      </c>
      <c r="AO164" s="180">
        <f t="shared" si="34"/>
        <v>0</v>
      </c>
    </row>
    <row r="165" spans="8:41" hidden="1" outlineLevel="1" x14ac:dyDescent="0.75">
      <c r="H165" s="139">
        <f t="shared" si="31"/>
        <v>2035</v>
      </c>
      <c r="L165" s="180">
        <f t="shared" si="32"/>
        <v>0</v>
      </c>
      <c r="M165" s="180">
        <f t="shared" si="32"/>
        <v>0</v>
      </c>
      <c r="N165" s="180">
        <f t="shared" si="32"/>
        <v>0</v>
      </c>
      <c r="O165" s="180">
        <f t="shared" si="32"/>
        <v>0</v>
      </c>
      <c r="P165" s="180">
        <f t="shared" si="32"/>
        <v>0</v>
      </c>
      <c r="Q165" s="180">
        <f t="shared" si="32"/>
        <v>0</v>
      </c>
      <c r="R165" s="180">
        <f t="shared" si="32"/>
        <v>0</v>
      </c>
      <c r="S165" s="180">
        <f t="shared" si="32"/>
        <v>0</v>
      </c>
      <c r="T165" s="180">
        <f t="shared" si="32"/>
        <v>0</v>
      </c>
      <c r="U165" s="180">
        <f t="shared" si="32"/>
        <v>0</v>
      </c>
      <c r="V165" s="180">
        <f t="shared" si="33"/>
        <v>0</v>
      </c>
      <c r="W165" s="180">
        <f t="shared" si="33"/>
        <v>0</v>
      </c>
      <c r="X165" s="180">
        <f t="shared" si="33"/>
        <v>0</v>
      </c>
      <c r="Y165" s="180">
        <f t="shared" si="33"/>
        <v>0</v>
      </c>
      <c r="Z165" s="180">
        <f t="shared" si="33"/>
        <v>0</v>
      </c>
      <c r="AA165" s="180">
        <f t="shared" si="33"/>
        <v>0</v>
      </c>
      <c r="AB165" s="180">
        <f t="shared" si="33"/>
        <v>0</v>
      </c>
      <c r="AC165" s="180">
        <f t="shared" si="33"/>
        <v>0</v>
      </c>
      <c r="AD165" s="180">
        <f t="shared" si="33"/>
        <v>0</v>
      </c>
      <c r="AE165" s="180">
        <f t="shared" si="33"/>
        <v>0</v>
      </c>
      <c r="AF165" s="180">
        <f t="shared" si="34"/>
        <v>0</v>
      </c>
      <c r="AG165" s="180">
        <f t="shared" si="34"/>
        <v>0</v>
      </c>
      <c r="AH165" s="180">
        <f t="shared" si="34"/>
        <v>0</v>
      </c>
      <c r="AI165" s="180">
        <f t="shared" si="34"/>
        <v>0</v>
      </c>
      <c r="AJ165" s="180">
        <f t="shared" si="34"/>
        <v>0</v>
      </c>
      <c r="AK165" s="180">
        <f t="shared" si="34"/>
        <v>0</v>
      </c>
      <c r="AL165" s="180">
        <f t="shared" si="34"/>
        <v>0</v>
      </c>
      <c r="AM165" s="180">
        <f t="shared" si="34"/>
        <v>0</v>
      </c>
      <c r="AN165" s="180">
        <f t="shared" si="34"/>
        <v>0</v>
      </c>
      <c r="AO165" s="180">
        <f t="shared" si="34"/>
        <v>0</v>
      </c>
    </row>
    <row r="166" spans="8:41" hidden="1" outlineLevel="1" x14ac:dyDescent="0.75">
      <c r="H166" s="139">
        <f t="shared" si="31"/>
        <v>2036</v>
      </c>
      <c r="L166" s="180">
        <f t="shared" si="32"/>
        <v>0</v>
      </c>
      <c r="M166" s="180">
        <f t="shared" si="32"/>
        <v>0</v>
      </c>
      <c r="N166" s="180">
        <f t="shared" si="32"/>
        <v>0</v>
      </c>
      <c r="O166" s="180">
        <f t="shared" si="32"/>
        <v>0</v>
      </c>
      <c r="P166" s="180">
        <f t="shared" si="32"/>
        <v>0</v>
      </c>
      <c r="Q166" s="180">
        <f t="shared" si="32"/>
        <v>0</v>
      </c>
      <c r="R166" s="180">
        <f t="shared" si="32"/>
        <v>0</v>
      </c>
      <c r="S166" s="180">
        <f t="shared" si="32"/>
        <v>0</v>
      </c>
      <c r="T166" s="180">
        <f t="shared" si="32"/>
        <v>0</v>
      </c>
      <c r="U166" s="180">
        <f t="shared" si="32"/>
        <v>0</v>
      </c>
      <c r="V166" s="180">
        <f t="shared" si="33"/>
        <v>0</v>
      </c>
      <c r="W166" s="180">
        <f t="shared" si="33"/>
        <v>0</v>
      </c>
      <c r="X166" s="180">
        <f t="shared" si="33"/>
        <v>0</v>
      </c>
      <c r="Y166" s="180">
        <f t="shared" si="33"/>
        <v>0</v>
      </c>
      <c r="Z166" s="180">
        <f t="shared" si="33"/>
        <v>0</v>
      </c>
      <c r="AA166" s="180">
        <f t="shared" si="33"/>
        <v>0</v>
      </c>
      <c r="AB166" s="180">
        <f t="shared" si="33"/>
        <v>0</v>
      </c>
      <c r="AC166" s="180">
        <f t="shared" si="33"/>
        <v>0</v>
      </c>
      <c r="AD166" s="180">
        <f t="shared" si="33"/>
        <v>0</v>
      </c>
      <c r="AE166" s="180">
        <f t="shared" si="33"/>
        <v>0</v>
      </c>
      <c r="AF166" s="180">
        <f t="shared" si="34"/>
        <v>0</v>
      </c>
      <c r="AG166" s="180">
        <f t="shared" si="34"/>
        <v>0</v>
      </c>
      <c r="AH166" s="180">
        <f t="shared" si="34"/>
        <v>0</v>
      </c>
      <c r="AI166" s="180">
        <f t="shared" si="34"/>
        <v>0</v>
      </c>
      <c r="AJ166" s="180">
        <f t="shared" si="34"/>
        <v>0</v>
      </c>
      <c r="AK166" s="180">
        <f t="shared" si="34"/>
        <v>0</v>
      </c>
      <c r="AL166" s="180">
        <f t="shared" si="34"/>
        <v>0</v>
      </c>
      <c r="AM166" s="180">
        <f t="shared" si="34"/>
        <v>0</v>
      </c>
      <c r="AN166" s="180">
        <f t="shared" si="34"/>
        <v>0</v>
      </c>
      <c r="AO166" s="180">
        <f t="shared" si="34"/>
        <v>0</v>
      </c>
    </row>
    <row r="167" spans="8:41" hidden="1" outlineLevel="1" x14ac:dyDescent="0.75">
      <c r="H167" s="139">
        <f t="shared" si="31"/>
        <v>2037</v>
      </c>
      <c r="L167" s="180">
        <f t="shared" si="32"/>
        <v>0</v>
      </c>
      <c r="M167" s="180">
        <f t="shared" si="32"/>
        <v>0</v>
      </c>
      <c r="N167" s="180">
        <f t="shared" si="32"/>
        <v>0</v>
      </c>
      <c r="O167" s="180">
        <f t="shared" si="32"/>
        <v>0</v>
      </c>
      <c r="P167" s="180">
        <f t="shared" si="32"/>
        <v>0</v>
      </c>
      <c r="Q167" s="180">
        <f t="shared" si="32"/>
        <v>0</v>
      </c>
      <c r="R167" s="180">
        <f t="shared" si="32"/>
        <v>0</v>
      </c>
      <c r="S167" s="180">
        <f t="shared" si="32"/>
        <v>0</v>
      </c>
      <c r="T167" s="180">
        <f t="shared" si="32"/>
        <v>0</v>
      </c>
      <c r="U167" s="180">
        <f t="shared" si="32"/>
        <v>0</v>
      </c>
      <c r="V167" s="180">
        <f t="shared" si="33"/>
        <v>0</v>
      </c>
      <c r="W167" s="180">
        <f t="shared" si="33"/>
        <v>0</v>
      </c>
      <c r="X167" s="180">
        <f t="shared" si="33"/>
        <v>0</v>
      </c>
      <c r="Y167" s="180">
        <f t="shared" si="33"/>
        <v>0</v>
      </c>
      <c r="Z167" s="180">
        <f t="shared" si="33"/>
        <v>0</v>
      </c>
      <c r="AA167" s="180">
        <f t="shared" si="33"/>
        <v>0</v>
      </c>
      <c r="AB167" s="180">
        <f t="shared" si="33"/>
        <v>0</v>
      </c>
      <c r="AC167" s="180">
        <f t="shared" si="33"/>
        <v>0</v>
      </c>
      <c r="AD167" s="180">
        <f t="shared" si="33"/>
        <v>0</v>
      </c>
      <c r="AE167" s="180">
        <f t="shared" si="33"/>
        <v>0</v>
      </c>
      <c r="AF167" s="180">
        <f t="shared" si="34"/>
        <v>0</v>
      </c>
      <c r="AG167" s="180">
        <f t="shared" si="34"/>
        <v>0</v>
      </c>
      <c r="AH167" s="180">
        <f t="shared" si="34"/>
        <v>0</v>
      </c>
      <c r="AI167" s="180">
        <f t="shared" si="34"/>
        <v>0</v>
      </c>
      <c r="AJ167" s="180">
        <f t="shared" si="34"/>
        <v>0</v>
      </c>
      <c r="AK167" s="180">
        <f t="shared" si="34"/>
        <v>0</v>
      </c>
      <c r="AL167" s="180">
        <f t="shared" si="34"/>
        <v>0</v>
      </c>
      <c r="AM167" s="180">
        <f t="shared" si="34"/>
        <v>0</v>
      </c>
      <c r="AN167" s="180">
        <f t="shared" si="34"/>
        <v>0</v>
      </c>
      <c r="AO167" s="180">
        <f t="shared" si="34"/>
        <v>0</v>
      </c>
    </row>
    <row r="168" spans="8:41" hidden="1" outlineLevel="1" x14ac:dyDescent="0.75">
      <c r="H168" s="139">
        <f t="shared" si="31"/>
        <v>2038</v>
      </c>
      <c r="L168" s="180">
        <f t="shared" si="32"/>
        <v>0</v>
      </c>
      <c r="M168" s="180">
        <f t="shared" si="32"/>
        <v>0</v>
      </c>
      <c r="N168" s="180">
        <f t="shared" si="32"/>
        <v>0</v>
      </c>
      <c r="O168" s="180">
        <f t="shared" si="32"/>
        <v>0</v>
      </c>
      <c r="P168" s="180">
        <f t="shared" si="32"/>
        <v>0</v>
      </c>
      <c r="Q168" s="180">
        <f t="shared" si="32"/>
        <v>0</v>
      </c>
      <c r="R168" s="180">
        <f t="shared" si="32"/>
        <v>0</v>
      </c>
      <c r="S168" s="180">
        <f t="shared" si="32"/>
        <v>0</v>
      </c>
      <c r="T168" s="180">
        <f t="shared" si="32"/>
        <v>0</v>
      </c>
      <c r="U168" s="180">
        <f t="shared" si="32"/>
        <v>0</v>
      </c>
      <c r="V168" s="180">
        <f t="shared" si="33"/>
        <v>0</v>
      </c>
      <c r="W168" s="180">
        <f t="shared" si="33"/>
        <v>0</v>
      </c>
      <c r="X168" s="180">
        <f t="shared" si="33"/>
        <v>0</v>
      </c>
      <c r="Y168" s="180">
        <f t="shared" si="33"/>
        <v>0</v>
      </c>
      <c r="Z168" s="180">
        <f t="shared" si="33"/>
        <v>0</v>
      </c>
      <c r="AA168" s="180">
        <f t="shared" si="33"/>
        <v>0</v>
      </c>
      <c r="AB168" s="180">
        <f t="shared" si="33"/>
        <v>0</v>
      </c>
      <c r="AC168" s="180">
        <f t="shared" si="33"/>
        <v>0</v>
      </c>
      <c r="AD168" s="180">
        <f t="shared" si="33"/>
        <v>0</v>
      </c>
      <c r="AE168" s="180">
        <f t="shared" si="33"/>
        <v>0</v>
      </c>
      <c r="AF168" s="180">
        <f t="shared" si="34"/>
        <v>0</v>
      </c>
      <c r="AG168" s="180">
        <f t="shared" si="34"/>
        <v>0</v>
      </c>
      <c r="AH168" s="180">
        <f t="shared" si="34"/>
        <v>0</v>
      </c>
      <c r="AI168" s="180">
        <f t="shared" si="34"/>
        <v>0</v>
      </c>
      <c r="AJ168" s="180">
        <f t="shared" si="34"/>
        <v>0</v>
      </c>
      <c r="AK168" s="180">
        <f t="shared" si="34"/>
        <v>0</v>
      </c>
      <c r="AL168" s="180">
        <f t="shared" si="34"/>
        <v>0</v>
      </c>
      <c r="AM168" s="180">
        <f t="shared" si="34"/>
        <v>0</v>
      </c>
      <c r="AN168" s="180">
        <f t="shared" si="34"/>
        <v>0</v>
      </c>
      <c r="AO168" s="180">
        <f t="shared" si="34"/>
        <v>0</v>
      </c>
    </row>
    <row r="169" spans="8:41" hidden="1" outlineLevel="1" x14ac:dyDescent="0.75">
      <c r="H169" s="139">
        <f t="shared" si="31"/>
        <v>2039</v>
      </c>
      <c r="L169" s="180">
        <f t="shared" si="32"/>
        <v>0</v>
      </c>
      <c r="M169" s="180">
        <f t="shared" si="32"/>
        <v>0</v>
      </c>
      <c r="N169" s="180">
        <f t="shared" si="32"/>
        <v>0</v>
      </c>
      <c r="O169" s="180">
        <f t="shared" si="32"/>
        <v>0</v>
      </c>
      <c r="P169" s="180">
        <f t="shared" si="32"/>
        <v>0</v>
      </c>
      <c r="Q169" s="180">
        <f t="shared" si="32"/>
        <v>0</v>
      </c>
      <c r="R169" s="180">
        <f t="shared" si="32"/>
        <v>0</v>
      </c>
      <c r="S169" s="180">
        <f t="shared" si="32"/>
        <v>0</v>
      </c>
      <c r="T169" s="180">
        <f t="shared" si="32"/>
        <v>0</v>
      </c>
      <c r="U169" s="180">
        <f t="shared" si="32"/>
        <v>0</v>
      </c>
      <c r="V169" s="180">
        <f t="shared" si="33"/>
        <v>0</v>
      </c>
      <c r="W169" s="180">
        <f t="shared" si="33"/>
        <v>0</v>
      </c>
      <c r="X169" s="180">
        <f t="shared" si="33"/>
        <v>0</v>
      </c>
      <c r="Y169" s="180">
        <f t="shared" si="33"/>
        <v>0</v>
      </c>
      <c r="Z169" s="180">
        <f t="shared" si="33"/>
        <v>0</v>
      </c>
      <c r="AA169" s="180">
        <f t="shared" si="33"/>
        <v>0</v>
      </c>
      <c r="AB169" s="180">
        <f t="shared" si="33"/>
        <v>0</v>
      </c>
      <c r="AC169" s="180">
        <f t="shared" si="33"/>
        <v>0</v>
      </c>
      <c r="AD169" s="180">
        <f t="shared" si="33"/>
        <v>0</v>
      </c>
      <c r="AE169" s="180">
        <f t="shared" si="33"/>
        <v>0</v>
      </c>
      <c r="AF169" s="180">
        <f t="shared" si="34"/>
        <v>0</v>
      </c>
      <c r="AG169" s="180">
        <f t="shared" si="34"/>
        <v>0</v>
      </c>
      <c r="AH169" s="180">
        <f t="shared" si="34"/>
        <v>0</v>
      </c>
      <c r="AI169" s="180">
        <f t="shared" si="34"/>
        <v>0</v>
      </c>
      <c r="AJ169" s="180">
        <f t="shared" si="34"/>
        <v>0</v>
      </c>
      <c r="AK169" s="180">
        <f t="shared" si="34"/>
        <v>0</v>
      </c>
      <c r="AL169" s="180">
        <f t="shared" si="34"/>
        <v>0</v>
      </c>
      <c r="AM169" s="180">
        <f t="shared" si="34"/>
        <v>0</v>
      </c>
      <c r="AN169" s="180">
        <f t="shared" si="34"/>
        <v>0</v>
      </c>
      <c r="AO169" s="180">
        <f t="shared" si="34"/>
        <v>0</v>
      </c>
    </row>
    <row r="170" spans="8:41" hidden="1" outlineLevel="1" x14ac:dyDescent="0.75">
      <c r="H170" s="139">
        <f t="shared" si="31"/>
        <v>2040</v>
      </c>
      <c r="L170" s="180">
        <f t="shared" si="32"/>
        <v>0</v>
      </c>
      <c r="M170" s="180">
        <f t="shared" si="32"/>
        <v>0</v>
      </c>
      <c r="N170" s="180">
        <f t="shared" si="32"/>
        <v>0</v>
      </c>
      <c r="O170" s="180">
        <f t="shared" si="32"/>
        <v>0</v>
      </c>
      <c r="P170" s="180">
        <f t="shared" si="32"/>
        <v>0</v>
      </c>
      <c r="Q170" s="180">
        <f t="shared" si="32"/>
        <v>0</v>
      </c>
      <c r="R170" s="180">
        <f t="shared" si="32"/>
        <v>0</v>
      </c>
      <c r="S170" s="180">
        <f t="shared" si="32"/>
        <v>0</v>
      </c>
      <c r="T170" s="180">
        <f t="shared" si="32"/>
        <v>0</v>
      </c>
      <c r="U170" s="180">
        <f t="shared" si="32"/>
        <v>0</v>
      </c>
      <c r="V170" s="180">
        <f t="shared" si="33"/>
        <v>0</v>
      </c>
      <c r="W170" s="180">
        <f t="shared" si="33"/>
        <v>0</v>
      </c>
      <c r="X170" s="180">
        <f t="shared" si="33"/>
        <v>0</v>
      </c>
      <c r="Y170" s="180">
        <f t="shared" si="33"/>
        <v>0</v>
      </c>
      <c r="Z170" s="180">
        <f t="shared" si="33"/>
        <v>0</v>
      </c>
      <c r="AA170" s="180">
        <f t="shared" si="33"/>
        <v>0</v>
      </c>
      <c r="AB170" s="180">
        <f t="shared" si="33"/>
        <v>0</v>
      </c>
      <c r="AC170" s="180">
        <f t="shared" si="33"/>
        <v>0</v>
      </c>
      <c r="AD170" s="180">
        <f t="shared" si="33"/>
        <v>0</v>
      </c>
      <c r="AE170" s="180">
        <f t="shared" si="33"/>
        <v>0</v>
      </c>
      <c r="AF170" s="180">
        <f t="shared" si="34"/>
        <v>0</v>
      </c>
      <c r="AG170" s="180">
        <f t="shared" si="34"/>
        <v>0</v>
      </c>
      <c r="AH170" s="180">
        <f t="shared" si="34"/>
        <v>0</v>
      </c>
      <c r="AI170" s="180">
        <f t="shared" si="34"/>
        <v>0</v>
      </c>
      <c r="AJ170" s="180">
        <f t="shared" si="34"/>
        <v>0</v>
      </c>
      <c r="AK170" s="180">
        <f t="shared" si="34"/>
        <v>0</v>
      </c>
      <c r="AL170" s="180">
        <f t="shared" si="34"/>
        <v>0</v>
      </c>
      <c r="AM170" s="180">
        <f t="shared" si="34"/>
        <v>0</v>
      </c>
      <c r="AN170" s="180">
        <f t="shared" si="34"/>
        <v>0</v>
      </c>
      <c r="AO170" s="180">
        <f t="shared" si="34"/>
        <v>0</v>
      </c>
    </row>
    <row r="171" spans="8:41" hidden="1" outlineLevel="1" x14ac:dyDescent="0.75">
      <c r="H171" s="139">
        <f t="shared" si="31"/>
        <v>2041</v>
      </c>
      <c r="L171" s="180">
        <f t="shared" si="32"/>
        <v>0</v>
      </c>
      <c r="M171" s="180">
        <f t="shared" si="32"/>
        <v>0</v>
      </c>
      <c r="N171" s="180">
        <f t="shared" si="32"/>
        <v>0</v>
      </c>
      <c r="O171" s="180">
        <f t="shared" si="32"/>
        <v>0</v>
      </c>
      <c r="P171" s="180">
        <f t="shared" si="32"/>
        <v>0</v>
      </c>
      <c r="Q171" s="180">
        <f t="shared" si="32"/>
        <v>0</v>
      </c>
      <c r="R171" s="180">
        <f t="shared" si="32"/>
        <v>0</v>
      </c>
      <c r="S171" s="180">
        <f t="shared" si="32"/>
        <v>0</v>
      </c>
      <c r="T171" s="180">
        <f t="shared" si="32"/>
        <v>0</v>
      </c>
      <c r="U171" s="180">
        <f t="shared" si="32"/>
        <v>0</v>
      </c>
      <c r="V171" s="180">
        <f t="shared" si="33"/>
        <v>0</v>
      </c>
      <c r="W171" s="180">
        <f t="shared" si="33"/>
        <v>0</v>
      </c>
      <c r="X171" s="180">
        <f t="shared" si="33"/>
        <v>0</v>
      </c>
      <c r="Y171" s="180">
        <f t="shared" si="33"/>
        <v>0</v>
      </c>
      <c r="Z171" s="180">
        <f t="shared" si="33"/>
        <v>0</v>
      </c>
      <c r="AA171" s="180">
        <f t="shared" si="33"/>
        <v>0</v>
      </c>
      <c r="AB171" s="180">
        <f t="shared" si="33"/>
        <v>0</v>
      </c>
      <c r="AC171" s="180">
        <f t="shared" si="33"/>
        <v>0</v>
      </c>
      <c r="AD171" s="180">
        <f t="shared" si="33"/>
        <v>0</v>
      </c>
      <c r="AE171" s="180">
        <f t="shared" si="33"/>
        <v>0</v>
      </c>
      <c r="AF171" s="180">
        <f t="shared" si="34"/>
        <v>0</v>
      </c>
      <c r="AG171" s="180">
        <f t="shared" si="34"/>
        <v>0</v>
      </c>
      <c r="AH171" s="180">
        <f t="shared" si="34"/>
        <v>0</v>
      </c>
      <c r="AI171" s="180">
        <f t="shared" si="34"/>
        <v>0</v>
      </c>
      <c r="AJ171" s="180">
        <f t="shared" si="34"/>
        <v>0</v>
      </c>
      <c r="AK171" s="180">
        <f t="shared" si="34"/>
        <v>0</v>
      </c>
      <c r="AL171" s="180">
        <f t="shared" si="34"/>
        <v>0</v>
      </c>
      <c r="AM171" s="180">
        <f t="shared" si="34"/>
        <v>0</v>
      </c>
      <c r="AN171" s="180">
        <f t="shared" si="34"/>
        <v>0</v>
      </c>
      <c r="AO171" s="180">
        <f t="shared" si="34"/>
        <v>0</v>
      </c>
    </row>
    <row r="172" spans="8:41" hidden="1" outlineLevel="1" x14ac:dyDescent="0.75">
      <c r="H172" s="139">
        <f t="shared" si="31"/>
        <v>2042</v>
      </c>
      <c r="L172" s="180">
        <f t="shared" si="32"/>
        <v>0</v>
      </c>
      <c r="M172" s="180">
        <f t="shared" si="32"/>
        <v>0</v>
      </c>
      <c r="N172" s="180">
        <f t="shared" si="32"/>
        <v>0</v>
      </c>
      <c r="O172" s="180">
        <f t="shared" si="32"/>
        <v>0</v>
      </c>
      <c r="P172" s="180">
        <f t="shared" si="32"/>
        <v>0</v>
      </c>
      <c r="Q172" s="180">
        <f t="shared" si="32"/>
        <v>0</v>
      </c>
      <c r="R172" s="180">
        <f t="shared" si="32"/>
        <v>0</v>
      </c>
      <c r="S172" s="180">
        <f t="shared" si="32"/>
        <v>0</v>
      </c>
      <c r="T172" s="180">
        <f t="shared" si="32"/>
        <v>0</v>
      </c>
      <c r="U172" s="180">
        <f t="shared" si="32"/>
        <v>0</v>
      </c>
      <c r="V172" s="180">
        <f t="shared" si="33"/>
        <v>0</v>
      </c>
      <c r="W172" s="180">
        <f t="shared" si="33"/>
        <v>0</v>
      </c>
      <c r="X172" s="180">
        <f t="shared" si="33"/>
        <v>0</v>
      </c>
      <c r="Y172" s="180">
        <f t="shared" si="33"/>
        <v>0</v>
      </c>
      <c r="Z172" s="180">
        <f t="shared" si="33"/>
        <v>0</v>
      </c>
      <c r="AA172" s="180">
        <f t="shared" si="33"/>
        <v>0</v>
      </c>
      <c r="AB172" s="180">
        <f t="shared" si="33"/>
        <v>0</v>
      </c>
      <c r="AC172" s="180">
        <f t="shared" si="33"/>
        <v>0</v>
      </c>
      <c r="AD172" s="180">
        <f t="shared" si="33"/>
        <v>0</v>
      </c>
      <c r="AE172" s="180">
        <f t="shared" si="33"/>
        <v>0</v>
      </c>
      <c r="AF172" s="180">
        <f t="shared" si="34"/>
        <v>0</v>
      </c>
      <c r="AG172" s="180">
        <f t="shared" si="34"/>
        <v>0</v>
      </c>
      <c r="AH172" s="180">
        <f t="shared" si="34"/>
        <v>0</v>
      </c>
      <c r="AI172" s="180">
        <f t="shared" si="34"/>
        <v>0</v>
      </c>
      <c r="AJ172" s="180">
        <f t="shared" si="34"/>
        <v>0</v>
      </c>
      <c r="AK172" s="180">
        <f t="shared" si="34"/>
        <v>0</v>
      </c>
      <c r="AL172" s="180">
        <f t="shared" si="34"/>
        <v>0</v>
      </c>
      <c r="AM172" s="180">
        <f t="shared" si="34"/>
        <v>0</v>
      </c>
      <c r="AN172" s="180">
        <f t="shared" si="34"/>
        <v>0</v>
      </c>
      <c r="AO172" s="180">
        <f t="shared" si="34"/>
        <v>0</v>
      </c>
    </row>
    <row r="173" spans="8:41" hidden="1" outlineLevel="1" x14ac:dyDescent="0.75">
      <c r="H173" s="139">
        <f t="shared" si="31"/>
        <v>2043</v>
      </c>
      <c r="L173" s="180">
        <f t="shared" ref="L173:U182" si="35">IF(AND($H173&lt;&gt;"",L$66&lt;&gt;""),IF(AND(L$66&gt;=$H173,L$66&lt;$H173+$D$31),SUMIFS($L$152:$AK$152,$L$66:$AK$66,$H173)/$D$31,0),"")</f>
        <v>0</v>
      </c>
      <c r="M173" s="180">
        <f t="shared" si="35"/>
        <v>0</v>
      </c>
      <c r="N173" s="180">
        <f t="shared" si="35"/>
        <v>0</v>
      </c>
      <c r="O173" s="180">
        <f t="shared" si="35"/>
        <v>0</v>
      </c>
      <c r="P173" s="180">
        <f t="shared" si="35"/>
        <v>0</v>
      </c>
      <c r="Q173" s="180">
        <f t="shared" si="35"/>
        <v>0</v>
      </c>
      <c r="R173" s="180">
        <f t="shared" si="35"/>
        <v>0</v>
      </c>
      <c r="S173" s="180">
        <f t="shared" si="35"/>
        <v>0</v>
      </c>
      <c r="T173" s="180">
        <f t="shared" si="35"/>
        <v>0</v>
      </c>
      <c r="U173" s="180">
        <f t="shared" si="35"/>
        <v>0</v>
      </c>
      <c r="V173" s="180">
        <f t="shared" ref="V173:AE182" si="36">IF(AND($H173&lt;&gt;"",V$66&lt;&gt;""),IF(AND(V$66&gt;=$H173,V$66&lt;$H173+$D$31),SUMIFS($L$152:$AK$152,$L$66:$AK$66,$H173)/$D$31,0),"")</f>
        <v>0</v>
      </c>
      <c r="W173" s="180">
        <f t="shared" si="36"/>
        <v>0</v>
      </c>
      <c r="X173" s="180">
        <f t="shared" si="36"/>
        <v>0</v>
      </c>
      <c r="Y173" s="180">
        <f t="shared" si="36"/>
        <v>0</v>
      </c>
      <c r="Z173" s="180">
        <f t="shared" si="36"/>
        <v>0</v>
      </c>
      <c r="AA173" s="180">
        <f t="shared" si="36"/>
        <v>0</v>
      </c>
      <c r="AB173" s="180">
        <f t="shared" si="36"/>
        <v>0</v>
      </c>
      <c r="AC173" s="180">
        <f t="shared" si="36"/>
        <v>0</v>
      </c>
      <c r="AD173" s="180">
        <f t="shared" si="36"/>
        <v>0</v>
      </c>
      <c r="AE173" s="180">
        <f t="shared" si="36"/>
        <v>0</v>
      </c>
      <c r="AF173" s="180">
        <f t="shared" ref="AF173:AO182" si="37">IF(AND($H173&lt;&gt;"",AF$66&lt;&gt;""),IF(AND(AF$66&gt;=$H173,AF$66&lt;$H173+$D$31),SUMIFS($L$152:$AK$152,$L$66:$AK$66,$H173)/$D$31,0),"")</f>
        <v>0</v>
      </c>
      <c r="AG173" s="180">
        <f t="shared" si="37"/>
        <v>0</v>
      </c>
      <c r="AH173" s="180">
        <f t="shared" si="37"/>
        <v>0</v>
      </c>
      <c r="AI173" s="180">
        <f t="shared" si="37"/>
        <v>0</v>
      </c>
      <c r="AJ173" s="180">
        <f t="shared" si="37"/>
        <v>0</v>
      </c>
      <c r="AK173" s="180">
        <f t="shared" si="37"/>
        <v>0</v>
      </c>
      <c r="AL173" s="180">
        <f t="shared" si="37"/>
        <v>0</v>
      </c>
      <c r="AM173" s="180">
        <f t="shared" si="37"/>
        <v>0</v>
      </c>
      <c r="AN173" s="180">
        <f t="shared" si="37"/>
        <v>0</v>
      </c>
      <c r="AO173" s="180">
        <f t="shared" si="37"/>
        <v>0</v>
      </c>
    </row>
    <row r="174" spans="8:41" hidden="1" outlineLevel="1" x14ac:dyDescent="0.75">
      <c r="H174" s="139">
        <f t="shared" si="31"/>
        <v>2044</v>
      </c>
      <c r="L174" s="180">
        <f t="shared" si="35"/>
        <v>0</v>
      </c>
      <c r="M174" s="180">
        <f t="shared" si="35"/>
        <v>0</v>
      </c>
      <c r="N174" s="180">
        <f t="shared" si="35"/>
        <v>0</v>
      </c>
      <c r="O174" s="180">
        <f t="shared" si="35"/>
        <v>0</v>
      </c>
      <c r="P174" s="180">
        <f t="shared" si="35"/>
        <v>0</v>
      </c>
      <c r="Q174" s="180">
        <f t="shared" si="35"/>
        <v>0</v>
      </c>
      <c r="R174" s="180">
        <f t="shared" si="35"/>
        <v>0</v>
      </c>
      <c r="S174" s="180">
        <f t="shared" si="35"/>
        <v>0</v>
      </c>
      <c r="T174" s="180">
        <f t="shared" si="35"/>
        <v>0</v>
      </c>
      <c r="U174" s="180">
        <f t="shared" si="35"/>
        <v>0</v>
      </c>
      <c r="V174" s="180">
        <f t="shared" si="36"/>
        <v>0</v>
      </c>
      <c r="W174" s="180">
        <f t="shared" si="36"/>
        <v>0</v>
      </c>
      <c r="X174" s="180">
        <f t="shared" si="36"/>
        <v>0</v>
      </c>
      <c r="Y174" s="180">
        <f t="shared" si="36"/>
        <v>0</v>
      </c>
      <c r="Z174" s="180">
        <f t="shared" si="36"/>
        <v>0</v>
      </c>
      <c r="AA174" s="180">
        <f t="shared" si="36"/>
        <v>0</v>
      </c>
      <c r="AB174" s="180">
        <f t="shared" si="36"/>
        <v>0</v>
      </c>
      <c r="AC174" s="180">
        <f t="shared" si="36"/>
        <v>0</v>
      </c>
      <c r="AD174" s="180">
        <f t="shared" si="36"/>
        <v>0</v>
      </c>
      <c r="AE174" s="180">
        <f t="shared" si="36"/>
        <v>0</v>
      </c>
      <c r="AF174" s="180">
        <f t="shared" si="37"/>
        <v>0</v>
      </c>
      <c r="AG174" s="180">
        <f t="shared" si="37"/>
        <v>0</v>
      </c>
      <c r="AH174" s="180">
        <f t="shared" si="37"/>
        <v>0</v>
      </c>
      <c r="AI174" s="180">
        <f t="shared" si="37"/>
        <v>0</v>
      </c>
      <c r="AJ174" s="180">
        <f t="shared" si="37"/>
        <v>0</v>
      </c>
      <c r="AK174" s="180">
        <f t="shared" si="37"/>
        <v>0</v>
      </c>
      <c r="AL174" s="180">
        <f t="shared" si="37"/>
        <v>0</v>
      </c>
      <c r="AM174" s="180">
        <f t="shared" si="37"/>
        <v>0</v>
      </c>
      <c r="AN174" s="180">
        <f t="shared" si="37"/>
        <v>0</v>
      </c>
      <c r="AO174" s="180">
        <f t="shared" si="37"/>
        <v>0</v>
      </c>
    </row>
    <row r="175" spans="8:41" hidden="1" outlineLevel="1" x14ac:dyDescent="0.75">
      <c r="H175" s="139">
        <f t="shared" si="31"/>
        <v>2045</v>
      </c>
      <c r="L175" s="180">
        <f t="shared" si="35"/>
        <v>0</v>
      </c>
      <c r="M175" s="180">
        <f t="shared" si="35"/>
        <v>0</v>
      </c>
      <c r="N175" s="180">
        <f t="shared" si="35"/>
        <v>0</v>
      </c>
      <c r="O175" s="180">
        <f t="shared" si="35"/>
        <v>0</v>
      </c>
      <c r="P175" s="180">
        <f t="shared" si="35"/>
        <v>0</v>
      </c>
      <c r="Q175" s="180">
        <f t="shared" si="35"/>
        <v>0</v>
      </c>
      <c r="R175" s="180">
        <f t="shared" si="35"/>
        <v>0</v>
      </c>
      <c r="S175" s="180">
        <f t="shared" si="35"/>
        <v>0</v>
      </c>
      <c r="T175" s="180">
        <f t="shared" si="35"/>
        <v>0</v>
      </c>
      <c r="U175" s="180">
        <f t="shared" si="35"/>
        <v>0</v>
      </c>
      <c r="V175" s="180">
        <f t="shared" si="36"/>
        <v>0</v>
      </c>
      <c r="W175" s="180">
        <f t="shared" si="36"/>
        <v>0</v>
      </c>
      <c r="X175" s="180">
        <f t="shared" si="36"/>
        <v>0</v>
      </c>
      <c r="Y175" s="180">
        <f t="shared" si="36"/>
        <v>0</v>
      </c>
      <c r="Z175" s="180">
        <f t="shared" si="36"/>
        <v>0</v>
      </c>
      <c r="AA175" s="180">
        <f t="shared" si="36"/>
        <v>0</v>
      </c>
      <c r="AB175" s="180">
        <f t="shared" si="36"/>
        <v>0</v>
      </c>
      <c r="AC175" s="180">
        <f t="shared" si="36"/>
        <v>0</v>
      </c>
      <c r="AD175" s="180">
        <f t="shared" si="36"/>
        <v>0</v>
      </c>
      <c r="AE175" s="180">
        <f t="shared" si="36"/>
        <v>0</v>
      </c>
      <c r="AF175" s="180">
        <f t="shared" si="37"/>
        <v>0</v>
      </c>
      <c r="AG175" s="180">
        <f t="shared" si="37"/>
        <v>0</v>
      </c>
      <c r="AH175" s="180">
        <f t="shared" si="37"/>
        <v>0</v>
      </c>
      <c r="AI175" s="180">
        <f t="shared" si="37"/>
        <v>0</v>
      </c>
      <c r="AJ175" s="180">
        <f t="shared" si="37"/>
        <v>0</v>
      </c>
      <c r="AK175" s="180">
        <f t="shared" si="37"/>
        <v>0</v>
      </c>
      <c r="AL175" s="180">
        <f t="shared" si="37"/>
        <v>0</v>
      </c>
      <c r="AM175" s="180">
        <f t="shared" si="37"/>
        <v>0</v>
      </c>
      <c r="AN175" s="180">
        <f t="shared" si="37"/>
        <v>0</v>
      </c>
      <c r="AO175" s="180">
        <f t="shared" si="37"/>
        <v>0</v>
      </c>
    </row>
    <row r="176" spans="8:41" hidden="1" outlineLevel="1" x14ac:dyDescent="0.75">
      <c r="H176" s="139">
        <f t="shared" si="31"/>
        <v>2046</v>
      </c>
      <c r="L176" s="180">
        <f t="shared" si="35"/>
        <v>0</v>
      </c>
      <c r="M176" s="180">
        <f t="shared" si="35"/>
        <v>0</v>
      </c>
      <c r="N176" s="180">
        <f t="shared" si="35"/>
        <v>0</v>
      </c>
      <c r="O176" s="180">
        <f t="shared" si="35"/>
        <v>0</v>
      </c>
      <c r="P176" s="180">
        <f t="shared" si="35"/>
        <v>0</v>
      </c>
      <c r="Q176" s="180">
        <f t="shared" si="35"/>
        <v>0</v>
      </c>
      <c r="R176" s="180">
        <f t="shared" si="35"/>
        <v>0</v>
      </c>
      <c r="S176" s="180">
        <f t="shared" si="35"/>
        <v>0</v>
      </c>
      <c r="T176" s="180">
        <f t="shared" si="35"/>
        <v>0</v>
      </c>
      <c r="U176" s="180">
        <f t="shared" si="35"/>
        <v>0</v>
      </c>
      <c r="V176" s="180">
        <f t="shared" si="36"/>
        <v>0</v>
      </c>
      <c r="W176" s="180">
        <f t="shared" si="36"/>
        <v>0</v>
      </c>
      <c r="X176" s="180">
        <f t="shared" si="36"/>
        <v>0</v>
      </c>
      <c r="Y176" s="180">
        <f t="shared" si="36"/>
        <v>0</v>
      </c>
      <c r="Z176" s="180">
        <f t="shared" si="36"/>
        <v>0</v>
      </c>
      <c r="AA176" s="180">
        <f t="shared" si="36"/>
        <v>0</v>
      </c>
      <c r="AB176" s="180">
        <f t="shared" si="36"/>
        <v>0</v>
      </c>
      <c r="AC176" s="180">
        <f t="shared" si="36"/>
        <v>0</v>
      </c>
      <c r="AD176" s="180">
        <f t="shared" si="36"/>
        <v>0</v>
      </c>
      <c r="AE176" s="180">
        <f t="shared" si="36"/>
        <v>0</v>
      </c>
      <c r="AF176" s="180">
        <f t="shared" si="37"/>
        <v>0</v>
      </c>
      <c r="AG176" s="180">
        <f t="shared" si="37"/>
        <v>0</v>
      </c>
      <c r="AH176" s="180">
        <f t="shared" si="37"/>
        <v>0</v>
      </c>
      <c r="AI176" s="180">
        <f t="shared" si="37"/>
        <v>0</v>
      </c>
      <c r="AJ176" s="180">
        <f t="shared" si="37"/>
        <v>0</v>
      </c>
      <c r="AK176" s="180">
        <f t="shared" si="37"/>
        <v>0</v>
      </c>
      <c r="AL176" s="180">
        <f t="shared" si="37"/>
        <v>0</v>
      </c>
      <c r="AM176" s="180">
        <f t="shared" si="37"/>
        <v>0</v>
      </c>
      <c r="AN176" s="180">
        <f t="shared" si="37"/>
        <v>0</v>
      </c>
      <c r="AO176" s="180">
        <f t="shared" si="37"/>
        <v>0</v>
      </c>
    </row>
    <row r="177" spans="8:41" hidden="1" outlineLevel="1" x14ac:dyDescent="0.75">
      <c r="H177" s="139">
        <f t="shared" si="31"/>
        <v>2047</v>
      </c>
      <c r="L177" s="180">
        <f t="shared" si="35"/>
        <v>0</v>
      </c>
      <c r="M177" s="180">
        <f t="shared" si="35"/>
        <v>0</v>
      </c>
      <c r="N177" s="180">
        <f t="shared" si="35"/>
        <v>0</v>
      </c>
      <c r="O177" s="180">
        <f t="shared" si="35"/>
        <v>0</v>
      </c>
      <c r="P177" s="180">
        <f t="shared" si="35"/>
        <v>0</v>
      </c>
      <c r="Q177" s="180">
        <f t="shared" si="35"/>
        <v>0</v>
      </c>
      <c r="R177" s="180">
        <f t="shared" si="35"/>
        <v>0</v>
      </c>
      <c r="S177" s="180">
        <f t="shared" si="35"/>
        <v>0</v>
      </c>
      <c r="T177" s="180">
        <f t="shared" si="35"/>
        <v>0</v>
      </c>
      <c r="U177" s="180">
        <f t="shared" si="35"/>
        <v>0</v>
      </c>
      <c r="V177" s="180">
        <f t="shared" si="36"/>
        <v>0</v>
      </c>
      <c r="W177" s="180">
        <f t="shared" si="36"/>
        <v>0</v>
      </c>
      <c r="X177" s="180">
        <f t="shared" si="36"/>
        <v>0</v>
      </c>
      <c r="Y177" s="180">
        <f t="shared" si="36"/>
        <v>0</v>
      </c>
      <c r="Z177" s="180">
        <f t="shared" si="36"/>
        <v>0</v>
      </c>
      <c r="AA177" s="180">
        <f t="shared" si="36"/>
        <v>0</v>
      </c>
      <c r="AB177" s="180">
        <f t="shared" si="36"/>
        <v>0</v>
      </c>
      <c r="AC177" s="180">
        <f t="shared" si="36"/>
        <v>0</v>
      </c>
      <c r="AD177" s="180">
        <f t="shared" si="36"/>
        <v>0</v>
      </c>
      <c r="AE177" s="180">
        <f t="shared" si="36"/>
        <v>0</v>
      </c>
      <c r="AF177" s="180">
        <f t="shared" si="37"/>
        <v>0</v>
      </c>
      <c r="AG177" s="180">
        <f t="shared" si="37"/>
        <v>0</v>
      </c>
      <c r="AH177" s="180">
        <f t="shared" si="37"/>
        <v>0</v>
      </c>
      <c r="AI177" s="180">
        <f t="shared" si="37"/>
        <v>0</v>
      </c>
      <c r="AJ177" s="180">
        <f t="shared" si="37"/>
        <v>0</v>
      </c>
      <c r="AK177" s="180">
        <f t="shared" si="37"/>
        <v>0</v>
      </c>
      <c r="AL177" s="180">
        <f t="shared" si="37"/>
        <v>0</v>
      </c>
      <c r="AM177" s="180">
        <f t="shared" si="37"/>
        <v>0</v>
      </c>
      <c r="AN177" s="180">
        <f t="shared" si="37"/>
        <v>0</v>
      </c>
      <c r="AO177" s="180">
        <f t="shared" si="37"/>
        <v>0</v>
      </c>
    </row>
    <row r="178" spans="8:41" hidden="1" outlineLevel="1" x14ac:dyDescent="0.75">
      <c r="H178" s="139">
        <f t="shared" si="31"/>
        <v>2048</v>
      </c>
      <c r="L178" s="180">
        <f t="shared" si="35"/>
        <v>0</v>
      </c>
      <c r="M178" s="180">
        <f t="shared" si="35"/>
        <v>0</v>
      </c>
      <c r="N178" s="180">
        <f t="shared" si="35"/>
        <v>0</v>
      </c>
      <c r="O178" s="180">
        <f t="shared" si="35"/>
        <v>0</v>
      </c>
      <c r="P178" s="180">
        <f t="shared" si="35"/>
        <v>0</v>
      </c>
      <c r="Q178" s="180">
        <f t="shared" si="35"/>
        <v>0</v>
      </c>
      <c r="R178" s="180">
        <f t="shared" si="35"/>
        <v>0</v>
      </c>
      <c r="S178" s="180">
        <f t="shared" si="35"/>
        <v>0</v>
      </c>
      <c r="T178" s="180">
        <f t="shared" si="35"/>
        <v>0</v>
      </c>
      <c r="U178" s="180">
        <f t="shared" si="35"/>
        <v>0</v>
      </c>
      <c r="V178" s="180">
        <f t="shared" si="36"/>
        <v>0</v>
      </c>
      <c r="W178" s="180">
        <f t="shared" si="36"/>
        <v>0</v>
      </c>
      <c r="X178" s="180">
        <f t="shared" si="36"/>
        <v>0</v>
      </c>
      <c r="Y178" s="180">
        <f t="shared" si="36"/>
        <v>0</v>
      </c>
      <c r="Z178" s="180">
        <f t="shared" si="36"/>
        <v>0</v>
      </c>
      <c r="AA178" s="180">
        <f t="shared" si="36"/>
        <v>0</v>
      </c>
      <c r="AB178" s="180">
        <f t="shared" si="36"/>
        <v>0</v>
      </c>
      <c r="AC178" s="180">
        <f t="shared" si="36"/>
        <v>0</v>
      </c>
      <c r="AD178" s="180">
        <f t="shared" si="36"/>
        <v>0</v>
      </c>
      <c r="AE178" s="180">
        <f t="shared" si="36"/>
        <v>0</v>
      </c>
      <c r="AF178" s="180">
        <f t="shared" si="37"/>
        <v>0</v>
      </c>
      <c r="AG178" s="180">
        <f t="shared" si="37"/>
        <v>0</v>
      </c>
      <c r="AH178" s="180">
        <f t="shared" si="37"/>
        <v>0</v>
      </c>
      <c r="AI178" s="180">
        <f t="shared" si="37"/>
        <v>0</v>
      </c>
      <c r="AJ178" s="180">
        <f t="shared" si="37"/>
        <v>0</v>
      </c>
      <c r="AK178" s="180">
        <f t="shared" si="37"/>
        <v>0</v>
      </c>
      <c r="AL178" s="180">
        <f t="shared" si="37"/>
        <v>0</v>
      </c>
      <c r="AM178" s="180">
        <f t="shared" si="37"/>
        <v>0</v>
      </c>
      <c r="AN178" s="180">
        <f t="shared" si="37"/>
        <v>0</v>
      </c>
      <c r="AO178" s="180">
        <f t="shared" si="37"/>
        <v>0</v>
      </c>
    </row>
    <row r="179" spans="8:41" hidden="1" outlineLevel="1" x14ac:dyDescent="0.75">
      <c r="H179" s="139">
        <f t="shared" si="31"/>
        <v>2049</v>
      </c>
      <c r="L179" s="180">
        <f t="shared" si="35"/>
        <v>0</v>
      </c>
      <c r="M179" s="180">
        <f t="shared" si="35"/>
        <v>0</v>
      </c>
      <c r="N179" s="180">
        <f t="shared" si="35"/>
        <v>0</v>
      </c>
      <c r="O179" s="180">
        <f t="shared" si="35"/>
        <v>0</v>
      </c>
      <c r="P179" s="180">
        <f t="shared" si="35"/>
        <v>0</v>
      </c>
      <c r="Q179" s="180">
        <f t="shared" si="35"/>
        <v>0</v>
      </c>
      <c r="R179" s="180">
        <f t="shared" si="35"/>
        <v>0</v>
      </c>
      <c r="S179" s="180">
        <f t="shared" si="35"/>
        <v>0</v>
      </c>
      <c r="T179" s="180">
        <f t="shared" si="35"/>
        <v>0</v>
      </c>
      <c r="U179" s="180">
        <f t="shared" si="35"/>
        <v>0</v>
      </c>
      <c r="V179" s="180">
        <f t="shared" si="36"/>
        <v>0</v>
      </c>
      <c r="W179" s="180">
        <f t="shared" si="36"/>
        <v>0</v>
      </c>
      <c r="X179" s="180">
        <f t="shared" si="36"/>
        <v>0</v>
      </c>
      <c r="Y179" s="180">
        <f t="shared" si="36"/>
        <v>0</v>
      </c>
      <c r="Z179" s="180">
        <f t="shared" si="36"/>
        <v>0</v>
      </c>
      <c r="AA179" s="180">
        <f t="shared" si="36"/>
        <v>0</v>
      </c>
      <c r="AB179" s="180">
        <f t="shared" si="36"/>
        <v>0</v>
      </c>
      <c r="AC179" s="180">
        <f t="shared" si="36"/>
        <v>0</v>
      </c>
      <c r="AD179" s="180">
        <f t="shared" si="36"/>
        <v>0</v>
      </c>
      <c r="AE179" s="180">
        <f t="shared" si="36"/>
        <v>0</v>
      </c>
      <c r="AF179" s="180">
        <f t="shared" si="37"/>
        <v>0</v>
      </c>
      <c r="AG179" s="180">
        <f t="shared" si="37"/>
        <v>0</v>
      </c>
      <c r="AH179" s="180">
        <f t="shared" si="37"/>
        <v>0</v>
      </c>
      <c r="AI179" s="180">
        <f t="shared" si="37"/>
        <v>0</v>
      </c>
      <c r="AJ179" s="180">
        <f t="shared" si="37"/>
        <v>0</v>
      </c>
      <c r="AK179" s="180">
        <f t="shared" si="37"/>
        <v>0</v>
      </c>
      <c r="AL179" s="180">
        <f t="shared" si="37"/>
        <v>0</v>
      </c>
      <c r="AM179" s="180">
        <f t="shared" si="37"/>
        <v>0</v>
      </c>
      <c r="AN179" s="180">
        <f t="shared" si="37"/>
        <v>0</v>
      </c>
      <c r="AO179" s="180">
        <f t="shared" si="37"/>
        <v>0</v>
      </c>
    </row>
    <row r="180" spans="8:41" hidden="1" outlineLevel="1" x14ac:dyDescent="0.75">
      <c r="H180" s="139">
        <f t="shared" si="31"/>
        <v>2050</v>
      </c>
      <c r="L180" s="180">
        <f t="shared" si="35"/>
        <v>0</v>
      </c>
      <c r="M180" s="180">
        <f t="shared" si="35"/>
        <v>0</v>
      </c>
      <c r="N180" s="180">
        <f t="shared" si="35"/>
        <v>0</v>
      </c>
      <c r="O180" s="180">
        <f t="shared" si="35"/>
        <v>0</v>
      </c>
      <c r="P180" s="180">
        <f t="shared" si="35"/>
        <v>0</v>
      </c>
      <c r="Q180" s="180">
        <f t="shared" si="35"/>
        <v>0</v>
      </c>
      <c r="R180" s="180">
        <f t="shared" si="35"/>
        <v>0</v>
      </c>
      <c r="S180" s="180">
        <f t="shared" si="35"/>
        <v>0</v>
      </c>
      <c r="T180" s="180">
        <f t="shared" si="35"/>
        <v>0</v>
      </c>
      <c r="U180" s="180">
        <f t="shared" si="35"/>
        <v>0</v>
      </c>
      <c r="V180" s="180">
        <f t="shared" si="36"/>
        <v>0</v>
      </c>
      <c r="W180" s="180">
        <f t="shared" si="36"/>
        <v>0</v>
      </c>
      <c r="X180" s="180">
        <f t="shared" si="36"/>
        <v>0</v>
      </c>
      <c r="Y180" s="180">
        <f t="shared" si="36"/>
        <v>0</v>
      </c>
      <c r="Z180" s="180">
        <f t="shared" si="36"/>
        <v>0</v>
      </c>
      <c r="AA180" s="180">
        <f t="shared" si="36"/>
        <v>0</v>
      </c>
      <c r="AB180" s="180">
        <f t="shared" si="36"/>
        <v>0</v>
      </c>
      <c r="AC180" s="180">
        <f t="shared" si="36"/>
        <v>0</v>
      </c>
      <c r="AD180" s="180">
        <f t="shared" si="36"/>
        <v>0</v>
      </c>
      <c r="AE180" s="180">
        <f t="shared" si="36"/>
        <v>0</v>
      </c>
      <c r="AF180" s="180">
        <f t="shared" si="37"/>
        <v>0</v>
      </c>
      <c r="AG180" s="180">
        <f t="shared" si="37"/>
        <v>0</v>
      </c>
      <c r="AH180" s="180">
        <f t="shared" si="37"/>
        <v>0</v>
      </c>
      <c r="AI180" s="180">
        <f t="shared" si="37"/>
        <v>0</v>
      </c>
      <c r="AJ180" s="180">
        <f t="shared" si="37"/>
        <v>0</v>
      </c>
      <c r="AK180" s="180">
        <f t="shared" si="37"/>
        <v>0</v>
      </c>
      <c r="AL180" s="180">
        <f t="shared" si="37"/>
        <v>0</v>
      </c>
      <c r="AM180" s="180">
        <f t="shared" si="37"/>
        <v>0</v>
      </c>
      <c r="AN180" s="180">
        <f t="shared" si="37"/>
        <v>0</v>
      </c>
      <c r="AO180" s="180">
        <f t="shared" si="37"/>
        <v>0</v>
      </c>
    </row>
    <row r="181" spans="8:41" hidden="1" outlineLevel="1" x14ac:dyDescent="0.75">
      <c r="H181" s="139" t="str">
        <f t="shared" si="31"/>
        <v/>
      </c>
      <c r="L181" s="180" t="str">
        <f t="shared" si="35"/>
        <v/>
      </c>
      <c r="M181" s="180" t="str">
        <f t="shared" si="35"/>
        <v/>
      </c>
      <c r="N181" s="180" t="str">
        <f t="shared" si="35"/>
        <v/>
      </c>
      <c r="O181" s="180" t="str">
        <f t="shared" si="35"/>
        <v/>
      </c>
      <c r="P181" s="180" t="str">
        <f t="shared" si="35"/>
        <v/>
      </c>
      <c r="Q181" s="180" t="str">
        <f t="shared" si="35"/>
        <v/>
      </c>
      <c r="R181" s="180" t="str">
        <f t="shared" si="35"/>
        <v/>
      </c>
      <c r="S181" s="180" t="str">
        <f t="shared" si="35"/>
        <v/>
      </c>
      <c r="T181" s="180" t="str">
        <f t="shared" si="35"/>
        <v/>
      </c>
      <c r="U181" s="180" t="str">
        <f t="shared" si="35"/>
        <v/>
      </c>
      <c r="V181" s="180" t="str">
        <f t="shared" si="36"/>
        <v/>
      </c>
      <c r="W181" s="180" t="str">
        <f t="shared" si="36"/>
        <v/>
      </c>
      <c r="X181" s="180" t="str">
        <f t="shared" si="36"/>
        <v/>
      </c>
      <c r="Y181" s="180" t="str">
        <f t="shared" si="36"/>
        <v/>
      </c>
      <c r="Z181" s="180" t="str">
        <f t="shared" si="36"/>
        <v/>
      </c>
      <c r="AA181" s="180" t="str">
        <f t="shared" si="36"/>
        <v/>
      </c>
      <c r="AB181" s="180" t="str">
        <f t="shared" si="36"/>
        <v/>
      </c>
      <c r="AC181" s="180" t="str">
        <f t="shared" si="36"/>
        <v/>
      </c>
      <c r="AD181" s="180" t="str">
        <f t="shared" si="36"/>
        <v/>
      </c>
      <c r="AE181" s="180" t="str">
        <f t="shared" si="36"/>
        <v/>
      </c>
      <c r="AF181" s="180" t="str">
        <f t="shared" si="37"/>
        <v/>
      </c>
      <c r="AG181" s="180" t="str">
        <f t="shared" si="37"/>
        <v/>
      </c>
      <c r="AH181" s="180" t="str">
        <f t="shared" si="37"/>
        <v/>
      </c>
      <c r="AI181" s="180" t="str">
        <f t="shared" si="37"/>
        <v/>
      </c>
      <c r="AJ181" s="180" t="str">
        <f t="shared" si="37"/>
        <v/>
      </c>
      <c r="AK181" s="180" t="str">
        <f t="shared" si="37"/>
        <v/>
      </c>
      <c r="AL181" s="180" t="str">
        <f t="shared" si="37"/>
        <v/>
      </c>
      <c r="AM181" s="180" t="str">
        <f t="shared" si="37"/>
        <v/>
      </c>
      <c r="AN181" s="180" t="str">
        <f t="shared" si="37"/>
        <v/>
      </c>
      <c r="AO181" s="180" t="str">
        <f t="shared" si="37"/>
        <v/>
      </c>
    </row>
    <row r="182" spans="8:41" hidden="1" outlineLevel="1" x14ac:dyDescent="0.75">
      <c r="H182" s="139" t="str">
        <f t="shared" si="31"/>
        <v/>
      </c>
      <c r="L182" s="180" t="str">
        <f t="shared" si="35"/>
        <v/>
      </c>
      <c r="M182" s="180" t="str">
        <f t="shared" si="35"/>
        <v/>
      </c>
      <c r="N182" s="180" t="str">
        <f t="shared" si="35"/>
        <v/>
      </c>
      <c r="O182" s="180" t="str">
        <f t="shared" si="35"/>
        <v/>
      </c>
      <c r="P182" s="180" t="str">
        <f t="shared" si="35"/>
        <v/>
      </c>
      <c r="Q182" s="180" t="str">
        <f t="shared" si="35"/>
        <v/>
      </c>
      <c r="R182" s="180" t="str">
        <f t="shared" si="35"/>
        <v/>
      </c>
      <c r="S182" s="180" t="str">
        <f t="shared" si="35"/>
        <v/>
      </c>
      <c r="T182" s="180" t="str">
        <f t="shared" si="35"/>
        <v/>
      </c>
      <c r="U182" s="180" t="str">
        <f t="shared" si="35"/>
        <v/>
      </c>
      <c r="V182" s="180" t="str">
        <f t="shared" si="36"/>
        <v/>
      </c>
      <c r="W182" s="180" t="str">
        <f t="shared" si="36"/>
        <v/>
      </c>
      <c r="X182" s="180" t="str">
        <f t="shared" si="36"/>
        <v/>
      </c>
      <c r="Y182" s="180" t="str">
        <f t="shared" si="36"/>
        <v/>
      </c>
      <c r="Z182" s="180" t="str">
        <f t="shared" si="36"/>
        <v/>
      </c>
      <c r="AA182" s="180" t="str">
        <f t="shared" si="36"/>
        <v/>
      </c>
      <c r="AB182" s="180" t="str">
        <f t="shared" si="36"/>
        <v/>
      </c>
      <c r="AC182" s="180" t="str">
        <f t="shared" si="36"/>
        <v/>
      </c>
      <c r="AD182" s="180" t="str">
        <f t="shared" si="36"/>
        <v/>
      </c>
      <c r="AE182" s="180" t="str">
        <f t="shared" si="36"/>
        <v/>
      </c>
      <c r="AF182" s="180" t="str">
        <f t="shared" si="37"/>
        <v/>
      </c>
      <c r="AG182" s="180" t="str">
        <f t="shared" si="37"/>
        <v/>
      </c>
      <c r="AH182" s="180" t="str">
        <f t="shared" si="37"/>
        <v/>
      </c>
      <c r="AI182" s="180" t="str">
        <f t="shared" si="37"/>
        <v/>
      </c>
      <c r="AJ182" s="180" t="str">
        <f t="shared" si="37"/>
        <v/>
      </c>
      <c r="AK182" s="180" t="str">
        <f t="shared" si="37"/>
        <v/>
      </c>
      <c r="AL182" s="180" t="str">
        <f t="shared" si="37"/>
        <v/>
      </c>
      <c r="AM182" s="180" t="str">
        <f t="shared" si="37"/>
        <v/>
      </c>
      <c r="AN182" s="180" t="str">
        <f t="shared" si="37"/>
        <v/>
      </c>
      <c r="AO182" s="180" t="str">
        <f t="shared" si="37"/>
        <v/>
      </c>
    </row>
    <row r="183" spans="8:41" ht="17" collapsed="1" x14ac:dyDescent="1.2">
      <c r="I183" s="139" t="s">
        <v>33</v>
      </c>
      <c r="J183" s="169" t="s">
        <v>23</v>
      </c>
      <c r="K183" s="194" t="s">
        <v>63</v>
      </c>
      <c r="L183" s="53">
        <f t="shared" ref="L183:AO183" si="38">IF(AND(TRUE,L$66&lt;&gt;""),L90+L121+L152,"")</f>
        <v>-215000</v>
      </c>
      <c r="M183" s="53">
        <f t="shared" si="38"/>
        <v>0</v>
      </c>
      <c r="N183" s="53">
        <f t="shared" si="38"/>
        <v>0</v>
      </c>
      <c r="O183" s="53">
        <f t="shared" si="38"/>
        <v>0</v>
      </c>
      <c r="P183" s="53">
        <f t="shared" si="38"/>
        <v>0</v>
      </c>
      <c r="Q183" s="53">
        <f t="shared" si="38"/>
        <v>0</v>
      </c>
      <c r="R183" s="53">
        <f t="shared" si="38"/>
        <v>0</v>
      </c>
      <c r="S183" s="53">
        <f t="shared" si="38"/>
        <v>0</v>
      </c>
      <c r="T183" s="53">
        <f t="shared" si="38"/>
        <v>0</v>
      </c>
      <c r="U183" s="53">
        <f t="shared" si="38"/>
        <v>0</v>
      </c>
      <c r="V183" s="53">
        <f t="shared" si="38"/>
        <v>0</v>
      </c>
      <c r="W183" s="53">
        <f t="shared" si="38"/>
        <v>0</v>
      </c>
      <c r="X183" s="53">
        <f t="shared" si="38"/>
        <v>0</v>
      </c>
      <c r="Y183" s="53">
        <f t="shared" si="38"/>
        <v>0</v>
      </c>
      <c r="Z183" s="53">
        <f t="shared" si="38"/>
        <v>0</v>
      </c>
      <c r="AA183" s="53">
        <f t="shared" si="38"/>
        <v>0</v>
      </c>
      <c r="AB183" s="53">
        <f t="shared" si="38"/>
        <v>0</v>
      </c>
      <c r="AC183" s="53">
        <f t="shared" si="38"/>
        <v>0</v>
      </c>
      <c r="AD183" s="53">
        <f t="shared" si="38"/>
        <v>0</v>
      </c>
      <c r="AE183" s="53">
        <f t="shared" si="38"/>
        <v>0</v>
      </c>
      <c r="AF183" s="53">
        <f t="shared" si="38"/>
        <v>0</v>
      </c>
      <c r="AG183" s="53">
        <f t="shared" si="38"/>
        <v>0</v>
      </c>
      <c r="AH183" s="53">
        <f t="shared" si="38"/>
        <v>0</v>
      </c>
      <c r="AI183" s="53">
        <f t="shared" si="38"/>
        <v>0</v>
      </c>
      <c r="AJ183" s="53">
        <f t="shared" si="38"/>
        <v>0</v>
      </c>
      <c r="AK183" s="53">
        <f t="shared" si="38"/>
        <v>0</v>
      </c>
      <c r="AL183" s="53">
        <f t="shared" si="38"/>
        <v>0</v>
      </c>
      <c r="AM183" s="53">
        <f t="shared" si="38"/>
        <v>0</v>
      </c>
      <c r="AN183" s="53">
        <f t="shared" si="38"/>
        <v>0</v>
      </c>
      <c r="AO183" s="53">
        <f t="shared" si="38"/>
        <v>0</v>
      </c>
    </row>
    <row r="184" spans="8:41" x14ac:dyDescent="0.75">
      <c r="I184" s="187" t="s">
        <v>12</v>
      </c>
      <c r="J184" s="187"/>
      <c r="K184" s="187" t="s">
        <v>63</v>
      </c>
      <c r="L184" s="186">
        <f t="shared" ref="L184:AO184" si="39">IF(AND(TRUE,L$66&lt;&gt;""),SUM(L122:L151)+SUM(L153:L182)+SUM(L91:L120),"")</f>
        <v>-21500</v>
      </c>
      <c r="M184" s="186">
        <f t="shared" si="39"/>
        <v>-21500</v>
      </c>
      <c r="N184" s="186">
        <f t="shared" si="39"/>
        <v>-21500</v>
      </c>
      <c r="O184" s="186">
        <f t="shared" si="39"/>
        <v>-21500</v>
      </c>
      <c r="P184" s="186">
        <f t="shared" si="39"/>
        <v>-21500</v>
      </c>
      <c r="Q184" s="186">
        <f t="shared" si="39"/>
        <v>-21500</v>
      </c>
      <c r="R184" s="186">
        <f t="shared" si="39"/>
        <v>-21500</v>
      </c>
      <c r="S184" s="186">
        <f t="shared" si="39"/>
        <v>-21500</v>
      </c>
      <c r="T184" s="186">
        <f t="shared" si="39"/>
        <v>-21500</v>
      </c>
      <c r="U184" s="186">
        <f t="shared" si="39"/>
        <v>-21500</v>
      </c>
      <c r="V184" s="186">
        <f t="shared" si="39"/>
        <v>0</v>
      </c>
      <c r="W184" s="186">
        <f t="shared" si="39"/>
        <v>0</v>
      </c>
      <c r="X184" s="186">
        <f t="shared" si="39"/>
        <v>0</v>
      </c>
      <c r="Y184" s="186">
        <f t="shared" si="39"/>
        <v>0</v>
      </c>
      <c r="Z184" s="186">
        <f t="shared" si="39"/>
        <v>0</v>
      </c>
      <c r="AA184" s="186">
        <f t="shared" si="39"/>
        <v>0</v>
      </c>
      <c r="AB184" s="186">
        <f t="shared" si="39"/>
        <v>0</v>
      </c>
      <c r="AC184" s="186">
        <f t="shared" si="39"/>
        <v>0</v>
      </c>
      <c r="AD184" s="186">
        <f t="shared" si="39"/>
        <v>0</v>
      </c>
      <c r="AE184" s="186">
        <f t="shared" si="39"/>
        <v>0</v>
      </c>
      <c r="AF184" s="186">
        <f t="shared" si="39"/>
        <v>0</v>
      </c>
      <c r="AG184" s="186">
        <f t="shared" si="39"/>
        <v>0</v>
      </c>
      <c r="AH184" s="186">
        <f t="shared" si="39"/>
        <v>0</v>
      </c>
      <c r="AI184" s="186">
        <f t="shared" si="39"/>
        <v>0</v>
      </c>
      <c r="AJ184" s="186">
        <f t="shared" si="39"/>
        <v>0</v>
      </c>
      <c r="AK184" s="186">
        <f t="shared" si="39"/>
        <v>0</v>
      </c>
      <c r="AL184" s="186">
        <f t="shared" si="39"/>
        <v>0</v>
      </c>
      <c r="AM184" s="186">
        <f t="shared" si="39"/>
        <v>0</v>
      </c>
      <c r="AN184" s="186">
        <f t="shared" si="39"/>
        <v>0</v>
      </c>
      <c r="AO184" s="186">
        <f t="shared" si="39"/>
        <v>0</v>
      </c>
    </row>
    <row r="185" spans="8:41" x14ac:dyDescent="0.75">
      <c r="I185" s="165" t="s">
        <v>24</v>
      </c>
      <c r="J185" s="165"/>
      <c r="K185" s="165" t="s">
        <v>63</v>
      </c>
      <c r="L185" s="164">
        <f t="shared" ref="L185:AO185" si="40">IF(AND(TRUE,L$66&lt;&gt;""),L84+L184,"")</f>
        <v>-23426.59</v>
      </c>
      <c r="M185" s="164">
        <f t="shared" si="40"/>
        <v>-13400.424687194525</v>
      </c>
      <c r="N185" s="164">
        <f t="shared" si="40"/>
        <v>-13304.54</v>
      </c>
      <c r="O185" s="164">
        <f t="shared" si="40"/>
        <v>219966.18</v>
      </c>
      <c r="P185" s="164">
        <f t="shared" si="40"/>
        <v>-21500</v>
      </c>
      <c r="Q185" s="164">
        <f t="shared" si="40"/>
        <v>-21500</v>
      </c>
      <c r="R185" s="164">
        <f t="shared" si="40"/>
        <v>-21500</v>
      </c>
      <c r="S185" s="164">
        <f t="shared" si="40"/>
        <v>-21500</v>
      </c>
      <c r="T185" s="164">
        <f t="shared" si="40"/>
        <v>-21500</v>
      </c>
      <c r="U185" s="164">
        <f t="shared" si="40"/>
        <v>-21500</v>
      </c>
      <c r="V185" s="164">
        <f t="shared" si="40"/>
        <v>0</v>
      </c>
      <c r="W185" s="164">
        <f t="shared" si="40"/>
        <v>0</v>
      </c>
      <c r="X185" s="164">
        <f t="shared" si="40"/>
        <v>0</v>
      </c>
      <c r="Y185" s="164">
        <f t="shared" si="40"/>
        <v>0</v>
      </c>
      <c r="Z185" s="164">
        <f t="shared" si="40"/>
        <v>0</v>
      </c>
      <c r="AA185" s="164">
        <f t="shared" si="40"/>
        <v>0</v>
      </c>
      <c r="AB185" s="164">
        <f t="shared" si="40"/>
        <v>0</v>
      </c>
      <c r="AC185" s="164">
        <f t="shared" si="40"/>
        <v>0</v>
      </c>
      <c r="AD185" s="164">
        <f t="shared" si="40"/>
        <v>0</v>
      </c>
      <c r="AE185" s="164">
        <f t="shared" si="40"/>
        <v>0</v>
      </c>
      <c r="AF185" s="164">
        <f t="shared" si="40"/>
        <v>0</v>
      </c>
      <c r="AG185" s="164">
        <f t="shared" si="40"/>
        <v>0</v>
      </c>
      <c r="AH185" s="164">
        <f t="shared" si="40"/>
        <v>0</v>
      </c>
      <c r="AI185" s="164">
        <f t="shared" si="40"/>
        <v>0</v>
      </c>
      <c r="AJ185" s="164">
        <f t="shared" si="40"/>
        <v>0</v>
      </c>
      <c r="AK185" s="164">
        <f t="shared" si="40"/>
        <v>0</v>
      </c>
      <c r="AL185" s="164">
        <f t="shared" si="40"/>
        <v>0</v>
      </c>
      <c r="AM185" s="164">
        <f t="shared" si="40"/>
        <v>0</v>
      </c>
      <c r="AN185" s="164">
        <f t="shared" si="40"/>
        <v>0</v>
      </c>
      <c r="AO185" s="164">
        <f t="shared" si="40"/>
        <v>0</v>
      </c>
    </row>
    <row r="186" spans="8:41" x14ac:dyDescent="0.75">
      <c r="K186" s="184"/>
    </row>
    <row r="187" spans="8:41" x14ac:dyDescent="0.75">
      <c r="J187" s="185" t="s">
        <v>58</v>
      </c>
      <c r="K187" s="185" t="s">
        <v>79</v>
      </c>
      <c r="L187" s="55">
        <v>0</v>
      </c>
      <c r="M187" s="55">
        <v>0</v>
      </c>
      <c r="N187" s="55">
        <v>0</v>
      </c>
      <c r="O187" s="55">
        <v>0</v>
      </c>
      <c r="P187" s="55">
        <v>0</v>
      </c>
      <c r="Q187" s="55">
        <v>0</v>
      </c>
      <c r="R187" s="55">
        <v>0</v>
      </c>
      <c r="S187" s="55">
        <v>0</v>
      </c>
      <c r="T187" s="55">
        <v>0</v>
      </c>
      <c r="U187" s="55">
        <v>0</v>
      </c>
      <c r="V187" s="55">
        <v>0</v>
      </c>
      <c r="W187" s="55">
        <v>0</v>
      </c>
      <c r="X187" s="55">
        <v>0</v>
      </c>
      <c r="Y187" s="55">
        <v>0</v>
      </c>
      <c r="Z187" s="55">
        <v>0</v>
      </c>
      <c r="AA187" s="55">
        <v>0</v>
      </c>
      <c r="AB187" s="55">
        <v>0</v>
      </c>
      <c r="AC187" s="55">
        <v>0</v>
      </c>
      <c r="AD187" s="55">
        <v>0</v>
      </c>
      <c r="AE187" s="55">
        <v>0</v>
      </c>
      <c r="AF187" s="55">
        <v>0</v>
      </c>
      <c r="AG187" s="55">
        <v>0</v>
      </c>
      <c r="AH187" s="55">
        <v>0</v>
      </c>
      <c r="AI187" s="55">
        <v>0</v>
      </c>
      <c r="AJ187" s="55">
        <v>0</v>
      </c>
      <c r="AK187" s="55">
        <v>0</v>
      </c>
      <c r="AL187" s="55">
        <v>0</v>
      </c>
      <c r="AM187" s="55">
        <v>0</v>
      </c>
      <c r="AN187" s="55">
        <v>0</v>
      </c>
      <c r="AO187" s="55">
        <v>0</v>
      </c>
    </row>
    <row r="188" spans="8:41" x14ac:dyDescent="0.75">
      <c r="J188" s="185" t="s">
        <v>58</v>
      </c>
      <c r="K188" s="185" t="s">
        <v>78</v>
      </c>
      <c r="L188" s="55">
        <v>0</v>
      </c>
      <c r="M188" s="55">
        <v>0</v>
      </c>
      <c r="N188" s="55">
        <v>0</v>
      </c>
      <c r="O188" s="55">
        <v>0</v>
      </c>
      <c r="P188" s="55">
        <v>0</v>
      </c>
      <c r="Q188" s="55">
        <v>0</v>
      </c>
      <c r="R188" s="55">
        <v>0</v>
      </c>
      <c r="S188" s="55">
        <v>0</v>
      </c>
      <c r="T188" s="55">
        <v>0</v>
      </c>
      <c r="U188" s="55">
        <v>0</v>
      </c>
      <c r="V188" s="55">
        <v>0</v>
      </c>
      <c r="W188" s="55">
        <v>0</v>
      </c>
      <c r="X188" s="55">
        <v>0</v>
      </c>
      <c r="Y188" s="55">
        <v>0</v>
      </c>
      <c r="Z188" s="55">
        <v>0</v>
      </c>
      <c r="AA188" s="55">
        <v>0</v>
      </c>
      <c r="AB188" s="55">
        <v>0</v>
      </c>
      <c r="AC188" s="55">
        <v>0</v>
      </c>
      <c r="AD188" s="55">
        <v>0</v>
      </c>
      <c r="AE188" s="55">
        <v>0</v>
      </c>
      <c r="AF188" s="55">
        <v>0</v>
      </c>
      <c r="AG188" s="55">
        <v>0</v>
      </c>
      <c r="AH188" s="55">
        <v>0</v>
      </c>
      <c r="AI188" s="55">
        <v>0</v>
      </c>
      <c r="AJ188" s="55">
        <v>0</v>
      </c>
      <c r="AK188" s="55">
        <v>0</v>
      </c>
      <c r="AL188" s="55">
        <v>0</v>
      </c>
      <c r="AM188" s="55">
        <v>0</v>
      </c>
      <c r="AN188" s="55">
        <v>0</v>
      </c>
      <c r="AO188" s="55">
        <v>0</v>
      </c>
    </row>
    <row r="189" spans="8:41" x14ac:dyDescent="0.75">
      <c r="I189" s="173" t="s">
        <v>14</v>
      </c>
      <c r="J189" s="173"/>
      <c r="K189" s="173" t="s">
        <v>63</v>
      </c>
      <c r="L189" s="172">
        <f t="shared" ref="L189:AO189" si="41">IF(AND(TRUE,L$66&lt;&gt;""),SUM(L187:L188),"")</f>
        <v>0</v>
      </c>
      <c r="M189" s="172">
        <f t="shared" si="41"/>
        <v>0</v>
      </c>
      <c r="N189" s="172">
        <f t="shared" si="41"/>
        <v>0</v>
      </c>
      <c r="O189" s="172">
        <f t="shared" si="41"/>
        <v>0</v>
      </c>
      <c r="P189" s="172">
        <f t="shared" si="41"/>
        <v>0</v>
      </c>
      <c r="Q189" s="172">
        <f t="shared" si="41"/>
        <v>0</v>
      </c>
      <c r="R189" s="172">
        <f t="shared" si="41"/>
        <v>0</v>
      </c>
      <c r="S189" s="172">
        <f t="shared" si="41"/>
        <v>0</v>
      </c>
      <c r="T189" s="172">
        <f t="shared" si="41"/>
        <v>0</v>
      </c>
      <c r="U189" s="172">
        <f t="shared" si="41"/>
        <v>0</v>
      </c>
      <c r="V189" s="172">
        <f t="shared" si="41"/>
        <v>0</v>
      </c>
      <c r="W189" s="172">
        <f t="shared" si="41"/>
        <v>0</v>
      </c>
      <c r="X189" s="172">
        <f t="shared" si="41"/>
        <v>0</v>
      </c>
      <c r="Y189" s="172">
        <f t="shared" si="41"/>
        <v>0</v>
      </c>
      <c r="Z189" s="172">
        <f t="shared" si="41"/>
        <v>0</v>
      </c>
      <c r="AA189" s="172">
        <f t="shared" si="41"/>
        <v>0</v>
      </c>
      <c r="AB189" s="172">
        <f t="shared" si="41"/>
        <v>0</v>
      </c>
      <c r="AC189" s="172">
        <f t="shared" si="41"/>
        <v>0</v>
      </c>
      <c r="AD189" s="172">
        <f t="shared" si="41"/>
        <v>0</v>
      </c>
      <c r="AE189" s="172">
        <f t="shared" si="41"/>
        <v>0</v>
      </c>
      <c r="AF189" s="172">
        <f t="shared" si="41"/>
        <v>0</v>
      </c>
      <c r="AG189" s="172">
        <f t="shared" si="41"/>
        <v>0</v>
      </c>
      <c r="AH189" s="172">
        <f t="shared" si="41"/>
        <v>0</v>
      </c>
      <c r="AI189" s="172">
        <f t="shared" si="41"/>
        <v>0</v>
      </c>
      <c r="AJ189" s="172">
        <f t="shared" si="41"/>
        <v>0</v>
      </c>
      <c r="AK189" s="172">
        <f t="shared" si="41"/>
        <v>0</v>
      </c>
      <c r="AL189" s="172">
        <f t="shared" si="41"/>
        <v>0</v>
      </c>
      <c r="AM189" s="172">
        <f t="shared" si="41"/>
        <v>0</v>
      </c>
      <c r="AN189" s="172">
        <f t="shared" si="41"/>
        <v>0</v>
      </c>
      <c r="AO189" s="172">
        <f t="shared" si="41"/>
        <v>0</v>
      </c>
    </row>
    <row r="190" spans="8:41" x14ac:dyDescent="0.75">
      <c r="I190" s="165" t="s">
        <v>25</v>
      </c>
      <c r="J190" s="165"/>
      <c r="K190" s="165" t="s">
        <v>63</v>
      </c>
      <c r="L190" s="164">
        <f t="shared" ref="L190:AO190" si="42">IF(AND(TRUE,L$66&lt;&gt;""),L185+L189,"")</f>
        <v>-23426.59</v>
      </c>
      <c r="M190" s="164">
        <f t="shared" si="42"/>
        <v>-13400.424687194525</v>
      </c>
      <c r="N190" s="164">
        <f t="shared" si="42"/>
        <v>-13304.54</v>
      </c>
      <c r="O190" s="164">
        <f t="shared" si="42"/>
        <v>219966.18</v>
      </c>
      <c r="P190" s="164">
        <f t="shared" si="42"/>
        <v>-21500</v>
      </c>
      <c r="Q190" s="164">
        <f t="shared" si="42"/>
        <v>-21500</v>
      </c>
      <c r="R190" s="164">
        <f t="shared" si="42"/>
        <v>-21500</v>
      </c>
      <c r="S190" s="164">
        <f t="shared" si="42"/>
        <v>-21500</v>
      </c>
      <c r="T190" s="164">
        <f t="shared" si="42"/>
        <v>-21500</v>
      </c>
      <c r="U190" s="164">
        <f t="shared" si="42"/>
        <v>-21500</v>
      </c>
      <c r="V190" s="164">
        <f t="shared" si="42"/>
        <v>0</v>
      </c>
      <c r="W190" s="164">
        <f t="shared" si="42"/>
        <v>0</v>
      </c>
      <c r="X190" s="164">
        <f t="shared" si="42"/>
        <v>0</v>
      </c>
      <c r="Y190" s="164">
        <f t="shared" si="42"/>
        <v>0</v>
      </c>
      <c r="Z190" s="164">
        <f t="shared" si="42"/>
        <v>0</v>
      </c>
      <c r="AA190" s="164">
        <f t="shared" si="42"/>
        <v>0</v>
      </c>
      <c r="AB190" s="164">
        <f t="shared" si="42"/>
        <v>0</v>
      </c>
      <c r="AC190" s="164">
        <f t="shared" si="42"/>
        <v>0</v>
      </c>
      <c r="AD190" s="164">
        <f t="shared" si="42"/>
        <v>0</v>
      </c>
      <c r="AE190" s="164">
        <f t="shared" si="42"/>
        <v>0</v>
      </c>
      <c r="AF190" s="164">
        <f t="shared" si="42"/>
        <v>0</v>
      </c>
      <c r="AG190" s="164">
        <f t="shared" si="42"/>
        <v>0</v>
      </c>
      <c r="AH190" s="164">
        <f t="shared" si="42"/>
        <v>0</v>
      </c>
      <c r="AI190" s="164">
        <f t="shared" si="42"/>
        <v>0</v>
      </c>
      <c r="AJ190" s="164">
        <f t="shared" si="42"/>
        <v>0</v>
      </c>
      <c r="AK190" s="164">
        <f t="shared" si="42"/>
        <v>0</v>
      </c>
      <c r="AL190" s="164">
        <f t="shared" si="42"/>
        <v>0</v>
      </c>
      <c r="AM190" s="164">
        <f t="shared" si="42"/>
        <v>0</v>
      </c>
      <c r="AN190" s="164">
        <f t="shared" si="42"/>
        <v>0</v>
      </c>
      <c r="AO190" s="164">
        <f t="shared" si="42"/>
        <v>0</v>
      </c>
    </row>
    <row r="192" spans="8:41" x14ac:dyDescent="0.75">
      <c r="J192" s="184" t="s">
        <v>57</v>
      </c>
      <c r="K192" s="184" t="s">
        <v>77</v>
      </c>
      <c r="L192" s="52">
        <f>SUMIFS($D:$D,$B:$B,$J192,$C:$C,$K192)</f>
        <v>0</v>
      </c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</row>
    <row r="193" spans="8:41" x14ac:dyDescent="0.75">
      <c r="J193" s="184" t="s">
        <v>57</v>
      </c>
      <c r="K193" s="184" t="s">
        <v>76</v>
      </c>
      <c r="L193" s="52">
        <f>SUMIFS($D:$D,$B:$B,$J193,$C:$C,$K193)</f>
        <v>0</v>
      </c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</row>
    <row r="194" spans="8:41" x14ac:dyDescent="0.75">
      <c r="J194" s="184" t="s">
        <v>57</v>
      </c>
      <c r="K194" s="184" t="s">
        <v>75</v>
      </c>
      <c r="L194" s="52">
        <f>SUMIFS($D:$D,$B:$B,$J194,$C:$C,$K194)</f>
        <v>0</v>
      </c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</row>
    <row r="195" spans="8:41" ht="17" x14ac:dyDescent="1.2">
      <c r="J195" s="184" t="s">
        <v>57</v>
      </c>
      <c r="K195" s="184" t="s">
        <v>74</v>
      </c>
      <c r="L195" s="53">
        <f>IF(AND(TRUE,L$66&lt;&gt;""),SUMIFS(Flussi!$F:$F,Flussi!$B:$B,L$66,Flussi!$D:$D,$J195,Flussi!$E:$E,$K195,Flussi!$A:$A,$D$2),"")</f>
        <v>-731</v>
      </c>
      <c r="M195" s="53">
        <f>IF(AND(TRUE,M$66&lt;&gt;""),SUMIFS(Flussi!$F:$F,Flussi!$B:$B,M$66,Flussi!$D:$D,$J195,Flussi!$E:$E,$K195,Flussi!$A:$A,$D$2),"")</f>
        <v>-1096</v>
      </c>
      <c r="N195" s="53">
        <f>IF(AND(TRUE,N$66&lt;&gt;""),SUMIFS(Flussi!$F:$F,Flussi!$B:$B,N$66,Flussi!$D:$D,$J195,Flussi!$E:$E,$K195,Flussi!$A:$A,$D$2),"")</f>
        <v>-1121</v>
      </c>
      <c r="O195" s="53">
        <f>IF(AND(TRUE,O$66&lt;&gt;""),SUMIFS(Flussi!$F:$F,Flussi!$B:$B,O$66,Flussi!$D:$D,$J195,Flussi!$E:$E,$K195,Flussi!$A:$A,$D$2),"")</f>
        <v>-1120.5684000000001</v>
      </c>
      <c r="P195" s="53">
        <f>IF(AND(TRUE,P$66&lt;&gt;""),SUMIFS(Flussi!$F:$F,Flussi!$B:$B,P$66,Flussi!$D:$D,$J195,Flussi!$E:$E,$K195,Flussi!$A:$A,$D$2),"")</f>
        <v>0</v>
      </c>
      <c r="Q195" s="53">
        <f>IF(AND(TRUE,Q$66&lt;&gt;""),SUMIFS(Flussi!$F:$F,Flussi!$B:$B,Q$66,Flussi!$D:$D,$J195,Flussi!$E:$E,$K195,Flussi!$A:$A,$D$2),"")</f>
        <v>0</v>
      </c>
      <c r="R195" s="53">
        <f>IF(AND(TRUE,R$66&lt;&gt;""),SUMIFS(Flussi!$F:$F,Flussi!$B:$B,R$66,Flussi!$D:$D,$J195,Flussi!$E:$E,$K195,Flussi!$A:$A,$D$2),"")</f>
        <v>0</v>
      </c>
      <c r="S195" s="53">
        <f>IF(AND(TRUE,S$66&lt;&gt;""),SUMIFS(Flussi!$F:$F,Flussi!$B:$B,S$66,Flussi!$D:$D,$J195,Flussi!$E:$E,$K195,Flussi!$A:$A,$D$2),"")</f>
        <v>0</v>
      </c>
      <c r="T195" s="53">
        <f>IF(AND(TRUE,T$66&lt;&gt;""),SUMIFS(Flussi!$F:$F,Flussi!$B:$B,T$66,Flussi!$D:$D,$J195,Flussi!$E:$E,$K195,Flussi!$A:$A,$D$2),"")</f>
        <v>0</v>
      </c>
      <c r="U195" s="53">
        <f>IF(AND(TRUE,U$66&lt;&gt;""),SUMIFS(Flussi!$F:$F,Flussi!$B:$B,U$66,Flussi!$D:$D,$J195,Flussi!$E:$E,$K195,Flussi!$A:$A,$D$2),"")</f>
        <v>0</v>
      </c>
      <c r="V195" s="53">
        <f>IF(AND(TRUE,V$66&lt;&gt;""),SUMIFS(Flussi!$F:$F,Flussi!$B:$B,V$66,Flussi!$D:$D,$J195,Flussi!$E:$E,$K195,Flussi!$A:$A,$D$2),"")</f>
        <v>0</v>
      </c>
      <c r="W195" s="53">
        <f>IF(AND(TRUE,W$66&lt;&gt;""),SUMIFS(Flussi!$F:$F,Flussi!$B:$B,W$66,Flussi!$D:$D,$J195,Flussi!$E:$E,$K195,Flussi!$A:$A,$D$2),"")</f>
        <v>0</v>
      </c>
      <c r="X195" s="53">
        <f>IF(AND(TRUE,X$66&lt;&gt;""),SUMIFS(Flussi!$F:$F,Flussi!$B:$B,X$66,Flussi!$D:$D,$J195,Flussi!$E:$E,$K195,Flussi!$A:$A,$D$2),"")</f>
        <v>0</v>
      </c>
      <c r="Y195" s="53">
        <f>IF(AND(TRUE,Y$66&lt;&gt;""),SUMIFS(Flussi!$F:$F,Flussi!$B:$B,Y$66,Flussi!$D:$D,$J195,Flussi!$E:$E,$K195,Flussi!$A:$A,$D$2),"")</f>
        <v>0</v>
      </c>
      <c r="Z195" s="53">
        <f>IF(AND(TRUE,Z$66&lt;&gt;""),SUMIFS(Flussi!$F:$F,Flussi!$B:$B,Z$66,Flussi!$D:$D,$J195,Flussi!$E:$E,$K195,Flussi!$A:$A,$D$2),"")</f>
        <v>0</v>
      </c>
      <c r="AA195" s="53">
        <f>IF(AND(TRUE,AA$66&lt;&gt;""),SUMIFS(Flussi!$F:$F,Flussi!$B:$B,AA$66,Flussi!$D:$D,$J195,Flussi!$E:$E,$K195,Flussi!$A:$A,$D$2),"")</f>
        <v>0</v>
      </c>
      <c r="AB195" s="53">
        <f>IF(AND(TRUE,AB$66&lt;&gt;""),SUMIFS(Flussi!$F:$F,Flussi!$B:$B,AB$66,Flussi!$D:$D,$J195,Flussi!$E:$E,$K195,Flussi!$A:$A,$D$2),"")</f>
        <v>0</v>
      </c>
      <c r="AC195" s="53">
        <f>IF(AND(TRUE,AC$66&lt;&gt;""),SUMIFS(Flussi!$F:$F,Flussi!$B:$B,AC$66,Flussi!$D:$D,$J195,Flussi!$E:$E,$K195,Flussi!$A:$A,$D$2),"")</f>
        <v>0</v>
      </c>
      <c r="AD195" s="53">
        <f>IF(AND(TRUE,AD$66&lt;&gt;""),SUMIFS(Flussi!$F:$F,Flussi!$B:$B,AD$66,Flussi!$D:$D,$J195,Flussi!$E:$E,$K195,Flussi!$A:$A,$D$2),"")</f>
        <v>0</v>
      </c>
      <c r="AE195" s="53">
        <f>IF(AND(TRUE,AE$66&lt;&gt;""),SUMIFS(Flussi!$F:$F,Flussi!$B:$B,AE$66,Flussi!$D:$D,$J195,Flussi!$E:$E,$K195,Flussi!$A:$A,$D$2),"")</f>
        <v>0</v>
      </c>
      <c r="AF195" s="53">
        <f>IF(AND(TRUE,AF$66&lt;&gt;""),SUMIFS(Flussi!$F:$F,Flussi!$B:$B,AF$66,Flussi!$D:$D,$J195,Flussi!$E:$E,$K195,Flussi!$A:$A,$D$2),"")</f>
        <v>0</v>
      </c>
      <c r="AG195" s="53">
        <f>IF(AND(TRUE,AG$66&lt;&gt;""),SUMIFS(Flussi!$F:$F,Flussi!$B:$B,AG$66,Flussi!$D:$D,$J195,Flussi!$E:$E,$K195,Flussi!$A:$A,$D$2),"")</f>
        <v>0</v>
      </c>
      <c r="AH195" s="53">
        <f>IF(AND(TRUE,AH$66&lt;&gt;""),SUMIFS(Flussi!$F:$F,Flussi!$B:$B,AH$66,Flussi!$D:$D,$J195,Flussi!$E:$E,$K195,Flussi!$A:$A,$D$2),"")</f>
        <v>0</v>
      </c>
      <c r="AI195" s="53">
        <f>IF(AND(TRUE,AI$66&lt;&gt;""),SUMIFS(Flussi!$F:$F,Flussi!$B:$B,AI$66,Flussi!$D:$D,$J195,Flussi!$E:$E,$K195,Flussi!$A:$A,$D$2),"")</f>
        <v>0</v>
      </c>
      <c r="AJ195" s="53">
        <f>IF(AND(TRUE,AJ$66&lt;&gt;""),SUMIFS(Flussi!$F:$F,Flussi!$B:$B,AJ$66,Flussi!$D:$D,$J195,Flussi!$E:$E,$K195,Flussi!$A:$A,$D$2),"")</f>
        <v>0</v>
      </c>
      <c r="AK195" s="53">
        <f>IF(AND(TRUE,AK$66&lt;&gt;""),SUMIFS(Flussi!$F:$F,Flussi!$B:$B,AK$66,Flussi!$D:$D,$J195,Flussi!$E:$E,$K195,Flussi!$A:$A,$D$2),"")</f>
        <v>0</v>
      </c>
      <c r="AL195" s="53">
        <f>IF(AND(TRUE,AL$66&lt;&gt;""),SUMIFS(Flussi!$F:$F,Flussi!$B:$B,AL$66,Flussi!$D:$D,$J195,Flussi!$E:$E,$K195,Flussi!$A:$A,$D$2),"")</f>
        <v>0</v>
      </c>
      <c r="AM195" s="53">
        <f>IF(AND(TRUE,AM$66&lt;&gt;""),SUMIFS(Flussi!$F:$F,Flussi!$B:$B,AM$66,Flussi!$D:$D,$J195,Flussi!$E:$E,$K195,Flussi!$A:$A,$D$2),"")</f>
        <v>0</v>
      </c>
      <c r="AN195" s="53">
        <f>IF(AND(TRUE,AN$66&lt;&gt;""),SUMIFS(Flussi!$F:$F,Flussi!$B:$B,AN$66,Flussi!$D:$D,$J195,Flussi!$E:$E,$K195,Flussi!$A:$A,$D$2),"")</f>
        <v>0</v>
      </c>
      <c r="AO195" s="53">
        <f>IF(AND(TRUE,AO$66&lt;&gt;""),SUMIFS(Flussi!$F:$F,Flussi!$B:$B,AO$66,Flussi!$D:$D,$J195,Flussi!$E:$E,$K195,Flussi!$A:$A,$D$2),"")</f>
        <v>0</v>
      </c>
    </row>
    <row r="196" spans="8:41" ht="17" x14ac:dyDescent="1.2">
      <c r="J196" s="184" t="s">
        <v>57</v>
      </c>
      <c r="K196" s="184" t="s">
        <v>73</v>
      </c>
      <c r="L196" s="53">
        <f>IF(AND(TRUE,L$66&lt;&gt;""),SUMIFS(Flussi!$F:$F,Flussi!$B:$B,L$66,Flussi!$D:$D,$J196,Flussi!$E:$E,$K196,Flussi!$A:$A,$D$2),"")</f>
        <v>-151</v>
      </c>
      <c r="M196" s="53">
        <f>IF(AND(TRUE,M$66&lt;&gt;""),SUMIFS(Flussi!$F:$F,Flussi!$B:$B,M$66,Flussi!$D:$D,$J196,Flussi!$E:$E,$K196,Flussi!$A:$A,$D$2),"")</f>
        <v>0</v>
      </c>
      <c r="N196" s="53">
        <f>IF(AND(TRUE,N$66&lt;&gt;""),SUMIFS(Flussi!$F:$F,Flussi!$B:$B,N$66,Flussi!$D:$D,$J196,Flussi!$E:$E,$K196,Flussi!$A:$A,$D$2),"")</f>
        <v>-96.31</v>
      </c>
      <c r="O196" s="53">
        <f>IF(AND(TRUE,O$66&lt;&gt;""),SUMIFS(Flussi!$F:$F,Flussi!$B:$B,O$66,Flussi!$D:$D,$J196,Flussi!$E:$E,$K196,Flussi!$A:$A,$D$2),"")</f>
        <v>-53</v>
      </c>
      <c r="P196" s="53">
        <f>IF(AND(TRUE,P$66&lt;&gt;""),SUMIFS(Flussi!$F:$F,Flussi!$B:$B,P$66,Flussi!$D:$D,$J196,Flussi!$E:$E,$K196,Flussi!$A:$A,$D$2),"")</f>
        <v>0</v>
      </c>
      <c r="Q196" s="53">
        <f>IF(AND(TRUE,Q$66&lt;&gt;""),SUMIFS(Flussi!$F:$F,Flussi!$B:$B,Q$66,Flussi!$D:$D,$J196,Flussi!$E:$E,$K196,Flussi!$A:$A,$D$2),"")</f>
        <v>0</v>
      </c>
      <c r="R196" s="53">
        <f>IF(AND(TRUE,R$66&lt;&gt;""),SUMIFS(Flussi!$F:$F,Flussi!$B:$B,R$66,Flussi!$D:$D,$J196,Flussi!$E:$E,$K196,Flussi!$A:$A,$D$2),"")</f>
        <v>0</v>
      </c>
      <c r="S196" s="53">
        <f>IF(AND(TRUE,S$66&lt;&gt;""),SUMIFS(Flussi!$F:$F,Flussi!$B:$B,S$66,Flussi!$D:$D,$J196,Flussi!$E:$E,$K196,Flussi!$A:$A,$D$2),"")</f>
        <v>0</v>
      </c>
      <c r="T196" s="53">
        <f>IF(AND(TRUE,T$66&lt;&gt;""),SUMIFS(Flussi!$F:$F,Flussi!$B:$B,T$66,Flussi!$D:$D,$J196,Flussi!$E:$E,$K196,Flussi!$A:$A,$D$2),"")</f>
        <v>0</v>
      </c>
      <c r="U196" s="53">
        <f>IF(AND(TRUE,U$66&lt;&gt;""),SUMIFS(Flussi!$F:$F,Flussi!$B:$B,U$66,Flussi!$D:$D,$J196,Flussi!$E:$E,$K196,Flussi!$A:$A,$D$2),"")</f>
        <v>0</v>
      </c>
      <c r="V196" s="53">
        <f>IF(AND(TRUE,V$66&lt;&gt;""),SUMIFS(Flussi!$F:$F,Flussi!$B:$B,V$66,Flussi!$D:$D,$J196,Flussi!$E:$E,$K196,Flussi!$A:$A,$D$2),"")</f>
        <v>0</v>
      </c>
      <c r="W196" s="53">
        <f>IF(AND(TRUE,W$66&lt;&gt;""),SUMIFS(Flussi!$F:$F,Flussi!$B:$B,W$66,Flussi!$D:$D,$J196,Flussi!$E:$E,$K196,Flussi!$A:$A,$D$2),"")</f>
        <v>0</v>
      </c>
      <c r="X196" s="53">
        <f>IF(AND(TRUE,X$66&lt;&gt;""),SUMIFS(Flussi!$F:$F,Flussi!$B:$B,X$66,Flussi!$D:$D,$J196,Flussi!$E:$E,$K196,Flussi!$A:$A,$D$2),"")</f>
        <v>0</v>
      </c>
      <c r="Y196" s="53">
        <f>IF(AND(TRUE,Y$66&lt;&gt;""),SUMIFS(Flussi!$F:$F,Flussi!$B:$B,Y$66,Flussi!$D:$D,$J196,Flussi!$E:$E,$K196,Flussi!$A:$A,$D$2),"")</f>
        <v>0</v>
      </c>
      <c r="Z196" s="53">
        <f>IF(AND(TRUE,Z$66&lt;&gt;""),SUMIFS(Flussi!$F:$F,Flussi!$B:$B,Z$66,Flussi!$D:$D,$J196,Flussi!$E:$E,$K196,Flussi!$A:$A,$D$2),"")</f>
        <v>0</v>
      </c>
      <c r="AA196" s="53">
        <f>IF(AND(TRUE,AA$66&lt;&gt;""),SUMIFS(Flussi!$F:$F,Flussi!$B:$B,AA$66,Flussi!$D:$D,$J196,Flussi!$E:$E,$K196,Flussi!$A:$A,$D$2),"")</f>
        <v>0</v>
      </c>
      <c r="AB196" s="53">
        <f>IF(AND(TRUE,AB$66&lt;&gt;""),SUMIFS(Flussi!$F:$F,Flussi!$B:$B,AB$66,Flussi!$D:$D,$J196,Flussi!$E:$E,$K196,Flussi!$A:$A,$D$2),"")</f>
        <v>0</v>
      </c>
      <c r="AC196" s="53">
        <f>IF(AND(TRUE,AC$66&lt;&gt;""),SUMIFS(Flussi!$F:$F,Flussi!$B:$B,AC$66,Flussi!$D:$D,$J196,Flussi!$E:$E,$K196,Flussi!$A:$A,$D$2),"")</f>
        <v>0</v>
      </c>
      <c r="AD196" s="53">
        <f>IF(AND(TRUE,AD$66&lt;&gt;""),SUMIFS(Flussi!$F:$F,Flussi!$B:$B,AD$66,Flussi!$D:$D,$J196,Flussi!$E:$E,$K196,Flussi!$A:$A,$D$2),"")</f>
        <v>0</v>
      </c>
      <c r="AE196" s="53">
        <f>IF(AND(TRUE,AE$66&lt;&gt;""),SUMIFS(Flussi!$F:$F,Flussi!$B:$B,AE$66,Flussi!$D:$D,$J196,Flussi!$E:$E,$K196,Flussi!$A:$A,$D$2),"")</f>
        <v>0</v>
      </c>
      <c r="AF196" s="53">
        <f>IF(AND(TRUE,AF$66&lt;&gt;""),SUMIFS(Flussi!$F:$F,Flussi!$B:$B,AF$66,Flussi!$D:$D,$J196,Flussi!$E:$E,$K196,Flussi!$A:$A,$D$2),"")</f>
        <v>0</v>
      </c>
      <c r="AG196" s="53">
        <f>IF(AND(TRUE,AG$66&lt;&gt;""),SUMIFS(Flussi!$F:$F,Flussi!$B:$B,AG$66,Flussi!$D:$D,$J196,Flussi!$E:$E,$K196,Flussi!$A:$A,$D$2),"")</f>
        <v>0</v>
      </c>
      <c r="AH196" s="53">
        <f>IF(AND(TRUE,AH$66&lt;&gt;""),SUMIFS(Flussi!$F:$F,Flussi!$B:$B,AH$66,Flussi!$D:$D,$J196,Flussi!$E:$E,$K196,Flussi!$A:$A,$D$2),"")</f>
        <v>0</v>
      </c>
      <c r="AI196" s="53">
        <f>IF(AND(TRUE,AI$66&lt;&gt;""),SUMIFS(Flussi!$F:$F,Flussi!$B:$B,AI$66,Flussi!$D:$D,$J196,Flussi!$E:$E,$K196,Flussi!$A:$A,$D$2),"")</f>
        <v>0</v>
      </c>
      <c r="AJ196" s="53">
        <f>IF(AND(TRUE,AJ$66&lt;&gt;""),SUMIFS(Flussi!$F:$F,Flussi!$B:$B,AJ$66,Flussi!$D:$D,$J196,Flussi!$E:$E,$K196,Flussi!$A:$A,$D$2),"")</f>
        <v>0</v>
      </c>
      <c r="AK196" s="53">
        <f>IF(AND(TRUE,AK$66&lt;&gt;""),SUMIFS(Flussi!$F:$F,Flussi!$B:$B,AK$66,Flussi!$D:$D,$J196,Flussi!$E:$E,$K196,Flussi!$A:$A,$D$2),"")</f>
        <v>0</v>
      </c>
      <c r="AL196" s="53">
        <f>IF(AND(TRUE,AL$66&lt;&gt;""),SUMIFS(Flussi!$F:$F,Flussi!$B:$B,AL$66,Flussi!$D:$D,$J196,Flussi!$E:$E,$K196,Flussi!$A:$A,$D$2),"")</f>
        <v>0</v>
      </c>
      <c r="AM196" s="53">
        <f>IF(AND(TRUE,AM$66&lt;&gt;""),SUMIFS(Flussi!$F:$F,Flussi!$B:$B,AM$66,Flussi!$D:$D,$J196,Flussi!$E:$E,$K196,Flussi!$A:$A,$D$2),"")</f>
        <v>0</v>
      </c>
      <c r="AN196" s="53">
        <f>IF(AND(TRUE,AN$66&lt;&gt;""),SUMIFS(Flussi!$F:$F,Flussi!$B:$B,AN$66,Flussi!$D:$D,$J196,Flussi!$E:$E,$K196,Flussi!$A:$A,$D$2),"")</f>
        <v>0</v>
      </c>
      <c r="AO196" s="53">
        <f>IF(AND(TRUE,AO$66&lt;&gt;""),SUMIFS(Flussi!$F:$F,Flussi!$B:$B,AO$66,Flussi!$D:$D,$J196,Flussi!$E:$E,$K196,Flussi!$A:$A,$D$2),"")</f>
        <v>0</v>
      </c>
    </row>
    <row r="197" spans="8:41" x14ac:dyDescent="0.75">
      <c r="I197" s="171" t="s">
        <v>15</v>
      </c>
      <c r="J197" s="171"/>
      <c r="K197" s="171" t="s">
        <v>63</v>
      </c>
      <c r="L197" s="170">
        <f t="shared" ref="L197:AO197" si="43">IF(AND(TRUE,L$66&lt;&gt;""),SUM(L192:L196),"")</f>
        <v>-882</v>
      </c>
      <c r="M197" s="170">
        <f t="shared" si="43"/>
        <v>-1096</v>
      </c>
      <c r="N197" s="170">
        <f t="shared" si="43"/>
        <v>-1217.31</v>
      </c>
      <c r="O197" s="170">
        <f t="shared" si="43"/>
        <v>-1173.5684000000001</v>
      </c>
      <c r="P197" s="170">
        <f t="shared" si="43"/>
        <v>0</v>
      </c>
      <c r="Q197" s="170">
        <f t="shared" si="43"/>
        <v>0</v>
      </c>
      <c r="R197" s="170">
        <f t="shared" si="43"/>
        <v>0</v>
      </c>
      <c r="S197" s="170">
        <f t="shared" si="43"/>
        <v>0</v>
      </c>
      <c r="T197" s="170">
        <f t="shared" si="43"/>
        <v>0</v>
      </c>
      <c r="U197" s="170">
        <f t="shared" si="43"/>
        <v>0</v>
      </c>
      <c r="V197" s="170">
        <f t="shared" si="43"/>
        <v>0</v>
      </c>
      <c r="W197" s="170">
        <f t="shared" si="43"/>
        <v>0</v>
      </c>
      <c r="X197" s="170">
        <f t="shared" si="43"/>
        <v>0</v>
      </c>
      <c r="Y197" s="170">
        <f t="shared" si="43"/>
        <v>0</v>
      </c>
      <c r="Z197" s="170">
        <f t="shared" si="43"/>
        <v>0</v>
      </c>
      <c r="AA197" s="170">
        <f t="shared" si="43"/>
        <v>0</v>
      </c>
      <c r="AB197" s="170">
        <f t="shared" si="43"/>
        <v>0</v>
      </c>
      <c r="AC197" s="170">
        <f t="shared" si="43"/>
        <v>0</v>
      </c>
      <c r="AD197" s="170">
        <f t="shared" si="43"/>
        <v>0</v>
      </c>
      <c r="AE197" s="170">
        <f t="shared" si="43"/>
        <v>0</v>
      </c>
      <c r="AF197" s="170">
        <f t="shared" si="43"/>
        <v>0</v>
      </c>
      <c r="AG197" s="170">
        <f t="shared" si="43"/>
        <v>0</v>
      </c>
      <c r="AH197" s="170">
        <f t="shared" si="43"/>
        <v>0</v>
      </c>
      <c r="AI197" s="170">
        <f t="shared" si="43"/>
        <v>0</v>
      </c>
      <c r="AJ197" s="170">
        <f t="shared" si="43"/>
        <v>0</v>
      </c>
      <c r="AK197" s="170">
        <f t="shared" si="43"/>
        <v>0</v>
      </c>
      <c r="AL197" s="170">
        <f t="shared" si="43"/>
        <v>0</v>
      </c>
      <c r="AM197" s="170">
        <f t="shared" si="43"/>
        <v>0</v>
      </c>
      <c r="AN197" s="170">
        <f t="shared" si="43"/>
        <v>0</v>
      </c>
      <c r="AO197" s="170">
        <f t="shared" si="43"/>
        <v>0</v>
      </c>
    </row>
    <row r="198" spans="8:41" x14ac:dyDescent="0.75">
      <c r="H198" s="183" t="s">
        <v>68</v>
      </c>
      <c r="I198" s="182" t="s">
        <v>67</v>
      </c>
      <c r="J198" s="169" t="s">
        <v>72</v>
      </c>
      <c r="K198" s="169" t="s">
        <v>69</v>
      </c>
      <c r="L198" s="103">
        <f t="shared" ref="L198:AO198" si="44">IF(AND(TRUE,L$66&lt;&gt;""),MIN($D$45,-L$76),"")</f>
        <v>0</v>
      </c>
      <c r="M198" s="103">
        <f t="shared" si="44"/>
        <v>0</v>
      </c>
      <c r="N198" s="103">
        <f t="shared" si="44"/>
        <v>0</v>
      </c>
      <c r="O198" s="103">
        <f t="shared" si="44"/>
        <v>0</v>
      </c>
      <c r="P198" s="103">
        <f t="shared" si="44"/>
        <v>0</v>
      </c>
      <c r="Q198" s="103">
        <f t="shared" si="44"/>
        <v>0</v>
      </c>
      <c r="R198" s="103">
        <f t="shared" si="44"/>
        <v>0</v>
      </c>
      <c r="S198" s="103">
        <f t="shared" si="44"/>
        <v>0</v>
      </c>
      <c r="T198" s="103">
        <f t="shared" si="44"/>
        <v>0</v>
      </c>
      <c r="U198" s="103">
        <f t="shared" si="44"/>
        <v>0</v>
      </c>
      <c r="V198" s="103">
        <f t="shared" si="44"/>
        <v>0</v>
      </c>
      <c r="W198" s="103">
        <f t="shared" si="44"/>
        <v>0</v>
      </c>
      <c r="X198" s="103">
        <f t="shared" si="44"/>
        <v>0</v>
      </c>
      <c r="Y198" s="103">
        <f t="shared" si="44"/>
        <v>0</v>
      </c>
      <c r="Z198" s="103">
        <f t="shared" si="44"/>
        <v>0</v>
      </c>
      <c r="AA198" s="103">
        <f t="shared" si="44"/>
        <v>0</v>
      </c>
      <c r="AB198" s="103">
        <f t="shared" si="44"/>
        <v>0</v>
      </c>
      <c r="AC198" s="103">
        <f t="shared" si="44"/>
        <v>0</v>
      </c>
      <c r="AD198" s="103">
        <f t="shared" si="44"/>
        <v>0</v>
      </c>
      <c r="AE198" s="103">
        <f t="shared" si="44"/>
        <v>0</v>
      </c>
      <c r="AF198" s="103">
        <f t="shared" si="44"/>
        <v>0</v>
      </c>
      <c r="AG198" s="103">
        <f t="shared" si="44"/>
        <v>0</v>
      </c>
      <c r="AH198" s="103">
        <f t="shared" si="44"/>
        <v>0</v>
      </c>
      <c r="AI198" s="103">
        <f t="shared" si="44"/>
        <v>0</v>
      </c>
      <c r="AJ198" s="103">
        <f t="shared" si="44"/>
        <v>0</v>
      </c>
      <c r="AK198" s="103">
        <f t="shared" si="44"/>
        <v>0</v>
      </c>
      <c r="AL198" s="103">
        <f t="shared" si="44"/>
        <v>0</v>
      </c>
      <c r="AM198" s="103">
        <f t="shared" si="44"/>
        <v>0</v>
      </c>
      <c r="AN198" s="103">
        <f t="shared" si="44"/>
        <v>0</v>
      </c>
      <c r="AO198" s="103">
        <f t="shared" si="44"/>
        <v>0</v>
      </c>
    </row>
    <row r="199" spans="8:41" x14ac:dyDescent="0.75">
      <c r="H199" s="183" t="s">
        <v>68</v>
      </c>
      <c r="I199" s="182" t="s">
        <v>67</v>
      </c>
      <c r="J199" s="169" t="s">
        <v>71</v>
      </c>
      <c r="K199" s="169" t="s">
        <v>65</v>
      </c>
      <c r="L199" s="104">
        <v>0</v>
      </c>
      <c r="M199" s="103">
        <f t="shared" ref="M199:AO199" si="45">IF(AND(TRUE,M$66&lt;&gt;""),L198*$D$46,"")</f>
        <v>0</v>
      </c>
      <c r="N199" s="103">
        <f t="shared" si="45"/>
        <v>0</v>
      </c>
      <c r="O199" s="103">
        <f t="shared" si="45"/>
        <v>0</v>
      </c>
      <c r="P199" s="103">
        <f t="shared" si="45"/>
        <v>0</v>
      </c>
      <c r="Q199" s="103">
        <f t="shared" si="45"/>
        <v>0</v>
      </c>
      <c r="R199" s="103">
        <f t="shared" si="45"/>
        <v>0</v>
      </c>
      <c r="S199" s="103">
        <f t="shared" si="45"/>
        <v>0</v>
      </c>
      <c r="T199" s="103">
        <f t="shared" si="45"/>
        <v>0</v>
      </c>
      <c r="U199" s="103">
        <f t="shared" si="45"/>
        <v>0</v>
      </c>
      <c r="V199" s="103">
        <f t="shared" si="45"/>
        <v>0</v>
      </c>
      <c r="W199" s="103">
        <f t="shared" si="45"/>
        <v>0</v>
      </c>
      <c r="X199" s="103">
        <f t="shared" si="45"/>
        <v>0</v>
      </c>
      <c r="Y199" s="103">
        <f t="shared" si="45"/>
        <v>0</v>
      </c>
      <c r="Z199" s="103">
        <f t="shared" si="45"/>
        <v>0</v>
      </c>
      <c r="AA199" s="103">
        <f t="shared" si="45"/>
        <v>0</v>
      </c>
      <c r="AB199" s="103">
        <f t="shared" si="45"/>
        <v>0</v>
      </c>
      <c r="AC199" s="103">
        <f t="shared" si="45"/>
        <v>0</v>
      </c>
      <c r="AD199" s="103">
        <f t="shared" si="45"/>
        <v>0</v>
      </c>
      <c r="AE199" s="103">
        <f t="shared" si="45"/>
        <v>0</v>
      </c>
      <c r="AF199" s="103">
        <f t="shared" si="45"/>
        <v>0</v>
      </c>
      <c r="AG199" s="103">
        <f t="shared" si="45"/>
        <v>0</v>
      </c>
      <c r="AH199" s="103">
        <f t="shared" si="45"/>
        <v>0</v>
      </c>
      <c r="AI199" s="103">
        <f t="shared" si="45"/>
        <v>0</v>
      </c>
      <c r="AJ199" s="103">
        <f t="shared" si="45"/>
        <v>0</v>
      </c>
      <c r="AK199" s="103">
        <f t="shared" si="45"/>
        <v>0</v>
      </c>
      <c r="AL199" s="103">
        <f t="shared" si="45"/>
        <v>0</v>
      </c>
      <c r="AM199" s="103">
        <f t="shared" si="45"/>
        <v>0</v>
      </c>
      <c r="AN199" s="103">
        <f t="shared" si="45"/>
        <v>0</v>
      </c>
      <c r="AO199" s="103">
        <f t="shared" si="45"/>
        <v>0</v>
      </c>
    </row>
    <row r="200" spans="8:41" x14ac:dyDescent="0.75">
      <c r="H200" s="183" t="s">
        <v>68</v>
      </c>
      <c r="I200" s="182" t="s">
        <v>67</v>
      </c>
      <c r="J200" s="169" t="s">
        <v>71</v>
      </c>
      <c r="K200" s="169" t="s">
        <v>69</v>
      </c>
      <c r="L200" s="103">
        <f t="shared" ref="L200:AO200" si="46">IF(AND(TRUE,L$66&lt;&gt;""),MIN($D$43,-L$189),"")</f>
        <v>0</v>
      </c>
      <c r="M200" s="103">
        <f t="shared" si="46"/>
        <v>0</v>
      </c>
      <c r="N200" s="103">
        <f t="shared" si="46"/>
        <v>0</v>
      </c>
      <c r="O200" s="103">
        <f t="shared" si="46"/>
        <v>0</v>
      </c>
      <c r="P200" s="103">
        <f t="shared" si="46"/>
        <v>0</v>
      </c>
      <c r="Q200" s="103">
        <f t="shared" si="46"/>
        <v>0</v>
      </c>
      <c r="R200" s="103">
        <f t="shared" si="46"/>
        <v>0</v>
      </c>
      <c r="S200" s="103">
        <f t="shared" si="46"/>
        <v>0</v>
      </c>
      <c r="T200" s="103">
        <f t="shared" si="46"/>
        <v>0</v>
      </c>
      <c r="U200" s="103">
        <f t="shared" si="46"/>
        <v>0</v>
      </c>
      <c r="V200" s="103">
        <f t="shared" si="46"/>
        <v>0</v>
      </c>
      <c r="W200" s="103">
        <f t="shared" si="46"/>
        <v>0</v>
      </c>
      <c r="X200" s="103">
        <f t="shared" si="46"/>
        <v>0</v>
      </c>
      <c r="Y200" s="103">
        <f t="shared" si="46"/>
        <v>0</v>
      </c>
      <c r="Z200" s="103">
        <f t="shared" si="46"/>
        <v>0</v>
      </c>
      <c r="AA200" s="103">
        <f t="shared" si="46"/>
        <v>0</v>
      </c>
      <c r="AB200" s="103">
        <f t="shared" si="46"/>
        <v>0</v>
      </c>
      <c r="AC200" s="103">
        <f t="shared" si="46"/>
        <v>0</v>
      </c>
      <c r="AD200" s="103">
        <f t="shared" si="46"/>
        <v>0</v>
      </c>
      <c r="AE200" s="103">
        <f t="shared" si="46"/>
        <v>0</v>
      </c>
      <c r="AF200" s="103">
        <f t="shared" si="46"/>
        <v>0</v>
      </c>
      <c r="AG200" s="103">
        <f t="shared" si="46"/>
        <v>0</v>
      </c>
      <c r="AH200" s="103">
        <f t="shared" si="46"/>
        <v>0</v>
      </c>
      <c r="AI200" s="103">
        <f t="shared" si="46"/>
        <v>0</v>
      </c>
      <c r="AJ200" s="103">
        <f t="shared" si="46"/>
        <v>0</v>
      </c>
      <c r="AK200" s="103">
        <f t="shared" si="46"/>
        <v>0</v>
      </c>
      <c r="AL200" s="103">
        <f t="shared" si="46"/>
        <v>0</v>
      </c>
      <c r="AM200" s="103">
        <f t="shared" si="46"/>
        <v>0</v>
      </c>
      <c r="AN200" s="103">
        <f t="shared" si="46"/>
        <v>0</v>
      </c>
      <c r="AO200" s="103">
        <f t="shared" si="46"/>
        <v>0</v>
      </c>
    </row>
    <row r="201" spans="8:41" x14ac:dyDescent="0.75">
      <c r="H201" s="183" t="s">
        <v>68</v>
      </c>
      <c r="I201" s="182" t="s">
        <v>67</v>
      </c>
      <c r="J201" s="169" t="s">
        <v>71</v>
      </c>
      <c r="K201" s="169" t="s">
        <v>65</v>
      </c>
      <c r="L201" s="104">
        <v>0</v>
      </c>
      <c r="M201" s="103">
        <f t="shared" ref="M201:AO201" si="47">IF(AND(TRUE,M$66&lt;&gt;""),L200*$D$44,"")</f>
        <v>0</v>
      </c>
      <c r="N201" s="103">
        <f t="shared" si="47"/>
        <v>0</v>
      </c>
      <c r="O201" s="103">
        <f t="shared" si="47"/>
        <v>0</v>
      </c>
      <c r="P201" s="103">
        <f t="shared" si="47"/>
        <v>0</v>
      </c>
      <c r="Q201" s="103">
        <f t="shared" si="47"/>
        <v>0</v>
      </c>
      <c r="R201" s="103">
        <f t="shared" si="47"/>
        <v>0</v>
      </c>
      <c r="S201" s="103">
        <f t="shared" si="47"/>
        <v>0</v>
      </c>
      <c r="T201" s="103">
        <f t="shared" si="47"/>
        <v>0</v>
      </c>
      <c r="U201" s="103">
        <f t="shared" si="47"/>
        <v>0</v>
      </c>
      <c r="V201" s="103">
        <f t="shared" si="47"/>
        <v>0</v>
      </c>
      <c r="W201" s="103">
        <f t="shared" si="47"/>
        <v>0</v>
      </c>
      <c r="X201" s="103">
        <f t="shared" si="47"/>
        <v>0</v>
      </c>
      <c r="Y201" s="103">
        <f t="shared" si="47"/>
        <v>0</v>
      </c>
      <c r="Z201" s="103">
        <f t="shared" si="47"/>
        <v>0</v>
      </c>
      <c r="AA201" s="103">
        <f t="shared" si="47"/>
        <v>0</v>
      </c>
      <c r="AB201" s="103">
        <f t="shared" si="47"/>
        <v>0</v>
      </c>
      <c r="AC201" s="103">
        <f t="shared" si="47"/>
        <v>0</v>
      </c>
      <c r="AD201" s="103">
        <f t="shared" si="47"/>
        <v>0</v>
      </c>
      <c r="AE201" s="103">
        <f t="shared" si="47"/>
        <v>0</v>
      </c>
      <c r="AF201" s="103">
        <f t="shared" si="47"/>
        <v>0</v>
      </c>
      <c r="AG201" s="103">
        <f t="shared" si="47"/>
        <v>0</v>
      </c>
      <c r="AH201" s="103">
        <f t="shared" si="47"/>
        <v>0</v>
      </c>
      <c r="AI201" s="103">
        <f t="shared" si="47"/>
        <v>0</v>
      </c>
      <c r="AJ201" s="103">
        <f t="shared" si="47"/>
        <v>0</v>
      </c>
      <c r="AK201" s="103">
        <f t="shared" si="47"/>
        <v>0</v>
      </c>
      <c r="AL201" s="103">
        <f t="shared" si="47"/>
        <v>0</v>
      </c>
      <c r="AM201" s="103">
        <f t="shared" si="47"/>
        <v>0</v>
      </c>
      <c r="AN201" s="103">
        <f t="shared" si="47"/>
        <v>0</v>
      </c>
      <c r="AO201" s="103">
        <f t="shared" si="47"/>
        <v>0</v>
      </c>
    </row>
    <row r="202" spans="8:41" x14ac:dyDescent="0.75">
      <c r="H202" s="183" t="s">
        <v>68</v>
      </c>
      <c r="I202" s="182" t="s">
        <v>67</v>
      </c>
      <c r="J202" s="169" t="s">
        <v>70</v>
      </c>
      <c r="K202" s="169" t="s">
        <v>69</v>
      </c>
      <c r="L202" s="103">
        <f t="shared" ref="L202:AO202" si="48">IF(AND(TRUE,L$66&lt;&gt;""),MIN($D$47,-L$121),"")</f>
        <v>0</v>
      </c>
      <c r="M202" s="103">
        <f t="shared" si="48"/>
        <v>0</v>
      </c>
      <c r="N202" s="103">
        <f t="shared" si="48"/>
        <v>0</v>
      </c>
      <c r="O202" s="103">
        <f t="shared" si="48"/>
        <v>0</v>
      </c>
      <c r="P202" s="103">
        <f t="shared" si="48"/>
        <v>0</v>
      </c>
      <c r="Q202" s="103">
        <f t="shared" si="48"/>
        <v>0</v>
      </c>
      <c r="R202" s="103">
        <f t="shared" si="48"/>
        <v>0</v>
      </c>
      <c r="S202" s="103">
        <f t="shared" si="48"/>
        <v>0</v>
      </c>
      <c r="T202" s="103">
        <f t="shared" si="48"/>
        <v>0</v>
      </c>
      <c r="U202" s="103">
        <f t="shared" si="48"/>
        <v>0</v>
      </c>
      <c r="V202" s="103">
        <f t="shared" si="48"/>
        <v>0</v>
      </c>
      <c r="W202" s="103">
        <f t="shared" si="48"/>
        <v>0</v>
      </c>
      <c r="X202" s="103">
        <f t="shared" si="48"/>
        <v>0</v>
      </c>
      <c r="Y202" s="103">
        <f t="shared" si="48"/>
        <v>0</v>
      </c>
      <c r="Z202" s="103">
        <f t="shared" si="48"/>
        <v>0</v>
      </c>
      <c r="AA202" s="103">
        <f t="shared" si="48"/>
        <v>0</v>
      </c>
      <c r="AB202" s="103">
        <f t="shared" si="48"/>
        <v>0</v>
      </c>
      <c r="AC202" s="103">
        <f t="shared" si="48"/>
        <v>0</v>
      </c>
      <c r="AD202" s="103">
        <f t="shared" si="48"/>
        <v>0</v>
      </c>
      <c r="AE202" s="103">
        <f t="shared" si="48"/>
        <v>0</v>
      </c>
      <c r="AF202" s="103">
        <f t="shared" si="48"/>
        <v>0</v>
      </c>
      <c r="AG202" s="103">
        <f t="shared" si="48"/>
        <v>0</v>
      </c>
      <c r="AH202" s="103">
        <f t="shared" si="48"/>
        <v>0</v>
      </c>
      <c r="AI202" s="103">
        <f t="shared" si="48"/>
        <v>0</v>
      </c>
      <c r="AJ202" s="103">
        <f t="shared" si="48"/>
        <v>0</v>
      </c>
      <c r="AK202" s="103">
        <f t="shared" si="48"/>
        <v>0</v>
      </c>
      <c r="AL202" s="103">
        <f t="shared" si="48"/>
        <v>0</v>
      </c>
      <c r="AM202" s="103">
        <f t="shared" si="48"/>
        <v>0</v>
      </c>
      <c r="AN202" s="103">
        <f t="shared" si="48"/>
        <v>0</v>
      </c>
      <c r="AO202" s="103">
        <f t="shared" si="48"/>
        <v>0</v>
      </c>
    </row>
    <row r="203" spans="8:41" x14ac:dyDescent="0.75">
      <c r="H203" s="183" t="s">
        <v>68</v>
      </c>
      <c r="I203" s="182" t="s">
        <v>67</v>
      </c>
      <c r="J203" s="169" t="s">
        <v>70</v>
      </c>
      <c r="K203" s="169" t="s">
        <v>65</v>
      </c>
      <c r="L203" s="104">
        <v>0</v>
      </c>
      <c r="M203" s="103">
        <f t="shared" ref="M203:AO203" si="49">IF(AND(TRUE,M$66&lt;&gt;""),L202*$D$48,"")</f>
        <v>0</v>
      </c>
      <c r="N203" s="103">
        <f t="shared" si="49"/>
        <v>0</v>
      </c>
      <c r="O203" s="103">
        <f t="shared" si="49"/>
        <v>0</v>
      </c>
      <c r="P203" s="103">
        <f t="shared" si="49"/>
        <v>0</v>
      </c>
      <c r="Q203" s="103">
        <f t="shared" si="49"/>
        <v>0</v>
      </c>
      <c r="R203" s="103">
        <f t="shared" si="49"/>
        <v>0</v>
      </c>
      <c r="S203" s="103">
        <f t="shared" si="49"/>
        <v>0</v>
      </c>
      <c r="T203" s="103">
        <f t="shared" si="49"/>
        <v>0</v>
      </c>
      <c r="U203" s="103">
        <f t="shared" si="49"/>
        <v>0</v>
      </c>
      <c r="V203" s="103">
        <f t="shared" si="49"/>
        <v>0</v>
      </c>
      <c r="W203" s="103">
        <f t="shared" si="49"/>
        <v>0</v>
      </c>
      <c r="X203" s="103">
        <f t="shared" si="49"/>
        <v>0</v>
      </c>
      <c r="Y203" s="103">
        <f t="shared" si="49"/>
        <v>0</v>
      </c>
      <c r="Z203" s="103">
        <f t="shared" si="49"/>
        <v>0</v>
      </c>
      <c r="AA203" s="103">
        <f t="shared" si="49"/>
        <v>0</v>
      </c>
      <c r="AB203" s="103">
        <f t="shared" si="49"/>
        <v>0</v>
      </c>
      <c r="AC203" s="103">
        <f t="shared" si="49"/>
        <v>0</v>
      </c>
      <c r="AD203" s="103">
        <f t="shared" si="49"/>
        <v>0</v>
      </c>
      <c r="AE203" s="103">
        <f t="shared" si="49"/>
        <v>0</v>
      </c>
      <c r="AF203" s="103">
        <f t="shared" si="49"/>
        <v>0</v>
      </c>
      <c r="AG203" s="103">
        <f t="shared" si="49"/>
        <v>0</v>
      </c>
      <c r="AH203" s="103">
        <f t="shared" si="49"/>
        <v>0</v>
      </c>
      <c r="AI203" s="103">
        <f t="shared" si="49"/>
        <v>0</v>
      </c>
      <c r="AJ203" s="103">
        <f t="shared" si="49"/>
        <v>0</v>
      </c>
      <c r="AK203" s="103">
        <f t="shared" si="49"/>
        <v>0</v>
      </c>
      <c r="AL203" s="103">
        <f t="shared" si="49"/>
        <v>0</v>
      </c>
      <c r="AM203" s="103">
        <f t="shared" si="49"/>
        <v>0</v>
      </c>
      <c r="AN203" s="103">
        <f t="shared" si="49"/>
        <v>0</v>
      </c>
      <c r="AO203" s="103">
        <f t="shared" si="49"/>
        <v>0</v>
      </c>
    </row>
    <row r="204" spans="8:41" hidden="1" outlineLevel="1" x14ac:dyDescent="0.75">
      <c r="H204" s="181">
        <f>YEAR($E$4)</f>
        <v>2023</v>
      </c>
      <c r="L204" s="180">
        <f t="shared" ref="L204:U213" si="50">IF(AND($H204&lt;&gt;"",L$66&lt;&gt;""),IF(AND(L$66&gt;=$H204,L$66&lt;$H204+$D$31),SUMIFS($L$203:$AK$203,$L$66:$AK$66,$H204)/$D$31,0),"")</f>
        <v>0</v>
      </c>
      <c r="M204" s="180">
        <f t="shared" si="50"/>
        <v>0</v>
      </c>
      <c r="N204" s="180">
        <f t="shared" si="50"/>
        <v>0</v>
      </c>
      <c r="O204" s="180">
        <f t="shared" si="50"/>
        <v>0</v>
      </c>
      <c r="P204" s="180">
        <f t="shared" si="50"/>
        <v>0</v>
      </c>
      <c r="Q204" s="180">
        <f t="shared" si="50"/>
        <v>0</v>
      </c>
      <c r="R204" s="180">
        <f t="shared" si="50"/>
        <v>0</v>
      </c>
      <c r="S204" s="180">
        <f t="shared" si="50"/>
        <v>0</v>
      </c>
      <c r="T204" s="180">
        <f t="shared" si="50"/>
        <v>0</v>
      </c>
      <c r="U204" s="180">
        <f t="shared" si="50"/>
        <v>0</v>
      </c>
      <c r="V204" s="180">
        <f t="shared" ref="V204:AE213" si="51">IF(AND($H204&lt;&gt;"",V$66&lt;&gt;""),IF(AND(V$66&gt;=$H204,V$66&lt;$H204+$D$31),SUMIFS($L$203:$AK$203,$L$66:$AK$66,$H204)/$D$31,0),"")</f>
        <v>0</v>
      </c>
      <c r="W204" s="180">
        <f t="shared" si="51"/>
        <v>0</v>
      </c>
      <c r="X204" s="180">
        <f t="shared" si="51"/>
        <v>0</v>
      </c>
      <c r="Y204" s="180">
        <f t="shared" si="51"/>
        <v>0</v>
      </c>
      <c r="Z204" s="180">
        <f t="shared" si="51"/>
        <v>0</v>
      </c>
      <c r="AA204" s="180">
        <f t="shared" si="51"/>
        <v>0</v>
      </c>
      <c r="AB204" s="180">
        <f t="shared" si="51"/>
        <v>0</v>
      </c>
      <c r="AC204" s="180">
        <f t="shared" si="51"/>
        <v>0</v>
      </c>
      <c r="AD204" s="180">
        <f t="shared" si="51"/>
        <v>0</v>
      </c>
      <c r="AE204" s="180">
        <f t="shared" si="51"/>
        <v>0</v>
      </c>
      <c r="AF204" s="180">
        <f t="shared" ref="AF204:AO213" si="52">IF(AND($H204&lt;&gt;"",AF$66&lt;&gt;""),IF(AND(AF$66&gt;=$H204,AF$66&lt;$H204+$D$31),SUMIFS($L$203:$AK$203,$L$66:$AK$66,$H204)/$D$31,0),"")</f>
        <v>0</v>
      </c>
      <c r="AG204" s="180">
        <f t="shared" si="52"/>
        <v>0</v>
      </c>
      <c r="AH204" s="180">
        <f t="shared" si="52"/>
        <v>0</v>
      </c>
      <c r="AI204" s="180">
        <f t="shared" si="52"/>
        <v>0</v>
      </c>
      <c r="AJ204" s="180">
        <f t="shared" si="52"/>
        <v>0</v>
      </c>
      <c r="AK204" s="180">
        <f t="shared" si="52"/>
        <v>0</v>
      </c>
      <c r="AL204" s="180">
        <f t="shared" si="52"/>
        <v>0</v>
      </c>
      <c r="AM204" s="180">
        <f t="shared" si="52"/>
        <v>0</v>
      </c>
      <c r="AN204" s="180">
        <f t="shared" si="52"/>
        <v>0</v>
      </c>
      <c r="AO204" s="180">
        <f t="shared" si="52"/>
        <v>0</v>
      </c>
    </row>
    <row r="205" spans="8:41" hidden="1" outlineLevel="1" x14ac:dyDescent="0.75">
      <c r="H205" s="139">
        <f t="shared" ref="H205:H233" si="53">IF(H204&lt;&gt;"",IF(H204+1&lt;YEAR($E$4)+$E$5,H204+1,""),"")</f>
        <v>2024</v>
      </c>
      <c r="L205" s="180">
        <f t="shared" si="50"/>
        <v>0</v>
      </c>
      <c r="M205" s="180">
        <f t="shared" si="50"/>
        <v>0</v>
      </c>
      <c r="N205" s="180">
        <f t="shared" si="50"/>
        <v>0</v>
      </c>
      <c r="O205" s="180">
        <f t="shared" si="50"/>
        <v>0</v>
      </c>
      <c r="P205" s="180">
        <f t="shared" si="50"/>
        <v>0</v>
      </c>
      <c r="Q205" s="180">
        <f t="shared" si="50"/>
        <v>0</v>
      </c>
      <c r="R205" s="180">
        <f t="shared" si="50"/>
        <v>0</v>
      </c>
      <c r="S205" s="180">
        <f t="shared" si="50"/>
        <v>0</v>
      </c>
      <c r="T205" s="180">
        <f t="shared" si="50"/>
        <v>0</v>
      </c>
      <c r="U205" s="180">
        <f t="shared" si="50"/>
        <v>0</v>
      </c>
      <c r="V205" s="180">
        <f t="shared" si="51"/>
        <v>0</v>
      </c>
      <c r="W205" s="180">
        <f t="shared" si="51"/>
        <v>0</v>
      </c>
      <c r="X205" s="180">
        <f t="shared" si="51"/>
        <v>0</v>
      </c>
      <c r="Y205" s="180">
        <f t="shared" si="51"/>
        <v>0</v>
      </c>
      <c r="Z205" s="180">
        <f t="shared" si="51"/>
        <v>0</v>
      </c>
      <c r="AA205" s="180">
        <f t="shared" si="51"/>
        <v>0</v>
      </c>
      <c r="AB205" s="180">
        <f t="shared" si="51"/>
        <v>0</v>
      </c>
      <c r="AC205" s="180">
        <f t="shared" si="51"/>
        <v>0</v>
      </c>
      <c r="AD205" s="180">
        <f t="shared" si="51"/>
        <v>0</v>
      </c>
      <c r="AE205" s="180">
        <f t="shared" si="51"/>
        <v>0</v>
      </c>
      <c r="AF205" s="180">
        <f t="shared" si="52"/>
        <v>0</v>
      </c>
      <c r="AG205" s="180">
        <f t="shared" si="52"/>
        <v>0</v>
      </c>
      <c r="AH205" s="180">
        <f t="shared" si="52"/>
        <v>0</v>
      </c>
      <c r="AI205" s="180">
        <f t="shared" si="52"/>
        <v>0</v>
      </c>
      <c r="AJ205" s="180">
        <f t="shared" si="52"/>
        <v>0</v>
      </c>
      <c r="AK205" s="180">
        <f t="shared" si="52"/>
        <v>0</v>
      </c>
      <c r="AL205" s="180">
        <f t="shared" si="52"/>
        <v>0</v>
      </c>
      <c r="AM205" s="180">
        <f t="shared" si="52"/>
        <v>0</v>
      </c>
      <c r="AN205" s="180">
        <f t="shared" si="52"/>
        <v>0</v>
      </c>
      <c r="AO205" s="180">
        <f t="shared" si="52"/>
        <v>0</v>
      </c>
    </row>
    <row r="206" spans="8:41" hidden="1" outlineLevel="1" x14ac:dyDescent="0.75">
      <c r="H206" s="139">
        <f t="shared" si="53"/>
        <v>2025</v>
      </c>
      <c r="L206" s="180">
        <f t="shared" si="50"/>
        <v>0</v>
      </c>
      <c r="M206" s="180">
        <f t="shared" si="50"/>
        <v>0</v>
      </c>
      <c r="N206" s="180">
        <f t="shared" si="50"/>
        <v>0</v>
      </c>
      <c r="O206" s="180">
        <f t="shared" si="50"/>
        <v>0</v>
      </c>
      <c r="P206" s="180">
        <f t="shared" si="50"/>
        <v>0</v>
      </c>
      <c r="Q206" s="180">
        <f t="shared" si="50"/>
        <v>0</v>
      </c>
      <c r="R206" s="180">
        <f t="shared" si="50"/>
        <v>0</v>
      </c>
      <c r="S206" s="180">
        <f t="shared" si="50"/>
        <v>0</v>
      </c>
      <c r="T206" s="180">
        <f t="shared" si="50"/>
        <v>0</v>
      </c>
      <c r="U206" s="180">
        <f t="shared" si="50"/>
        <v>0</v>
      </c>
      <c r="V206" s="180">
        <f t="shared" si="51"/>
        <v>0</v>
      </c>
      <c r="W206" s="180">
        <f t="shared" si="51"/>
        <v>0</v>
      </c>
      <c r="X206" s="180">
        <f t="shared" si="51"/>
        <v>0</v>
      </c>
      <c r="Y206" s="180">
        <f t="shared" si="51"/>
        <v>0</v>
      </c>
      <c r="Z206" s="180">
        <f t="shared" si="51"/>
        <v>0</v>
      </c>
      <c r="AA206" s="180">
        <f t="shared" si="51"/>
        <v>0</v>
      </c>
      <c r="AB206" s="180">
        <f t="shared" si="51"/>
        <v>0</v>
      </c>
      <c r="AC206" s="180">
        <f t="shared" si="51"/>
        <v>0</v>
      </c>
      <c r="AD206" s="180">
        <f t="shared" si="51"/>
        <v>0</v>
      </c>
      <c r="AE206" s="180">
        <f t="shared" si="51"/>
        <v>0</v>
      </c>
      <c r="AF206" s="180">
        <f t="shared" si="52"/>
        <v>0</v>
      </c>
      <c r="AG206" s="180">
        <f t="shared" si="52"/>
        <v>0</v>
      </c>
      <c r="AH206" s="180">
        <f t="shared" si="52"/>
        <v>0</v>
      </c>
      <c r="AI206" s="180">
        <f t="shared" si="52"/>
        <v>0</v>
      </c>
      <c r="AJ206" s="180">
        <f t="shared" si="52"/>
        <v>0</v>
      </c>
      <c r="AK206" s="180">
        <f t="shared" si="52"/>
        <v>0</v>
      </c>
      <c r="AL206" s="180">
        <f t="shared" si="52"/>
        <v>0</v>
      </c>
      <c r="AM206" s="180">
        <f t="shared" si="52"/>
        <v>0</v>
      </c>
      <c r="AN206" s="180">
        <f t="shared" si="52"/>
        <v>0</v>
      </c>
      <c r="AO206" s="180">
        <f t="shared" si="52"/>
        <v>0</v>
      </c>
    </row>
    <row r="207" spans="8:41" hidden="1" outlineLevel="1" x14ac:dyDescent="0.75">
      <c r="H207" s="139">
        <f t="shared" si="53"/>
        <v>2026</v>
      </c>
      <c r="L207" s="180">
        <f t="shared" si="50"/>
        <v>0</v>
      </c>
      <c r="M207" s="180">
        <f t="shared" si="50"/>
        <v>0</v>
      </c>
      <c r="N207" s="180">
        <f t="shared" si="50"/>
        <v>0</v>
      </c>
      <c r="O207" s="180">
        <f t="shared" si="50"/>
        <v>0</v>
      </c>
      <c r="P207" s="180">
        <f t="shared" si="50"/>
        <v>0</v>
      </c>
      <c r="Q207" s="180">
        <f t="shared" si="50"/>
        <v>0</v>
      </c>
      <c r="R207" s="180">
        <f t="shared" si="50"/>
        <v>0</v>
      </c>
      <c r="S207" s="180">
        <f t="shared" si="50"/>
        <v>0</v>
      </c>
      <c r="T207" s="180">
        <f t="shared" si="50"/>
        <v>0</v>
      </c>
      <c r="U207" s="180">
        <f t="shared" si="50"/>
        <v>0</v>
      </c>
      <c r="V207" s="180">
        <f t="shared" si="51"/>
        <v>0</v>
      </c>
      <c r="W207" s="180">
        <f t="shared" si="51"/>
        <v>0</v>
      </c>
      <c r="X207" s="180">
        <f t="shared" si="51"/>
        <v>0</v>
      </c>
      <c r="Y207" s="180">
        <f t="shared" si="51"/>
        <v>0</v>
      </c>
      <c r="Z207" s="180">
        <f t="shared" si="51"/>
        <v>0</v>
      </c>
      <c r="AA207" s="180">
        <f t="shared" si="51"/>
        <v>0</v>
      </c>
      <c r="AB207" s="180">
        <f t="shared" si="51"/>
        <v>0</v>
      </c>
      <c r="AC207" s="180">
        <f t="shared" si="51"/>
        <v>0</v>
      </c>
      <c r="AD207" s="180">
        <f t="shared" si="51"/>
        <v>0</v>
      </c>
      <c r="AE207" s="180">
        <f t="shared" si="51"/>
        <v>0</v>
      </c>
      <c r="AF207" s="180">
        <f t="shared" si="52"/>
        <v>0</v>
      </c>
      <c r="AG207" s="180">
        <f t="shared" si="52"/>
        <v>0</v>
      </c>
      <c r="AH207" s="180">
        <f t="shared" si="52"/>
        <v>0</v>
      </c>
      <c r="AI207" s="180">
        <f t="shared" si="52"/>
        <v>0</v>
      </c>
      <c r="AJ207" s="180">
        <f t="shared" si="52"/>
        <v>0</v>
      </c>
      <c r="AK207" s="180">
        <f t="shared" si="52"/>
        <v>0</v>
      </c>
      <c r="AL207" s="180">
        <f t="shared" si="52"/>
        <v>0</v>
      </c>
      <c r="AM207" s="180">
        <f t="shared" si="52"/>
        <v>0</v>
      </c>
      <c r="AN207" s="180">
        <f t="shared" si="52"/>
        <v>0</v>
      </c>
      <c r="AO207" s="180">
        <f t="shared" si="52"/>
        <v>0</v>
      </c>
    </row>
    <row r="208" spans="8:41" hidden="1" outlineLevel="1" x14ac:dyDescent="0.75">
      <c r="H208" s="139">
        <f t="shared" si="53"/>
        <v>2027</v>
      </c>
      <c r="L208" s="180">
        <f t="shared" si="50"/>
        <v>0</v>
      </c>
      <c r="M208" s="180">
        <f t="shared" si="50"/>
        <v>0</v>
      </c>
      <c r="N208" s="180">
        <f t="shared" si="50"/>
        <v>0</v>
      </c>
      <c r="O208" s="180">
        <f t="shared" si="50"/>
        <v>0</v>
      </c>
      <c r="P208" s="180">
        <f t="shared" si="50"/>
        <v>0</v>
      </c>
      <c r="Q208" s="180">
        <f t="shared" si="50"/>
        <v>0</v>
      </c>
      <c r="R208" s="180">
        <f t="shared" si="50"/>
        <v>0</v>
      </c>
      <c r="S208" s="180">
        <f t="shared" si="50"/>
        <v>0</v>
      </c>
      <c r="T208" s="180">
        <f t="shared" si="50"/>
        <v>0</v>
      </c>
      <c r="U208" s="180">
        <f t="shared" si="50"/>
        <v>0</v>
      </c>
      <c r="V208" s="180">
        <f t="shared" si="51"/>
        <v>0</v>
      </c>
      <c r="W208" s="180">
        <f t="shared" si="51"/>
        <v>0</v>
      </c>
      <c r="X208" s="180">
        <f t="shared" si="51"/>
        <v>0</v>
      </c>
      <c r="Y208" s="180">
        <f t="shared" si="51"/>
        <v>0</v>
      </c>
      <c r="Z208" s="180">
        <f t="shared" si="51"/>
        <v>0</v>
      </c>
      <c r="AA208" s="180">
        <f t="shared" si="51"/>
        <v>0</v>
      </c>
      <c r="AB208" s="180">
        <f t="shared" si="51"/>
        <v>0</v>
      </c>
      <c r="AC208" s="180">
        <f t="shared" si="51"/>
        <v>0</v>
      </c>
      <c r="AD208" s="180">
        <f t="shared" si="51"/>
        <v>0</v>
      </c>
      <c r="AE208" s="180">
        <f t="shared" si="51"/>
        <v>0</v>
      </c>
      <c r="AF208" s="180">
        <f t="shared" si="52"/>
        <v>0</v>
      </c>
      <c r="AG208" s="180">
        <f t="shared" si="52"/>
        <v>0</v>
      </c>
      <c r="AH208" s="180">
        <f t="shared" si="52"/>
        <v>0</v>
      </c>
      <c r="AI208" s="180">
        <f t="shared" si="52"/>
        <v>0</v>
      </c>
      <c r="AJ208" s="180">
        <f t="shared" si="52"/>
        <v>0</v>
      </c>
      <c r="AK208" s="180">
        <f t="shared" si="52"/>
        <v>0</v>
      </c>
      <c r="AL208" s="180">
        <f t="shared" si="52"/>
        <v>0</v>
      </c>
      <c r="AM208" s="180">
        <f t="shared" si="52"/>
        <v>0</v>
      </c>
      <c r="AN208" s="180">
        <f t="shared" si="52"/>
        <v>0</v>
      </c>
      <c r="AO208" s="180">
        <f t="shared" si="52"/>
        <v>0</v>
      </c>
    </row>
    <row r="209" spans="8:41" hidden="1" outlineLevel="1" x14ac:dyDescent="0.75">
      <c r="H209" s="139">
        <f t="shared" si="53"/>
        <v>2028</v>
      </c>
      <c r="L209" s="180">
        <f t="shared" si="50"/>
        <v>0</v>
      </c>
      <c r="M209" s="180">
        <f t="shared" si="50"/>
        <v>0</v>
      </c>
      <c r="N209" s="180">
        <f t="shared" si="50"/>
        <v>0</v>
      </c>
      <c r="O209" s="180">
        <f t="shared" si="50"/>
        <v>0</v>
      </c>
      <c r="P209" s="180">
        <f t="shared" si="50"/>
        <v>0</v>
      </c>
      <c r="Q209" s="180">
        <f t="shared" si="50"/>
        <v>0</v>
      </c>
      <c r="R209" s="180">
        <f t="shared" si="50"/>
        <v>0</v>
      </c>
      <c r="S209" s="180">
        <f t="shared" si="50"/>
        <v>0</v>
      </c>
      <c r="T209" s="180">
        <f t="shared" si="50"/>
        <v>0</v>
      </c>
      <c r="U209" s="180">
        <f t="shared" si="50"/>
        <v>0</v>
      </c>
      <c r="V209" s="180">
        <f t="shared" si="51"/>
        <v>0</v>
      </c>
      <c r="W209" s="180">
        <f t="shared" si="51"/>
        <v>0</v>
      </c>
      <c r="X209" s="180">
        <f t="shared" si="51"/>
        <v>0</v>
      </c>
      <c r="Y209" s="180">
        <f t="shared" si="51"/>
        <v>0</v>
      </c>
      <c r="Z209" s="180">
        <f t="shared" si="51"/>
        <v>0</v>
      </c>
      <c r="AA209" s="180">
        <f t="shared" si="51"/>
        <v>0</v>
      </c>
      <c r="AB209" s="180">
        <f t="shared" si="51"/>
        <v>0</v>
      </c>
      <c r="AC209" s="180">
        <f t="shared" si="51"/>
        <v>0</v>
      </c>
      <c r="AD209" s="180">
        <f t="shared" si="51"/>
        <v>0</v>
      </c>
      <c r="AE209" s="180">
        <f t="shared" si="51"/>
        <v>0</v>
      </c>
      <c r="AF209" s="180">
        <f t="shared" si="52"/>
        <v>0</v>
      </c>
      <c r="AG209" s="180">
        <f t="shared" si="52"/>
        <v>0</v>
      </c>
      <c r="AH209" s="180">
        <f t="shared" si="52"/>
        <v>0</v>
      </c>
      <c r="AI209" s="180">
        <f t="shared" si="52"/>
        <v>0</v>
      </c>
      <c r="AJ209" s="180">
        <f t="shared" si="52"/>
        <v>0</v>
      </c>
      <c r="AK209" s="180">
        <f t="shared" si="52"/>
        <v>0</v>
      </c>
      <c r="AL209" s="180">
        <f t="shared" si="52"/>
        <v>0</v>
      </c>
      <c r="AM209" s="180">
        <f t="shared" si="52"/>
        <v>0</v>
      </c>
      <c r="AN209" s="180">
        <f t="shared" si="52"/>
        <v>0</v>
      </c>
      <c r="AO209" s="180">
        <f t="shared" si="52"/>
        <v>0</v>
      </c>
    </row>
    <row r="210" spans="8:41" hidden="1" outlineLevel="1" x14ac:dyDescent="0.75">
      <c r="H210" s="139">
        <f t="shared" si="53"/>
        <v>2029</v>
      </c>
      <c r="L210" s="180">
        <f t="shared" si="50"/>
        <v>0</v>
      </c>
      <c r="M210" s="180">
        <f t="shared" si="50"/>
        <v>0</v>
      </c>
      <c r="N210" s="180">
        <f t="shared" si="50"/>
        <v>0</v>
      </c>
      <c r="O210" s="180">
        <f t="shared" si="50"/>
        <v>0</v>
      </c>
      <c r="P210" s="180">
        <f t="shared" si="50"/>
        <v>0</v>
      </c>
      <c r="Q210" s="180">
        <f t="shared" si="50"/>
        <v>0</v>
      </c>
      <c r="R210" s="180">
        <f t="shared" si="50"/>
        <v>0</v>
      </c>
      <c r="S210" s="180">
        <f t="shared" si="50"/>
        <v>0</v>
      </c>
      <c r="T210" s="180">
        <f t="shared" si="50"/>
        <v>0</v>
      </c>
      <c r="U210" s="180">
        <f t="shared" si="50"/>
        <v>0</v>
      </c>
      <c r="V210" s="180">
        <f t="shared" si="51"/>
        <v>0</v>
      </c>
      <c r="W210" s="180">
        <f t="shared" si="51"/>
        <v>0</v>
      </c>
      <c r="X210" s="180">
        <f t="shared" si="51"/>
        <v>0</v>
      </c>
      <c r="Y210" s="180">
        <f t="shared" si="51"/>
        <v>0</v>
      </c>
      <c r="Z210" s="180">
        <f t="shared" si="51"/>
        <v>0</v>
      </c>
      <c r="AA210" s="180">
        <f t="shared" si="51"/>
        <v>0</v>
      </c>
      <c r="AB210" s="180">
        <f t="shared" si="51"/>
        <v>0</v>
      </c>
      <c r="AC210" s="180">
        <f t="shared" si="51"/>
        <v>0</v>
      </c>
      <c r="AD210" s="180">
        <f t="shared" si="51"/>
        <v>0</v>
      </c>
      <c r="AE210" s="180">
        <f t="shared" si="51"/>
        <v>0</v>
      </c>
      <c r="AF210" s="180">
        <f t="shared" si="52"/>
        <v>0</v>
      </c>
      <c r="AG210" s="180">
        <f t="shared" si="52"/>
        <v>0</v>
      </c>
      <c r="AH210" s="180">
        <f t="shared" si="52"/>
        <v>0</v>
      </c>
      <c r="AI210" s="180">
        <f t="shared" si="52"/>
        <v>0</v>
      </c>
      <c r="AJ210" s="180">
        <f t="shared" si="52"/>
        <v>0</v>
      </c>
      <c r="AK210" s="180">
        <f t="shared" si="52"/>
        <v>0</v>
      </c>
      <c r="AL210" s="180">
        <f t="shared" si="52"/>
        <v>0</v>
      </c>
      <c r="AM210" s="180">
        <f t="shared" si="52"/>
        <v>0</v>
      </c>
      <c r="AN210" s="180">
        <f t="shared" si="52"/>
        <v>0</v>
      </c>
      <c r="AO210" s="180">
        <f t="shared" si="52"/>
        <v>0</v>
      </c>
    </row>
    <row r="211" spans="8:41" hidden="1" outlineLevel="1" x14ac:dyDescent="0.75">
      <c r="H211" s="139">
        <f t="shared" si="53"/>
        <v>2030</v>
      </c>
      <c r="L211" s="180">
        <f t="shared" si="50"/>
        <v>0</v>
      </c>
      <c r="M211" s="180">
        <f t="shared" si="50"/>
        <v>0</v>
      </c>
      <c r="N211" s="180">
        <f t="shared" si="50"/>
        <v>0</v>
      </c>
      <c r="O211" s="180">
        <f t="shared" si="50"/>
        <v>0</v>
      </c>
      <c r="P211" s="180">
        <f t="shared" si="50"/>
        <v>0</v>
      </c>
      <c r="Q211" s="180">
        <f t="shared" si="50"/>
        <v>0</v>
      </c>
      <c r="R211" s="180">
        <f t="shared" si="50"/>
        <v>0</v>
      </c>
      <c r="S211" s="180">
        <f t="shared" si="50"/>
        <v>0</v>
      </c>
      <c r="T211" s="180">
        <f t="shared" si="50"/>
        <v>0</v>
      </c>
      <c r="U211" s="180">
        <f t="shared" si="50"/>
        <v>0</v>
      </c>
      <c r="V211" s="180">
        <f t="shared" si="51"/>
        <v>0</v>
      </c>
      <c r="W211" s="180">
        <f t="shared" si="51"/>
        <v>0</v>
      </c>
      <c r="X211" s="180">
        <f t="shared" si="51"/>
        <v>0</v>
      </c>
      <c r="Y211" s="180">
        <f t="shared" si="51"/>
        <v>0</v>
      </c>
      <c r="Z211" s="180">
        <f t="shared" si="51"/>
        <v>0</v>
      </c>
      <c r="AA211" s="180">
        <f t="shared" si="51"/>
        <v>0</v>
      </c>
      <c r="AB211" s="180">
        <f t="shared" si="51"/>
        <v>0</v>
      </c>
      <c r="AC211" s="180">
        <f t="shared" si="51"/>
        <v>0</v>
      </c>
      <c r="AD211" s="180">
        <f t="shared" si="51"/>
        <v>0</v>
      </c>
      <c r="AE211" s="180">
        <f t="shared" si="51"/>
        <v>0</v>
      </c>
      <c r="AF211" s="180">
        <f t="shared" si="52"/>
        <v>0</v>
      </c>
      <c r="AG211" s="180">
        <f t="shared" si="52"/>
        <v>0</v>
      </c>
      <c r="AH211" s="180">
        <f t="shared" si="52"/>
        <v>0</v>
      </c>
      <c r="AI211" s="180">
        <f t="shared" si="52"/>
        <v>0</v>
      </c>
      <c r="AJ211" s="180">
        <f t="shared" si="52"/>
        <v>0</v>
      </c>
      <c r="AK211" s="180">
        <f t="shared" si="52"/>
        <v>0</v>
      </c>
      <c r="AL211" s="180">
        <f t="shared" si="52"/>
        <v>0</v>
      </c>
      <c r="AM211" s="180">
        <f t="shared" si="52"/>
        <v>0</v>
      </c>
      <c r="AN211" s="180">
        <f t="shared" si="52"/>
        <v>0</v>
      </c>
      <c r="AO211" s="180">
        <f t="shared" si="52"/>
        <v>0</v>
      </c>
    </row>
    <row r="212" spans="8:41" hidden="1" outlineLevel="1" x14ac:dyDescent="0.75">
      <c r="H212" s="139">
        <f t="shared" si="53"/>
        <v>2031</v>
      </c>
      <c r="L212" s="180">
        <f t="shared" si="50"/>
        <v>0</v>
      </c>
      <c r="M212" s="180">
        <f t="shared" si="50"/>
        <v>0</v>
      </c>
      <c r="N212" s="180">
        <f t="shared" si="50"/>
        <v>0</v>
      </c>
      <c r="O212" s="180">
        <f t="shared" si="50"/>
        <v>0</v>
      </c>
      <c r="P212" s="180">
        <f t="shared" si="50"/>
        <v>0</v>
      </c>
      <c r="Q212" s="180">
        <f t="shared" si="50"/>
        <v>0</v>
      </c>
      <c r="R212" s="180">
        <f t="shared" si="50"/>
        <v>0</v>
      </c>
      <c r="S212" s="180">
        <f t="shared" si="50"/>
        <v>0</v>
      </c>
      <c r="T212" s="180">
        <f t="shared" si="50"/>
        <v>0</v>
      </c>
      <c r="U212" s="180">
        <f t="shared" si="50"/>
        <v>0</v>
      </c>
      <c r="V212" s="180">
        <f t="shared" si="51"/>
        <v>0</v>
      </c>
      <c r="W212" s="180">
        <f t="shared" si="51"/>
        <v>0</v>
      </c>
      <c r="X212" s="180">
        <f t="shared" si="51"/>
        <v>0</v>
      </c>
      <c r="Y212" s="180">
        <f t="shared" si="51"/>
        <v>0</v>
      </c>
      <c r="Z212" s="180">
        <f t="shared" si="51"/>
        <v>0</v>
      </c>
      <c r="AA212" s="180">
        <f t="shared" si="51"/>
        <v>0</v>
      </c>
      <c r="AB212" s="180">
        <f t="shared" si="51"/>
        <v>0</v>
      </c>
      <c r="AC212" s="180">
        <f t="shared" si="51"/>
        <v>0</v>
      </c>
      <c r="AD212" s="180">
        <f t="shared" si="51"/>
        <v>0</v>
      </c>
      <c r="AE212" s="180">
        <f t="shared" si="51"/>
        <v>0</v>
      </c>
      <c r="AF212" s="180">
        <f t="shared" si="52"/>
        <v>0</v>
      </c>
      <c r="AG212" s="180">
        <f t="shared" si="52"/>
        <v>0</v>
      </c>
      <c r="AH212" s="180">
        <f t="shared" si="52"/>
        <v>0</v>
      </c>
      <c r="AI212" s="180">
        <f t="shared" si="52"/>
        <v>0</v>
      </c>
      <c r="AJ212" s="180">
        <f t="shared" si="52"/>
        <v>0</v>
      </c>
      <c r="AK212" s="180">
        <f t="shared" si="52"/>
        <v>0</v>
      </c>
      <c r="AL212" s="180">
        <f t="shared" si="52"/>
        <v>0</v>
      </c>
      <c r="AM212" s="180">
        <f t="shared" si="52"/>
        <v>0</v>
      </c>
      <c r="AN212" s="180">
        <f t="shared" si="52"/>
        <v>0</v>
      </c>
      <c r="AO212" s="180">
        <f t="shared" si="52"/>
        <v>0</v>
      </c>
    </row>
    <row r="213" spans="8:41" hidden="1" outlineLevel="1" x14ac:dyDescent="0.75">
      <c r="H213" s="139">
        <f t="shared" si="53"/>
        <v>2032</v>
      </c>
      <c r="L213" s="180">
        <f t="shared" si="50"/>
        <v>0</v>
      </c>
      <c r="M213" s="180">
        <f t="shared" si="50"/>
        <v>0</v>
      </c>
      <c r="N213" s="180">
        <f t="shared" si="50"/>
        <v>0</v>
      </c>
      <c r="O213" s="180">
        <f t="shared" si="50"/>
        <v>0</v>
      </c>
      <c r="P213" s="180">
        <f t="shared" si="50"/>
        <v>0</v>
      </c>
      <c r="Q213" s="180">
        <f t="shared" si="50"/>
        <v>0</v>
      </c>
      <c r="R213" s="180">
        <f t="shared" si="50"/>
        <v>0</v>
      </c>
      <c r="S213" s="180">
        <f t="shared" si="50"/>
        <v>0</v>
      </c>
      <c r="T213" s="180">
        <f t="shared" si="50"/>
        <v>0</v>
      </c>
      <c r="U213" s="180">
        <f t="shared" si="50"/>
        <v>0</v>
      </c>
      <c r="V213" s="180">
        <f t="shared" si="51"/>
        <v>0</v>
      </c>
      <c r="W213" s="180">
        <f t="shared" si="51"/>
        <v>0</v>
      </c>
      <c r="X213" s="180">
        <f t="shared" si="51"/>
        <v>0</v>
      </c>
      <c r="Y213" s="180">
        <f t="shared" si="51"/>
        <v>0</v>
      </c>
      <c r="Z213" s="180">
        <f t="shared" si="51"/>
        <v>0</v>
      </c>
      <c r="AA213" s="180">
        <f t="shared" si="51"/>
        <v>0</v>
      </c>
      <c r="AB213" s="180">
        <f t="shared" si="51"/>
        <v>0</v>
      </c>
      <c r="AC213" s="180">
        <f t="shared" si="51"/>
        <v>0</v>
      </c>
      <c r="AD213" s="180">
        <f t="shared" si="51"/>
        <v>0</v>
      </c>
      <c r="AE213" s="180">
        <f t="shared" si="51"/>
        <v>0</v>
      </c>
      <c r="AF213" s="180">
        <f t="shared" si="52"/>
        <v>0</v>
      </c>
      <c r="AG213" s="180">
        <f t="shared" si="52"/>
        <v>0</v>
      </c>
      <c r="AH213" s="180">
        <f t="shared" si="52"/>
        <v>0</v>
      </c>
      <c r="AI213" s="180">
        <f t="shared" si="52"/>
        <v>0</v>
      </c>
      <c r="AJ213" s="180">
        <f t="shared" si="52"/>
        <v>0</v>
      </c>
      <c r="AK213" s="180">
        <f t="shared" si="52"/>
        <v>0</v>
      </c>
      <c r="AL213" s="180">
        <f t="shared" si="52"/>
        <v>0</v>
      </c>
      <c r="AM213" s="180">
        <f t="shared" si="52"/>
        <v>0</v>
      </c>
      <c r="AN213" s="180">
        <f t="shared" si="52"/>
        <v>0</v>
      </c>
      <c r="AO213" s="180">
        <f t="shared" si="52"/>
        <v>0</v>
      </c>
    </row>
    <row r="214" spans="8:41" hidden="1" outlineLevel="1" x14ac:dyDescent="0.75">
      <c r="H214" s="139">
        <f t="shared" si="53"/>
        <v>2033</v>
      </c>
      <c r="L214" s="180">
        <f t="shared" ref="L214:U223" si="54">IF(AND($H214&lt;&gt;"",L$66&lt;&gt;""),IF(AND(L$66&gt;=$H214,L$66&lt;$H214+$D$31),SUMIFS($L$203:$AK$203,$L$66:$AK$66,$H214)/$D$31,0),"")</f>
        <v>0</v>
      </c>
      <c r="M214" s="180">
        <f t="shared" si="54"/>
        <v>0</v>
      </c>
      <c r="N214" s="180">
        <f t="shared" si="54"/>
        <v>0</v>
      </c>
      <c r="O214" s="180">
        <f t="shared" si="54"/>
        <v>0</v>
      </c>
      <c r="P214" s="180">
        <f t="shared" si="54"/>
        <v>0</v>
      </c>
      <c r="Q214" s="180">
        <f t="shared" si="54"/>
        <v>0</v>
      </c>
      <c r="R214" s="180">
        <f t="shared" si="54"/>
        <v>0</v>
      </c>
      <c r="S214" s="180">
        <f t="shared" si="54"/>
        <v>0</v>
      </c>
      <c r="T214" s="180">
        <f t="shared" si="54"/>
        <v>0</v>
      </c>
      <c r="U214" s="180">
        <f t="shared" si="54"/>
        <v>0</v>
      </c>
      <c r="V214" s="180">
        <f t="shared" ref="V214:AE223" si="55">IF(AND($H214&lt;&gt;"",V$66&lt;&gt;""),IF(AND(V$66&gt;=$H214,V$66&lt;$H214+$D$31),SUMIFS($L$203:$AK$203,$L$66:$AK$66,$H214)/$D$31,0),"")</f>
        <v>0</v>
      </c>
      <c r="W214" s="180">
        <f t="shared" si="55"/>
        <v>0</v>
      </c>
      <c r="X214" s="180">
        <f t="shared" si="55"/>
        <v>0</v>
      </c>
      <c r="Y214" s="180">
        <f t="shared" si="55"/>
        <v>0</v>
      </c>
      <c r="Z214" s="180">
        <f t="shared" si="55"/>
        <v>0</v>
      </c>
      <c r="AA214" s="180">
        <f t="shared" si="55"/>
        <v>0</v>
      </c>
      <c r="AB214" s="180">
        <f t="shared" si="55"/>
        <v>0</v>
      </c>
      <c r="AC214" s="180">
        <f t="shared" si="55"/>
        <v>0</v>
      </c>
      <c r="AD214" s="180">
        <f t="shared" si="55"/>
        <v>0</v>
      </c>
      <c r="AE214" s="180">
        <f t="shared" si="55"/>
        <v>0</v>
      </c>
      <c r="AF214" s="180">
        <f t="shared" ref="AF214:AO223" si="56">IF(AND($H214&lt;&gt;"",AF$66&lt;&gt;""),IF(AND(AF$66&gt;=$H214,AF$66&lt;$H214+$D$31),SUMIFS($L$203:$AK$203,$L$66:$AK$66,$H214)/$D$31,0),"")</f>
        <v>0</v>
      </c>
      <c r="AG214" s="180">
        <f t="shared" si="56"/>
        <v>0</v>
      </c>
      <c r="AH214" s="180">
        <f t="shared" si="56"/>
        <v>0</v>
      </c>
      <c r="AI214" s="180">
        <f t="shared" si="56"/>
        <v>0</v>
      </c>
      <c r="AJ214" s="180">
        <f t="shared" si="56"/>
        <v>0</v>
      </c>
      <c r="AK214" s="180">
        <f t="shared" si="56"/>
        <v>0</v>
      </c>
      <c r="AL214" s="180">
        <f t="shared" si="56"/>
        <v>0</v>
      </c>
      <c r="AM214" s="180">
        <f t="shared" si="56"/>
        <v>0</v>
      </c>
      <c r="AN214" s="180">
        <f t="shared" si="56"/>
        <v>0</v>
      </c>
      <c r="AO214" s="180">
        <f t="shared" si="56"/>
        <v>0</v>
      </c>
    </row>
    <row r="215" spans="8:41" hidden="1" outlineLevel="1" x14ac:dyDescent="0.75">
      <c r="H215" s="139">
        <f t="shared" si="53"/>
        <v>2034</v>
      </c>
      <c r="L215" s="180">
        <f t="shared" si="54"/>
        <v>0</v>
      </c>
      <c r="M215" s="180">
        <f t="shared" si="54"/>
        <v>0</v>
      </c>
      <c r="N215" s="180">
        <f t="shared" si="54"/>
        <v>0</v>
      </c>
      <c r="O215" s="180">
        <f t="shared" si="54"/>
        <v>0</v>
      </c>
      <c r="P215" s="180">
        <f t="shared" si="54"/>
        <v>0</v>
      </c>
      <c r="Q215" s="180">
        <f t="shared" si="54"/>
        <v>0</v>
      </c>
      <c r="R215" s="180">
        <f t="shared" si="54"/>
        <v>0</v>
      </c>
      <c r="S215" s="180">
        <f t="shared" si="54"/>
        <v>0</v>
      </c>
      <c r="T215" s="180">
        <f t="shared" si="54"/>
        <v>0</v>
      </c>
      <c r="U215" s="180">
        <f t="shared" si="54"/>
        <v>0</v>
      </c>
      <c r="V215" s="180">
        <f t="shared" si="55"/>
        <v>0</v>
      </c>
      <c r="W215" s="180">
        <f t="shared" si="55"/>
        <v>0</v>
      </c>
      <c r="X215" s="180">
        <f t="shared" si="55"/>
        <v>0</v>
      </c>
      <c r="Y215" s="180">
        <f t="shared" si="55"/>
        <v>0</v>
      </c>
      <c r="Z215" s="180">
        <f t="shared" si="55"/>
        <v>0</v>
      </c>
      <c r="AA215" s="180">
        <f t="shared" si="55"/>
        <v>0</v>
      </c>
      <c r="AB215" s="180">
        <f t="shared" si="55"/>
        <v>0</v>
      </c>
      <c r="AC215" s="180">
        <f t="shared" si="55"/>
        <v>0</v>
      </c>
      <c r="AD215" s="180">
        <f t="shared" si="55"/>
        <v>0</v>
      </c>
      <c r="AE215" s="180">
        <f t="shared" si="55"/>
        <v>0</v>
      </c>
      <c r="AF215" s="180">
        <f t="shared" si="56"/>
        <v>0</v>
      </c>
      <c r="AG215" s="180">
        <f t="shared" si="56"/>
        <v>0</v>
      </c>
      <c r="AH215" s="180">
        <f t="shared" si="56"/>
        <v>0</v>
      </c>
      <c r="AI215" s="180">
        <f t="shared" si="56"/>
        <v>0</v>
      </c>
      <c r="AJ215" s="180">
        <f t="shared" si="56"/>
        <v>0</v>
      </c>
      <c r="AK215" s="180">
        <f t="shared" si="56"/>
        <v>0</v>
      </c>
      <c r="AL215" s="180">
        <f t="shared" si="56"/>
        <v>0</v>
      </c>
      <c r="AM215" s="180">
        <f t="shared" si="56"/>
        <v>0</v>
      </c>
      <c r="AN215" s="180">
        <f t="shared" si="56"/>
        <v>0</v>
      </c>
      <c r="AO215" s="180">
        <f t="shared" si="56"/>
        <v>0</v>
      </c>
    </row>
    <row r="216" spans="8:41" hidden="1" outlineLevel="1" x14ac:dyDescent="0.75">
      <c r="H216" s="139">
        <f t="shared" si="53"/>
        <v>2035</v>
      </c>
      <c r="L216" s="180">
        <f t="shared" si="54"/>
        <v>0</v>
      </c>
      <c r="M216" s="180">
        <f t="shared" si="54"/>
        <v>0</v>
      </c>
      <c r="N216" s="180">
        <f t="shared" si="54"/>
        <v>0</v>
      </c>
      <c r="O216" s="180">
        <f t="shared" si="54"/>
        <v>0</v>
      </c>
      <c r="P216" s="180">
        <f t="shared" si="54"/>
        <v>0</v>
      </c>
      <c r="Q216" s="180">
        <f t="shared" si="54"/>
        <v>0</v>
      </c>
      <c r="R216" s="180">
        <f t="shared" si="54"/>
        <v>0</v>
      </c>
      <c r="S216" s="180">
        <f t="shared" si="54"/>
        <v>0</v>
      </c>
      <c r="T216" s="180">
        <f t="shared" si="54"/>
        <v>0</v>
      </c>
      <c r="U216" s="180">
        <f t="shared" si="54"/>
        <v>0</v>
      </c>
      <c r="V216" s="180">
        <f t="shared" si="55"/>
        <v>0</v>
      </c>
      <c r="W216" s="180">
        <f t="shared" si="55"/>
        <v>0</v>
      </c>
      <c r="X216" s="180">
        <f t="shared" si="55"/>
        <v>0</v>
      </c>
      <c r="Y216" s="180">
        <f t="shared" si="55"/>
        <v>0</v>
      </c>
      <c r="Z216" s="180">
        <f t="shared" si="55"/>
        <v>0</v>
      </c>
      <c r="AA216" s="180">
        <f t="shared" si="55"/>
        <v>0</v>
      </c>
      <c r="AB216" s="180">
        <f t="shared" si="55"/>
        <v>0</v>
      </c>
      <c r="AC216" s="180">
        <f t="shared" si="55"/>
        <v>0</v>
      </c>
      <c r="AD216" s="180">
        <f t="shared" si="55"/>
        <v>0</v>
      </c>
      <c r="AE216" s="180">
        <f t="shared" si="55"/>
        <v>0</v>
      </c>
      <c r="AF216" s="180">
        <f t="shared" si="56"/>
        <v>0</v>
      </c>
      <c r="AG216" s="180">
        <f t="shared" si="56"/>
        <v>0</v>
      </c>
      <c r="AH216" s="180">
        <f t="shared" si="56"/>
        <v>0</v>
      </c>
      <c r="AI216" s="180">
        <f t="shared" si="56"/>
        <v>0</v>
      </c>
      <c r="AJ216" s="180">
        <f t="shared" si="56"/>
        <v>0</v>
      </c>
      <c r="AK216" s="180">
        <f t="shared" si="56"/>
        <v>0</v>
      </c>
      <c r="AL216" s="180">
        <f t="shared" si="56"/>
        <v>0</v>
      </c>
      <c r="AM216" s="180">
        <f t="shared" si="56"/>
        <v>0</v>
      </c>
      <c r="AN216" s="180">
        <f t="shared" si="56"/>
        <v>0</v>
      </c>
      <c r="AO216" s="180">
        <f t="shared" si="56"/>
        <v>0</v>
      </c>
    </row>
    <row r="217" spans="8:41" hidden="1" outlineLevel="1" x14ac:dyDescent="0.75">
      <c r="H217" s="139">
        <f t="shared" si="53"/>
        <v>2036</v>
      </c>
      <c r="L217" s="180">
        <f t="shared" si="54"/>
        <v>0</v>
      </c>
      <c r="M217" s="180">
        <f t="shared" si="54"/>
        <v>0</v>
      </c>
      <c r="N217" s="180">
        <f t="shared" si="54"/>
        <v>0</v>
      </c>
      <c r="O217" s="180">
        <f t="shared" si="54"/>
        <v>0</v>
      </c>
      <c r="P217" s="180">
        <f t="shared" si="54"/>
        <v>0</v>
      </c>
      <c r="Q217" s="180">
        <f t="shared" si="54"/>
        <v>0</v>
      </c>
      <c r="R217" s="180">
        <f t="shared" si="54"/>
        <v>0</v>
      </c>
      <c r="S217" s="180">
        <f t="shared" si="54"/>
        <v>0</v>
      </c>
      <c r="T217" s="180">
        <f t="shared" si="54"/>
        <v>0</v>
      </c>
      <c r="U217" s="180">
        <f t="shared" si="54"/>
        <v>0</v>
      </c>
      <c r="V217" s="180">
        <f t="shared" si="55"/>
        <v>0</v>
      </c>
      <c r="W217" s="180">
        <f t="shared" si="55"/>
        <v>0</v>
      </c>
      <c r="X217" s="180">
        <f t="shared" si="55"/>
        <v>0</v>
      </c>
      <c r="Y217" s="180">
        <f t="shared" si="55"/>
        <v>0</v>
      </c>
      <c r="Z217" s="180">
        <f t="shared" si="55"/>
        <v>0</v>
      </c>
      <c r="AA217" s="180">
        <f t="shared" si="55"/>
        <v>0</v>
      </c>
      <c r="AB217" s="180">
        <f t="shared" si="55"/>
        <v>0</v>
      </c>
      <c r="AC217" s="180">
        <f t="shared" si="55"/>
        <v>0</v>
      </c>
      <c r="AD217" s="180">
        <f t="shared" si="55"/>
        <v>0</v>
      </c>
      <c r="AE217" s="180">
        <f t="shared" si="55"/>
        <v>0</v>
      </c>
      <c r="AF217" s="180">
        <f t="shared" si="56"/>
        <v>0</v>
      </c>
      <c r="AG217" s="180">
        <f t="shared" si="56"/>
        <v>0</v>
      </c>
      <c r="AH217" s="180">
        <f t="shared" si="56"/>
        <v>0</v>
      </c>
      <c r="AI217" s="180">
        <f t="shared" si="56"/>
        <v>0</v>
      </c>
      <c r="AJ217" s="180">
        <f t="shared" si="56"/>
        <v>0</v>
      </c>
      <c r="AK217" s="180">
        <f t="shared" si="56"/>
        <v>0</v>
      </c>
      <c r="AL217" s="180">
        <f t="shared" si="56"/>
        <v>0</v>
      </c>
      <c r="AM217" s="180">
        <f t="shared" si="56"/>
        <v>0</v>
      </c>
      <c r="AN217" s="180">
        <f t="shared" si="56"/>
        <v>0</v>
      </c>
      <c r="AO217" s="180">
        <f t="shared" si="56"/>
        <v>0</v>
      </c>
    </row>
    <row r="218" spans="8:41" hidden="1" outlineLevel="1" x14ac:dyDescent="0.75">
      <c r="H218" s="139">
        <f t="shared" si="53"/>
        <v>2037</v>
      </c>
      <c r="L218" s="180">
        <f t="shared" si="54"/>
        <v>0</v>
      </c>
      <c r="M218" s="180">
        <f t="shared" si="54"/>
        <v>0</v>
      </c>
      <c r="N218" s="180">
        <f t="shared" si="54"/>
        <v>0</v>
      </c>
      <c r="O218" s="180">
        <f t="shared" si="54"/>
        <v>0</v>
      </c>
      <c r="P218" s="180">
        <f t="shared" si="54"/>
        <v>0</v>
      </c>
      <c r="Q218" s="180">
        <f t="shared" si="54"/>
        <v>0</v>
      </c>
      <c r="R218" s="180">
        <f t="shared" si="54"/>
        <v>0</v>
      </c>
      <c r="S218" s="180">
        <f t="shared" si="54"/>
        <v>0</v>
      </c>
      <c r="T218" s="180">
        <f t="shared" si="54"/>
        <v>0</v>
      </c>
      <c r="U218" s="180">
        <f t="shared" si="54"/>
        <v>0</v>
      </c>
      <c r="V218" s="180">
        <f t="shared" si="55"/>
        <v>0</v>
      </c>
      <c r="W218" s="180">
        <f t="shared" si="55"/>
        <v>0</v>
      </c>
      <c r="X218" s="180">
        <f t="shared" si="55"/>
        <v>0</v>
      </c>
      <c r="Y218" s="180">
        <f t="shared" si="55"/>
        <v>0</v>
      </c>
      <c r="Z218" s="180">
        <f t="shared" si="55"/>
        <v>0</v>
      </c>
      <c r="AA218" s="180">
        <f t="shared" si="55"/>
        <v>0</v>
      </c>
      <c r="AB218" s="180">
        <f t="shared" si="55"/>
        <v>0</v>
      </c>
      <c r="AC218" s="180">
        <f t="shared" si="55"/>
        <v>0</v>
      </c>
      <c r="AD218" s="180">
        <f t="shared" si="55"/>
        <v>0</v>
      </c>
      <c r="AE218" s="180">
        <f t="shared" si="55"/>
        <v>0</v>
      </c>
      <c r="AF218" s="180">
        <f t="shared" si="56"/>
        <v>0</v>
      </c>
      <c r="AG218" s="180">
        <f t="shared" si="56"/>
        <v>0</v>
      </c>
      <c r="AH218" s="180">
        <f t="shared" si="56"/>
        <v>0</v>
      </c>
      <c r="AI218" s="180">
        <f t="shared" si="56"/>
        <v>0</v>
      </c>
      <c r="AJ218" s="180">
        <f t="shared" si="56"/>
        <v>0</v>
      </c>
      <c r="AK218" s="180">
        <f t="shared" si="56"/>
        <v>0</v>
      </c>
      <c r="AL218" s="180">
        <f t="shared" si="56"/>
        <v>0</v>
      </c>
      <c r="AM218" s="180">
        <f t="shared" si="56"/>
        <v>0</v>
      </c>
      <c r="AN218" s="180">
        <f t="shared" si="56"/>
        <v>0</v>
      </c>
      <c r="AO218" s="180">
        <f t="shared" si="56"/>
        <v>0</v>
      </c>
    </row>
    <row r="219" spans="8:41" hidden="1" outlineLevel="1" x14ac:dyDescent="0.75">
      <c r="H219" s="139">
        <f t="shared" si="53"/>
        <v>2038</v>
      </c>
      <c r="L219" s="180">
        <f t="shared" si="54"/>
        <v>0</v>
      </c>
      <c r="M219" s="180">
        <f t="shared" si="54"/>
        <v>0</v>
      </c>
      <c r="N219" s="180">
        <f t="shared" si="54"/>
        <v>0</v>
      </c>
      <c r="O219" s="180">
        <f t="shared" si="54"/>
        <v>0</v>
      </c>
      <c r="P219" s="180">
        <f t="shared" si="54"/>
        <v>0</v>
      </c>
      <c r="Q219" s="180">
        <f t="shared" si="54"/>
        <v>0</v>
      </c>
      <c r="R219" s="180">
        <f t="shared" si="54"/>
        <v>0</v>
      </c>
      <c r="S219" s="180">
        <f t="shared" si="54"/>
        <v>0</v>
      </c>
      <c r="T219" s="180">
        <f t="shared" si="54"/>
        <v>0</v>
      </c>
      <c r="U219" s="180">
        <f t="shared" si="54"/>
        <v>0</v>
      </c>
      <c r="V219" s="180">
        <f t="shared" si="55"/>
        <v>0</v>
      </c>
      <c r="W219" s="180">
        <f t="shared" si="55"/>
        <v>0</v>
      </c>
      <c r="X219" s="180">
        <f t="shared" si="55"/>
        <v>0</v>
      </c>
      <c r="Y219" s="180">
        <f t="shared" si="55"/>
        <v>0</v>
      </c>
      <c r="Z219" s="180">
        <f t="shared" si="55"/>
        <v>0</v>
      </c>
      <c r="AA219" s="180">
        <f t="shared" si="55"/>
        <v>0</v>
      </c>
      <c r="AB219" s="180">
        <f t="shared" si="55"/>
        <v>0</v>
      </c>
      <c r="AC219" s="180">
        <f t="shared" si="55"/>
        <v>0</v>
      </c>
      <c r="AD219" s="180">
        <f t="shared" si="55"/>
        <v>0</v>
      </c>
      <c r="AE219" s="180">
        <f t="shared" si="55"/>
        <v>0</v>
      </c>
      <c r="AF219" s="180">
        <f t="shared" si="56"/>
        <v>0</v>
      </c>
      <c r="AG219" s="180">
        <f t="shared" si="56"/>
        <v>0</v>
      </c>
      <c r="AH219" s="180">
        <f t="shared" si="56"/>
        <v>0</v>
      </c>
      <c r="AI219" s="180">
        <f t="shared" si="56"/>
        <v>0</v>
      </c>
      <c r="AJ219" s="180">
        <f t="shared" si="56"/>
        <v>0</v>
      </c>
      <c r="AK219" s="180">
        <f t="shared" si="56"/>
        <v>0</v>
      </c>
      <c r="AL219" s="180">
        <f t="shared" si="56"/>
        <v>0</v>
      </c>
      <c r="AM219" s="180">
        <f t="shared" si="56"/>
        <v>0</v>
      </c>
      <c r="AN219" s="180">
        <f t="shared" si="56"/>
        <v>0</v>
      </c>
      <c r="AO219" s="180">
        <f t="shared" si="56"/>
        <v>0</v>
      </c>
    </row>
    <row r="220" spans="8:41" hidden="1" outlineLevel="1" x14ac:dyDescent="0.75">
      <c r="H220" s="139">
        <f t="shared" si="53"/>
        <v>2039</v>
      </c>
      <c r="L220" s="180">
        <f t="shared" si="54"/>
        <v>0</v>
      </c>
      <c r="M220" s="180">
        <f t="shared" si="54"/>
        <v>0</v>
      </c>
      <c r="N220" s="180">
        <f t="shared" si="54"/>
        <v>0</v>
      </c>
      <c r="O220" s="180">
        <f t="shared" si="54"/>
        <v>0</v>
      </c>
      <c r="P220" s="180">
        <f t="shared" si="54"/>
        <v>0</v>
      </c>
      <c r="Q220" s="180">
        <f t="shared" si="54"/>
        <v>0</v>
      </c>
      <c r="R220" s="180">
        <f t="shared" si="54"/>
        <v>0</v>
      </c>
      <c r="S220" s="180">
        <f t="shared" si="54"/>
        <v>0</v>
      </c>
      <c r="T220" s="180">
        <f t="shared" si="54"/>
        <v>0</v>
      </c>
      <c r="U220" s="180">
        <f t="shared" si="54"/>
        <v>0</v>
      </c>
      <c r="V220" s="180">
        <f t="shared" si="55"/>
        <v>0</v>
      </c>
      <c r="W220" s="180">
        <f t="shared" si="55"/>
        <v>0</v>
      </c>
      <c r="X220" s="180">
        <f t="shared" si="55"/>
        <v>0</v>
      </c>
      <c r="Y220" s="180">
        <f t="shared" si="55"/>
        <v>0</v>
      </c>
      <c r="Z220" s="180">
        <f t="shared" si="55"/>
        <v>0</v>
      </c>
      <c r="AA220" s="180">
        <f t="shared" si="55"/>
        <v>0</v>
      </c>
      <c r="AB220" s="180">
        <f t="shared" si="55"/>
        <v>0</v>
      </c>
      <c r="AC220" s="180">
        <f t="shared" si="55"/>
        <v>0</v>
      </c>
      <c r="AD220" s="180">
        <f t="shared" si="55"/>
        <v>0</v>
      </c>
      <c r="AE220" s="180">
        <f t="shared" si="55"/>
        <v>0</v>
      </c>
      <c r="AF220" s="180">
        <f t="shared" si="56"/>
        <v>0</v>
      </c>
      <c r="AG220" s="180">
        <f t="shared" si="56"/>
        <v>0</v>
      </c>
      <c r="AH220" s="180">
        <f t="shared" si="56"/>
        <v>0</v>
      </c>
      <c r="AI220" s="180">
        <f t="shared" si="56"/>
        <v>0</v>
      </c>
      <c r="AJ220" s="180">
        <f t="shared" si="56"/>
        <v>0</v>
      </c>
      <c r="AK220" s="180">
        <f t="shared" si="56"/>
        <v>0</v>
      </c>
      <c r="AL220" s="180">
        <f t="shared" si="56"/>
        <v>0</v>
      </c>
      <c r="AM220" s="180">
        <f t="shared" si="56"/>
        <v>0</v>
      </c>
      <c r="AN220" s="180">
        <f t="shared" si="56"/>
        <v>0</v>
      </c>
      <c r="AO220" s="180">
        <f t="shared" si="56"/>
        <v>0</v>
      </c>
    </row>
    <row r="221" spans="8:41" hidden="1" outlineLevel="1" x14ac:dyDescent="0.75">
      <c r="H221" s="139">
        <f t="shared" si="53"/>
        <v>2040</v>
      </c>
      <c r="L221" s="180">
        <f t="shared" si="54"/>
        <v>0</v>
      </c>
      <c r="M221" s="180">
        <f t="shared" si="54"/>
        <v>0</v>
      </c>
      <c r="N221" s="180">
        <f t="shared" si="54"/>
        <v>0</v>
      </c>
      <c r="O221" s="180">
        <f t="shared" si="54"/>
        <v>0</v>
      </c>
      <c r="P221" s="180">
        <f t="shared" si="54"/>
        <v>0</v>
      </c>
      <c r="Q221" s="180">
        <f t="shared" si="54"/>
        <v>0</v>
      </c>
      <c r="R221" s="180">
        <f t="shared" si="54"/>
        <v>0</v>
      </c>
      <c r="S221" s="180">
        <f t="shared" si="54"/>
        <v>0</v>
      </c>
      <c r="T221" s="180">
        <f t="shared" si="54"/>
        <v>0</v>
      </c>
      <c r="U221" s="180">
        <f t="shared" si="54"/>
        <v>0</v>
      </c>
      <c r="V221" s="180">
        <f t="shared" si="55"/>
        <v>0</v>
      </c>
      <c r="W221" s="180">
        <f t="shared" si="55"/>
        <v>0</v>
      </c>
      <c r="X221" s="180">
        <f t="shared" si="55"/>
        <v>0</v>
      </c>
      <c r="Y221" s="180">
        <f t="shared" si="55"/>
        <v>0</v>
      </c>
      <c r="Z221" s="180">
        <f t="shared" si="55"/>
        <v>0</v>
      </c>
      <c r="AA221" s="180">
        <f t="shared" si="55"/>
        <v>0</v>
      </c>
      <c r="AB221" s="180">
        <f t="shared" si="55"/>
        <v>0</v>
      </c>
      <c r="AC221" s="180">
        <f t="shared" si="55"/>
        <v>0</v>
      </c>
      <c r="AD221" s="180">
        <f t="shared" si="55"/>
        <v>0</v>
      </c>
      <c r="AE221" s="180">
        <f t="shared" si="55"/>
        <v>0</v>
      </c>
      <c r="AF221" s="180">
        <f t="shared" si="56"/>
        <v>0</v>
      </c>
      <c r="AG221" s="180">
        <f t="shared" si="56"/>
        <v>0</v>
      </c>
      <c r="AH221" s="180">
        <f t="shared" si="56"/>
        <v>0</v>
      </c>
      <c r="AI221" s="180">
        <f t="shared" si="56"/>
        <v>0</v>
      </c>
      <c r="AJ221" s="180">
        <f t="shared" si="56"/>
        <v>0</v>
      </c>
      <c r="AK221" s="180">
        <f t="shared" si="56"/>
        <v>0</v>
      </c>
      <c r="AL221" s="180">
        <f t="shared" si="56"/>
        <v>0</v>
      </c>
      <c r="AM221" s="180">
        <f t="shared" si="56"/>
        <v>0</v>
      </c>
      <c r="AN221" s="180">
        <f t="shared" si="56"/>
        <v>0</v>
      </c>
      <c r="AO221" s="180">
        <f t="shared" si="56"/>
        <v>0</v>
      </c>
    </row>
    <row r="222" spans="8:41" hidden="1" outlineLevel="1" x14ac:dyDescent="0.75">
      <c r="H222" s="139">
        <f t="shared" si="53"/>
        <v>2041</v>
      </c>
      <c r="L222" s="180">
        <f t="shared" si="54"/>
        <v>0</v>
      </c>
      <c r="M222" s="180">
        <f t="shared" si="54"/>
        <v>0</v>
      </c>
      <c r="N222" s="180">
        <f t="shared" si="54"/>
        <v>0</v>
      </c>
      <c r="O222" s="180">
        <f t="shared" si="54"/>
        <v>0</v>
      </c>
      <c r="P222" s="180">
        <f t="shared" si="54"/>
        <v>0</v>
      </c>
      <c r="Q222" s="180">
        <f t="shared" si="54"/>
        <v>0</v>
      </c>
      <c r="R222" s="180">
        <f t="shared" si="54"/>
        <v>0</v>
      </c>
      <c r="S222" s="180">
        <f t="shared" si="54"/>
        <v>0</v>
      </c>
      <c r="T222" s="180">
        <f t="shared" si="54"/>
        <v>0</v>
      </c>
      <c r="U222" s="180">
        <f t="shared" si="54"/>
        <v>0</v>
      </c>
      <c r="V222" s="180">
        <f t="shared" si="55"/>
        <v>0</v>
      </c>
      <c r="W222" s="180">
        <f t="shared" si="55"/>
        <v>0</v>
      </c>
      <c r="X222" s="180">
        <f t="shared" si="55"/>
        <v>0</v>
      </c>
      <c r="Y222" s="180">
        <f t="shared" si="55"/>
        <v>0</v>
      </c>
      <c r="Z222" s="180">
        <f t="shared" si="55"/>
        <v>0</v>
      </c>
      <c r="AA222" s="180">
        <f t="shared" si="55"/>
        <v>0</v>
      </c>
      <c r="AB222" s="180">
        <f t="shared" si="55"/>
        <v>0</v>
      </c>
      <c r="AC222" s="180">
        <f t="shared" si="55"/>
        <v>0</v>
      </c>
      <c r="AD222" s="180">
        <f t="shared" si="55"/>
        <v>0</v>
      </c>
      <c r="AE222" s="180">
        <f t="shared" si="55"/>
        <v>0</v>
      </c>
      <c r="AF222" s="180">
        <f t="shared" si="56"/>
        <v>0</v>
      </c>
      <c r="AG222" s="180">
        <f t="shared" si="56"/>
        <v>0</v>
      </c>
      <c r="AH222" s="180">
        <f t="shared" si="56"/>
        <v>0</v>
      </c>
      <c r="AI222" s="180">
        <f t="shared" si="56"/>
        <v>0</v>
      </c>
      <c r="AJ222" s="180">
        <f t="shared" si="56"/>
        <v>0</v>
      </c>
      <c r="AK222" s="180">
        <f t="shared" si="56"/>
        <v>0</v>
      </c>
      <c r="AL222" s="180">
        <f t="shared" si="56"/>
        <v>0</v>
      </c>
      <c r="AM222" s="180">
        <f t="shared" si="56"/>
        <v>0</v>
      </c>
      <c r="AN222" s="180">
        <f t="shared" si="56"/>
        <v>0</v>
      </c>
      <c r="AO222" s="180">
        <f t="shared" si="56"/>
        <v>0</v>
      </c>
    </row>
    <row r="223" spans="8:41" hidden="1" outlineLevel="1" x14ac:dyDescent="0.75">
      <c r="H223" s="139">
        <f t="shared" si="53"/>
        <v>2042</v>
      </c>
      <c r="L223" s="180">
        <f t="shared" si="54"/>
        <v>0</v>
      </c>
      <c r="M223" s="180">
        <f t="shared" si="54"/>
        <v>0</v>
      </c>
      <c r="N223" s="180">
        <f t="shared" si="54"/>
        <v>0</v>
      </c>
      <c r="O223" s="180">
        <f t="shared" si="54"/>
        <v>0</v>
      </c>
      <c r="P223" s="180">
        <f t="shared" si="54"/>
        <v>0</v>
      </c>
      <c r="Q223" s="180">
        <f t="shared" si="54"/>
        <v>0</v>
      </c>
      <c r="R223" s="180">
        <f t="shared" si="54"/>
        <v>0</v>
      </c>
      <c r="S223" s="180">
        <f t="shared" si="54"/>
        <v>0</v>
      </c>
      <c r="T223" s="180">
        <f t="shared" si="54"/>
        <v>0</v>
      </c>
      <c r="U223" s="180">
        <f t="shared" si="54"/>
        <v>0</v>
      </c>
      <c r="V223" s="180">
        <f t="shared" si="55"/>
        <v>0</v>
      </c>
      <c r="W223" s="180">
        <f t="shared" si="55"/>
        <v>0</v>
      </c>
      <c r="X223" s="180">
        <f t="shared" si="55"/>
        <v>0</v>
      </c>
      <c r="Y223" s="180">
        <f t="shared" si="55"/>
        <v>0</v>
      </c>
      <c r="Z223" s="180">
        <f t="shared" si="55"/>
        <v>0</v>
      </c>
      <c r="AA223" s="180">
        <f t="shared" si="55"/>
        <v>0</v>
      </c>
      <c r="AB223" s="180">
        <f t="shared" si="55"/>
        <v>0</v>
      </c>
      <c r="AC223" s="180">
        <f t="shared" si="55"/>
        <v>0</v>
      </c>
      <c r="AD223" s="180">
        <f t="shared" si="55"/>
        <v>0</v>
      </c>
      <c r="AE223" s="180">
        <f t="shared" si="55"/>
        <v>0</v>
      </c>
      <c r="AF223" s="180">
        <f t="shared" si="56"/>
        <v>0</v>
      </c>
      <c r="AG223" s="180">
        <f t="shared" si="56"/>
        <v>0</v>
      </c>
      <c r="AH223" s="180">
        <f t="shared" si="56"/>
        <v>0</v>
      </c>
      <c r="AI223" s="180">
        <f t="shared" si="56"/>
        <v>0</v>
      </c>
      <c r="AJ223" s="180">
        <f t="shared" si="56"/>
        <v>0</v>
      </c>
      <c r="AK223" s="180">
        <f t="shared" si="56"/>
        <v>0</v>
      </c>
      <c r="AL223" s="180">
        <f t="shared" si="56"/>
        <v>0</v>
      </c>
      <c r="AM223" s="180">
        <f t="shared" si="56"/>
        <v>0</v>
      </c>
      <c r="AN223" s="180">
        <f t="shared" si="56"/>
        <v>0</v>
      </c>
      <c r="AO223" s="180">
        <f t="shared" si="56"/>
        <v>0</v>
      </c>
    </row>
    <row r="224" spans="8:41" hidden="1" outlineLevel="1" x14ac:dyDescent="0.75">
      <c r="H224" s="139">
        <f t="shared" si="53"/>
        <v>2043</v>
      </c>
      <c r="L224" s="180">
        <f t="shared" ref="L224:U233" si="57">IF(AND($H224&lt;&gt;"",L$66&lt;&gt;""),IF(AND(L$66&gt;=$H224,L$66&lt;$H224+$D$31),SUMIFS($L$203:$AK$203,$L$66:$AK$66,$H224)/$D$31,0),"")</f>
        <v>0</v>
      </c>
      <c r="M224" s="180">
        <f t="shared" si="57"/>
        <v>0</v>
      </c>
      <c r="N224" s="180">
        <f t="shared" si="57"/>
        <v>0</v>
      </c>
      <c r="O224" s="180">
        <f t="shared" si="57"/>
        <v>0</v>
      </c>
      <c r="P224" s="180">
        <f t="shared" si="57"/>
        <v>0</v>
      </c>
      <c r="Q224" s="180">
        <f t="shared" si="57"/>
        <v>0</v>
      </c>
      <c r="R224" s="180">
        <f t="shared" si="57"/>
        <v>0</v>
      </c>
      <c r="S224" s="180">
        <f t="shared" si="57"/>
        <v>0</v>
      </c>
      <c r="T224" s="180">
        <f t="shared" si="57"/>
        <v>0</v>
      </c>
      <c r="U224" s="180">
        <f t="shared" si="57"/>
        <v>0</v>
      </c>
      <c r="V224" s="180">
        <f t="shared" ref="V224:AE233" si="58">IF(AND($H224&lt;&gt;"",V$66&lt;&gt;""),IF(AND(V$66&gt;=$H224,V$66&lt;$H224+$D$31),SUMIFS($L$203:$AK$203,$L$66:$AK$66,$H224)/$D$31,0),"")</f>
        <v>0</v>
      </c>
      <c r="W224" s="180">
        <f t="shared" si="58"/>
        <v>0</v>
      </c>
      <c r="X224" s="180">
        <f t="shared" si="58"/>
        <v>0</v>
      </c>
      <c r="Y224" s="180">
        <f t="shared" si="58"/>
        <v>0</v>
      </c>
      <c r="Z224" s="180">
        <f t="shared" si="58"/>
        <v>0</v>
      </c>
      <c r="AA224" s="180">
        <f t="shared" si="58"/>
        <v>0</v>
      </c>
      <c r="AB224" s="180">
        <f t="shared" si="58"/>
        <v>0</v>
      </c>
      <c r="AC224" s="180">
        <f t="shared" si="58"/>
        <v>0</v>
      </c>
      <c r="AD224" s="180">
        <f t="shared" si="58"/>
        <v>0</v>
      </c>
      <c r="AE224" s="180">
        <f t="shared" si="58"/>
        <v>0</v>
      </c>
      <c r="AF224" s="180">
        <f t="shared" ref="AF224:AO233" si="59">IF(AND($H224&lt;&gt;"",AF$66&lt;&gt;""),IF(AND(AF$66&gt;=$H224,AF$66&lt;$H224+$D$31),SUMIFS($L$203:$AK$203,$L$66:$AK$66,$H224)/$D$31,0),"")</f>
        <v>0</v>
      </c>
      <c r="AG224" s="180">
        <f t="shared" si="59"/>
        <v>0</v>
      </c>
      <c r="AH224" s="180">
        <f t="shared" si="59"/>
        <v>0</v>
      </c>
      <c r="AI224" s="180">
        <f t="shared" si="59"/>
        <v>0</v>
      </c>
      <c r="AJ224" s="180">
        <f t="shared" si="59"/>
        <v>0</v>
      </c>
      <c r="AK224" s="180">
        <f t="shared" si="59"/>
        <v>0</v>
      </c>
      <c r="AL224" s="180">
        <f t="shared" si="59"/>
        <v>0</v>
      </c>
      <c r="AM224" s="180">
        <f t="shared" si="59"/>
        <v>0</v>
      </c>
      <c r="AN224" s="180">
        <f t="shared" si="59"/>
        <v>0</v>
      </c>
      <c r="AO224" s="180">
        <f t="shared" si="59"/>
        <v>0</v>
      </c>
    </row>
    <row r="225" spans="8:41" hidden="1" outlineLevel="1" x14ac:dyDescent="0.75">
      <c r="H225" s="139">
        <f t="shared" si="53"/>
        <v>2044</v>
      </c>
      <c r="L225" s="180">
        <f t="shared" si="57"/>
        <v>0</v>
      </c>
      <c r="M225" s="180">
        <f t="shared" si="57"/>
        <v>0</v>
      </c>
      <c r="N225" s="180">
        <f t="shared" si="57"/>
        <v>0</v>
      </c>
      <c r="O225" s="180">
        <f t="shared" si="57"/>
        <v>0</v>
      </c>
      <c r="P225" s="180">
        <f t="shared" si="57"/>
        <v>0</v>
      </c>
      <c r="Q225" s="180">
        <f t="shared" si="57"/>
        <v>0</v>
      </c>
      <c r="R225" s="180">
        <f t="shared" si="57"/>
        <v>0</v>
      </c>
      <c r="S225" s="180">
        <f t="shared" si="57"/>
        <v>0</v>
      </c>
      <c r="T225" s="180">
        <f t="shared" si="57"/>
        <v>0</v>
      </c>
      <c r="U225" s="180">
        <f t="shared" si="57"/>
        <v>0</v>
      </c>
      <c r="V225" s="180">
        <f t="shared" si="58"/>
        <v>0</v>
      </c>
      <c r="W225" s="180">
        <f t="shared" si="58"/>
        <v>0</v>
      </c>
      <c r="X225" s="180">
        <f t="shared" si="58"/>
        <v>0</v>
      </c>
      <c r="Y225" s="180">
        <f t="shared" si="58"/>
        <v>0</v>
      </c>
      <c r="Z225" s="180">
        <f t="shared" si="58"/>
        <v>0</v>
      </c>
      <c r="AA225" s="180">
        <f t="shared" si="58"/>
        <v>0</v>
      </c>
      <c r="AB225" s="180">
        <f t="shared" si="58"/>
        <v>0</v>
      </c>
      <c r="AC225" s="180">
        <f t="shared" si="58"/>
        <v>0</v>
      </c>
      <c r="AD225" s="180">
        <f t="shared" si="58"/>
        <v>0</v>
      </c>
      <c r="AE225" s="180">
        <f t="shared" si="58"/>
        <v>0</v>
      </c>
      <c r="AF225" s="180">
        <f t="shared" si="59"/>
        <v>0</v>
      </c>
      <c r="AG225" s="180">
        <f t="shared" si="59"/>
        <v>0</v>
      </c>
      <c r="AH225" s="180">
        <f t="shared" si="59"/>
        <v>0</v>
      </c>
      <c r="AI225" s="180">
        <f t="shared" si="59"/>
        <v>0</v>
      </c>
      <c r="AJ225" s="180">
        <f t="shared" si="59"/>
        <v>0</v>
      </c>
      <c r="AK225" s="180">
        <f t="shared" si="59"/>
        <v>0</v>
      </c>
      <c r="AL225" s="180">
        <f t="shared" si="59"/>
        <v>0</v>
      </c>
      <c r="AM225" s="180">
        <f t="shared" si="59"/>
        <v>0</v>
      </c>
      <c r="AN225" s="180">
        <f t="shared" si="59"/>
        <v>0</v>
      </c>
      <c r="AO225" s="180">
        <f t="shared" si="59"/>
        <v>0</v>
      </c>
    </row>
    <row r="226" spans="8:41" hidden="1" outlineLevel="1" x14ac:dyDescent="0.75">
      <c r="H226" s="139">
        <f t="shared" si="53"/>
        <v>2045</v>
      </c>
      <c r="L226" s="180">
        <f t="shared" si="57"/>
        <v>0</v>
      </c>
      <c r="M226" s="180">
        <f t="shared" si="57"/>
        <v>0</v>
      </c>
      <c r="N226" s="180">
        <f t="shared" si="57"/>
        <v>0</v>
      </c>
      <c r="O226" s="180">
        <f t="shared" si="57"/>
        <v>0</v>
      </c>
      <c r="P226" s="180">
        <f t="shared" si="57"/>
        <v>0</v>
      </c>
      <c r="Q226" s="180">
        <f t="shared" si="57"/>
        <v>0</v>
      </c>
      <c r="R226" s="180">
        <f t="shared" si="57"/>
        <v>0</v>
      </c>
      <c r="S226" s="180">
        <f t="shared" si="57"/>
        <v>0</v>
      </c>
      <c r="T226" s="180">
        <f t="shared" si="57"/>
        <v>0</v>
      </c>
      <c r="U226" s="180">
        <f t="shared" si="57"/>
        <v>0</v>
      </c>
      <c r="V226" s="180">
        <f t="shared" si="58"/>
        <v>0</v>
      </c>
      <c r="W226" s="180">
        <f t="shared" si="58"/>
        <v>0</v>
      </c>
      <c r="X226" s="180">
        <f t="shared" si="58"/>
        <v>0</v>
      </c>
      <c r="Y226" s="180">
        <f t="shared" si="58"/>
        <v>0</v>
      </c>
      <c r="Z226" s="180">
        <f t="shared" si="58"/>
        <v>0</v>
      </c>
      <c r="AA226" s="180">
        <f t="shared" si="58"/>
        <v>0</v>
      </c>
      <c r="AB226" s="180">
        <f t="shared" si="58"/>
        <v>0</v>
      </c>
      <c r="AC226" s="180">
        <f t="shared" si="58"/>
        <v>0</v>
      </c>
      <c r="AD226" s="180">
        <f t="shared" si="58"/>
        <v>0</v>
      </c>
      <c r="AE226" s="180">
        <f t="shared" si="58"/>
        <v>0</v>
      </c>
      <c r="AF226" s="180">
        <f t="shared" si="59"/>
        <v>0</v>
      </c>
      <c r="AG226" s="180">
        <f t="shared" si="59"/>
        <v>0</v>
      </c>
      <c r="AH226" s="180">
        <f t="shared" si="59"/>
        <v>0</v>
      </c>
      <c r="AI226" s="180">
        <f t="shared" si="59"/>
        <v>0</v>
      </c>
      <c r="AJ226" s="180">
        <f t="shared" si="59"/>
        <v>0</v>
      </c>
      <c r="AK226" s="180">
        <f t="shared" si="59"/>
        <v>0</v>
      </c>
      <c r="AL226" s="180">
        <f t="shared" si="59"/>
        <v>0</v>
      </c>
      <c r="AM226" s="180">
        <f t="shared" si="59"/>
        <v>0</v>
      </c>
      <c r="AN226" s="180">
        <f t="shared" si="59"/>
        <v>0</v>
      </c>
      <c r="AO226" s="180">
        <f t="shared" si="59"/>
        <v>0</v>
      </c>
    </row>
    <row r="227" spans="8:41" hidden="1" outlineLevel="1" x14ac:dyDescent="0.75">
      <c r="H227" s="139">
        <f t="shared" si="53"/>
        <v>2046</v>
      </c>
      <c r="L227" s="180">
        <f t="shared" si="57"/>
        <v>0</v>
      </c>
      <c r="M227" s="180">
        <f t="shared" si="57"/>
        <v>0</v>
      </c>
      <c r="N227" s="180">
        <f t="shared" si="57"/>
        <v>0</v>
      </c>
      <c r="O227" s="180">
        <f t="shared" si="57"/>
        <v>0</v>
      </c>
      <c r="P227" s="180">
        <f t="shared" si="57"/>
        <v>0</v>
      </c>
      <c r="Q227" s="180">
        <f t="shared" si="57"/>
        <v>0</v>
      </c>
      <c r="R227" s="180">
        <f t="shared" si="57"/>
        <v>0</v>
      </c>
      <c r="S227" s="180">
        <f t="shared" si="57"/>
        <v>0</v>
      </c>
      <c r="T227" s="180">
        <f t="shared" si="57"/>
        <v>0</v>
      </c>
      <c r="U227" s="180">
        <f t="shared" si="57"/>
        <v>0</v>
      </c>
      <c r="V227" s="180">
        <f t="shared" si="58"/>
        <v>0</v>
      </c>
      <c r="W227" s="180">
        <f t="shared" si="58"/>
        <v>0</v>
      </c>
      <c r="X227" s="180">
        <f t="shared" si="58"/>
        <v>0</v>
      </c>
      <c r="Y227" s="180">
        <f t="shared" si="58"/>
        <v>0</v>
      </c>
      <c r="Z227" s="180">
        <f t="shared" si="58"/>
        <v>0</v>
      </c>
      <c r="AA227" s="180">
        <f t="shared" si="58"/>
        <v>0</v>
      </c>
      <c r="AB227" s="180">
        <f t="shared" si="58"/>
        <v>0</v>
      </c>
      <c r="AC227" s="180">
        <f t="shared" si="58"/>
        <v>0</v>
      </c>
      <c r="AD227" s="180">
        <f t="shared" si="58"/>
        <v>0</v>
      </c>
      <c r="AE227" s="180">
        <f t="shared" si="58"/>
        <v>0</v>
      </c>
      <c r="AF227" s="180">
        <f t="shared" si="59"/>
        <v>0</v>
      </c>
      <c r="AG227" s="180">
        <f t="shared" si="59"/>
        <v>0</v>
      </c>
      <c r="AH227" s="180">
        <f t="shared" si="59"/>
        <v>0</v>
      </c>
      <c r="AI227" s="180">
        <f t="shared" si="59"/>
        <v>0</v>
      </c>
      <c r="AJ227" s="180">
        <f t="shared" si="59"/>
        <v>0</v>
      </c>
      <c r="AK227" s="180">
        <f t="shared" si="59"/>
        <v>0</v>
      </c>
      <c r="AL227" s="180">
        <f t="shared" si="59"/>
        <v>0</v>
      </c>
      <c r="AM227" s="180">
        <f t="shared" si="59"/>
        <v>0</v>
      </c>
      <c r="AN227" s="180">
        <f t="shared" si="59"/>
        <v>0</v>
      </c>
      <c r="AO227" s="180">
        <f t="shared" si="59"/>
        <v>0</v>
      </c>
    </row>
    <row r="228" spans="8:41" hidden="1" outlineLevel="1" x14ac:dyDescent="0.75">
      <c r="H228" s="139">
        <f t="shared" si="53"/>
        <v>2047</v>
      </c>
      <c r="L228" s="180">
        <f t="shared" si="57"/>
        <v>0</v>
      </c>
      <c r="M228" s="180">
        <f t="shared" si="57"/>
        <v>0</v>
      </c>
      <c r="N228" s="180">
        <f t="shared" si="57"/>
        <v>0</v>
      </c>
      <c r="O228" s="180">
        <f t="shared" si="57"/>
        <v>0</v>
      </c>
      <c r="P228" s="180">
        <f t="shared" si="57"/>
        <v>0</v>
      </c>
      <c r="Q228" s="180">
        <f t="shared" si="57"/>
        <v>0</v>
      </c>
      <c r="R228" s="180">
        <f t="shared" si="57"/>
        <v>0</v>
      </c>
      <c r="S228" s="180">
        <f t="shared" si="57"/>
        <v>0</v>
      </c>
      <c r="T228" s="180">
        <f t="shared" si="57"/>
        <v>0</v>
      </c>
      <c r="U228" s="180">
        <f t="shared" si="57"/>
        <v>0</v>
      </c>
      <c r="V228" s="180">
        <f t="shared" si="58"/>
        <v>0</v>
      </c>
      <c r="W228" s="180">
        <f t="shared" si="58"/>
        <v>0</v>
      </c>
      <c r="X228" s="180">
        <f t="shared" si="58"/>
        <v>0</v>
      </c>
      <c r="Y228" s="180">
        <f t="shared" si="58"/>
        <v>0</v>
      </c>
      <c r="Z228" s="180">
        <f t="shared" si="58"/>
        <v>0</v>
      </c>
      <c r="AA228" s="180">
        <f t="shared" si="58"/>
        <v>0</v>
      </c>
      <c r="AB228" s="180">
        <f t="shared" si="58"/>
        <v>0</v>
      </c>
      <c r="AC228" s="180">
        <f t="shared" si="58"/>
        <v>0</v>
      </c>
      <c r="AD228" s="180">
        <f t="shared" si="58"/>
        <v>0</v>
      </c>
      <c r="AE228" s="180">
        <f t="shared" si="58"/>
        <v>0</v>
      </c>
      <c r="AF228" s="180">
        <f t="shared" si="59"/>
        <v>0</v>
      </c>
      <c r="AG228" s="180">
        <f t="shared" si="59"/>
        <v>0</v>
      </c>
      <c r="AH228" s="180">
        <f t="shared" si="59"/>
        <v>0</v>
      </c>
      <c r="AI228" s="180">
        <f t="shared" si="59"/>
        <v>0</v>
      </c>
      <c r="AJ228" s="180">
        <f t="shared" si="59"/>
        <v>0</v>
      </c>
      <c r="AK228" s="180">
        <f t="shared" si="59"/>
        <v>0</v>
      </c>
      <c r="AL228" s="180">
        <f t="shared" si="59"/>
        <v>0</v>
      </c>
      <c r="AM228" s="180">
        <f t="shared" si="59"/>
        <v>0</v>
      </c>
      <c r="AN228" s="180">
        <f t="shared" si="59"/>
        <v>0</v>
      </c>
      <c r="AO228" s="180">
        <f t="shared" si="59"/>
        <v>0</v>
      </c>
    </row>
    <row r="229" spans="8:41" hidden="1" outlineLevel="1" x14ac:dyDescent="0.75">
      <c r="H229" s="139">
        <f t="shared" si="53"/>
        <v>2048</v>
      </c>
      <c r="L229" s="180">
        <f t="shared" si="57"/>
        <v>0</v>
      </c>
      <c r="M229" s="180">
        <f t="shared" si="57"/>
        <v>0</v>
      </c>
      <c r="N229" s="180">
        <f t="shared" si="57"/>
        <v>0</v>
      </c>
      <c r="O229" s="180">
        <f t="shared" si="57"/>
        <v>0</v>
      </c>
      <c r="P229" s="180">
        <f t="shared" si="57"/>
        <v>0</v>
      </c>
      <c r="Q229" s="180">
        <f t="shared" si="57"/>
        <v>0</v>
      </c>
      <c r="R229" s="180">
        <f t="shared" si="57"/>
        <v>0</v>
      </c>
      <c r="S229" s="180">
        <f t="shared" si="57"/>
        <v>0</v>
      </c>
      <c r="T229" s="180">
        <f t="shared" si="57"/>
        <v>0</v>
      </c>
      <c r="U229" s="180">
        <f t="shared" si="57"/>
        <v>0</v>
      </c>
      <c r="V229" s="180">
        <f t="shared" si="58"/>
        <v>0</v>
      </c>
      <c r="W229" s="180">
        <f t="shared" si="58"/>
        <v>0</v>
      </c>
      <c r="X229" s="180">
        <f t="shared" si="58"/>
        <v>0</v>
      </c>
      <c r="Y229" s="180">
        <f t="shared" si="58"/>
        <v>0</v>
      </c>
      <c r="Z229" s="180">
        <f t="shared" si="58"/>
        <v>0</v>
      </c>
      <c r="AA229" s="180">
        <f t="shared" si="58"/>
        <v>0</v>
      </c>
      <c r="AB229" s="180">
        <f t="shared" si="58"/>
        <v>0</v>
      </c>
      <c r="AC229" s="180">
        <f t="shared" si="58"/>
        <v>0</v>
      </c>
      <c r="AD229" s="180">
        <f t="shared" si="58"/>
        <v>0</v>
      </c>
      <c r="AE229" s="180">
        <f t="shared" si="58"/>
        <v>0</v>
      </c>
      <c r="AF229" s="180">
        <f t="shared" si="59"/>
        <v>0</v>
      </c>
      <c r="AG229" s="180">
        <f t="shared" si="59"/>
        <v>0</v>
      </c>
      <c r="AH229" s="180">
        <f t="shared" si="59"/>
        <v>0</v>
      </c>
      <c r="AI229" s="180">
        <f t="shared" si="59"/>
        <v>0</v>
      </c>
      <c r="AJ229" s="180">
        <f t="shared" si="59"/>
        <v>0</v>
      </c>
      <c r="AK229" s="180">
        <f t="shared" si="59"/>
        <v>0</v>
      </c>
      <c r="AL229" s="180">
        <f t="shared" si="59"/>
        <v>0</v>
      </c>
      <c r="AM229" s="180">
        <f t="shared" si="59"/>
        <v>0</v>
      </c>
      <c r="AN229" s="180">
        <f t="shared" si="59"/>
        <v>0</v>
      </c>
      <c r="AO229" s="180">
        <f t="shared" si="59"/>
        <v>0</v>
      </c>
    </row>
    <row r="230" spans="8:41" hidden="1" outlineLevel="1" x14ac:dyDescent="0.75">
      <c r="H230" s="139">
        <f t="shared" si="53"/>
        <v>2049</v>
      </c>
      <c r="L230" s="180">
        <f t="shared" si="57"/>
        <v>0</v>
      </c>
      <c r="M230" s="180">
        <f t="shared" si="57"/>
        <v>0</v>
      </c>
      <c r="N230" s="180">
        <f t="shared" si="57"/>
        <v>0</v>
      </c>
      <c r="O230" s="180">
        <f t="shared" si="57"/>
        <v>0</v>
      </c>
      <c r="P230" s="180">
        <f t="shared" si="57"/>
        <v>0</v>
      </c>
      <c r="Q230" s="180">
        <f t="shared" si="57"/>
        <v>0</v>
      </c>
      <c r="R230" s="180">
        <f t="shared" si="57"/>
        <v>0</v>
      </c>
      <c r="S230" s="180">
        <f t="shared" si="57"/>
        <v>0</v>
      </c>
      <c r="T230" s="180">
        <f t="shared" si="57"/>
        <v>0</v>
      </c>
      <c r="U230" s="180">
        <f t="shared" si="57"/>
        <v>0</v>
      </c>
      <c r="V230" s="180">
        <f t="shared" si="58"/>
        <v>0</v>
      </c>
      <c r="W230" s="180">
        <f t="shared" si="58"/>
        <v>0</v>
      </c>
      <c r="X230" s="180">
        <f t="shared" si="58"/>
        <v>0</v>
      </c>
      <c r="Y230" s="180">
        <f t="shared" si="58"/>
        <v>0</v>
      </c>
      <c r="Z230" s="180">
        <f t="shared" si="58"/>
        <v>0</v>
      </c>
      <c r="AA230" s="180">
        <f t="shared" si="58"/>
        <v>0</v>
      </c>
      <c r="AB230" s="180">
        <f t="shared" si="58"/>
        <v>0</v>
      </c>
      <c r="AC230" s="180">
        <f t="shared" si="58"/>
        <v>0</v>
      </c>
      <c r="AD230" s="180">
        <f t="shared" si="58"/>
        <v>0</v>
      </c>
      <c r="AE230" s="180">
        <f t="shared" si="58"/>
        <v>0</v>
      </c>
      <c r="AF230" s="180">
        <f t="shared" si="59"/>
        <v>0</v>
      </c>
      <c r="AG230" s="180">
        <f t="shared" si="59"/>
        <v>0</v>
      </c>
      <c r="AH230" s="180">
        <f t="shared" si="59"/>
        <v>0</v>
      </c>
      <c r="AI230" s="180">
        <f t="shared" si="59"/>
        <v>0</v>
      </c>
      <c r="AJ230" s="180">
        <f t="shared" si="59"/>
        <v>0</v>
      </c>
      <c r="AK230" s="180">
        <f t="shared" si="59"/>
        <v>0</v>
      </c>
      <c r="AL230" s="180">
        <f t="shared" si="59"/>
        <v>0</v>
      </c>
      <c r="AM230" s="180">
        <f t="shared" si="59"/>
        <v>0</v>
      </c>
      <c r="AN230" s="180">
        <f t="shared" si="59"/>
        <v>0</v>
      </c>
      <c r="AO230" s="180">
        <f t="shared" si="59"/>
        <v>0</v>
      </c>
    </row>
    <row r="231" spans="8:41" hidden="1" outlineLevel="1" x14ac:dyDescent="0.75">
      <c r="H231" s="139">
        <f t="shared" si="53"/>
        <v>2050</v>
      </c>
      <c r="L231" s="180">
        <f t="shared" si="57"/>
        <v>0</v>
      </c>
      <c r="M231" s="180">
        <f t="shared" si="57"/>
        <v>0</v>
      </c>
      <c r="N231" s="180">
        <f t="shared" si="57"/>
        <v>0</v>
      </c>
      <c r="O231" s="180">
        <f t="shared" si="57"/>
        <v>0</v>
      </c>
      <c r="P231" s="180">
        <f t="shared" si="57"/>
        <v>0</v>
      </c>
      <c r="Q231" s="180">
        <f t="shared" si="57"/>
        <v>0</v>
      </c>
      <c r="R231" s="180">
        <f t="shared" si="57"/>
        <v>0</v>
      </c>
      <c r="S231" s="180">
        <f t="shared" si="57"/>
        <v>0</v>
      </c>
      <c r="T231" s="180">
        <f t="shared" si="57"/>
        <v>0</v>
      </c>
      <c r="U231" s="180">
        <f t="shared" si="57"/>
        <v>0</v>
      </c>
      <c r="V231" s="180">
        <f t="shared" si="58"/>
        <v>0</v>
      </c>
      <c r="W231" s="180">
        <f t="shared" si="58"/>
        <v>0</v>
      </c>
      <c r="X231" s="180">
        <f t="shared" si="58"/>
        <v>0</v>
      </c>
      <c r="Y231" s="180">
        <f t="shared" si="58"/>
        <v>0</v>
      </c>
      <c r="Z231" s="180">
        <f t="shared" si="58"/>
        <v>0</v>
      </c>
      <c r="AA231" s="180">
        <f t="shared" si="58"/>
        <v>0</v>
      </c>
      <c r="AB231" s="180">
        <f t="shared" si="58"/>
        <v>0</v>
      </c>
      <c r="AC231" s="180">
        <f t="shared" si="58"/>
        <v>0</v>
      </c>
      <c r="AD231" s="180">
        <f t="shared" si="58"/>
        <v>0</v>
      </c>
      <c r="AE231" s="180">
        <f t="shared" si="58"/>
        <v>0</v>
      </c>
      <c r="AF231" s="180">
        <f t="shared" si="59"/>
        <v>0</v>
      </c>
      <c r="AG231" s="180">
        <f t="shared" si="59"/>
        <v>0</v>
      </c>
      <c r="AH231" s="180">
        <f t="shared" si="59"/>
        <v>0</v>
      </c>
      <c r="AI231" s="180">
        <f t="shared" si="59"/>
        <v>0</v>
      </c>
      <c r="AJ231" s="180">
        <f t="shared" si="59"/>
        <v>0</v>
      </c>
      <c r="AK231" s="180">
        <f t="shared" si="59"/>
        <v>0</v>
      </c>
      <c r="AL231" s="180">
        <f t="shared" si="59"/>
        <v>0</v>
      </c>
      <c r="AM231" s="180">
        <f t="shared" si="59"/>
        <v>0</v>
      </c>
      <c r="AN231" s="180">
        <f t="shared" si="59"/>
        <v>0</v>
      </c>
      <c r="AO231" s="180">
        <f t="shared" si="59"/>
        <v>0</v>
      </c>
    </row>
    <row r="232" spans="8:41" hidden="1" outlineLevel="1" x14ac:dyDescent="0.75">
      <c r="H232" s="139" t="str">
        <f t="shared" si="53"/>
        <v/>
      </c>
      <c r="L232" s="180" t="str">
        <f t="shared" si="57"/>
        <v/>
      </c>
      <c r="M232" s="180" t="str">
        <f t="shared" si="57"/>
        <v/>
      </c>
      <c r="N232" s="180" t="str">
        <f t="shared" si="57"/>
        <v/>
      </c>
      <c r="O232" s="180" t="str">
        <f t="shared" si="57"/>
        <v/>
      </c>
      <c r="P232" s="180" t="str">
        <f t="shared" si="57"/>
        <v/>
      </c>
      <c r="Q232" s="180" t="str">
        <f t="shared" si="57"/>
        <v/>
      </c>
      <c r="R232" s="180" t="str">
        <f t="shared" si="57"/>
        <v/>
      </c>
      <c r="S232" s="180" t="str">
        <f t="shared" si="57"/>
        <v/>
      </c>
      <c r="T232" s="180" t="str">
        <f t="shared" si="57"/>
        <v/>
      </c>
      <c r="U232" s="180" t="str">
        <f t="shared" si="57"/>
        <v/>
      </c>
      <c r="V232" s="180" t="str">
        <f t="shared" si="58"/>
        <v/>
      </c>
      <c r="W232" s="180" t="str">
        <f t="shared" si="58"/>
        <v/>
      </c>
      <c r="X232" s="180" t="str">
        <f t="shared" si="58"/>
        <v/>
      </c>
      <c r="Y232" s="180" t="str">
        <f t="shared" si="58"/>
        <v/>
      </c>
      <c r="Z232" s="180" t="str">
        <f t="shared" si="58"/>
        <v/>
      </c>
      <c r="AA232" s="180" t="str">
        <f t="shared" si="58"/>
        <v/>
      </c>
      <c r="AB232" s="180" t="str">
        <f t="shared" si="58"/>
        <v/>
      </c>
      <c r="AC232" s="180" t="str">
        <f t="shared" si="58"/>
        <v/>
      </c>
      <c r="AD232" s="180" t="str">
        <f t="shared" si="58"/>
        <v/>
      </c>
      <c r="AE232" s="180" t="str">
        <f t="shared" si="58"/>
        <v/>
      </c>
      <c r="AF232" s="180" t="str">
        <f t="shared" si="59"/>
        <v/>
      </c>
      <c r="AG232" s="180" t="str">
        <f t="shared" si="59"/>
        <v/>
      </c>
      <c r="AH232" s="180" t="str">
        <f t="shared" si="59"/>
        <v/>
      </c>
      <c r="AI232" s="180" t="str">
        <f t="shared" si="59"/>
        <v/>
      </c>
      <c r="AJ232" s="180" t="str">
        <f t="shared" si="59"/>
        <v/>
      </c>
      <c r="AK232" s="180" t="str">
        <f t="shared" si="59"/>
        <v/>
      </c>
      <c r="AL232" s="180" t="str">
        <f t="shared" si="59"/>
        <v/>
      </c>
      <c r="AM232" s="180" t="str">
        <f t="shared" si="59"/>
        <v/>
      </c>
      <c r="AN232" s="180" t="str">
        <f t="shared" si="59"/>
        <v/>
      </c>
      <c r="AO232" s="180" t="str">
        <f t="shared" si="59"/>
        <v/>
      </c>
    </row>
    <row r="233" spans="8:41" hidden="1" outlineLevel="1" x14ac:dyDescent="0.75">
      <c r="H233" s="139" t="str">
        <f t="shared" si="53"/>
        <v/>
      </c>
      <c r="L233" s="180" t="str">
        <f t="shared" si="57"/>
        <v/>
      </c>
      <c r="M233" s="180" t="str">
        <f t="shared" si="57"/>
        <v/>
      </c>
      <c r="N233" s="180" t="str">
        <f t="shared" si="57"/>
        <v/>
      </c>
      <c r="O233" s="180" t="str">
        <f t="shared" si="57"/>
        <v/>
      </c>
      <c r="P233" s="180" t="str">
        <f t="shared" si="57"/>
        <v/>
      </c>
      <c r="Q233" s="180" t="str">
        <f t="shared" si="57"/>
        <v/>
      </c>
      <c r="R233" s="180" t="str">
        <f t="shared" si="57"/>
        <v/>
      </c>
      <c r="S233" s="180" t="str">
        <f t="shared" si="57"/>
        <v/>
      </c>
      <c r="T233" s="180" t="str">
        <f t="shared" si="57"/>
        <v/>
      </c>
      <c r="U233" s="180" t="str">
        <f t="shared" si="57"/>
        <v/>
      </c>
      <c r="V233" s="180" t="str">
        <f t="shared" si="58"/>
        <v/>
      </c>
      <c r="W233" s="180" t="str">
        <f t="shared" si="58"/>
        <v/>
      </c>
      <c r="X233" s="180" t="str">
        <f t="shared" si="58"/>
        <v/>
      </c>
      <c r="Y233" s="180" t="str">
        <f t="shared" si="58"/>
        <v/>
      </c>
      <c r="Z233" s="180" t="str">
        <f t="shared" si="58"/>
        <v/>
      </c>
      <c r="AA233" s="180" t="str">
        <f t="shared" si="58"/>
        <v/>
      </c>
      <c r="AB233" s="180" t="str">
        <f t="shared" si="58"/>
        <v/>
      </c>
      <c r="AC233" s="180" t="str">
        <f t="shared" si="58"/>
        <v/>
      </c>
      <c r="AD233" s="180" t="str">
        <f t="shared" si="58"/>
        <v/>
      </c>
      <c r="AE233" s="180" t="str">
        <f t="shared" si="58"/>
        <v/>
      </c>
      <c r="AF233" s="180" t="str">
        <f t="shared" si="59"/>
        <v/>
      </c>
      <c r="AG233" s="180" t="str">
        <f t="shared" si="59"/>
        <v/>
      </c>
      <c r="AH233" s="180" t="str">
        <f t="shared" si="59"/>
        <v/>
      </c>
      <c r="AI233" s="180" t="str">
        <f t="shared" si="59"/>
        <v/>
      </c>
      <c r="AJ233" s="180" t="str">
        <f t="shared" si="59"/>
        <v/>
      </c>
      <c r="AK233" s="180" t="str">
        <f t="shared" si="59"/>
        <v/>
      </c>
      <c r="AL233" s="180" t="str">
        <f t="shared" si="59"/>
        <v/>
      </c>
      <c r="AM233" s="180" t="str">
        <f t="shared" si="59"/>
        <v/>
      </c>
      <c r="AN233" s="180" t="str">
        <f t="shared" si="59"/>
        <v/>
      </c>
      <c r="AO233" s="180" t="str">
        <f t="shared" si="59"/>
        <v/>
      </c>
    </row>
    <row r="234" spans="8:41" collapsed="1" x14ac:dyDescent="0.75">
      <c r="H234" s="183" t="s">
        <v>68</v>
      </c>
      <c r="I234" s="182" t="s">
        <v>67</v>
      </c>
      <c r="J234" s="169" t="s">
        <v>66</v>
      </c>
      <c r="K234" s="169" t="s">
        <v>69</v>
      </c>
      <c r="L234" s="103">
        <f t="shared" ref="L234:AO234" si="60">IF(AND(TRUE,L$66&lt;&gt;""),MIN($D$49,-L$152),"")</f>
        <v>0</v>
      </c>
      <c r="M234" s="103">
        <f t="shared" si="60"/>
        <v>0</v>
      </c>
      <c r="N234" s="103">
        <f t="shared" si="60"/>
        <v>0</v>
      </c>
      <c r="O234" s="103">
        <f t="shared" si="60"/>
        <v>0</v>
      </c>
      <c r="P234" s="103">
        <f t="shared" si="60"/>
        <v>0</v>
      </c>
      <c r="Q234" s="103">
        <f t="shared" si="60"/>
        <v>0</v>
      </c>
      <c r="R234" s="103">
        <f t="shared" si="60"/>
        <v>0</v>
      </c>
      <c r="S234" s="103">
        <f t="shared" si="60"/>
        <v>0</v>
      </c>
      <c r="T234" s="103">
        <f t="shared" si="60"/>
        <v>0</v>
      </c>
      <c r="U234" s="103">
        <f t="shared" si="60"/>
        <v>0</v>
      </c>
      <c r="V234" s="103">
        <f t="shared" si="60"/>
        <v>0</v>
      </c>
      <c r="W234" s="103">
        <f t="shared" si="60"/>
        <v>0</v>
      </c>
      <c r="X234" s="103">
        <f t="shared" si="60"/>
        <v>0</v>
      </c>
      <c r="Y234" s="103">
        <f t="shared" si="60"/>
        <v>0</v>
      </c>
      <c r="Z234" s="103">
        <f t="shared" si="60"/>
        <v>0</v>
      </c>
      <c r="AA234" s="103">
        <f t="shared" si="60"/>
        <v>0</v>
      </c>
      <c r="AB234" s="103">
        <f t="shared" si="60"/>
        <v>0</v>
      </c>
      <c r="AC234" s="103">
        <f t="shared" si="60"/>
        <v>0</v>
      </c>
      <c r="AD234" s="103">
        <f t="shared" si="60"/>
        <v>0</v>
      </c>
      <c r="AE234" s="103">
        <f t="shared" si="60"/>
        <v>0</v>
      </c>
      <c r="AF234" s="103">
        <f t="shared" si="60"/>
        <v>0</v>
      </c>
      <c r="AG234" s="103">
        <f t="shared" si="60"/>
        <v>0</v>
      </c>
      <c r="AH234" s="103">
        <f t="shared" si="60"/>
        <v>0</v>
      </c>
      <c r="AI234" s="103">
        <f t="shared" si="60"/>
        <v>0</v>
      </c>
      <c r="AJ234" s="103">
        <f t="shared" si="60"/>
        <v>0</v>
      </c>
      <c r="AK234" s="103">
        <f t="shared" si="60"/>
        <v>0</v>
      </c>
      <c r="AL234" s="103">
        <f t="shared" si="60"/>
        <v>0</v>
      </c>
      <c r="AM234" s="103">
        <f t="shared" si="60"/>
        <v>0</v>
      </c>
      <c r="AN234" s="103">
        <f t="shared" si="60"/>
        <v>0</v>
      </c>
      <c r="AO234" s="103">
        <f t="shared" si="60"/>
        <v>0</v>
      </c>
    </row>
    <row r="235" spans="8:41" x14ac:dyDescent="0.75">
      <c r="H235" s="183" t="s">
        <v>68</v>
      </c>
      <c r="I235" s="182" t="s">
        <v>67</v>
      </c>
      <c r="J235" s="169" t="s">
        <v>66</v>
      </c>
      <c r="K235" s="169" t="s">
        <v>65</v>
      </c>
      <c r="L235" s="104">
        <v>0</v>
      </c>
      <c r="M235" s="103">
        <f t="shared" ref="M235:AO235" si="61">IF(AND(TRUE,M$66&lt;&gt;""),L234*$D$50,"")</f>
        <v>0</v>
      </c>
      <c r="N235" s="103">
        <f t="shared" si="61"/>
        <v>0</v>
      </c>
      <c r="O235" s="103">
        <f t="shared" si="61"/>
        <v>0</v>
      </c>
      <c r="P235" s="103">
        <f t="shared" si="61"/>
        <v>0</v>
      </c>
      <c r="Q235" s="103">
        <f t="shared" si="61"/>
        <v>0</v>
      </c>
      <c r="R235" s="103">
        <f t="shared" si="61"/>
        <v>0</v>
      </c>
      <c r="S235" s="103">
        <f t="shared" si="61"/>
        <v>0</v>
      </c>
      <c r="T235" s="103">
        <f t="shared" si="61"/>
        <v>0</v>
      </c>
      <c r="U235" s="103">
        <f t="shared" si="61"/>
        <v>0</v>
      </c>
      <c r="V235" s="103">
        <f t="shared" si="61"/>
        <v>0</v>
      </c>
      <c r="W235" s="103">
        <f t="shared" si="61"/>
        <v>0</v>
      </c>
      <c r="X235" s="103">
        <f t="shared" si="61"/>
        <v>0</v>
      </c>
      <c r="Y235" s="103">
        <f t="shared" si="61"/>
        <v>0</v>
      </c>
      <c r="Z235" s="103">
        <f t="shared" si="61"/>
        <v>0</v>
      </c>
      <c r="AA235" s="103">
        <f t="shared" si="61"/>
        <v>0</v>
      </c>
      <c r="AB235" s="103">
        <f t="shared" si="61"/>
        <v>0</v>
      </c>
      <c r="AC235" s="103">
        <f t="shared" si="61"/>
        <v>0</v>
      </c>
      <c r="AD235" s="103">
        <f t="shared" si="61"/>
        <v>0</v>
      </c>
      <c r="AE235" s="103">
        <f t="shared" si="61"/>
        <v>0</v>
      </c>
      <c r="AF235" s="103">
        <f t="shared" si="61"/>
        <v>0</v>
      </c>
      <c r="AG235" s="103">
        <f t="shared" si="61"/>
        <v>0</v>
      </c>
      <c r="AH235" s="103">
        <f t="shared" si="61"/>
        <v>0</v>
      </c>
      <c r="AI235" s="103">
        <f t="shared" si="61"/>
        <v>0</v>
      </c>
      <c r="AJ235" s="103">
        <f t="shared" si="61"/>
        <v>0</v>
      </c>
      <c r="AK235" s="103">
        <f t="shared" si="61"/>
        <v>0</v>
      </c>
      <c r="AL235" s="103">
        <f t="shared" si="61"/>
        <v>0</v>
      </c>
      <c r="AM235" s="103">
        <f t="shared" si="61"/>
        <v>0</v>
      </c>
      <c r="AN235" s="103">
        <f t="shared" si="61"/>
        <v>0</v>
      </c>
      <c r="AO235" s="103">
        <f t="shared" si="61"/>
        <v>0</v>
      </c>
    </row>
    <row r="236" spans="8:41" hidden="1" outlineLevel="1" x14ac:dyDescent="0.75">
      <c r="H236" s="181">
        <f>YEAR($E$4)</f>
        <v>2023</v>
      </c>
      <c r="L236" s="180">
        <f t="shared" ref="L236:U245" si="62">IF(AND($H236&lt;&gt;"",L$66&lt;&gt;""),IF(AND(L$66&gt;=$H236,L$66&lt;$H236+$D$31),SUMIFS($L$235:$AK$235,$L$66:$AK$66,$H236)/$D$31,0),"")</f>
        <v>0</v>
      </c>
      <c r="M236" s="180">
        <f t="shared" si="62"/>
        <v>0</v>
      </c>
      <c r="N236" s="180">
        <f t="shared" si="62"/>
        <v>0</v>
      </c>
      <c r="O236" s="180">
        <f t="shared" si="62"/>
        <v>0</v>
      </c>
      <c r="P236" s="180">
        <f t="shared" si="62"/>
        <v>0</v>
      </c>
      <c r="Q236" s="180">
        <f t="shared" si="62"/>
        <v>0</v>
      </c>
      <c r="R236" s="180">
        <f t="shared" si="62"/>
        <v>0</v>
      </c>
      <c r="S236" s="180">
        <f t="shared" si="62"/>
        <v>0</v>
      </c>
      <c r="T236" s="180">
        <f t="shared" si="62"/>
        <v>0</v>
      </c>
      <c r="U236" s="180">
        <f t="shared" si="62"/>
        <v>0</v>
      </c>
      <c r="V236" s="180">
        <f t="shared" ref="V236:AE245" si="63">IF(AND($H236&lt;&gt;"",V$66&lt;&gt;""),IF(AND(V$66&gt;=$H236,V$66&lt;$H236+$D$31),SUMIFS($L$235:$AK$235,$L$66:$AK$66,$H236)/$D$31,0),"")</f>
        <v>0</v>
      </c>
      <c r="W236" s="180">
        <f t="shared" si="63"/>
        <v>0</v>
      </c>
      <c r="X236" s="180">
        <f t="shared" si="63"/>
        <v>0</v>
      </c>
      <c r="Y236" s="180">
        <f t="shared" si="63"/>
        <v>0</v>
      </c>
      <c r="Z236" s="180">
        <f t="shared" si="63"/>
        <v>0</v>
      </c>
      <c r="AA236" s="180">
        <f t="shared" si="63"/>
        <v>0</v>
      </c>
      <c r="AB236" s="180">
        <f t="shared" si="63"/>
        <v>0</v>
      </c>
      <c r="AC236" s="180">
        <f t="shared" si="63"/>
        <v>0</v>
      </c>
      <c r="AD236" s="180">
        <f t="shared" si="63"/>
        <v>0</v>
      </c>
      <c r="AE236" s="180">
        <f t="shared" si="63"/>
        <v>0</v>
      </c>
      <c r="AF236" s="180">
        <f t="shared" ref="AF236:AO245" si="64">IF(AND($H236&lt;&gt;"",AF$66&lt;&gt;""),IF(AND(AF$66&gt;=$H236,AF$66&lt;$H236+$D$31),SUMIFS($L$235:$AK$235,$L$66:$AK$66,$H236)/$D$31,0),"")</f>
        <v>0</v>
      </c>
      <c r="AG236" s="180">
        <f t="shared" si="64"/>
        <v>0</v>
      </c>
      <c r="AH236" s="180">
        <f t="shared" si="64"/>
        <v>0</v>
      </c>
      <c r="AI236" s="180">
        <f t="shared" si="64"/>
        <v>0</v>
      </c>
      <c r="AJ236" s="180">
        <f t="shared" si="64"/>
        <v>0</v>
      </c>
      <c r="AK236" s="180">
        <f t="shared" si="64"/>
        <v>0</v>
      </c>
      <c r="AL236" s="180">
        <f t="shared" si="64"/>
        <v>0</v>
      </c>
      <c r="AM236" s="180">
        <f t="shared" si="64"/>
        <v>0</v>
      </c>
      <c r="AN236" s="180">
        <f t="shared" si="64"/>
        <v>0</v>
      </c>
      <c r="AO236" s="180">
        <f t="shared" si="64"/>
        <v>0</v>
      </c>
    </row>
    <row r="237" spans="8:41" hidden="1" outlineLevel="1" x14ac:dyDescent="0.75">
      <c r="H237" s="139">
        <f t="shared" ref="H237:H265" si="65">IF(H236&lt;&gt;"",IF(H236+1&lt;YEAR($E$4)+$E$5,H236+1,""),"")</f>
        <v>2024</v>
      </c>
      <c r="L237" s="180">
        <f t="shared" si="62"/>
        <v>0</v>
      </c>
      <c r="M237" s="180">
        <f t="shared" si="62"/>
        <v>0</v>
      </c>
      <c r="N237" s="180">
        <f t="shared" si="62"/>
        <v>0</v>
      </c>
      <c r="O237" s="180">
        <f t="shared" si="62"/>
        <v>0</v>
      </c>
      <c r="P237" s="180">
        <f t="shared" si="62"/>
        <v>0</v>
      </c>
      <c r="Q237" s="180">
        <f t="shared" si="62"/>
        <v>0</v>
      </c>
      <c r="R237" s="180">
        <f t="shared" si="62"/>
        <v>0</v>
      </c>
      <c r="S237" s="180">
        <f t="shared" si="62"/>
        <v>0</v>
      </c>
      <c r="T237" s="180">
        <f t="shared" si="62"/>
        <v>0</v>
      </c>
      <c r="U237" s="180">
        <f t="shared" si="62"/>
        <v>0</v>
      </c>
      <c r="V237" s="180">
        <f t="shared" si="63"/>
        <v>0</v>
      </c>
      <c r="W237" s="180">
        <f t="shared" si="63"/>
        <v>0</v>
      </c>
      <c r="X237" s="180">
        <f t="shared" si="63"/>
        <v>0</v>
      </c>
      <c r="Y237" s="180">
        <f t="shared" si="63"/>
        <v>0</v>
      </c>
      <c r="Z237" s="180">
        <f t="shared" si="63"/>
        <v>0</v>
      </c>
      <c r="AA237" s="180">
        <f t="shared" si="63"/>
        <v>0</v>
      </c>
      <c r="AB237" s="180">
        <f t="shared" si="63"/>
        <v>0</v>
      </c>
      <c r="AC237" s="180">
        <f t="shared" si="63"/>
        <v>0</v>
      </c>
      <c r="AD237" s="180">
        <f t="shared" si="63"/>
        <v>0</v>
      </c>
      <c r="AE237" s="180">
        <f t="shared" si="63"/>
        <v>0</v>
      </c>
      <c r="AF237" s="180">
        <f t="shared" si="64"/>
        <v>0</v>
      </c>
      <c r="AG237" s="180">
        <f t="shared" si="64"/>
        <v>0</v>
      </c>
      <c r="AH237" s="180">
        <f t="shared" si="64"/>
        <v>0</v>
      </c>
      <c r="AI237" s="180">
        <f t="shared" si="64"/>
        <v>0</v>
      </c>
      <c r="AJ237" s="180">
        <f t="shared" si="64"/>
        <v>0</v>
      </c>
      <c r="AK237" s="180">
        <f t="shared" si="64"/>
        <v>0</v>
      </c>
      <c r="AL237" s="180">
        <f t="shared" si="64"/>
        <v>0</v>
      </c>
      <c r="AM237" s="180">
        <f t="shared" si="64"/>
        <v>0</v>
      </c>
      <c r="AN237" s="180">
        <f t="shared" si="64"/>
        <v>0</v>
      </c>
      <c r="AO237" s="180">
        <f t="shared" si="64"/>
        <v>0</v>
      </c>
    </row>
    <row r="238" spans="8:41" hidden="1" outlineLevel="1" x14ac:dyDescent="0.75">
      <c r="H238" s="139">
        <f t="shared" si="65"/>
        <v>2025</v>
      </c>
      <c r="L238" s="180">
        <f t="shared" si="62"/>
        <v>0</v>
      </c>
      <c r="M238" s="180">
        <f t="shared" si="62"/>
        <v>0</v>
      </c>
      <c r="N238" s="180">
        <f t="shared" si="62"/>
        <v>0</v>
      </c>
      <c r="O238" s="180">
        <f t="shared" si="62"/>
        <v>0</v>
      </c>
      <c r="P238" s="180">
        <f t="shared" si="62"/>
        <v>0</v>
      </c>
      <c r="Q238" s="180">
        <f t="shared" si="62"/>
        <v>0</v>
      </c>
      <c r="R238" s="180">
        <f t="shared" si="62"/>
        <v>0</v>
      </c>
      <c r="S238" s="180">
        <f t="shared" si="62"/>
        <v>0</v>
      </c>
      <c r="T238" s="180">
        <f t="shared" si="62"/>
        <v>0</v>
      </c>
      <c r="U238" s="180">
        <f t="shared" si="62"/>
        <v>0</v>
      </c>
      <c r="V238" s="180">
        <f t="shared" si="63"/>
        <v>0</v>
      </c>
      <c r="W238" s="180">
        <f t="shared" si="63"/>
        <v>0</v>
      </c>
      <c r="X238" s="180">
        <f t="shared" si="63"/>
        <v>0</v>
      </c>
      <c r="Y238" s="180">
        <f t="shared" si="63"/>
        <v>0</v>
      </c>
      <c r="Z238" s="180">
        <f t="shared" si="63"/>
        <v>0</v>
      </c>
      <c r="AA238" s="180">
        <f t="shared" si="63"/>
        <v>0</v>
      </c>
      <c r="AB238" s="180">
        <f t="shared" si="63"/>
        <v>0</v>
      </c>
      <c r="AC238" s="180">
        <f t="shared" si="63"/>
        <v>0</v>
      </c>
      <c r="AD238" s="180">
        <f t="shared" si="63"/>
        <v>0</v>
      </c>
      <c r="AE238" s="180">
        <f t="shared" si="63"/>
        <v>0</v>
      </c>
      <c r="AF238" s="180">
        <f t="shared" si="64"/>
        <v>0</v>
      </c>
      <c r="AG238" s="180">
        <f t="shared" si="64"/>
        <v>0</v>
      </c>
      <c r="AH238" s="180">
        <f t="shared" si="64"/>
        <v>0</v>
      </c>
      <c r="AI238" s="180">
        <f t="shared" si="64"/>
        <v>0</v>
      </c>
      <c r="AJ238" s="180">
        <f t="shared" si="64"/>
        <v>0</v>
      </c>
      <c r="AK238" s="180">
        <f t="shared" si="64"/>
        <v>0</v>
      </c>
      <c r="AL238" s="180">
        <f t="shared" si="64"/>
        <v>0</v>
      </c>
      <c r="AM238" s="180">
        <f t="shared" si="64"/>
        <v>0</v>
      </c>
      <c r="AN238" s="180">
        <f t="shared" si="64"/>
        <v>0</v>
      </c>
      <c r="AO238" s="180">
        <f t="shared" si="64"/>
        <v>0</v>
      </c>
    </row>
    <row r="239" spans="8:41" hidden="1" outlineLevel="1" x14ac:dyDescent="0.75">
      <c r="H239" s="139">
        <f t="shared" si="65"/>
        <v>2026</v>
      </c>
      <c r="L239" s="180">
        <f t="shared" si="62"/>
        <v>0</v>
      </c>
      <c r="M239" s="180">
        <f t="shared" si="62"/>
        <v>0</v>
      </c>
      <c r="N239" s="180">
        <f t="shared" si="62"/>
        <v>0</v>
      </c>
      <c r="O239" s="180">
        <f t="shared" si="62"/>
        <v>0</v>
      </c>
      <c r="P239" s="180">
        <f t="shared" si="62"/>
        <v>0</v>
      </c>
      <c r="Q239" s="180">
        <f t="shared" si="62"/>
        <v>0</v>
      </c>
      <c r="R239" s="180">
        <f t="shared" si="62"/>
        <v>0</v>
      </c>
      <c r="S239" s="180">
        <f t="shared" si="62"/>
        <v>0</v>
      </c>
      <c r="T239" s="180">
        <f t="shared" si="62"/>
        <v>0</v>
      </c>
      <c r="U239" s="180">
        <f t="shared" si="62"/>
        <v>0</v>
      </c>
      <c r="V239" s="180">
        <f t="shared" si="63"/>
        <v>0</v>
      </c>
      <c r="W239" s="180">
        <f t="shared" si="63"/>
        <v>0</v>
      </c>
      <c r="X239" s="180">
        <f t="shared" si="63"/>
        <v>0</v>
      </c>
      <c r="Y239" s="180">
        <f t="shared" si="63"/>
        <v>0</v>
      </c>
      <c r="Z239" s="180">
        <f t="shared" si="63"/>
        <v>0</v>
      </c>
      <c r="AA239" s="180">
        <f t="shared" si="63"/>
        <v>0</v>
      </c>
      <c r="AB239" s="180">
        <f t="shared" si="63"/>
        <v>0</v>
      </c>
      <c r="AC239" s="180">
        <f t="shared" si="63"/>
        <v>0</v>
      </c>
      <c r="AD239" s="180">
        <f t="shared" si="63"/>
        <v>0</v>
      </c>
      <c r="AE239" s="180">
        <f t="shared" si="63"/>
        <v>0</v>
      </c>
      <c r="AF239" s="180">
        <f t="shared" si="64"/>
        <v>0</v>
      </c>
      <c r="AG239" s="180">
        <f t="shared" si="64"/>
        <v>0</v>
      </c>
      <c r="AH239" s="180">
        <f t="shared" si="64"/>
        <v>0</v>
      </c>
      <c r="AI239" s="180">
        <f t="shared" si="64"/>
        <v>0</v>
      </c>
      <c r="AJ239" s="180">
        <f t="shared" si="64"/>
        <v>0</v>
      </c>
      <c r="AK239" s="180">
        <f t="shared" si="64"/>
        <v>0</v>
      </c>
      <c r="AL239" s="180">
        <f t="shared" si="64"/>
        <v>0</v>
      </c>
      <c r="AM239" s="180">
        <f t="shared" si="64"/>
        <v>0</v>
      </c>
      <c r="AN239" s="180">
        <f t="shared" si="64"/>
        <v>0</v>
      </c>
      <c r="AO239" s="180">
        <f t="shared" si="64"/>
        <v>0</v>
      </c>
    </row>
    <row r="240" spans="8:41" hidden="1" outlineLevel="1" x14ac:dyDescent="0.75">
      <c r="H240" s="139">
        <f t="shared" si="65"/>
        <v>2027</v>
      </c>
      <c r="L240" s="180">
        <f t="shared" si="62"/>
        <v>0</v>
      </c>
      <c r="M240" s="180">
        <f t="shared" si="62"/>
        <v>0</v>
      </c>
      <c r="N240" s="180">
        <f t="shared" si="62"/>
        <v>0</v>
      </c>
      <c r="O240" s="180">
        <f t="shared" si="62"/>
        <v>0</v>
      </c>
      <c r="P240" s="180">
        <f t="shared" si="62"/>
        <v>0</v>
      </c>
      <c r="Q240" s="180">
        <f t="shared" si="62"/>
        <v>0</v>
      </c>
      <c r="R240" s="180">
        <f t="shared" si="62"/>
        <v>0</v>
      </c>
      <c r="S240" s="180">
        <f t="shared" si="62"/>
        <v>0</v>
      </c>
      <c r="T240" s="180">
        <f t="shared" si="62"/>
        <v>0</v>
      </c>
      <c r="U240" s="180">
        <f t="shared" si="62"/>
        <v>0</v>
      </c>
      <c r="V240" s="180">
        <f t="shared" si="63"/>
        <v>0</v>
      </c>
      <c r="W240" s="180">
        <f t="shared" si="63"/>
        <v>0</v>
      </c>
      <c r="X240" s="180">
        <f t="shared" si="63"/>
        <v>0</v>
      </c>
      <c r="Y240" s="180">
        <f t="shared" si="63"/>
        <v>0</v>
      </c>
      <c r="Z240" s="180">
        <f t="shared" si="63"/>
        <v>0</v>
      </c>
      <c r="AA240" s="180">
        <f t="shared" si="63"/>
        <v>0</v>
      </c>
      <c r="AB240" s="180">
        <f t="shared" si="63"/>
        <v>0</v>
      </c>
      <c r="AC240" s="180">
        <f t="shared" si="63"/>
        <v>0</v>
      </c>
      <c r="AD240" s="180">
        <f t="shared" si="63"/>
        <v>0</v>
      </c>
      <c r="AE240" s="180">
        <f t="shared" si="63"/>
        <v>0</v>
      </c>
      <c r="AF240" s="180">
        <f t="shared" si="64"/>
        <v>0</v>
      </c>
      <c r="AG240" s="180">
        <f t="shared" si="64"/>
        <v>0</v>
      </c>
      <c r="AH240" s="180">
        <f t="shared" si="64"/>
        <v>0</v>
      </c>
      <c r="AI240" s="180">
        <f t="shared" si="64"/>
        <v>0</v>
      </c>
      <c r="AJ240" s="180">
        <f t="shared" si="64"/>
        <v>0</v>
      </c>
      <c r="AK240" s="180">
        <f t="shared" si="64"/>
        <v>0</v>
      </c>
      <c r="AL240" s="180">
        <f t="shared" si="64"/>
        <v>0</v>
      </c>
      <c r="AM240" s="180">
        <f t="shared" si="64"/>
        <v>0</v>
      </c>
      <c r="AN240" s="180">
        <f t="shared" si="64"/>
        <v>0</v>
      </c>
      <c r="AO240" s="180">
        <f t="shared" si="64"/>
        <v>0</v>
      </c>
    </row>
    <row r="241" spans="8:41" hidden="1" outlineLevel="1" x14ac:dyDescent="0.75">
      <c r="H241" s="139">
        <f t="shared" si="65"/>
        <v>2028</v>
      </c>
      <c r="L241" s="180">
        <f t="shared" si="62"/>
        <v>0</v>
      </c>
      <c r="M241" s="180">
        <f t="shared" si="62"/>
        <v>0</v>
      </c>
      <c r="N241" s="180">
        <f t="shared" si="62"/>
        <v>0</v>
      </c>
      <c r="O241" s="180">
        <f t="shared" si="62"/>
        <v>0</v>
      </c>
      <c r="P241" s="180">
        <f t="shared" si="62"/>
        <v>0</v>
      </c>
      <c r="Q241" s="180">
        <f t="shared" si="62"/>
        <v>0</v>
      </c>
      <c r="R241" s="180">
        <f t="shared" si="62"/>
        <v>0</v>
      </c>
      <c r="S241" s="180">
        <f t="shared" si="62"/>
        <v>0</v>
      </c>
      <c r="T241" s="180">
        <f t="shared" si="62"/>
        <v>0</v>
      </c>
      <c r="U241" s="180">
        <f t="shared" si="62"/>
        <v>0</v>
      </c>
      <c r="V241" s="180">
        <f t="shared" si="63"/>
        <v>0</v>
      </c>
      <c r="W241" s="180">
        <f t="shared" si="63"/>
        <v>0</v>
      </c>
      <c r="X241" s="180">
        <f t="shared" si="63"/>
        <v>0</v>
      </c>
      <c r="Y241" s="180">
        <f t="shared" si="63"/>
        <v>0</v>
      </c>
      <c r="Z241" s="180">
        <f t="shared" si="63"/>
        <v>0</v>
      </c>
      <c r="AA241" s="180">
        <f t="shared" si="63"/>
        <v>0</v>
      </c>
      <c r="AB241" s="180">
        <f t="shared" si="63"/>
        <v>0</v>
      </c>
      <c r="AC241" s="180">
        <f t="shared" si="63"/>
        <v>0</v>
      </c>
      <c r="AD241" s="180">
        <f t="shared" si="63"/>
        <v>0</v>
      </c>
      <c r="AE241" s="180">
        <f t="shared" si="63"/>
        <v>0</v>
      </c>
      <c r="AF241" s="180">
        <f t="shared" si="64"/>
        <v>0</v>
      </c>
      <c r="AG241" s="180">
        <f t="shared" si="64"/>
        <v>0</v>
      </c>
      <c r="AH241" s="180">
        <f t="shared" si="64"/>
        <v>0</v>
      </c>
      <c r="AI241" s="180">
        <f t="shared" si="64"/>
        <v>0</v>
      </c>
      <c r="AJ241" s="180">
        <f t="shared" si="64"/>
        <v>0</v>
      </c>
      <c r="AK241" s="180">
        <f t="shared" si="64"/>
        <v>0</v>
      </c>
      <c r="AL241" s="180">
        <f t="shared" si="64"/>
        <v>0</v>
      </c>
      <c r="AM241" s="180">
        <f t="shared" si="64"/>
        <v>0</v>
      </c>
      <c r="AN241" s="180">
        <f t="shared" si="64"/>
        <v>0</v>
      </c>
      <c r="AO241" s="180">
        <f t="shared" si="64"/>
        <v>0</v>
      </c>
    </row>
    <row r="242" spans="8:41" hidden="1" outlineLevel="1" x14ac:dyDescent="0.75">
      <c r="H242" s="139">
        <f t="shared" si="65"/>
        <v>2029</v>
      </c>
      <c r="L242" s="180">
        <f t="shared" si="62"/>
        <v>0</v>
      </c>
      <c r="M242" s="180">
        <f t="shared" si="62"/>
        <v>0</v>
      </c>
      <c r="N242" s="180">
        <f t="shared" si="62"/>
        <v>0</v>
      </c>
      <c r="O242" s="180">
        <f t="shared" si="62"/>
        <v>0</v>
      </c>
      <c r="P242" s="180">
        <f t="shared" si="62"/>
        <v>0</v>
      </c>
      <c r="Q242" s="180">
        <f t="shared" si="62"/>
        <v>0</v>
      </c>
      <c r="R242" s="180">
        <f t="shared" si="62"/>
        <v>0</v>
      </c>
      <c r="S242" s="180">
        <f t="shared" si="62"/>
        <v>0</v>
      </c>
      <c r="T242" s="180">
        <f t="shared" si="62"/>
        <v>0</v>
      </c>
      <c r="U242" s="180">
        <f t="shared" si="62"/>
        <v>0</v>
      </c>
      <c r="V242" s="180">
        <f t="shared" si="63"/>
        <v>0</v>
      </c>
      <c r="W242" s="180">
        <f t="shared" si="63"/>
        <v>0</v>
      </c>
      <c r="X242" s="180">
        <f t="shared" si="63"/>
        <v>0</v>
      </c>
      <c r="Y242" s="180">
        <f t="shared" si="63"/>
        <v>0</v>
      </c>
      <c r="Z242" s="180">
        <f t="shared" si="63"/>
        <v>0</v>
      </c>
      <c r="AA242" s="180">
        <f t="shared" si="63"/>
        <v>0</v>
      </c>
      <c r="AB242" s="180">
        <f t="shared" si="63"/>
        <v>0</v>
      </c>
      <c r="AC242" s="180">
        <f t="shared" si="63"/>
        <v>0</v>
      </c>
      <c r="AD242" s="180">
        <f t="shared" si="63"/>
        <v>0</v>
      </c>
      <c r="AE242" s="180">
        <f t="shared" si="63"/>
        <v>0</v>
      </c>
      <c r="AF242" s="180">
        <f t="shared" si="64"/>
        <v>0</v>
      </c>
      <c r="AG242" s="180">
        <f t="shared" si="64"/>
        <v>0</v>
      </c>
      <c r="AH242" s="180">
        <f t="shared" si="64"/>
        <v>0</v>
      </c>
      <c r="AI242" s="180">
        <f t="shared" si="64"/>
        <v>0</v>
      </c>
      <c r="AJ242" s="180">
        <f t="shared" si="64"/>
        <v>0</v>
      </c>
      <c r="AK242" s="180">
        <f t="shared" si="64"/>
        <v>0</v>
      </c>
      <c r="AL242" s="180">
        <f t="shared" si="64"/>
        <v>0</v>
      </c>
      <c r="AM242" s="180">
        <f t="shared" si="64"/>
        <v>0</v>
      </c>
      <c r="AN242" s="180">
        <f t="shared" si="64"/>
        <v>0</v>
      </c>
      <c r="AO242" s="180">
        <f t="shared" si="64"/>
        <v>0</v>
      </c>
    </row>
    <row r="243" spans="8:41" hidden="1" outlineLevel="1" x14ac:dyDescent="0.75">
      <c r="H243" s="139">
        <f t="shared" si="65"/>
        <v>2030</v>
      </c>
      <c r="L243" s="180">
        <f t="shared" si="62"/>
        <v>0</v>
      </c>
      <c r="M243" s="180">
        <f t="shared" si="62"/>
        <v>0</v>
      </c>
      <c r="N243" s="180">
        <f t="shared" si="62"/>
        <v>0</v>
      </c>
      <c r="O243" s="180">
        <f t="shared" si="62"/>
        <v>0</v>
      </c>
      <c r="P243" s="180">
        <f t="shared" si="62"/>
        <v>0</v>
      </c>
      <c r="Q243" s="180">
        <f t="shared" si="62"/>
        <v>0</v>
      </c>
      <c r="R243" s="180">
        <f t="shared" si="62"/>
        <v>0</v>
      </c>
      <c r="S243" s="180">
        <f t="shared" si="62"/>
        <v>0</v>
      </c>
      <c r="T243" s="180">
        <f t="shared" si="62"/>
        <v>0</v>
      </c>
      <c r="U243" s="180">
        <f t="shared" si="62"/>
        <v>0</v>
      </c>
      <c r="V243" s="180">
        <f t="shared" si="63"/>
        <v>0</v>
      </c>
      <c r="W243" s="180">
        <f t="shared" si="63"/>
        <v>0</v>
      </c>
      <c r="X243" s="180">
        <f t="shared" si="63"/>
        <v>0</v>
      </c>
      <c r="Y243" s="180">
        <f t="shared" si="63"/>
        <v>0</v>
      </c>
      <c r="Z243" s="180">
        <f t="shared" si="63"/>
        <v>0</v>
      </c>
      <c r="AA243" s="180">
        <f t="shared" si="63"/>
        <v>0</v>
      </c>
      <c r="AB243" s="180">
        <f t="shared" si="63"/>
        <v>0</v>
      </c>
      <c r="AC243" s="180">
        <f t="shared" si="63"/>
        <v>0</v>
      </c>
      <c r="AD243" s="180">
        <f t="shared" si="63"/>
        <v>0</v>
      </c>
      <c r="AE243" s="180">
        <f t="shared" si="63"/>
        <v>0</v>
      </c>
      <c r="AF243" s="180">
        <f t="shared" si="64"/>
        <v>0</v>
      </c>
      <c r="AG243" s="180">
        <f t="shared" si="64"/>
        <v>0</v>
      </c>
      <c r="AH243" s="180">
        <f t="shared" si="64"/>
        <v>0</v>
      </c>
      <c r="AI243" s="180">
        <f t="shared" si="64"/>
        <v>0</v>
      </c>
      <c r="AJ243" s="180">
        <f t="shared" si="64"/>
        <v>0</v>
      </c>
      <c r="AK243" s="180">
        <f t="shared" si="64"/>
        <v>0</v>
      </c>
      <c r="AL243" s="180">
        <f t="shared" si="64"/>
        <v>0</v>
      </c>
      <c r="AM243" s="180">
        <f t="shared" si="64"/>
        <v>0</v>
      </c>
      <c r="AN243" s="180">
        <f t="shared" si="64"/>
        <v>0</v>
      </c>
      <c r="AO243" s="180">
        <f t="shared" si="64"/>
        <v>0</v>
      </c>
    </row>
    <row r="244" spans="8:41" hidden="1" outlineLevel="1" x14ac:dyDescent="0.75">
      <c r="H244" s="139">
        <f t="shared" si="65"/>
        <v>2031</v>
      </c>
      <c r="L244" s="180">
        <f t="shared" si="62"/>
        <v>0</v>
      </c>
      <c r="M244" s="180">
        <f t="shared" si="62"/>
        <v>0</v>
      </c>
      <c r="N244" s="180">
        <f t="shared" si="62"/>
        <v>0</v>
      </c>
      <c r="O244" s="180">
        <f t="shared" si="62"/>
        <v>0</v>
      </c>
      <c r="P244" s="180">
        <f t="shared" si="62"/>
        <v>0</v>
      </c>
      <c r="Q244" s="180">
        <f t="shared" si="62"/>
        <v>0</v>
      </c>
      <c r="R244" s="180">
        <f t="shared" si="62"/>
        <v>0</v>
      </c>
      <c r="S244" s="180">
        <f t="shared" si="62"/>
        <v>0</v>
      </c>
      <c r="T244" s="180">
        <f t="shared" si="62"/>
        <v>0</v>
      </c>
      <c r="U244" s="180">
        <f t="shared" si="62"/>
        <v>0</v>
      </c>
      <c r="V244" s="180">
        <f t="shared" si="63"/>
        <v>0</v>
      </c>
      <c r="W244" s="180">
        <f t="shared" si="63"/>
        <v>0</v>
      </c>
      <c r="X244" s="180">
        <f t="shared" si="63"/>
        <v>0</v>
      </c>
      <c r="Y244" s="180">
        <f t="shared" si="63"/>
        <v>0</v>
      </c>
      <c r="Z244" s="180">
        <f t="shared" si="63"/>
        <v>0</v>
      </c>
      <c r="AA244" s="180">
        <f t="shared" si="63"/>
        <v>0</v>
      </c>
      <c r="AB244" s="180">
        <f t="shared" si="63"/>
        <v>0</v>
      </c>
      <c r="AC244" s="180">
        <f t="shared" si="63"/>
        <v>0</v>
      </c>
      <c r="AD244" s="180">
        <f t="shared" si="63"/>
        <v>0</v>
      </c>
      <c r="AE244" s="180">
        <f t="shared" si="63"/>
        <v>0</v>
      </c>
      <c r="AF244" s="180">
        <f t="shared" si="64"/>
        <v>0</v>
      </c>
      <c r="AG244" s="180">
        <f t="shared" si="64"/>
        <v>0</v>
      </c>
      <c r="AH244" s="180">
        <f t="shared" si="64"/>
        <v>0</v>
      </c>
      <c r="AI244" s="180">
        <f t="shared" si="64"/>
        <v>0</v>
      </c>
      <c r="AJ244" s="180">
        <f t="shared" si="64"/>
        <v>0</v>
      </c>
      <c r="AK244" s="180">
        <f t="shared" si="64"/>
        <v>0</v>
      </c>
      <c r="AL244" s="180">
        <f t="shared" si="64"/>
        <v>0</v>
      </c>
      <c r="AM244" s="180">
        <f t="shared" si="64"/>
        <v>0</v>
      </c>
      <c r="AN244" s="180">
        <f t="shared" si="64"/>
        <v>0</v>
      </c>
      <c r="AO244" s="180">
        <f t="shared" si="64"/>
        <v>0</v>
      </c>
    </row>
    <row r="245" spans="8:41" hidden="1" outlineLevel="1" x14ac:dyDescent="0.75">
      <c r="H245" s="139">
        <f t="shared" si="65"/>
        <v>2032</v>
      </c>
      <c r="L245" s="180">
        <f t="shared" si="62"/>
        <v>0</v>
      </c>
      <c r="M245" s="180">
        <f t="shared" si="62"/>
        <v>0</v>
      </c>
      <c r="N245" s="180">
        <f t="shared" si="62"/>
        <v>0</v>
      </c>
      <c r="O245" s="180">
        <f t="shared" si="62"/>
        <v>0</v>
      </c>
      <c r="P245" s="180">
        <f t="shared" si="62"/>
        <v>0</v>
      </c>
      <c r="Q245" s="180">
        <f t="shared" si="62"/>
        <v>0</v>
      </c>
      <c r="R245" s="180">
        <f t="shared" si="62"/>
        <v>0</v>
      </c>
      <c r="S245" s="180">
        <f t="shared" si="62"/>
        <v>0</v>
      </c>
      <c r="T245" s="180">
        <f t="shared" si="62"/>
        <v>0</v>
      </c>
      <c r="U245" s="180">
        <f t="shared" si="62"/>
        <v>0</v>
      </c>
      <c r="V245" s="180">
        <f t="shared" si="63"/>
        <v>0</v>
      </c>
      <c r="W245" s="180">
        <f t="shared" si="63"/>
        <v>0</v>
      </c>
      <c r="X245" s="180">
        <f t="shared" si="63"/>
        <v>0</v>
      </c>
      <c r="Y245" s="180">
        <f t="shared" si="63"/>
        <v>0</v>
      </c>
      <c r="Z245" s="180">
        <f t="shared" si="63"/>
        <v>0</v>
      </c>
      <c r="AA245" s="180">
        <f t="shared" si="63"/>
        <v>0</v>
      </c>
      <c r="AB245" s="180">
        <f t="shared" si="63"/>
        <v>0</v>
      </c>
      <c r="AC245" s="180">
        <f t="shared" si="63"/>
        <v>0</v>
      </c>
      <c r="AD245" s="180">
        <f t="shared" si="63"/>
        <v>0</v>
      </c>
      <c r="AE245" s="180">
        <f t="shared" si="63"/>
        <v>0</v>
      </c>
      <c r="AF245" s="180">
        <f t="shared" si="64"/>
        <v>0</v>
      </c>
      <c r="AG245" s="180">
        <f t="shared" si="64"/>
        <v>0</v>
      </c>
      <c r="AH245" s="180">
        <f t="shared" si="64"/>
        <v>0</v>
      </c>
      <c r="AI245" s="180">
        <f t="shared" si="64"/>
        <v>0</v>
      </c>
      <c r="AJ245" s="180">
        <f t="shared" si="64"/>
        <v>0</v>
      </c>
      <c r="AK245" s="180">
        <f t="shared" si="64"/>
        <v>0</v>
      </c>
      <c r="AL245" s="180">
        <f t="shared" si="64"/>
        <v>0</v>
      </c>
      <c r="AM245" s="180">
        <f t="shared" si="64"/>
        <v>0</v>
      </c>
      <c r="AN245" s="180">
        <f t="shared" si="64"/>
        <v>0</v>
      </c>
      <c r="AO245" s="180">
        <f t="shared" si="64"/>
        <v>0</v>
      </c>
    </row>
    <row r="246" spans="8:41" hidden="1" outlineLevel="1" x14ac:dyDescent="0.75">
      <c r="H246" s="139">
        <f t="shared" si="65"/>
        <v>2033</v>
      </c>
      <c r="L246" s="180">
        <f t="shared" ref="L246:U255" si="66">IF(AND($H246&lt;&gt;"",L$66&lt;&gt;""),IF(AND(L$66&gt;=$H246,L$66&lt;$H246+$D$31),SUMIFS($L$235:$AK$235,$L$66:$AK$66,$H246)/$D$31,0),"")</f>
        <v>0</v>
      </c>
      <c r="M246" s="180">
        <f t="shared" si="66"/>
        <v>0</v>
      </c>
      <c r="N246" s="180">
        <f t="shared" si="66"/>
        <v>0</v>
      </c>
      <c r="O246" s="180">
        <f t="shared" si="66"/>
        <v>0</v>
      </c>
      <c r="P246" s="180">
        <f t="shared" si="66"/>
        <v>0</v>
      </c>
      <c r="Q246" s="180">
        <f t="shared" si="66"/>
        <v>0</v>
      </c>
      <c r="R246" s="180">
        <f t="shared" si="66"/>
        <v>0</v>
      </c>
      <c r="S246" s="180">
        <f t="shared" si="66"/>
        <v>0</v>
      </c>
      <c r="T246" s="180">
        <f t="shared" si="66"/>
        <v>0</v>
      </c>
      <c r="U246" s="180">
        <f t="shared" si="66"/>
        <v>0</v>
      </c>
      <c r="V246" s="180">
        <f t="shared" ref="V246:AE255" si="67">IF(AND($H246&lt;&gt;"",V$66&lt;&gt;""),IF(AND(V$66&gt;=$H246,V$66&lt;$H246+$D$31),SUMIFS($L$235:$AK$235,$L$66:$AK$66,$H246)/$D$31,0),"")</f>
        <v>0</v>
      </c>
      <c r="W246" s="180">
        <f t="shared" si="67"/>
        <v>0</v>
      </c>
      <c r="X246" s="180">
        <f t="shared" si="67"/>
        <v>0</v>
      </c>
      <c r="Y246" s="180">
        <f t="shared" si="67"/>
        <v>0</v>
      </c>
      <c r="Z246" s="180">
        <f t="shared" si="67"/>
        <v>0</v>
      </c>
      <c r="AA246" s="180">
        <f t="shared" si="67"/>
        <v>0</v>
      </c>
      <c r="AB246" s="180">
        <f t="shared" si="67"/>
        <v>0</v>
      </c>
      <c r="AC246" s="180">
        <f t="shared" si="67"/>
        <v>0</v>
      </c>
      <c r="AD246" s="180">
        <f t="shared" si="67"/>
        <v>0</v>
      </c>
      <c r="AE246" s="180">
        <f t="shared" si="67"/>
        <v>0</v>
      </c>
      <c r="AF246" s="180">
        <f t="shared" ref="AF246:AO255" si="68">IF(AND($H246&lt;&gt;"",AF$66&lt;&gt;""),IF(AND(AF$66&gt;=$H246,AF$66&lt;$H246+$D$31),SUMIFS($L$235:$AK$235,$L$66:$AK$66,$H246)/$D$31,0),"")</f>
        <v>0</v>
      </c>
      <c r="AG246" s="180">
        <f t="shared" si="68"/>
        <v>0</v>
      </c>
      <c r="AH246" s="180">
        <f t="shared" si="68"/>
        <v>0</v>
      </c>
      <c r="AI246" s="180">
        <f t="shared" si="68"/>
        <v>0</v>
      </c>
      <c r="AJ246" s="180">
        <f t="shared" si="68"/>
        <v>0</v>
      </c>
      <c r="AK246" s="180">
        <f t="shared" si="68"/>
        <v>0</v>
      </c>
      <c r="AL246" s="180">
        <f t="shared" si="68"/>
        <v>0</v>
      </c>
      <c r="AM246" s="180">
        <f t="shared" si="68"/>
        <v>0</v>
      </c>
      <c r="AN246" s="180">
        <f t="shared" si="68"/>
        <v>0</v>
      </c>
      <c r="AO246" s="180">
        <f t="shared" si="68"/>
        <v>0</v>
      </c>
    </row>
    <row r="247" spans="8:41" hidden="1" outlineLevel="1" x14ac:dyDescent="0.75">
      <c r="H247" s="139">
        <f t="shared" si="65"/>
        <v>2034</v>
      </c>
      <c r="L247" s="180">
        <f t="shared" si="66"/>
        <v>0</v>
      </c>
      <c r="M247" s="180">
        <f t="shared" si="66"/>
        <v>0</v>
      </c>
      <c r="N247" s="180">
        <f t="shared" si="66"/>
        <v>0</v>
      </c>
      <c r="O247" s="180">
        <f t="shared" si="66"/>
        <v>0</v>
      </c>
      <c r="P247" s="180">
        <f t="shared" si="66"/>
        <v>0</v>
      </c>
      <c r="Q247" s="180">
        <f t="shared" si="66"/>
        <v>0</v>
      </c>
      <c r="R247" s="180">
        <f t="shared" si="66"/>
        <v>0</v>
      </c>
      <c r="S247" s="180">
        <f t="shared" si="66"/>
        <v>0</v>
      </c>
      <c r="T247" s="180">
        <f t="shared" si="66"/>
        <v>0</v>
      </c>
      <c r="U247" s="180">
        <f t="shared" si="66"/>
        <v>0</v>
      </c>
      <c r="V247" s="180">
        <f t="shared" si="67"/>
        <v>0</v>
      </c>
      <c r="W247" s="180">
        <f t="shared" si="67"/>
        <v>0</v>
      </c>
      <c r="X247" s="180">
        <f t="shared" si="67"/>
        <v>0</v>
      </c>
      <c r="Y247" s="180">
        <f t="shared" si="67"/>
        <v>0</v>
      </c>
      <c r="Z247" s="180">
        <f t="shared" si="67"/>
        <v>0</v>
      </c>
      <c r="AA247" s="180">
        <f t="shared" si="67"/>
        <v>0</v>
      </c>
      <c r="AB247" s="180">
        <f t="shared" si="67"/>
        <v>0</v>
      </c>
      <c r="AC247" s="180">
        <f t="shared" si="67"/>
        <v>0</v>
      </c>
      <c r="AD247" s="180">
        <f t="shared" si="67"/>
        <v>0</v>
      </c>
      <c r="AE247" s="180">
        <f t="shared" si="67"/>
        <v>0</v>
      </c>
      <c r="AF247" s="180">
        <f t="shared" si="68"/>
        <v>0</v>
      </c>
      <c r="AG247" s="180">
        <f t="shared" si="68"/>
        <v>0</v>
      </c>
      <c r="AH247" s="180">
        <f t="shared" si="68"/>
        <v>0</v>
      </c>
      <c r="AI247" s="180">
        <f t="shared" si="68"/>
        <v>0</v>
      </c>
      <c r="AJ247" s="180">
        <f t="shared" si="68"/>
        <v>0</v>
      </c>
      <c r="AK247" s="180">
        <f t="shared" si="68"/>
        <v>0</v>
      </c>
      <c r="AL247" s="180">
        <f t="shared" si="68"/>
        <v>0</v>
      </c>
      <c r="AM247" s="180">
        <f t="shared" si="68"/>
        <v>0</v>
      </c>
      <c r="AN247" s="180">
        <f t="shared" si="68"/>
        <v>0</v>
      </c>
      <c r="AO247" s="180">
        <f t="shared" si="68"/>
        <v>0</v>
      </c>
    </row>
    <row r="248" spans="8:41" hidden="1" outlineLevel="1" x14ac:dyDescent="0.75">
      <c r="H248" s="139">
        <f t="shared" si="65"/>
        <v>2035</v>
      </c>
      <c r="L248" s="180">
        <f t="shared" si="66"/>
        <v>0</v>
      </c>
      <c r="M248" s="180">
        <f t="shared" si="66"/>
        <v>0</v>
      </c>
      <c r="N248" s="180">
        <f t="shared" si="66"/>
        <v>0</v>
      </c>
      <c r="O248" s="180">
        <f t="shared" si="66"/>
        <v>0</v>
      </c>
      <c r="P248" s="180">
        <f t="shared" si="66"/>
        <v>0</v>
      </c>
      <c r="Q248" s="180">
        <f t="shared" si="66"/>
        <v>0</v>
      </c>
      <c r="R248" s="180">
        <f t="shared" si="66"/>
        <v>0</v>
      </c>
      <c r="S248" s="180">
        <f t="shared" si="66"/>
        <v>0</v>
      </c>
      <c r="T248" s="180">
        <f t="shared" si="66"/>
        <v>0</v>
      </c>
      <c r="U248" s="180">
        <f t="shared" si="66"/>
        <v>0</v>
      </c>
      <c r="V248" s="180">
        <f t="shared" si="67"/>
        <v>0</v>
      </c>
      <c r="W248" s="180">
        <f t="shared" si="67"/>
        <v>0</v>
      </c>
      <c r="X248" s="180">
        <f t="shared" si="67"/>
        <v>0</v>
      </c>
      <c r="Y248" s="180">
        <f t="shared" si="67"/>
        <v>0</v>
      </c>
      <c r="Z248" s="180">
        <f t="shared" si="67"/>
        <v>0</v>
      </c>
      <c r="AA248" s="180">
        <f t="shared" si="67"/>
        <v>0</v>
      </c>
      <c r="AB248" s="180">
        <f t="shared" si="67"/>
        <v>0</v>
      </c>
      <c r="AC248" s="180">
        <f t="shared" si="67"/>
        <v>0</v>
      </c>
      <c r="AD248" s="180">
        <f t="shared" si="67"/>
        <v>0</v>
      </c>
      <c r="AE248" s="180">
        <f t="shared" si="67"/>
        <v>0</v>
      </c>
      <c r="AF248" s="180">
        <f t="shared" si="68"/>
        <v>0</v>
      </c>
      <c r="AG248" s="180">
        <f t="shared" si="68"/>
        <v>0</v>
      </c>
      <c r="AH248" s="180">
        <f t="shared" si="68"/>
        <v>0</v>
      </c>
      <c r="AI248" s="180">
        <f t="shared" si="68"/>
        <v>0</v>
      </c>
      <c r="AJ248" s="180">
        <f t="shared" si="68"/>
        <v>0</v>
      </c>
      <c r="AK248" s="180">
        <f t="shared" si="68"/>
        <v>0</v>
      </c>
      <c r="AL248" s="180">
        <f t="shared" si="68"/>
        <v>0</v>
      </c>
      <c r="AM248" s="180">
        <f t="shared" si="68"/>
        <v>0</v>
      </c>
      <c r="AN248" s="180">
        <f t="shared" si="68"/>
        <v>0</v>
      </c>
      <c r="AO248" s="180">
        <f t="shared" si="68"/>
        <v>0</v>
      </c>
    </row>
    <row r="249" spans="8:41" hidden="1" outlineLevel="1" x14ac:dyDescent="0.75">
      <c r="H249" s="139">
        <f t="shared" si="65"/>
        <v>2036</v>
      </c>
      <c r="L249" s="180">
        <f t="shared" si="66"/>
        <v>0</v>
      </c>
      <c r="M249" s="180">
        <f t="shared" si="66"/>
        <v>0</v>
      </c>
      <c r="N249" s="180">
        <f t="shared" si="66"/>
        <v>0</v>
      </c>
      <c r="O249" s="180">
        <f t="shared" si="66"/>
        <v>0</v>
      </c>
      <c r="P249" s="180">
        <f t="shared" si="66"/>
        <v>0</v>
      </c>
      <c r="Q249" s="180">
        <f t="shared" si="66"/>
        <v>0</v>
      </c>
      <c r="R249" s="180">
        <f t="shared" si="66"/>
        <v>0</v>
      </c>
      <c r="S249" s="180">
        <f t="shared" si="66"/>
        <v>0</v>
      </c>
      <c r="T249" s="180">
        <f t="shared" si="66"/>
        <v>0</v>
      </c>
      <c r="U249" s="180">
        <f t="shared" si="66"/>
        <v>0</v>
      </c>
      <c r="V249" s="180">
        <f t="shared" si="67"/>
        <v>0</v>
      </c>
      <c r="W249" s="180">
        <f t="shared" si="67"/>
        <v>0</v>
      </c>
      <c r="X249" s="180">
        <f t="shared" si="67"/>
        <v>0</v>
      </c>
      <c r="Y249" s="180">
        <f t="shared" si="67"/>
        <v>0</v>
      </c>
      <c r="Z249" s="180">
        <f t="shared" si="67"/>
        <v>0</v>
      </c>
      <c r="AA249" s="180">
        <f t="shared" si="67"/>
        <v>0</v>
      </c>
      <c r="AB249" s="180">
        <f t="shared" si="67"/>
        <v>0</v>
      </c>
      <c r="AC249" s="180">
        <f t="shared" si="67"/>
        <v>0</v>
      </c>
      <c r="AD249" s="180">
        <f t="shared" si="67"/>
        <v>0</v>
      </c>
      <c r="AE249" s="180">
        <f t="shared" si="67"/>
        <v>0</v>
      </c>
      <c r="AF249" s="180">
        <f t="shared" si="68"/>
        <v>0</v>
      </c>
      <c r="AG249" s="180">
        <f t="shared" si="68"/>
        <v>0</v>
      </c>
      <c r="AH249" s="180">
        <f t="shared" si="68"/>
        <v>0</v>
      </c>
      <c r="AI249" s="180">
        <f t="shared" si="68"/>
        <v>0</v>
      </c>
      <c r="AJ249" s="180">
        <f t="shared" si="68"/>
        <v>0</v>
      </c>
      <c r="AK249" s="180">
        <f t="shared" si="68"/>
        <v>0</v>
      </c>
      <c r="AL249" s="180">
        <f t="shared" si="68"/>
        <v>0</v>
      </c>
      <c r="AM249" s="180">
        <f t="shared" si="68"/>
        <v>0</v>
      </c>
      <c r="AN249" s="180">
        <f t="shared" si="68"/>
        <v>0</v>
      </c>
      <c r="AO249" s="180">
        <f t="shared" si="68"/>
        <v>0</v>
      </c>
    </row>
    <row r="250" spans="8:41" hidden="1" outlineLevel="1" x14ac:dyDescent="0.75">
      <c r="H250" s="139">
        <f t="shared" si="65"/>
        <v>2037</v>
      </c>
      <c r="L250" s="180">
        <f t="shared" si="66"/>
        <v>0</v>
      </c>
      <c r="M250" s="180">
        <f t="shared" si="66"/>
        <v>0</v>
      </c>
      <c r="N250" s="180">
        <f t="shared" si="66"/>
        <v>0</v>
      </c>
      <c r="O250" s="180">
        <f t="shared" si="66"/>
        <v>0</v>
      </c>
      <c r="P250" s="180">
        <f t="shared" si="66"/>
        <v>0</v>
      </c>
      <c r="Q250" s="180">
        <f t="shared" si="66"/>
        <v>0</v>
      </c>
      <c r="R250" s="180">
        <f t="shared" si="66"/>
        <v>0</v>
      </c>
      <c r="S250" s="180">
        <f t="shared" si="66"/>
        <v>0</v>
      </c>
      <c r="T250" s="180">
        <f t="shared" si="66"/>
        <v>0</v>
      </c>
      <c r="U250" s="180">
        <f t="shared" si="66"/>
        <v>0</v>
      </c>
      <c r="V250" s="180">
        <f t="shared" si="67"/>
        <v>0</v>
      </c>
      <c r="W250" s="180">
        <f t="shared" si="67"/>
        <v>0</v>
      </c>
      <c r="X250" s="180">
        <f t="shared" si="67"/>
        <v>0</v>
      </c>
      <c r="Y250" s="180">
        <f t="shared" si="67"/>
        <v>0</v>
      </c>
      <c r="Z250" s="180">
        <f t="shared" si="67"/>
        <v>0</v>
      </c>
      <c r="AA250" s="180">
        <f t="shared" si="67"/>
        <v>0</v>
      </c>
      <c r="AB250" s="180">
        <f t="shared" si="67"/>
        <v>0</v>
      </c>
      <c r="AC250" s="180">
        <f t="shared" si="67"/>
        <v>0</v>
      </c>
      <c r="AD250" s="180">
        <f t="shared" si="67"/>
        <v>0</v>
      </c>
      <c r="AE250" s="180">
        <f t="shared" si="67"/>
        <v>0</v>
      </c>
      <c r="AF250" s="180">
        <f t="shared" si="68"/>
        <v>0</v>
      </c>
      <c r="AG250" s="180">
        <f t="shared" si="68"/>
        <v>0</v>
      </c>
      <c r="AH250" s="180">
        <f t="shared" si="68"/>
        <v>0</v>
      </c>
      <c r="AI250" s="180">
        <f t="shared" si="68"/>
        <v>0</v>
      </c>
      <c r="AJ250" s="180">
        <f t="shared" si="68"/>
        <v>0</v>
      </c>
      <c r="AK250" s="180">
        <f t="shared" si="68"/>
        <v>0</v>
      </c>
      <c r="AL250" s="180">
        <f t="shared" si="68"/>
        <v>0</v>
      </c>
      <c r="AM250" s="180">
        <f t="shared" si="68"/>
        <v>0</v>
      </c>
      <c r="AN250" s="180">
        <f t="shared" si="68"/>
        <v>0</v>
      </c>
      <c r="AO250" s="180">
        <f t="shared" si="68"/>
        <v>0</v>
      </c>
    </row>
    <row r="251" spans="8:41" hidden="1" outlineLevel="1" x14ac:dyDescent="0.75">
      <c r="H251" s="139">
        <f t="shared" si="65"/>
        <v>2038</v>
      </c>
      <c r="L251" s="180">
        <f t="shared" si="66"/>
        <v>0</v>
      </c>
      <c r="M251" s="180">
        <f t="shared" si="66"/>
        <v>0</v>
      </c>
      <c r="N251" s="180">
        <f t="shared" si="66"/>
        <v>0</v>
      </c>
      <c r="O251" s="180">
        <f t="shared" si="66"/>
        <v>0</v>
      </c>
      <c r="P251" s="180">
        <f t="shared" si="66"/>
        <v>0</v>
      </c>
      <c r="Q251" s="180">
        <f t="shared" si="66"/>
        <v>0</v>
      </c>
      <c r="R251" s="180">
        <f t="shared" si="66"/>
        <v>0</v>
      </c>
      <c r="S251" s="180">
        <f t="shared" si="66"/>
        <v>0</v>
      </c>
      <c r="T251" s="180">
        <f t="shared" si="66"/>
        <v>0</v>
      </c>
      <c r="U251" s="180">
        <f t="shared" si="66"/>
        <v>0</v>
      </c>
      <c r="V251" s="180">
        <f t="shared" si="67"/>
        <v>0</v>
      </c>
      <c r="W251" s="180">
        <f t="shared" si="67"/>
        <v>0</v>
      </c>
      <c r="X251" s="180">
        <f t="shared" si="67"/>
        <v>0</v>
      </c>
      <c r="Y251" s="180">
        <f t="shared" si="67"/>
        <v>0</v>
      </c>
      <c r="Z251" s="180">
        <f t="shared" si="67"/>
        <v>0</v>
      </c>
      <c r="AA251" s="180">
        <f t="shared" si="67"/>
        <v>0</v>
      </c>
      <c r="AB251" s="180">
        <f t="shared" si="67"/>
        <v>0</v>
      </c>
      <c r="AC251" s="180">
        <f t="shared" si="67"/>
        <v>0</v>
      </c>
      <c r="AD251" s="180">
        <f t="shared" si="67"/>
        <v>0</v>
      </c>
      <c r="AE251" s="180">
        <f t="shared" si="67"/>
        <v>0</v>
      </c>
      <c r="AF251" s="180">
        <f t="shared" si="68"/>
        <v>0</v>
      </c>
      <c r="AG251" s="180">
        <f t="shared" si="68"/>
        <v>0</v>
      </c>
      <c r="AH251" s="180">
        <f t="shared" si="68"/>
        <v>0</v>
      </c>
      <c r="AI251" s="180">
        <f t="shared" si="68"/>
        <v>0</v>
      </c>
      <c r="AJ251" s="180">
        <f t="shared" si="68"/>
        <v>0</v>
      </c>
      <c r="AK251" s="180">
        <f t="shared" si="68"/>
        <v>0</v>
      </c>
      <c r="AL251" s="180">
        <f t="shared" si="68"/>
        <v>0</v>
      </c>
      <c r="AM251" s="180">
        <f t="shared" si="68"/>
        <v>0</v>
      </c>
      <c r="AN251" s="180">
        <f t="shared" si="68"/>
        <v>0</v>
      </c>
      <c r="AO251" s="180">
        <f t="shared" si="68"/>
        <v>0</v>
      </c>
    </row>
    <row r="252" spans="8:41" hidden="1" outlineLevel="1" x14ac:dyDescent="0.75">
      <c r="H252" s="139">
        <f t="shared" si="65"/>
        <v>2039</v>
      </c>
      <c r="L252" s="180">
        <f t="shared" si="66"/>
        <v>0</v>
      </c>
      <c r="M252" s="180">
        <f t="shared" si="66"/>
        <v>0</v>
      </c>
      <c r="N252" s="180">
        <f t="shared" si="66"/>
        <v>0</v>
      </c>
      <c r="O252" s="180">
        <f t="shared" si="66"/>
        <v>0</v>
      </c>
      <c r="P252" s="180">
        <f t="shared" si="66"/>
        <v>0</v>
      </c>
      <c r="Q252" s="180">
        <f t="shared" si="66"/>
        <v>0</v>
      </c>
      <c r="R252" s="180">
        <f t="shared" si="66"/>
        <v>0</v>
      </c>
      <c r="S252" s="180">
        <f t="shared" si="66"/>
        <v>0</v>
      </c>
      <c r="T252" s="180">
        <f t="shared" si="66"/>
        <v>0</v>
      </c>
      <c r="U252" s="180">
        <f t="shared" si="66"/>
        <v>0</v>
      </c>
      <c r="V252" s="180">
        <f t="shared" si="67"/>
        <v>0</v>
      </c>
      <c r="W252" s="180">
        <f t="shared" si="67"/>
        <v>0</v>
      </c>
      <c r="X252" s="180">
        <f t="shared" si="67"/>
        <v>0</v>
      </c>
      <c r="Y252" s="180">
        <f t="shared" si="67"/>
        <v>0</v>
      </c>
      <c r="Z252" s="180">
        <f t="shared" si="67"/>
        <v>0</v>
      </c>
      <c r="AA252" s="180">
        <f t="shared" si="67"/>
        <v>0</v>
      </c>
      <c r="AB252" s="180">
        <f t="shared" si="67"/>
        <v>0</v>
      </c>
      <c r="AC252" s="180">
        <f t="shared" si="67"/>
        <v>0</v>
      </c>
      <c r="AD252" s="180">
        <f t="shared" si="67"/>
        <v>0</v>
      </c>
      <c r="AE252" s="180">
        <f t="shared" si="67"/>
        <v>0</v>
      </c>
      <c r="AF252" s="180">
        <f t="shared" si="68"/>
        <v>0</v>
      </c>
      <c r="AG252" s="180">
        <f t="shared" si="68"/>
        <v>0</v>
      </c>
      <c r="AH252" s="180">
        <f t="shared" si="68"/>
        <v>0</v>
      </c>
      <c r="AI252" s="180">
        <f t="shared" si="68"/>
        <v>0</v>
      </c>
      <c r="AJ252" s="180">
        <f t="shared" si="68"/>
        <v>0</v>
      </c>
      <c r="AK252" s="180">
        <f t="shared" si="68"/>
        <v>0</v>
      </c>
      <c r="AL252" s="180">
        <f t="shared" si="68"/>
        <v>0</v>
      </c>
      <c r="AM252" s="180">
        <f t="shared" si="68"/>
        <v>0</v>
      </c>
      <c r="AN252" s="180">
        <f t="shared" si="68"/>
        <v>0</v>
      </c>
      <c r="AO252" s="180">
        <f t="shared" si="68"/>
        <v>0</v>
      </c>
    </row>
    <row r="253" spans="8:41" hidden="1" outlineLevel="1" x14ac:dyDescent="0.75">
      <c r="H253" s="139">
        <f t="shared" si="65"/>
        <v>2040</v>
      </c>
      <c r="L253" s="180">
        <f t="shared" si="66"/>
        <v>0</v>
      </c>
      <c r="M253" s="180">
        <f t="shared" si="66"/>
        <v>0</v>
      </c>
      <c r="N253" s="180">
        <f t="shared" si="66"/>
        <v>0</v>
      </c>
      <c r="O253" s="180">
        <f t="shared" si="66"/>
        <v>0</v>
      </c>
      <c r="P253" s="180">
        <f t="shared" si="66"/>
        <v>0</v>
      </c>
      <c r="Q253" s="180">
        <f t="shared" si="66"/>
        <v>0</v>
      </c>
      <c r="R253" s="180">
        <f t="shared" si="66"/>
        <v>0</v>
      </c>
      <c r="S253" s="180">
        <f t="shared" si="66"/>
        <v>0</v>
      </c>
      <c r="T253" s="180">
        <f t="shared" si="66"/>
        <v>0</v>
      </c>
      <c r="U253" s="180">
        <f t="shared" si="66"/>
        <v>0</v>
      </c>
      <c r="V253" s="180">
        <f t="shared" si="67"/>
        <v>0</v>
      </c>
      <c r="W253" s="180">
        <f t="shared" si="67"/>
        <v>0</v>
      </c>
      <c r="X253" s="180">
        <f t="shared" si="67"/>
        <v>0</v>
      </c>
      <c r="Y253" s="180">
        <f t="shared" si="67"/>
        <v>0</v>
      </c>
      <c r="Z253" s="180">
        <f t="shared" si="67"/>
        <v>0</v>
      </c>
      <c r="AA253" s="180">
        <f t="shared" si="67"/>
        <v>0</v>
      </c>
      <c r="AB253" s="180">
        <f t="shared" si="67"/>
        <v>0</v>
      </c>
      <c r="AC253" s="180">
        <f t="shared" si="67"/>
        <v>0</v>
      </c>
      <c r="AD253" s="180">
        <f t="shared" si="67"/>
        <v>0</v>
      </c>
      <c r="AE253" s="180">
        <f t="shared" si="67"/>
        <v>0</v>
      </c>
      <c r="AF253" s="180">
        <f t="shared" si="68"/>
        <v>0</v>
      </c>
      <c r="AG253" s="180">
        <f t="shared" si="68"/>
        <v>0</v>
      </c>
      <c r="AH253" s="180">
        <f t="shared" si="68"/>
        <v>0</v>
      </c>
      <c r="AI253" s="180">
        <f t="shared" si="68"/>
        <v>0</v>
      </c>
      <c r="AJ253" s="180">
        <f t="shared" si="68"/>
        <v>0</v>
      </c>
      <c r="AK253" s="180">
        <f t="shared" si="68"/>
        <v>0</v>
      </c>
      <c r="AL253" s="180">
        <f t="shared" si="68"/>
        <v>0</v>
      </c>
      <c r="AM253" s="180">
        <f t="shared" si="68"/>
        <v>0</v>
      </c>
      <c r="AN253" s="180">
        <f t="shared" si="68"/>
        <v>0</v>
      </c>
      <c r="AO253" s="180">
        <f t="shared" si="68"/>
        <v>0</v>
      </c>
    </row>
    <row r="254" spans="8:41" hidden="1" outlineLevel="1" x14ac:dyDescent="0.75">
      <c r="H254" s="139">
        <f t="shared" si="65"/>
        <v>2041</v>
      </c>
      <c r="L254" s="180">
        <f t="shared" si="66"/>
        <v>0</v>
      </c>
      <c r="M254" s="180">
        <f t="shared" si="66"/>
        <v>0</v>
      </c>
      <c r="N254" s="180">
        <f t="shared" si="66"/>
        <v>0</v>
      </c>
      <c r="O254" s="180">
        <f t="shared" si="66"/>
        <v>0</v>
      </c>
      <c r="P254" s="180">
        <f t="shared" si="66"/>
        <v>0</v>
      </c>
      <c r="Q254" s="180">
        <f t="shared" si="66"/>
        <v>0</v>
      </c>
      <c r="R254" s="180">
        <f t="shared" si="66"/>
        <v>0</v>
      </c>
      <c r="S254" s="180">
        <f t="shared" si="66"/>
        <v>0</v>
      </c>
      <c r="T254" s="180">
        <f t="shared" si="66"/>
        <v>0</v>
      </c>
      <c r="U254" s="180">
        <f t="shared" si="66"/>
        <v>0</v>
      </c>
      <c r="V254" s="180">
        <f t="shared" si="67"/>
        <v>0</v>
      </c>
      <c r="W254" s="180">
        <f t="shared" si="67"/>
        <v>0</v>
      </c>
      <c r="X254" s="180">
        <f t="shared" si="67"/>
        <v>0</v>
      </c>
      <c r="Y254" s="180">
        <f t="shared" si="67"/>
        <v>0</v>
      </c>
      <c r="Z254" s="180">
        <f t="shared" si="67"/>
        <v>0</v>
      </c>
      <c r="AA254" s="180">
        <f t="shared" si="67"/>
        <v>0</v>
      </c>
      <c r="AB254" s="180">
        <f t="shared" si="67"/>
        <v>0</v>
      </c>
      <c r="AC254" s="180">
        <f t="shared" si="67"/>
        <v>0</v>
      </c>
      <c r="AD254" s="180">
        <f t="shared" si="67"/>
        <v>0</v>
      </c>
      <c r="AE254" s="180">
        <f t="shared" si="67"/>
        <v>0</v>
      </c>
      <c r="AF254" s="180">
        <f t="shared" si="68"/>
        <v>0</v>
      </c>
      <c r="AG254" s="180">
        <f t="shared" si="68"/>
        <v>0</v>
      </c>
      <c r="AH254" s="180">
        <f t="shared" si="68"/>
        <v>0</v>
      </c>
      <c r="AI254" s="180">
        <f t="shared" si="68"/>
        <v>0</v>
      </c>
      <c r="AJ254" s="180">
        <f t="shared" si="68"/>
        <v>0</v>
      </c>
      <c r="AK254" s="180">
        <f t="shared" si="68"/>
        <v>0</v>
      </c>
      <c r="AL254" s="180">
        <f t="shared" si="68"/>
        <v>0</v>
      </c>
      <c r="AM254" s="180">
        <f t="shared" si="68"/>
        <v>0</v>
      </c>
      <c r="AN254" s="180">
        <f t="shared" si="68"/>
        <v>0</v>
      </c>
      <c r="AO254" s="180">
        <f t="shared" si="68"/>
        <v>0</v>
      </c>
    </row>
    <row r="255" spans="8:41" hidden="1" outlineLevel="1" x14ac:dyDescent="0.75">
      <c r="H255" s="139">
        <f t="shared" si="65"/>
        <v>2042</v>
      </c>
      <c r="L255" s="180">
        <f t="shared" si="66"/>
        <v>0</v>
      </c>
      <c r="M255" s="180">
        <f t="shared" si="66"/>
        <v>0</v>
      </c>
      <c r="N255" s="180">
        <f t="shared" si="66"/>
        <v>0</v>
      </c>
      <c r="O255" s="180">
        <f t="shared" si="66"/>
        <v>0</v>
      </c>
      <c r="P255" s="180">
        <f t="shared" si="66"/>
        <v>0</v>
      </c>
      <c r="Q255" s="180">
        <f t="shared" si="66"/>
        <v>0</v>
      </c>
      <c r="R255" s="180">
        <f t="shared" si="66"/>
        <v>0</v>
      </c>
      <c r="S255" s="180">
        <f t="shared" si="66"/>
        <v>0</v>
      </c>
      <c r="T255" s="180">
        <f t="shared" si="66"/>
        <v>0</v>
      </c>
      <c r="U255" s="180">
        <f t="shared" si="66"/>
        <v>0</v>
      </c>
      <c r="V255" s="180">
        <f t="shared" si="67"/>
        <v>0</v>
      </c>
      <c r="W255" s="180">
        <f t="shared" si="67"/>
        <v>0</v>
      </c>
      <c r="X255" s="180">
        <f t="shared" si="67"/>
        <v>0</v>
      </c>
      <c r="Y255" s="180">
        <f t="shared" si="67"/>
        <v>0</v>
      </c>
      <c r="Z255" s="180">
        <f t="shared" si="67"/>
        <v>0</v>
      </c>
      <c r="AA255" s="180">
        <f t="shared" si="67"/>
        <v>0</v>
      </c>
      <c r="AB255" s="180">
        <f t="shared" si="67"/>
        <v>0</v>
      </c>
      <c r="AC255" s="180">
        <f t="shared" si="67"/>
        <v>0</v>
      </c>
      <c r="AD255" s="180">
        <f t="shared" si="67"/>
        <v>0</v>
      </c>
      <c r="AE255" s="180">
        <f t="shared" si="67"/>
        <v>0</v>
      </c>
      <c r="AF255" s="180">
        <f t="shared" si="68"/>
        <v>0</v>
      </c>
      <c r="AG255" s="180">
        <f t="shared" si="68"/>
        <v>0</v>
      </c>
      <c r="AH255" s="180">
        <f t="shared" si="68"/>
        <v>0</v>
      </c>
      <c r="AI255" s="180">
        <f t="shared" si="68"/>
        <v>0</v>
      </c>
      <c r="AJ255" s="180">
        <f t="shared" si="68"/>
        <v>0</v>
      </c>
      <c r="AK255" s="180">
        <f t="shared" si="68"/>
        <v>0</v>
      </c>
      <c r="AL255" s="180">
        <f t="shared" si="68"/>
        <v>0</v>
      </c>
      <c r="AM255" s="180">
        <f t="shared" si="68"/>
        <v>0</v>
      </c>
      <c r="AN255" s="180">
        <f t="shared" si="68"/>
        <v>0</v>
      </c>
      <c r="AO255" s="180">
        <f t="shared" si="68"/>
        <v>0</v>
      </c>
    </row>
    <row r="256" spans="8:41" hidden="1" outlineLevel="1" x14ac:dyDescent="0.75">
      <c r="H256" s="139">
        <f t="shared" si="65"/>
        <v>2043</v>
      </c>
      <c r="L256" s="180">
        <f t="shared" ref="L256:U265" si="69">IF(AND($H256&lt;&gt;"",L$66&lt;&gt;""),IF(AND(L$66&gt;=$H256,L$66&lt;$H256+$D$31),SUMIFS($L$235:$AK$235,$L$66:$AK$66,$H256)/$D$31,0),"")</f>
        <v>0</v>
      </c>
      <c r="M256" s="180">
        <f t="shared" si="69"/>
        <v>0</v>
      </c>
      <c r="N256" s="180">
        <f t="shared" si="69"/>
        <v>0</v>
      </c>
      <c r="O256" s="180">
        <f t="shared" si="69"/>
        <v>0</v>
      </c>
      <c r="P256" s="180">
        <f t="shared" si="69"/>
        <v>0</v>
      </c>
      <c r="Q256" s="180">
        <f t="shared" si="69"/>
        <v>0</v>
      </c>
      <c r="R256" s="180">
        <f t="shared" si="69"/>
        <v>0</v>
      </c>
      <c r="S256" s="180">
        <f t="shared" si="69"/>
        <v>0</v>
      </c>
      <c r="T256" s="180">
        <f t="shared" si="69"/>
        <v>0</v>
      </c>
      <c r="U256" s="180">
        <f t="shared" si="69"/>
        <v>0</v>
      </c>
      <c r="V256" s="180">
        <f t="shared" ref="V256:AE265" si="70">IF(AND($H256&lt;&gt;"",V$66&lt;&gt;""),IF(AND(V$66&gt;=$H256,V$66&lt;$H256+$D$31),SUMIFS($L$235:$AK$235,$L$66:$AK$66,$H256)/$D$31,0),"")</f>
        <v>0</v>
      </c>
      <c r="W256" s="180">
        <f t="shared" si="70"/>
        <v>0</v>
      </c>
      <c r="X256" s="180">
        <f t="shared" si="70"/>
        <v>0</v>
      </c>
      <c r="Y256" s="180">
        <f t="shared" si="70"/>
        <v>0</v>
      </c>
      <c r="Z256" s="180">
        <f t="shared" si="70"/>
        <v>0</v>
      </c>
      <c r="AA256" s="180">
        <f t="shared" si="70"/>
        <v>0</v>
      </c>
      <c r="AB256" s="180">
        <f t="shared" si="70"/>
        <v>0</v>
      </c>
      <c r="AC256" s="180">
        <f t="shared" si="70"/>
        <v>0</v>
      </c>
      <c r="AD256" s="180">
        <f t="shared" si="70"/>
        <v>0</v>
      </c>
      <c r="AE256" s="180">
        <f t="shared" si="70"/>
        <v>0</v>
      </c>
      <c r="AF256" s="180">
        <f t="shared" ref="AF256:AO265" si="71">IF(AND($H256&lt;&gt;"",AF$66&lt;&gt;""),IF(AND(AF$66&gt;=$H256,AF$66&lt;$H256+$D$31),SUMIFS($L$235:$AK$235,$L$66:$AK$66,$H256)/$D$31,0),"")</f>
        <v>0</v>
      </c>
      <c r="AG256" s="180">
        <f t="shared" si="71"/>
        <v>0</v>
      </c>
      <c r="AH256" s="180">
        <f t="shared" si="71"/>
        <v>0</v>
      </c>
      <c r="AI256" s="180">
        <f t="shared" si="71"/>
        <v>0</v>
      </c>
      <c r="AJ256" s="180">
        <f t="shared" si="71"/>
        <v>0</v>
      </c>
      <c r="AK256" s="180">
        <f t="shared" si="71"/>
        <v>0</v>
      </c>
      <c r="AL256" s="180">
        <f t="shared" si="71"/>
        <v>0</v>
      </c>
      <c r="AM256" s="180">
        <f t="shared" si="71"/>
        <v>0</v>
      </c>
      <c r="AN256" s="180">
        <f t="shared" si="71"/>
        <v>0</v>
      </c>
      <c r="AO256" s="180">
        <f t="shared" si="71"/>
        <v>0</v>
      </c>
    </row>
    <row r="257" spans="8:41" hidden="1" outlineLevel="1" x14ac:dyDescent="0.75">
      <c r="H257" s="139">
        <f t="shared" si="65"/>
        <v>2044</v>
      </c>
      <c r="L257" s="180">
        <f t="shared" si="69"/>
        <v>0</v>
      </c>
      <c r="M257" s="180">
        <f t="shared" si="69"/>
        <v>0</v>
      </c>
      <c r="N257" s="180">
        <f t="shared" si="69"/>
        <v>0</v>
      </c>
      <c r="O257" s="180">
        <f t="shared" si="69"/>
        <v>0</v>
      </c>
      <c r="P257" s="180">
        <f t="shared" si="69"/>
        <v>0</v>
      </c>
      <c r="Q257" s="180">
        <f t="shared" si="69"/>
        <v>0</v>
      </c>
      <c r="R257" s="180">
        <f t="shared" si="69"/>
        <v>0</v>
      </c>
      <c r="S257" s="180">
        <f t="shared" si="69"/>
        <v>0</v>
      </c>
      <c r="T257" s="180">
        <f t="shared" si="69"/>
        <v>0</v>
      </c>
      <c r="U257" s="180">
        <f t="shared" si="69"/>
        <v>0</v>
      </c>
      <c r="V257" s="180">
        <f t="shared" si="70"/>
        <v>0</v>
      </c>
      <c r="W257" s="180">
        <f t="shared" si="70"/>
        <v>0</v>
      </c>
      <c r="X257" s="180">
        <f t="shared" si="70"/>
        <v>0</v>
      </c>
      <c r="Y257" s="180">
        <f t="shared" si="70"/>
        <v>0</v>
      </c>
      <c r="Z257" s="180">
        <f t="shared" si="70"/>
        <v>0</v>
      </c>
      <c r="AA257" s="180">
        <f t="shared" si="70"/>
        <v>0</v>
      </c>
      <c r="AB257" s="180">
        <f t="shared" si="70"/>
        <v>0</v>
      </c>
      <c r="AC257" s="180">
        <f t="shared" si="70"/>
        <v>0</v>
      </c>
      <c r="AD257" s="180">
        <f t="shared" si="70"/>
        <v>0</v>
      </c>
      <c r="AE257" s="180">
        <f t="shared" si="70"/>
        <v>0</v>
      </c>
      <c r="AF257" s="180">
        <f t="shared" si="71"/>
        <v>0</v>
      </c>
      <c r="AG257" s="180">
        <f t="shared" si="71"/>
        <v>0</v>
      </c>
      <c r="AH257" s="180">
        <f t="shared" si="71"/>
        <v>0</v>
      </c>
      <c r="AI257" s="180">
        <f t="shared" si="71"/>
        <v>0</v>
      </c>
      <c r="AJ257" s="180">
        <f t="shared" si="71"/>
        <v>0</v>
      </c>
      <c r="AK257" s="180">
        <f t="shared" si="71"/>
        <v>0</v>
      </c>
      <c r="AL257" s="180">
        <f t="shared" si="71"/>
        <v>0</v>
      </c>
      <c r="AM257" s="180">
        <f t="shared" si="71"/>
        <v>0</v>
      </c>
      <c r="AN257" s="180">
        <f t="shared" si="71"/>
        <v>0</v>
      </c>
      <c r="AO257" s="180">
        <f t="shared" si="71"/>
        <v>0</v>
      </c>
    </row>
    <row r="258" spans="8:41" hidden="1" outlineLevel="1" x14ac:dyDescent="0.75">
      <c r="H258" s="139">
        <f t="shared" si="65"/>
        <v>2045</v>
      </c>
      <c r="L258" s="180">
        <f t="shared" si="69"/>
        <v>0</v>
      </c>
      <c r="M258" s="180">
        <f t="shared" si="69"/>
        <v>0</v>
      </c>
      <c r="N258" s="180">
        <f t="shared" si="69"/>
        <v>0</v>
      </c>
      <c r="O258" s="180">
        <f t="shared" si="69"/>
        <v>0</v>
      </c>
      <c r="P258" s="180">
        <f t="shared" si="69"/>
        <v>0</v>
      </c>
      <c r="Q258" s="180">
        <f t="shared" si="69"/>
        <v>0</v>
      </c>
      <c r="R258" s="180">
        <f t="shared" si="69"/>
        <v>0</v>
      </c>
      <c r="S258" s="180">
        <f t="shared" si="69"/>
        <v>0</v>
      </c>
      <c r="T258" s="180">
        <f t="shared" si="69"/>
        <v>0</v>
      </c>
      <c r="U258" s="180">
        <f t="shared" si="69"/>
        <v>0</v>
      </c>
      <c r="V258" s="180">
        <f t="shared" si="70"/>
        <v>0</v>
      </c>
      <c r="W258" s="180">
        <f t="shared" si="70"/>
        <v>0</v>
      </c>
      <c r="X258" s="180">
        <f t="shared" si="70"/>
        <v>0</v>
      </c>
      <c r="Y258" s="180">
        <f t="shared" si="70"/>
        <v>0</v>
      </c>
      <c r="Z258" s="180">
        <f t="shared" si="70"/>
        <v>0</v>
      </c>
      <c r="AA258" s="180">
        <f t="shared" si="70"/>
        <v>0</v>
      </c>
      <c r="AB258" s="180">
        <f t="shared" si="70"/>
        <v>0</v>
      </c>
      <c r="AC258" s="180">
        <f t="shared" si="70"/>
        <v>0</v>
      </c>
      <c r="AD258" s="180">
        <f t="shared" si="70"/>
        <v>0</v>
      </c>
      <c r="AE258" s="180">
        <f t="shared" si="70"/>
        <v>0</v>
      </c>
      <c r="AF258" s="180">
        <f t="shared" si="71"/>
        <v>0</v>
      </c>
      <c r="AG258" s="180">
        <f t="shared" si="71"/>
        <v>0</v>
      </c>
      <c r="AH258" s="180">
        <f t="shared" si="71"/>
        <v>0</v>
      </c>
      <c r="AI258" s="180">
        <f t="shared" si="71"/>
        <v>0</v>
      </c>
      <c r="AJ258" s="180">
        <f t="shared" si="71"/>
        <v>0</v>
      </c>
      <c r="AK258" s="180">
        <f t="shared" si="71"/>
        <v>0</v>
      </c>
      <c r="AL258" s="180">
        <f t="shared" si="71"/>
        <v>0</v>
      </c>
      <c r="AM258" s="180">
        <f t="shared" si="71"/>
        <v>0</v>
      </c>
      <c r="AN258" s="180">
        <f t="shared" si="71"/>
        <v>0</v>
      </c>
      <c r="AO258" s="180">
        <f t="shared" si="71"/>
        <v>0</v>
      </c>
    </row>
    <row r="259" spans="8:41" hidden="1" outlineLevel="1" x14ac:dyDescent="0.75">
      <c r="H259" s="139">
        <f t="shared" si="65"/>
        <v>2046</v>
      </c>
      <c r="L259" s="180">
        <f t="shared" si="69"/>
        <v>0</v>
      </c>
      <c r="M259" s="180">
        <f t="shared" si="69"/>
        <v>0</v>
      </c>
      <c r="N259" s="180">
        <f t="shared" si="69"/>
        <v>0</v>
      </c>
      <c r="O259" s="180">
        <f t="shared" si="69"/>
        <v>0</v>
      </c>
      <c r="P259" s="180">
        <f t="shared" si="69"/>
        <v>0</v>
      </c>
      <c r="Q259" s="180">
        <f t="shared" si="69"/>
        <v>0</v>
      </c>
      <c r="R259" s="180">
        <f t="shared" si="69"/>
        <v>0</v>
      </c>
      <c r="S259" s="180">
        <f t="shared" si="69"/>
        <v>0</v>
      </c>
      <c r="T259" s="180">
        <f t="shared" si="69"/>
        <v>0</v>
      </c>
      <c r="U259" s="180">
        <f t="shared" si="69"/>
        <v>0</v>
      </c>
      <c r="V259" s="180">
        <f t="shared" si="70"/>
        <v>0</v>
      </c>
      <c r="W259" s="180">
        <f t="shared" si="70"/>
        <v>0</v>
      </c>
      <c r="X259" s="180">
        <f t="shared" si="70"/>
        <v>0</v>
      </c>
      <c r="Y259" s="180">
        <f t="shared" si="70"/>
        <v>0</v>
      </c>
      <c r="Z259" s="180">
        <f t="shared" si="70"/>
        <v>0</v>
      </c>
      <c r="AA259" s="180">
        <f t="shared" si="70"/>
        <v>0</v>
      </c>
      <c r="AB259" s="180">
        <f t="shared" si="70"/>
        <v>0</v>
      </c>
      <c r="AC259" s="180">
        <f t="shared" si="70"/>
        <v>0</v>
      </c>
      <c r="AD259" s="180">
        <f t="shared" si="70"/>
        <v>0</v>
      </c>
      <c r="AE259" s="180">
        <f t="shared" si="70"/>
        <v>0</v>
      </c>
      <c r="AF259" s="180">
        <f t="shared" si="71"/>
        <v>0</v>
      </c>
      <c r="AG259" s="180">
        <f t="shared" si="71"/>
        <v>0</v>
      </c>
      <c r="AH259" s="180">
        <f t="shared" si="71"/>
        <v>0</v>
      </c>
      <c r="AI259" s="180">
        <f t="shared" si="71"/>
        <v>0</v>
      </c>
      <c r="AJ259" s="180">
        <f t="shared" si="71"/>
        <v>0</v>
      </c>
      <c r="AK259" s="180">
        <f t="shared" si="71"/>
        <v>0</v>
      </c>
      <c r="AL259" s="180">
        <f t="shared" si="71"/>
        <v>0</v>
      </c>
      <c r="AM259" s="180">
        <f t="shared" si="71"/>
        <v>0</v>
      </c>
      <c r="AN259" s="180">
        <f t="shared" si="71"/>
        <v>0</v>
      </c>
      <c r="AO259" s="180">
        <f t="shared" si="71"/>
        <v>0</v>
      </c>
    </row>
    <row r="260" spans="8:41" hidden="1" outlineLevel="1" x14ac:dyDescent="0.75">
      <c r="H260" s="139">
        <f t="shared" si="65"/>
        <v>2047</v>
      </c>
      <c r="L260" s="180">
        <f t="shared" si="69"/>
        <v>0</v>
      </c>
      <c r="M260" s="180">
        <f t="shared" si="69"/>
        <v>0</v>
      </c>
      <c r="N260" s="180">
        <f t="shared" si="69"/>
        <v>0</v>
      </c>
      <c r="O260" s="180">
        <f t="shared" si="69"/>
        <v>0</v>
      </c>
      <c r="P260" s="180">
        <f t="shared" si="69"/>
        <v>0</v>
      </c>
      <c r="Q260" s="180">
        <f t="shared" si="69"/>
        <v>0</v>
      </c>
      <c r="R260" s="180">
        <f t="shared" si="69"/>
        <v>0</v>
      </c>
      <c r="S260" s="180">
        <f t="shared" si="69"/>
        <v>0</v>
      </c>
      <c r="T260" s="180">
        <f t="shared" si="69"/>
        <v>0</v>
      </c>
      <c r="U260" s="180">
        <f t="shared" si="69"/>
        <v>0</v>
      </c>
      <c r="V260" s="180">
        <f t="shared" si="70"/>
        <v>0</v>
      </c>
      <c r="W260" s="180">
        <f t="shared" si="70"/>
        <v>0</v>
      </c>
      <c r="X260" s="180">
        <f t="shared" si="70"/>
        <v>0</v>
      </c>
      <c r="Y260" s="180">
        <f t="shared" si="70"/>
        <v>0</v>
      </c>
      <c r="Z260" s="180">
        <f t="shared" si="70"/>
        <v>0</v>
      </c>
      <c r="AA260" s="180">
        <f t="shared" si="70"/>
        <v>0</v>
      </c>
      <c r="AB260" s="180">
        <f t="shared" si="70"/>
        <v>0</v>
      </c>
      <c r="AC260" s="180">
        <f t="shared" si="70"/>
        <v>0</v>
      </c>
      <c r="AD260" s="180">
        <f t="shared" si="70"/>
        <v>0</v>
      </c>
      <c r="AE260" s="180">
        <f t="shared" si="70"/>
        <v>0</v>
      </c>
      <c r="AF260" s="180">
        <f t="shared" si="71"/>
        <v>0</v>
      </c>
      <c r="AG260" s="180">
        <f t="shared" si="71"/>
        <v>0</v>
      </c>
      <c r="AH260" s="180">
        <f t="shared" si="71"/>
        <v>0</v>
      </c>
      <c r="AI260" s="180">
        <f t="shared" si="71"/>
        <v>0</v>
      </c>
      <c r="AJ260" s="180">
        <f t="shared" si="71"/>
        <v>0</v>
      </c>
      <c r="AK260" s="180">
        <f t="shared" si="71"/>
        <v>0</v>
      </c>
      <c r="AL260" s="180">
        <f t="shared" si="71"/>
        <v>0</v>
      </c>
      <c r="AM260" s="180">
        <f t="shared" si="71"/>
        <v>0</v>
      </c>
      <c r="AN260" s="180">
        <f t="shared" si="71"/>
        <v>0</v>
      </c>
      <c r="AO260" s="180">
        <f t="shared" si="71"/>
        <v>0</v>
      </c>
    </row>
    <row r="261" spans="8:41" hidden="1" outlineLevel="1" x14ac:dyDescent="0.75">
      <c r="H261" s="139">
        <f t="shared" si="65"/>
        <v>2048</v>
      </c>
      <c r="L261" s="180">
        <f t="shared" si="69"/>
        <v>0</v>
      </c>
      <c r="M261" s="180">
        <f t="shared" si="69"/>
        <v>0</v>
      </c>
      <c r="N261" s="180">
        <f t="shared" si="69"/>
        <v>0</v>
      </c>
      <c r="O261" s="180">
        <f t="shared" si="69"/>
        <v>0</v>
      </c>
      <c r="P261" s="180">
        <f t="shared" si="69"/>
        <v>0</v>
      </c>
      <c r="Q261" s="180">
        <f t="shared" si="69"/>
        <v>0</v>
      </c>
      <c r="R261" s="180">
        <f t="shared" si="69"/>
        <v>0</v>
      </c>
      <c r="S261" s="180">
        <f t="shared" si="69"/>
        <v>0</v>
      </c>
      <c r="T261" s="180">
        <f t="shared" si="69"/>
        <v>0</v>
      </c>
      <c r="U261" s="180">
        <f t="shared" si="69"/>
        <v>0</v>
      </c>
      <c r="V261" s="180">
        <f t="shared" si="70"/>
        <v>0</v>
      </c>
      <c r="W261" s="180">
        <f t="shared" si="70"/>
        <v>0</v>
      </c>
      <c r="X261" s="180">
        <f t="shared" si="70"/>
        <v>0</v>
      </c>
      <c r="Y261" s="180">
        <f t="shared" si="70"/>
        <v>0</v>
      </c>
      <c r="Z261" s="180">
        <f t="shared" si="70"/>
        <v>0</v>
      </c>
      <c r="AA261" s="180">
        <f t="shared" si="70"/>
        <v>0</v>
      </c>
      <c r="AB261" s="180">
        <f t="shared" si="70"/>
        <v>0</v>
      </c>
      <c r="AC261" s="180">
        <f t="shared" si="70"/>
        <v>0</v>
      </c>
      <c r="AD261" s="180">
        <f t="shared" si="70"/>
        <v>0</v>
      </c>
      <c r="AE261" s="180">
        <f t="shared" si="70"/>
        <v>0</v>
      </c>
      <c r="AF261" s="180">
        <f t="shared" si="71"/>
        <v>0</v>
      </c>
      <c r="AG261" s="180">
        <f t="shared" si="71"/>
        <v>0</v>
      </c>
      <c r="AH261" s="180">
        <f t="shared" si="71"/>
        <v>0</v>
      </c>
      <c r="AI261" s="180">
        <f t="shared" si="71"/>
        <v>0</v>
      </c>
      <c r="AJ261" s="180">
        <f t="shared" si="71"/>
        <v>0</v>
      </c>
      <c r="AK261" s="180">
        <f t="shared" si="71"/>
        <v>0</v>
      </c>
      <c r="AL261" s="180">
        <f t="shared" si="71"/>
        <v>0</v>
      </c>
      <c r="AM261" s="180">
        <f t="shared" si="71"/>
        <v>0</v>
      </c>
      <c r="AN261" s="180">
        <f t="shared" si="71"/>
        <v>0</v>
      </c>
      <c r="AO261" s="180">
        <f t="shared" si="71"/>
        <v>0</v>
      </c>
    </row>
    <row r="262" spans="8:41" hidden="1" outlineLevel="1" x14ac:dyDescent="0.75">
      <c r="H262" s="139">
        <f t="shared" si="65"/>
        <v>2049</v>
      </c>
      <c r="L262" s="180">
        <f t="shared" si="69"/>
        <v>0</v>
      </c>
      <c r="M262" s="180">
        <f t="shared" si="69"/>
        <v>0</v>
      </c>
      <c r="N262" s="180">
        <f t="shared" si="69"/>
        <v>0</v>
      </c>
      <c r="O262" s="180">
        <f t="shared" si="69"/>
        <v>0</v>
      </c>
      <c r="P262" s="180">
        <f t="shared" si="69"/>
        <v>0</v>
      </c>
      <c r="Q262" s="180">
        <f t="shared" si="69"/>
        <v>0</v>
      </c>
      <c r="R262" s="180">
        <f t="shared" si="69"/>
        <v>0</v>
      </c>
      <c r="S262" s="180">
        <f t="shared" si="69"/>
        <v>0</v>
      </c>
      <c r="T262" s="180">
        <f t="shared" si="69"/>
        <v>0</v>
      </c>
      <c r="U262" s="180">
        <f t="shared" si="69"/>
        <v>0</v>
      </c>
      <c r="V262" s="180">
        <f t="shared" si="70"/>
        <v>0</v>
      </c>
      <c r="W262" s="180">
        <f t="shared" si="70"/>
        <v>0</v>
      </c>
      <c r="X262" s="180">
        <f t="shared" si="70"/>
        <v>0</v>
      </c>
      <c r="Y262" s="180">
        <f t="shared" si="70"/>
        <v>0</v>
      </c>
      <c r="Z262" s="180">
        <f t="shared" si="70"/>
        <v>0</v>
      </c>
      <c r="AA262" s="180">
        <f t="shared" si="70"/>
        <v>0</v>
      </c>
      <c r="AB262" s="180">
        <f t="shared" si="70"/>
        <v>0</v>
      </c>
      <c r="AC262" s="180">
        <f t="shared" si="70"/>
        <v>0</v>
      </c>
      <c r="AD262" s="180">
        <f t="shared" si="70"/>
        <v>0</v>
      </c>
      <c r="AE262" s="180">
        <f t="shared" si="70"/>
        <v>0</v>
      </c>
      <c r="AF262" s="180">
        <f t="shared" si="71"/>
        <v>0</v>
      </c>
      <c r="AG262" s="180">
        <f t="shared" si="71"/>
        <v>0</v>
      </c>
      <c r="AH262" s="180">
        <f t="shared" si="71"/>
        <v>0</v>
      </c>
      <c r="AI262" s="180">
        <f t="shared" si="71"/>
        <v>0</v>
      </c>
      <c r="AJ262" s="180">
        <f t="shared" si="71"/>
        <v>0</v>
      </c>
      <c r="AK262" s="180">
        <f t="shared" si="71"/>
        <v>0</v>
      </c>
      <c r="AL262" s="180">
        <f t="shared" si="71"/>
        <v>0</v>
      </c>
      <c r="AM262" s="180">
        <f t="shared" si="71"/>
        <v>0</v>
      </c>
      <c r="AN262" s="180">
        <f t="shared" si="71"/>
        <v>0</v>
      </c>
      <c r="AO262" s="180">
        <f t="shared" si="71"/>
        <v>0</v>
      </c>
    </row>
    <row r="263" spans="8:41" hidden="1" outlineLevel="1" x14ac:dyDescent="0.75">
      <c r="H263" s="139">
        <f t="shared" si="65"/>
        <v>2050</v>
      </c>
      <c r="L263" s="180">
        <f t="shared" si="69"/>
        <v>0</v>
      </c>
      <c r="M263" s="180">
        <f t="shared" si="69"/>
        <v>0</v>
      </c>
      <c r="N263" s="180">
        <f t="shared" si="69"/>
        <v>0</v>
      </c>
      <c r="O263" s="180">
        <f t="shared" si="69"/>
        <v>0</v>
      </c>
      <c r="P263" s="180">
        <f t="shared" si="69"/>
        <v>0</v>
      </c>
      <c r="Q263" s="180">
        <f t="shared" si="69"/>
        <v>0</v>
      </c>
      <c r="R263" s="180">
        <f t="shared" si="69"/>
        <v>0</v>
      </c>
      <c r="S263" s="180">
        <f t="shared" si="69"/>
        <v>0</v>
      </c>
      <c r="T263" s="180">
        <f t="shared" si="69"/>
        <v>0</v>
      </c>
      <c r="U263" s="180">
        <f t="shared" si="69"/>
        <v>0</v>
      </c>
      <c r="V263" s="180">
        <f t="shared" si="70"/>
        <v>0</v>
      </c>
      <c r="W263" s="180">
        <f t="shared" si="70"/>
        <v>0</v>
      </c>
      <c r="X263" s="180">
        <f t="shared" si="70"/>
        <v>0</v>
      </c>
      <c r="Y263" s="180">
        <f t="shared" si="70"/>
        <v>0</v>
      </c>
      <c r="Z263" s="180">
        <f t="shared" si="70"/>
        <v>0</v>
      </c>
      <c r="AA263" s="180">
        <f t="shared" si="70"/>
        <v>0</v>
      </c>
      <c r="AB263" s="180">
        <f t="shared" si="70"/>
        <v>0</v>
      </c>
      <c r="AC263" s="180">
        <f t="shared" si="70"/>
        <v>0</v>
      </c>
      <c r="AD263" s="180">
        <f t="shared" si="70"/>
        <v>0</v>
      </c>
      <c r="AE263" s="180">
        <f t="shared" si="70"/>
        <v>0</v>
      </c>
      <c r="AF263" s="180">
        <f t="shared" si="71"/>
        <v>0</v>
      </c>
      <c r="AG263" s="180">
        <f t="shared" si="71"/>
        <v>0</v>
      </c>
      <c r="AH263" s="180">
        <f t="shared" si="71"/>
        <v>0</v>
      </c>
      <c r="AI263" s="180">
        <f t="shared" si="71"/>
        <v>0</v>
      </c>
      <c r="AJ263" s="180">
        <f t="shared" si="71"/>
        <v>0</v>
      </c>
      <c r="AK263" s="180">
        <f t="shared" si="71"/>
        <v>0</v>
      </c>
      <c r="AL263" s="180">
        <f t="shared" si="71"/>
        <v>0</v>
      </c>
      <c r="AM263" s="180">
        <f t="shared" si="71"/>
        <v>0</v>
      </c>
      <c r="AN263" s="180">
        <f t="shared" si="71"/>
        <v>0</v>
      </c>
      <c r="AO263" s="180">
        <f t="shared" si="71"/>
        <v>0</v>
      </c>
    </row>
    <row r="264" spans="8:41" hidden="1" outlineLevel="1" x14ac:dyDescent="0.75">
      <c r="H264" s="139" t="str">
        <f t="shared" si="65"/>
        <v/>
      </c>
      <c r="L264" s="180" t="str">
        <f t="shared" si="69"/>
        <v/>
      </c>
      <c r="M264" s="180" t="str">
        <f t="shared" si="69"/>
        <v/>
      </c>
      <c r="N264" s="180" t="str">
        <f t="shared" si="69"/>
        <v/>
      </c>
      <c r="O264" s="180" t="str">
        <f t="shared" si="69"/>
        <v/>
      </c>
      <c r="P264" s="180" t="str">
        <f t="shared" si="69"/>
        <v/>
      </c>
      <c r="Q264" s="180" t="str">
        <f t="shared" si="69"/>
        <v/>
      </c>
      <c r="R264" s="180" t="str">
        <f t="shared" si="69"/>
        <v/>
      </c>
      <c r="S264" s="180" t="str">
        <f t="shared" si="69"/>
        <v/>
      </c>
      <c r="T264" s="180" t="str">
        <f t="shared" si="69"/>
        <v/>
      </c>
      <c r="U264" s="180" t="str">
        <f t="shared" si="69"/>
        <v/>
      </c>
      <c r="V264" s="180" t="str">
        <f t="shared" si="70"/>
        <v/>
      </c>
      <c r="W264" s="180" t="str">
        <f t="shared" si="70"/>
        <v/>
      </c>
      <c r="X264" s="180" t="str">
        <f t="shared" si="70"/>
        <v/>
      </c>
      <c r="Y264" s="180" t="str">
        <f t="shared" si="70"/>
        <v/>
      </c>
      <c r="Z264" s="180" t="str">
        <f t="shared" si="70"/>
        <v/>
      </c>
      <c r="AA264" s="180" t="str">
        <f t="shared" si="70"/>
        <v/>
      </c>
      <c r="AB264" s="180" t="str">
        <f t="shared" si="70"/>
        <v/>
      </c>
      <c r="AC264" s="180" t="str">
        <f t="shared" si="70"/>
        <v/>
      </c>
      <c r="AD264" s="180" t="str">
        <f t="shared" si="70"/>
        <v/>
      </c>
      <c r="AE264" s="180" t="str">
        <f t="shared" si="70"/>
        <v/>
      </c>
      <c r="AF264" s="180" t="str">
        <f t="shared" si="71"/>
        <v/>
      </c>
      <c r="AG264" s="180" t="str">
        <f t="shared" si="71"/>
        <v/>
      </c>
      <c r="AH264" s="180" t="str">
        <f t="shared" si="71"/>
        <v/>
      </c>
      <c r="AI264" s="180" t="str">
        <f t="shared" si="71"/>
        <v/>
      </c>
      <c r="AJ264" s="180" t="str">
        <f t="shared" si="71"/>
        <v/>
      </c>
      <c r="AK264" s="180" t="str">
        <f t="shared" si="71"/>
        <v/>
      </c>
      <c r="AL264" s="180" t="str">
        <f t="shared" si="71"/>
        <v/>
      </c>
      <c r="AM264" s="180" t="str">
        <f t="shared" si="71"/>
        <v/>
      </c>
      <c r="AN264" s="180" t="str">
        <f t="shared" si="71"/>
        <v/>
      </c>
      <c r="AO264" s="180" t="str">
        <f t="shared" si="71"/>
        <v/>
      </c>
    </row>
    <row r="265" spans="8:41" hidden="1" outlineLevel="1" x14ac:dyDescent="0.75">
      <c r="H265" s="139" t="str">
        <f t="shared" si="65"/>
        <v/>
      </c>
      <c r="L265" s="180" t="str">
        <f t="shared" si="69"/>
        <v/>
      </c>
      <c r="M265" s="180" t="str">
        <f t="shared" si="69"/>
        <v/>
      </c>
      <c r="N265" s="180" t="str">
        <f t="shared" si="69"/>
        <v/>
      </c>
      <c r="O265" s="180" t="str">
        <f t="shared" si="69"/>
        <v/>
      </c>
      <c r="P265" s="180" t="str">
        <f t="shared" si="69"/>
        <v/>
      </c>
      <c r="Q265" s="180" t="str">
        <f t="shared" si="69"/>
        <v/>
      </c>
      <c r="R265" s="180" t="str">
        <f t="shared" si="69"/>
        <v/>
      </c>
      <c r="S265" s="180" t="str">
        <f t="shared" si="69"/>
        <v/>
      </c>
      <c r="T265" s="180" t="str">
        <f t="shared" si="69"/>
        <v/>
      </c>
      <c r="U265" s="180" t="str">
        <f t="shared" si="69"/>
        <v/>
      </c>
      <c r="V265" s="180" t="str">
        <f t="shared" si="70"/>
        <v/>
      </c>
      <c r="W265" s="180" t="str">
        <f t="shared" si="70"/>
        <v/>
      </c>
      <c r="X265" s="180" t="str">
        <f t="shared" si="70"/>
        <v/>
      </c>
      <c r="Y265" s="180" t="str">
        <f t="shared" si="70"/>
        <v/>
      </c>
      <c r="Z265" s="180" t="str">
        <f t="shared" si="70"/>
        <v/>
      </c>
      <c r="AA265" s="180" t="str">
        <f t="shared" si="70"/>
        <v/>
      </c>
      <c r="AB265" s="180" t="str">
        <f t="shared" si="70"/>
        <v/>
      </c>
      <c r="AC265" s="180" t="str">
        <f t="shared" si="70"/>
        <v/>
      </c>
      <c r="AD265" s="180" t="str">
        <f t="shared" si="70"/>
        <v/>
      </c>
      <c r="AE265" s="180" t="str">
        <f t="shared" si="70"/>
        <v/>
      </c>
      <c r="AF265" s="180" t="str">
        <f t="shared" si="71"/>
        <v/>
      </c>
      <c r="AG265" s="180" t="str">
        <f t="shared" si="71"/>
        <v/>
      </c>
      <c r="AH265" s="180" t="str">
        <f t="shared" si="71"/>
        <v/>
      </c>
      <c r="AI265" s="180" t="str">
        <f t="shared" si="71"/>
        <v/>
      </c>
      <c r="AJ265" s="180" t="str">
        <f t="shared" si="71"/>
        <v/>
      </c>
      <c r="AK265" s="180" t="str">
        <f t="shared" si="71"/>
        <v/>
      </c>
      <c r="AL265" s="180" t="str">
        <f t="shared" si="71"/>
        <v/>
      </c>
      <c r="AM265" s="180" t="str">
        <f t="shared" si="71"/>
        <v/>
      </c>
      <c r="AN265" s="180" t="str">
        <f t="shared" si="71"/>
        <v/>
      </c>
      <c r="AO265" s="180" t="str">
        <f t="shared" si="71"/>
        <v/>
      </c>
    </row>
    <row r="266" spans="8:41" collapsed="1" x14ac:dyDescent="0.75">
      <c r="I266" s="171" t="s">
        <v>16</v>
      </c>
      <c r="J266" s="171"/>
      <c r="K266" s="171" t="s">
        <v>63</v>
      </c>
      <c r="L266" s="170">
        <f t="shared" ref="L266:AO266" si="72">IF(AND(TRUE,L$66&lt;&gt;""),IF($E$7="SI",L201+SUM(L204:L233)+SUM(L236:L265),0),"")</f>
        <v>0</v>
      </c>
      <c r="M266" s="170">
        <f t="shared" si="72"/>
        <v>0</v>
      </c>
      <c r="N266" s="170">
        <f t="shared" si="72"/>
        <v>0</v>
      </c>
      <c r="O266" s="170">
        <f t="shared" si="72"/>
        <v>0</v>
      </c>
      <c r="P266" s="170">
        <f t="shared" si="72"/>
        <v>0</v>
      </c>
      <c r="Q266" s="170">
        <f t="shared" si="72"/>
        <v>0</v>
      </c>
      <c r="R266" s="170">
        <f t="shared" si="72"/>
        <v>0</v>
      </c>
      <c r="S266" s="170">
        <f t="shared" si="72"/>
        <v>0</v>
      </c>
      <c r="T266" s="170">
        <f t="shared" si="72"/>
        <v>0</v>
      </c>
      <c r="U266" s="170">
        <f t="shared" si="72"/>
        <v>0</v>
      </c>
      <c r="V266" s="170">
        <f t="shared" si="72"/>
        <v>0</v>
      </c>
      <c r="W266" s="170">
        <f t="shared" si="72"/>
        <v>0</v>
      </c>
      <c r="X266" s="170">
        <f t="shared" si="72"/>
        <v>0</v>
      </c>
      <c r="Y266" s="170">
        <f t="shared" si="72"/>
        <v>0</v>
      </c>
      <c r="Z266" s="170">
        <f t="shared" si="72"/>
        <v>0</v>
      </c>
      <c r="AA266" s="170">
        <f t="shared" si="72"/>
        <v>0</v>
      </c>
      <c r="AB266" s="170">
        <f t="shared" si="72"/>
        <v>0</v>
      </c>
      <c r="AC266" s="170">
        <f t="shared" si="72"/>
        <v>0</v>
      </c>
      <c r="AD266" s="170">
        <f t="shared" si="72"/>
        <v>0</v>
      </c>
      <c r="AE266" s="170">
        <f t="shared" si="72"/>
        <v>0</v>
      </c>
      <c r="AF266" s="170">
        <f t="shared" si="72"/>
        <v>0</v>
      </c>
      <c r="AG266" s="170">
        <f t="shared" si="72"/>
        <v>0</v>
      </c>
      <c r="AH266" s="170">
        <f t="shared" si="72"/>
        <v>0</v>
      </c>
      <c r="AI266" s="170">
        <f t="shared" si="72"/>
        <v>0</v>
      </c>
      <c r="AJ266" s="170">
        <f t="shared" si="72"/>
        <v>0</v>
      </c>
      <c r="AK266" s="170">
        <f t="shared" si="72"/>
        <v>0</v>
      </c>
      <c r="AL266" s="170">
        <f t="shared" si="72"/>
        <v>0</v>
      </c>
      <c r="AM266" s="170">
        <f t="shared" si="72"/>
        <v>0</v>
      </c>
      <c r="AN266" s="170">
        <f t="shared" si="72"/>
        <v>0</v>
      </c>
      <c r="AO266" s="170">
        <f t="shared" si="72"/>
        <v>0</v>
      </c>
    </row>
    <row r="267" spans="8:41" x14ac:dyDescent="0.75">
      <c r="I267" s="165" t="s">
        <v>26</v>
      </c>
      <c r="J267" s="165"/>
      <c r="K267" s="165" t="s">
        <v>63</v>
      </c>
      <c r="L267" s="164">
        <f t="shared" ref="L267:AO267" si="73">IF(AND(TRUE,L$66&lt;&gt;""),L190+L197+L266,"")</f>
        <v>-24308.59</v>
      </c>
      <c r="M267" s="164">
        <f t="shared" si="73"/>
        <v>-14496.424687194525</v>
      </c>
      <c r="N267" s="164">
        <f>IF(AND(TRUE,N$66&lt;&gt;""),N190+N197+N266,"")</f>
        <v>-14521.85</v>
      </c>
      <c r="O267" s="164">
        <f t="shared" si="73"/>
        <v>218792.6116</v>
      </c>
      <c r="P267" s="164">
        <f t="shared" si="73"/>
        <v>-21500</v>
      </c>
      <c r="Q267" s="164">
        <f t="shared" si="73"/>
        <v>-21500</v>
      </c>
      <c r="R267" s="164">
        <f t="shared" si="73"/>
        <v>-21500</v>
      </c>
      <c r="S267" s="164">
        <f t="shared" si="73"/>
        <v>-21500</v>
      </c>
      <c r="T267" s="164">
        <f t="shared" si="73"/>
        <v>-21500</v>
      </c>
      <c r="U267" s="164">
        <f t="shared" si="73"/>
        <v>-21500</v>
      </c>
      <c r="V267" s="164">
        <f t="shared" si="73"/>
        <v>0</v>
      </c>
      <c r="W267" s="164">
        <f t="shared" si="73"/>
        <v>0</v>
      </c>
      <c r="X267" s="164">
        <f t="shared" si="73"/>
        <v>0</v>
      </c>
      <c r="Y267" s="164">
        <f t="shared" si="73"/>
        <v>0</v>
      </c>
      <c r="Z267" s="164">
        <f t="shared" si="73"/>
        <v>0</v>
      </c>
      <c r="AA267" s="164">
        <f t="shared" si="73"/>
        <v>0</v>
      </c>
      <c r="AB267" s="164">
        <f t="shared" si="73"/>
        <v>0</v>
      </c>
      <c r="AC267" s="164">
        <f t="shared" si="73"/>
        <v>0</v>
      </c>
      <c r="AD267" s="164">
        <f t="shared" si="73"/>
        <v>0</v>
      </c>
      <c r="AE267" s="164">
        <f t="shared" si="73"/>
        <v>0</v>
      </c>
      <c r="AF267" s="164">
        <f t="shared" si="73"/>
        <v>0</v>
      </c>
      <c r="AG267" s="164">
        <f t="shared" si="73"/>
        <v>0</v>
      </c>
      <c r="AH267" s="164">
        <f t="shared" si="73"/>
        <v>0</v>
      </c>
      <c r="AI267" s="164">
        <f t="shared" si="73"/>
        <v>0</v>
      </c>
      <c r="AJ267" s="164">
        <f t="shared" si="73"/>
        <v>0</v>
      </c>
      <c r="AK267" s="164">
        <f t="shared" si="73"/>
        <v>0</v>
      </c>
      <c r="AL267" s="164">
        <f t="shared" si="73"/>
        <v>0</v>
      </c>
      <c r="AM267" s="164">
        <f t="shared" si="73"/>
        <v>0</v>
      </c>
      <c r="AN267" s="164">
        <f t="shared" si="73"/>
        <v>0</v>
      </c>
      <c r="AO267" s="164">
        <f t="shared" si="73"/>
        <v>0</v>
      </c>
    </row>
    <row r="269" spans="8:41" x14ac:dyDescent="0.75">
      <c r="I269" s="166" t="s">
        <v>27</v>
      </c>
      <c r="J269" s="166"/>
      <c r="K269" s="166"/>
      <c r="L269" s="167">
        <f>L267</f>
        <v>-24308.59</v>
      </c>
      <c r="M269" s="167">
        <f t="shared" ref="M269:AO269" si="74">IF(AND(TRUE,M$66&lt;&gt;""),M267+L269,"")</f>
        <v>-38805.014687194525</v>
      </c>
      <c r="N269" s="167">
        <f t="shared" si="74"/>
        <v>-53326.864687194524</v>
      </c>
      <c r="O269" s="167">
        <f t="shared" si="74"/>
        <v>165465.74691280548</v>
      </c>
      <c r="P269" s="167">
        <f t="shared" si="74"/>
        <v>143965.74691280548</v>
      </c>
      <c r="Q269" s="167">
        <f t="shared" si="74"/>
        <v>122465.74691280548</v>
      </c>
      <c r="R269" s="167">
        <f t="shared" si="74"/>
        <v>100965.74691280548</v>
      </c>
      <c r="S269" s="167">
        <f t="shared" si="74"/>
        <v>79465.74691280548</v>
      </c>
      <c r="T269" s="167">
        <f t="shared" si="74"/>
        <v>57965.74691280548</v>
      </c>
      <c r="U269" s="167">
        <f t="shared" si="74"/>
        <v>36465.74691280548</v>
      </c>
      <c r="V269" s="167">
        <f t="shared" si="74"/>
        <v>36465.74691280548</v>
      </c>
      <c r="W269" s="167">
        <f t="shared" si="74"/>
        <v>36465.74691280548</v>
      </c>
      <c r="X269" s="167">
        <f t="shared" si="74"/>
        <v>36465.74691280548</v>
      </c>
      <c r="Y269" s="167">
        <f t="shared" si="74"/>
        <v>36465.74691280548</v>
      </c>
      <c r="Z269" s="167">
        <f t="shared" si="74"/>
        <v>36465.74691280548</v>
      </c>
      <c r="AA269" s="167">
        <f t="shared" si="74"/>
        <v>36465.74691280548</v>
      </c>
      <c r="AB269" s="167">
        <f t="shared" si="74"/>
        <v>36465.74691280548</v>
      </c>
      <c r="AC269" s="167">
        <f t="shared" si="74"/>
        <v>36465.74691280548</v>
      </c>
      <c r="AD269" s="167">
        <f t="shared" si="74"/>
        <v>36465.74691280548</v>
      </c>
      <c r="AE269" s="167">
        <f t="shared" si="74"/>
        <v>36465.74691280548</v>
      </c>
      <c r="AF269" s="167">
        <f t="shared" si="74"/>
        <v>36465.74691280548</v>
      </c>
      <c r="AG269" s="167">
        <f t="shared" si="74"/>
        <v>36465.74691280548</v>
      </c>
      <c r="AH269" s="167">
        <f t="shared" si="74"/>
        <v>36465.74691280548</v>
      </c>
      <c r="AI269" s="167">
        <f t="shared" si="74"/>
        <v>36465.74691280548</v>
      </c>
      <c r="AJ269" s="167">
        <f t="shared" si="74"/>
        <v>36465.74691280548</v>
      </c>
      <c r="AK269" s="167">
        <f t="shared" si="74"/>
        <v>36465.74691280548</v>
      </c>
      <c r="AL269" s="167">
        <f t="shared" si="74"/>
        <v>36465.74691280548</v>
      </c>
      <c r="AM269" s="167">
        <f t="shared" si="74"/>
        <v>36465.74691280548</v>
      </c>
      <c r="AN269" s="167">
        <f t="shared" si="74"/>
        <v>36465.74691280548</v>
      </c>
      <c r="AO269" s="167">
        <f t="shared" si="74"/>
        <v>36465.74691280548</v>
      </c>
    </row>
    <row r="270" spans="8:41" x14ac:dyDescent="0.75">
      <c r="I270" s="166" t="s">
        <v>28</v>
      </c>
      <c r="J270" s="166"/>
      <c r="K270" s="166"/>
      <c r="L270" s="56">
        <f>IF(AND(TRUE,L$66&lt;&gt;""),SUMIFS(FOI!$I:$I,FOI!$B:$B,L$66),"")</f>
        <v>5.5231519286016502E-2</v>
      </c>
      <c r="M270" s="56">
        <f>IF(AND(TRUE,M$66&lt;&gt;""),SUMIFS(FOI!$I:$I,FOI!$B:$B,M$66),"")</f>
        <v>8.7784286042041429E-3</v>
      </c>
      <c r="N270" s="56">
        <f>IF(AND(TRUE,N$66&lt;&gt;""),SUMIFS(FOI!$I:$I,FOI!$B:$B,N$66),"")</f>
        <v>1.7173591803524974E-2</v>
      </c>
      <c r="O270" s="56">
        <f>IF(AND(TRUE,O$66&lt;&gt;""),SUMIFS(FOI!$I:$I,FOI!$B:$B,O$66),"")</f>
        <v>1.7643630305095401E-2</v>
      </c>
      <c r="P270" s="56">
        <f>IF(AND(TRUE,P$66&lt;&gt;""),SUMIFS(FOI!$I:$I,FOI!$B:$B,P$66),"")</f>
        <v>1.9167061079574096E-2</v>
      </c>
      <c r="Q270" s="56">
        <f>IF(AND(TRUE,Q$66&lt;&gt;""),SUMIFS(FOI!$I:$I,FOI!$B:$B,Q$66),"")</f>
        <v>1.6929965585859491E-2</v>
      </c>
      <c r="R270" s="56">
        <f>IF(AND(TRUE,R$66&lt;&gt;""),SUMIFS(FOI!$I:$I,FOI!$B:$B,R$66),"")</f>
        <v>1.692996558585939E-2</v>
      </c>
      <c r="S270" s="56">
        <f>IF(AND(TRUE,S$66&lt;&gt;""),SUMIFS(FOI!$I:$I,FOI!$B:$B,S$66),"")</f>
        <v>1.6929965585859557E-2</v>
      </c>
      <c r="T270" s="56">
        <f>IF(AND(TRUE,T$66&lt;&gt;""),SUMIFS(FOI!$I:$I,FOI!$B:$B,T$66),"")</f>
        <v>1.6929965585859182E-2</v>
      </c>
      <c r="U270" s="56">
        <f>IF(AND(TRUE,U$66&lt;&gt;""),SUMIFS(FOI!$I:$I,FOI!$B:$B,U$66),"")</f>
        <v>1.6929965585859085E-2</v>
      </c>
      <c r="V270" s="56">
        <f>IF(AND(TRUE,V$66&lt;&gt;""),SUMIFS(FOI!$I:$I,FOI!$B:$B,V$66),"")</f>
        <v>1.692996558585939E-2</v>
      </c>
      <c r="W270" s="56">
        <f>IF(AND(TRUE,W$66&lt;&gt;""),SUMIFS(FOI!$I:$I,FOI!$B:$B,W$66),"")</f>
        <v>1.692996558585946E-2</v>
      </c>
      <c r="X270" s="56">
        <f>IF(AND(TRUE,X$66&lt;&gt;""),SUMIFS(FOI!$I:$I,FOI!$B:$B,X$66),"")</f>
        <v>1.6929965585859567E-2</v>
      </c>
      <c r="Y270" s="56">
        <f>IF(AND(TRUE,Y$66&lt;&gt;""),SUMIFS(FOI!$I:$I,FOI!$B:$B,Y$66),"")</f>
        <v>1.6929965585859446E-2</v>
      </c>
      <c r="Z270" s="56">
        <f>IF(AND(TRUE,Z$66&lt;&gt;""),SUMIFS(FOI!$I:$I,FOI!$B:$B,Z$66),"")</f>
        <v>1.6929965585859425E-2</v>
      </c>
      <c r="AA270" s="56">
        <f>IF(AND(TRUE,AA$66&lt;&gt;""),SUMIFS(FOI!$I:$I,FOI!$B:$B,AA$66),"")</f>
        <v>1.6929965585859203E-2</v>
      </c>
      <c r="AB270" s="56">
        <f>IF(AND(TRUE,AB$66&lt;&gt;""),SUMIFS(FOI!$I:$I,FOI!$B:$B,AB$66),"")</f>
        <v>1.6929965585859061E-2</v>
      </c>
      <c r="AC270" s="56">
        <f>IF(AND(TRUE,AC$66&lt;&gt;""),SUMIFS(FOI!$I:$I,FOI!$B:$B,AC$66),"")</f>
        <v>1.6929965585859665E-2</v>
      </c>
      <c r="AD270" s="56">
        <f>IF(AND(TRUE,AD$66&lt;&gt;""),SUMIFS(FOI!$I:$I,FOI!$B:$B,AD$66),"")</f>
        <v>1.6929965585859505E-2</v>
      </c>
      <c r="AE270" s="56">
        <f>IF(AND(TRUE,AE$66&lt;&gt;""),SUMIFS(FOI!$I:$I,FOI!$B:$B,AE$66),"")</f>
        <v>1.6929965585859529E-2</v>
      </c>
      <c r="AF270" s="56">
        <f>IF(AND(TRUE,AF$66&lt;&gt;""),SUMIFS(FOI!$I:$I,FOI!$B:$B,AF$66),"")</f>
        <v>1.6929965585859654E-2</v>
      </c>
      <c r="AG270" s="56">
        <f>IF(AND(TRUE,AG$66&lt;&gt;""),SUMIFS(FOI!$I:$I,FOI!$B:$B,AG$66),"")</f>
        <v>1.6929965585859526E-2</v>
      </c>
      <c r="AH270" s="56">
        <f>IF(AND(TRUE,AH$66&lt;&gt;""),SUMIFS(FOI!$I:$I,FOI!$B:$B,AH$66),"")</f>
        <v>1.6929965585859508E-2</v>
      </c>
      <c r="AI270" s="56">
        <f>IF(AND(TRUE,AI$66&lt;&gt;""),SUMIFS(FOI!$I:$I,FOI!$B:$B,AI$66),"")</f>
        <v>1.6929965585859526E-2</v>
      </c>
      <c r="AJ270" s="56">
        <f>IF(AND(TRUE,AJ$66&lt;&gt;""),SUMIFS(FOI!$I:$I,FOI!$B:$B,AJ$66),"")</f>
        <v>1.6929965585859328E-2</v>
      </c>
      <c r="AK270" s="56">
        <f>IF(AND(TRUE,AK$66&lt;&gt;""),SUMIFS(FOI!$I:$I,FOI!$B:$B,AK$66),"")</f>
        <v>0</v>
      </c>
      <c r="AL270" s="56">
        <f>IF(AND(TRUE,AL$66&lt;&gt;""),SUMIFS(FOI!$I:$I,FOI!$B:$B,AL$66),"")</f>
        <v>0</v>
      </c>
      <c r="AM270" s="56">
        <f>IF(AND(TRUE,AM$66&lt;&gt;""),SUMIFS(FOI!$I:$I,FOI!$B:$B,AM$66),"")</f>
        <v>0</v>
      </c>
      <c r="AN270" s="56">
        <f>IF(AND(TRUE,AN$66&lt;&gt;""),SUMIFS(FOI!$I:$I,FOI!$B:$B,AN$66),"")</f>
        <v>0</v>
      </c>
      <c r="AO270" s="56">
        <f>IF(AND(TRUE,AO$66&lt;&gt;""),SUMIFS(FOI!$I:$I,FOI!$B:$B,AO$66),"")</f>
        <v>0</v>
      </c>
    </row>
    <row r="271" spans="8:41" x14ac:dyDescent="0.75">
      <c r="I271" s="166" t="s">
        <v>29</v>
      </c>
      <c r="J271" s="166"/>
      <c r="K271" s="166"/>
      <c r="L271" s="57">
        <v>1</v>
      </c>
      <c r="M271" s="58">
        <f t="shared" ref="M271:AO271" si="75">IF(AND(TRUE,M$66&lt;&gt;""),(1+M270)*L271,"")</f>
        <v>1.0087784286042041</v>
      </c>
      <c r="N271" s="58">
        <f t="shared" si="75"/>
        <v>1.026102777557254</v>
      </c>
      <c r="O271" s="58">
        <f t="shared" si="75"/>
        <v>1.0442069556195057</v>
      </c>
      <c r="P271" s="58">
        <f t="shared" si="75"/>
        <v>1.0642213341175808</v>
      </c>
      <c r="Q271" s="58">
        <f t="shared" si="75"/>
        <v>1.0822385646799288</v>
      </c>
      <c r="R271" s="58">
        <f t="shared" si="75"/>
        <v>1.1005608263356499</v>
      </c>
      <c r="S271" s="58">
        <f t="shared" si="75"/>
        <v>1.1191932832506575</v>
      </c>
      <c r="T271" s="58">
        <f t="shared" si="75"/>
        <v>1.138141187020016</v>
      </c>
      <c r="U271" s="58">
        <f t="shared" si="75"/>
        <v>1.1574098781481137</v>
      </c>
      <c r="V271" s="58">
        <f t="shared" si="75"/>
        <v>1.1770047875538951</v>
      </c>
      <c r="W271" s="58">
        <f t="shared" si="75"/>
        <v>1.1969314381015743</v>
      </c>
      <c r="X271" s="58">
        <f t="shared" si="75"/>
        <v>1.2171954461572672</v>
      </c>
      <c r="Y271" s="58">
        <f t="shared" si="75"/>
        <v>1.2378025231719745</v>
      </c>
      <c r="Z271" s="58">
        <f t="shared" si="75"/>
        <v>1.258758477291366</v>
      </c>
      <c r="AA271" s="58">
        <f t="shared" si="75"/>
        <v>1.2800692149928175</v>
      </c>
      <c r="AB271" s="58">
        <f t="shared" si="75"/>
        <v>1.3017407427501635</v>
      </c>
      <c r="AC271" s="58">
        <f t="shared" si="75"/>
        <v>1.3237791687266351</v>
      </c>
      <c r="AD271" s="58">
        <f t="shared" si="75"/>
        <v>1.3461907044964547</v>
      </c>
      <c r="AE271" s="58">
        <f t="shared" si="75"/>
        <v>1.3689816667955836</v>
      </c>
      <c r="AF271" s="58">
        <f t="shared" si="75"/>
        <v>1.3921584793021058</v>
      </c>
      <c r="AG271" s="58">
        <f t="shared" si="75"/>
        <v>1.4157276744467528</v>
      </c>
      <c r="AH271" s="58">
        <f t="shared" si="75"/>
        <v>1.4396958952540853</v>
      </c>
      <c r="AI271" s="58">
        <f t="shared" si="75"/>
        <v>1.46406989721484</v>
      </c>
      <c r="AJ271" s="58">
        <f t="shared" si="75"/>
        <v>1.4888565501899798</v>
      </c>
      <c r="AK271" s="58">
        <f t="shared" si="75"/>
        <v>1.4888565501899798</v>
      </c>
      <c r="AL271" s="58">
        <f t="shared" si="75"/>
        <v>1.4888565501899798</v>
      </c>
      <c r="AM271" s="58">
        <f t="shared" si="75"/>
        <v>1.4888565501899798</v>
      </c>
      <c r="AN271" s="58">
        <f t="shared" si="75"/>
        <v>1.4888565501899798</v>
      </c>
      <c r="AO271" s="58">
        <f t="shared" si="75"/>
        <v>1.4888565501899798</v>
      </c>
    </row>
    <row r="272" spans="8:41" x14ac:dyDescent="0.75">
      <c r="I272" s="165" t="s">
        <v>30</v>
      </c>
      <c r="J272" s="165"/>
      <c r="K272" s="165" t="s">
        <v>63</v>
      </c>
      <c r="L272" s="164">
        <f t="shared" ref="L272:AO272" si="76">IF(AND(TRUE,L$66&lt;&gt;""),L267/L271,"")</f>
        <v>-24308.59</v>
      </c>
      <c r="M272" s="164">
        <f t="shared" si="76"/>
        <v>-14370.276243171156</v>
      </c>
      <c r="N272" s="164">
        <f t="shared" si="76"/>
        <v>-14152.432210124991</v>
      </c>
      <c r="O272" s="164">
        <f t="shared" si="76"/>
        <v>209529.931229193</v>
      </c>
      <c r="P272" s="164">
        <f t="shared" si="76"/>
        <v>-20202.564363950787</v>
      </c>
      <c r="Q272" s="164">
        <f t="shared" si="76"/>
        <v>-19866.229777496985</v>
      </c>
      <c r="R272" s="164">
        <f t="shared" si="76"/>
        <v>-19535.494527444604</v>
      </c>
      <c r="S272" s="164">
        <f t="shared" si="76"/>
        <v>-19210.265395405168</v>
      </c>
      <c r="T272" s="164">
        <f t="shared" si="76"/>
        <v>-18890.450714900529</v>
      </c>
      <c r="U272" s="164">
        <f t="shared" si="76"/>
        <v>-18575.960345526484</v>
      </c>
      <c r="V272" s="164">
        <f t="shared" si="76"/>
        <v>0</v>
      </c>
      <c r="W272" s="164">
        <f t="shared" si="76"/>
        <v>0</v>
      </c>
      <c r="X272" s="164">
        <f t="shared" si="76"/>
        <v>0</v>
      </c>
      <c r="Y272" s="164">
        <f t="shared" si="76"/>
        <v>0</v>
      </c>
      <c r="Z272" s="164">
        <f t="shared" si="76"/>
        <v>0</v>
      </c>
      <c r="AA272" s="164">
        <f t="shared" si="76"/>
        <v>0</v>
      </c>
      <c r="AB272" s="164">
        <f t="shared" si="76"/>
        <v>0</v>
      </c>
      <c r="AC272" s="164">
        <f t="shared" si="76"/>
        <v>0</v>
      </c>
      <c r="AD272" s="164">
        <f t="shared" si="76"/>
        <v>0</v>
      </c>
      <c r="AE272" s="164">
        <f t="shared" si="76"/>
        <v>0</v>
      </c>
      <c r="AF272" s="164">
        <f t="shared" si="76"/>
        <v>0</v>
      </c>
      <c r="AG272" s="164">
        <f t="shared" si="76"/>
        <v>0</v>
      </c>
      <c r="AH272" s="164">
        <f t="shared" si="76"/>
        <v>0</v>
      </c>
      <c r="AI272" s="164">
        <f t="shared" si="76"/>
        <v>0</v>
      </c>
      <c r="AJ272" s="164">
        <f t="shared" si="76"/>
        <v>0</v>
      </c>
      <c r="AK272" s="164">
        <f t="shared" si="76"/>
        <v>0</v>
      </c>
      <c r="AL272" s="164">
        <f t="shared" si="76"/>
        <v>0</v>
      </c>
      <c r="AM272" s="164">
        <f t="shared" si="76"/>
        <v>0</v>
      </c>
      <c r="AN272" s="164">
        <f t="shared" si="76"/>
        <v>0</v>
      </c>
      <c r="AO272" s="164">
        <f t="shared" si="76"/>
        <v>0</v>
      </c>
    </row>
    <row r="273" spans="9:41" x14ac:dyDescent="0.75">
      <c r="I273" s="165" t="s">
        <v>31</v>
      </c>
      <c r="J273" s="165"/>
      <c r="K273" s="165" t="s">
        <v>63</v>
      </c>
      <c r="L273" s="164">
        <f>L272</f>
        <v>-24308.59</v>
      </c>
      <c r="M273" s="164">
        <f t="shared" ref="M273:AO273" si="77">IF(AND(TRUE,M$66&lt;&gt;""),M272+L273,"")</f>
        <v>-38678.866243171156</v>
      </c>
      <c r="N273" s="164">
        <f t="shared" si="77"/>
        <v>-52831.298453296149</v>
      </c>
      <c r="O273" s="164">
        <f t="shared" si="77"/>
        <v>156698.63277589684</v>
      </c>
      <c r="P273" s="164">
        <f t="shared" si="77"/>
        <v>136496.06841194606</v>
      </c>
      <c r="Q273" s="164">
        <f t="shared" si="77"/>
        <v>116629.83863444909</v>
      </c>
      <c r="R273" s="164">
        <f t="shared" si="77"/>
        <v>97094.344107004479</v>
      </c>
      <c r="S273" s="164">
        <f t="shared" si="77"/>
        <v>77884.078711599315</v>
      </c>
      <c r="T273" s="164">
        <f t="shared" si="77"/>
        <v>58993.627996698786</v>
      </c>
      <c r="U273" s="164">
        <f t="shared" si="77"/>
        <v>40417.667651172305</v>
      </c>
      <c r="V273" s="164">
        <f t="shared" si="77"/>
        <v>40417.667651172305</v>
      </c>
      <c r="W273" s="164">
        <f t="shared" si="77"/>
        <v>40417.667651172305</v>
      </c>
      <c r="X273" s="164">
        <f t="shared" si="77"/>
        <v>40417.667651172305</v>
      </c>
      <c r="Y273" s="164">
        <f t="shared" si="77"/>
        <v>40417.667651172305</v>
      </c>
      <c r="Z273" s="164">
        <f t="shared" si="77"/>
        <v>40417.667651172305</v>
      </c>
      <c r="AA273" s="164">
        <f t="shared" si="77"/>
        <v>40417.667651172305</v>
      </c>
      <c r="AB273" s="164">
        <f t="shared" si="77"/>
        <v>40417.667651172305</v>
      </c>
      <c r="AC273" s="164">
        <f t="shared" si="77"/>
        <v>40417.667651172305</v>
      </c>
      <c r="AD273" s="164">
        <f t="shared" si="77"/>
        <v>40417.667651172305</v>
      </c>
      <c r="AE273" s="164">
        <f t="shared" si="77"/>
        <v>40417.667651172305</v>
      </c>
      <c r="AF273" s="164">
        <f t="shared" si="77"/>
        <v>40417.667651172305</v>
      </c>
      <c r="AG273" s="164">
        <f t="shared" si="77"/>
        <v>40417.667651172305</v>
      </c>
      <c r="AH273" s="164">
        <f t="shared" si="77"/>
        <v>40417.667651172305</v>
      </c>
      <c r="AI273" s="164">
        <f t="shared" si="77"/>
        <v>40417.667651172305</v>
      </c>
      <c r="AJ273" s="164">
        <f t="shared" si="77"/>
        <v>40417.667651172305</v>
      </c>
      <c r="AK273" s="164">
        <f t="shared" si="77"/>
        <v>40417.667651172305</v>
      </c>
      <c r="AL273" s="164">
        <f t="shared" si="77"/>
        <v>40417.667651172305</v>
      </c>
      <c r="AM273" s="164">
        <f t="shared" si="77"/>
        <v>40417.667651172305</v>
      </c>
      <c r="AN273" s="164">
        <f t="shared" si="77"/>
        <v>40417.667651172305</v>
      </c>
      <c r="AO273" s="164">
        <f t="shared" si="77"/>
        <v>40417.667651172305</v>
      </c>
    </row>
    <row r="278" spans="9:41" x14ac:dyDescent="0.75">
      <c r="I278" s="334" t="s">
        <v>32</v>
      </c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9:41" x14ac:dyDescent="0.75"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V279" s="163"/>
    </row>
    <row r="280" spans="9:41" x14ac:dyDescent="0.75">
      <c r="I280" s="179" t="s">
        <v>18</v>
      </c>
      <c r="J280" s="179" t="s">
        <v>19</v>
      </c>
      <c r="K280" s="179" t="s">
        <v>20</v>
      </c>
      <c r="L280" s="178">
        <f>YEAR($E$4)</f>
        <v>2023</v>
      </c>
      <c r="M280" s="178">
        <f t="shared" ref="M280:AO280" si="78">IF(L280&lt;&gt;"",IF(L280+1&lt;YEAR($E$4)+$E$5,L280+1,""),"")</f>
        <v>2024</v>
      </c>
      <c r="N280" s="178">
        <f t="shared" si="78"/>
        <v>2025</v>
      </c>
      <c r="O280" s="178">
        <f t="shared" si="78"/>
        <v>2026</v>
      </c>
      <c r="P280" s="178">
        <f t="shared" si="78"/>
        <v>2027</v>
      </c>
      <c r="Q280" s="178">
        <f t="shared" si="78"/>
        <v>2028</v>
      </c>
      <c r="R280" s="178">
        <f t="shared" si="78"/>
        <v>2029</v>
      </c>
      <c r="S280" s="178">
        <f t="shared" si="78"/>
        <v>2030</v>
      </c>
      <c r="T280" s="178">
        <f t="shared" si="78"/>
        <v>2031</v>
      </c>
      <c r="U280" s="178">
        <f t="shared" si="78"/>
        <v>2032</v>
      </c>
      <c r="V280" s="178">
        <f t="shared" si="78"/>
        <v>2033</v>
      </c>
      <c r="W280" s="178">
        <f t="shared" si="78"/>
        <v>2034</v>
      </c>
      <c r="X280" s="178">
        <f t="shared" si="78"/>
        <v>2035</v>
      </c>
      <c r="Y280" s="178">
        <f t="shared" si="78"/>
        <v>2036</v>
      </c>
      <c r="Z280" s="178">
        <f t="shared" si="78"/>
        <v>2037</v>
      </c>
      <c r="AA280" s="178">
        <f t="shared" si="78"/>
        <v>2038</v>
      </c>
      <c r="AB280" s="178">
        <f t="shared" si="78"/>
        <v>2039</v>
      </c>
      <c r="AC280" s="178">
        <f t="shared" si="78"/>
        <v>2040</v>
      </c>
      <c r="AD280" s="178">
        <f t="shared" si="78"/>
        <v>2041</v>
      </c>
      <c r="AE280" s="178">
        <f t="shared" si="78"/>
        <v>2042</v>
      </c>
      <c r="AF280" s="178">
        <f t="shared" si="78"/>
        <v>2043</v>
      </c>
      <c r="AG280" s="178">
        <f t="shared" si="78"/>
        <v>2044</v>
      </c>
      <c r="AH280" s="178">
        <f t="shared" si="78"/>
        <v>2045</v>
      </c>
      <c r="AI280" s="178">
        <f t="shared" si="78"/>
        <v>2046</v>
      </c>
      <c r="AJ280" s="178">
        <f t="shared" si="78"/>
        <v>2047</v>
      </c>
      <c r="AK280" s="178">
        <f t="shared" si="78"/>
        <v>2048</v>
      </c>
      <c r="AL280" s="178">
        <f t="shared" si="78"/>
        <v>2049</v>
      </c>
      <c r="AM280" s="178">
        <f t="shared" si="78"/>
        <v>2050</v>
      </c>
      <c r="AN280" s="178" t="str">
        <f t="shared" si="78"/>
        <v/>
      </c>
      <c r="AO280" s="178" t="str">
        <f t="shared" si="78"/>
        <v/>
      </c>
    </row>
    <row r="281" spans="9:41" x14ac:dyDescent="0.75"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V281" s="163"/>
    </row>
    <row r="282" spans="9:41" x14ac:dyDescent="0.75">
      <c r="I282" s="177" t="s">
        <v>10</v>
      </c>
      <c r="J282" s="177"/>
      <c r="K282" s="177" t="s">
        <v>64</v>
      </c>
      <c r="L282" s="176">
        <f t="shared" ref="L282:AO282" si="79">IF(AND(TRUE,L$66&lt;&gt;""),L72,"")</f>
        <v>1806</v>
      </c>
      <c r="M282" s="176">
        <f t="shared" si="79"/>
        <v>10481.4</v>
      </c>
      <c r="N282" s="176">
        <f t="shared" si="79"/>
        <v>10669.8</v>
      </c>
      <c r="O282" s="176">
        <f t="shared" si="79"/>
        <v>244108.3</v>
      </c>
      <c r="P282" s="176">
        <f t="shared" si="79"/>
        <v>0</v>
      </c>
      <c r="Q282" s="176">
        <f t="shared" si="79"/>
        <v>0</v>
      </c>
      <c r="R282" s="176">
        <f t="shared" si="79"/>
        <v>0</v>
      </c>
      <c r="S282" s="176">
        <f t="shared" si="79"/>
        <v>0</v>
      </c>
      <c r="T282" s="176">
        <f t="shared" si="79"/>
        <v>0</v>
      </c>
      <c r="U282" s="176">
        <f t="shared" si="79"/>
        <v>0</v>
      </c>
      <c r="V282" s="176">
        <f t="shared" si="79"/>
        <v>0</v>
      </c>
      <c r="W282" s="176">
        <f t="shared" si="79"/>
        <v>0</v>
      </c>
      <c r="X282" s="176">
        <f t="shared" si="79"/>
        <v>0</v>
      </c>
      <c r="Y282" s="176">
        <f t="shared" si="79"/>
        <v>0</v>
      </c>
      <c r="Z282" s="176">
        <f t="shared" si="79"/>
        <v>0</v>
      </c>
      <c r="AA282" s="176">
        <f t="shared" si="79"/>
        <v>0</v>
      </c>
      <c r="AB282" s="176">
        <f t="shared" si="79"/>
        <v>0</v>
      </c>
      <c r="AC282" s="176">
        <f t="shared" si="79"/>
        <v>0</v>
      </c>
      <c r="AD282" s="176">
        <f t="shared" si="79"/>
        <v>0</v>
      </c>
      <c r="AE282" s="176">
        <f t="shared" si="79"/>
        <v>0</v>
      </c>
      <c r="AF282" s="176">
        <f t="shared" si="79"/>
        <v>0</v>
      </c>
      <c r="AG282" s="176">
        <f t="shared" si="79"/>
        <v>0</v>
      </c>
      <c r="AH282" s="176">
        <f t="shared" si="79"/>
        <v>0</v>
      </c>
      <c r="AI282" s="176">
        <f t="shared" si="79"/>
        <v>0</v>
      </c>
      <c r="AJ282" s="176">
        <f t="shared" si="79"/>
        <v>0</v>
      </c>
      <c r="AK282" s="176">
        <f t="shared" si="79"/>
        <v>0</v>
      </c>
      <c r="AL282" s="176">
        <f t="shared" si="79"/>
        <v>0</v>
      </c>
      <c r="AM282" s="176">
        <f t="shared" si="79"/>
        <v>0</v>
      </c>
      <c r="AN282" s="176">
        <f t="shared" si="79"/>
        <v>0</v>
      </c>
      <c r="AO282" s="176">
        <f t="shared" si="79"/>
        <v>0</v>
      </c>
    </row>
    <row r="283" spans="9:41" x14ac:dyDescent="0.75">
      <c r="I283" s="175" t="s">
        <v>11</v>
      </c>
      <c r="J283" s="175"/>
      <c r="K283" s="175" t="s">
        <v>64</v>
      </c>
      <c r="L283" s="174">
        <f t="shared" ref="L283:AO283" si="80">IF(AND(TRUE,L$66&lt;&gt;""),L83,"")</f>
        <v>-3732.59</v>
      </c>
      <c r="M283" s="174">
        <f t="shared" si="80"/>
        <v>-2381.8246871945257</v>
      </c>
      <c r="N283" s="174">
        <f t="shared" si="80"/>
        <v>-2474.34</v>
      </c>
      <c r="O283" s="174">
        <f t="shared" si="80"/>
        <v>-2642.1200000000003</v>
      </c>
      <c r="P283" s="174">
        <f t="shared" si="80"/>
        <v>0</v>
      </c>
      <c r="Q283" s="174">
        <f t="shared" si="80"/>
        <v>0</v>
      </c>
      <c r="R283" s="174">
        <f t="shared" si="80"/>
        <v>0</v>
      </c>
      <c r="S283" s="174">
        <f t="shared" si="80"/>
        <v>0</v>
      </c>
      <c r="T283" s="174">
        <f t="shared" si="80"/>
        <v>0</v>
      </c>
      <c r="U283" s="174">
        <f t="shared" si="80"/>
        <v>0</v>
      </c>
      <c r="V283" s="174">
        <f t="shared" si="80"/>
        <v>0</v>
      </c>
      <c r="W283" s="174">
        <f t="shared" si="80"/>
        <v>0</v>
      </c>
      <c r="X283" s="174">
        <f t="shared" si="80"/>
        <v>0</v>
      </c>
      <c r="Y283" s="174">
        <f t="shared" si="80"/>
        <v>0</v>
      </c>
      <c r="Z283" s="174">
        <f t="shared" si="80"/>
        <v>0</v>
      </c>
      <c r="AA283" s="174">
        <f t="shared" si="80"/>
        <v>0</v>
      </c>
      <c r="AB283" s="174">
        <f t="shared" si="80"/>
        <v>0</v>
      </c>
      <c r="AC283" s="174">
        <f t="shared" si="80"/>
        <v>0</v>
      </c>
      <c r="AD283" s="174">
        <f t="shared" si="80"/>
        <v>0</v>
      </c>
      <c r="AE283" s="174">
        <f t="shared" si="80"/>
        <v>0</v>
      </c>
      <c r="AF283" s="174">
        <f t="shared" si="80"/>
        <v>0</v>
      </c>
      <c r="AG283" s="174">
        <f t="shared" si="80"/>
        <v>0</v>
      </c>
      <c r="AH283" s="174">
        <f t="shared" si="80"/>
        <v>0</v>
      </c>
      <c r="AI283" s="174">
        <f t="shared" si="80"/>
        <v>0</v>
      </c>
      <c r="AJ283" s="174">
        <f t="shared" si="80"/>
        <v>0</v>
      </c>
      <c r="AK283" s="174">
        <f t="shared" si="80"/>
        <v>0</v>
      </c>
      <c r="AL283" s="174">
        <f t="shared" si="80"/>
        <v>0</v>
      </c>
      <c r="AM283" s="174">
        <f t="shared" si="80"/>
        <v>0</v>
      </c>
      <c r="AN283" s="174">
        <f t="shared" si="80"/>
        <v>0</v>
      </c>
      <c r="AO283" s="174">
        <f t="shared" si="80"/>
        <v>0</v>
      </c>
    </row>
    <row r="284" spans="9:41" x14ac:dyDescent="0.75">
      <c r="I284" s="173" t="s">
        <v>14</v>
      </c>
      <c r="J284" s="173"/>
      <c r="K284" s="173" t="s">
        <v>64</v>
      </c>
      <c r="L284" s="172">
        <f t="shared" ref="L284:AO284" si="81">IF(AND(TRUE,L$66&lt;&gt;""),L189,"")</f>
        <v>0</v>
      </c>
      <c r="M284" s="172">
        <f t="shared" si="81"/>
        <v>0</v>
      </c>
      <c r="N284" s="172">
        <f t="shared" si="81"/>
        <v>0</v>
      </c>
      <c r="O284" s="172">
        <f t="shared" si="81"/>
        <v>0</v>
      </c>
      <c r="P284" s="172">
        <f t="shared" si="81"/>
        <v>0</v>
      </c>
      <c r="Q284" s="172">
        <f t="shared" si="81"/>
        <v>0</v>
      </c>
      <c r="R284" s="172">
        <f t="shared" si="81"/>
        <v>0</v>
      </c>
      <c r="S284" s="172">
        <f t="shared" si="81"/>
        <v>0</v>
      </c>
      <c r="T284" s="172">
        <f t="shared" si="81"/>
        <v>0</v>
      </c>
      <c r="U284" s="172">
        <f t="shared" si="81"/>
        <v>0</v>
      </c>
      <c r="V284" s="172">
        <f t="shared" si="81"/>
        <v>0</v>
      </c>
      <c r="W284" s="172">
        <f t="shared" si="81"/>
        <v>0</v>
      </c>
      <c r="X284" s="172">
        <f t="shared" si="81"/>
        <v>0</v>
      </c>
      <c r="Y284" s="172">
        <f t="shared" si="81"/>
        <v>0</v>
      </c>
      <c r="Z284" s="172">
        <f t="shared" si="81"/>
        <v>0</v>
      </c>
      <c r="AA284" s="172">
        <f t="shared" si="81"/>
        <v>0</v>
      </c>
      <c r="AB284" s="172">
        <f t="shared" si="81"/>
        <v>0</v>
      </c>
      <c r="AC284" s="172">
        <f t="shared" si="81"/>
        <v>0</v>
      </c>
      <c r="AD284" s="172">
        <f t="shared" si="81"/>
        <v>0</v>
      </c>
      <c r="AE284" s="172">
        <f t="shared" si="81"/>
        <v>0</v>
      </c>
      <c r="AF284" s="172">
        <f t="shared" si="81"/>
        <v>0</v>
      </c>
      <c r="AG284" s="172">
        <f t="shared" si="81"/>
        <v>0</v>
      </c>
      <c r="AH284" s="172">
        <f t="shared" si="81"/>
        <v>0</v>
      </c>
      <c r="AI284" s="172">
        <f t="shared" si="81"/>
        <v>0</v>
      </c>
      <c r="AJ284" s="172">
        <f t="shared" si="81"/>
        <v>0</v>
      </c>
      <c r="AK284" s="172">
        <f t="shared" si="81"/>
        <v>0</v>
      </c>
      <c r="AL284" s="172">
        <f t="shared" si="81"/>
        <v>0</v>
      </c>
      <c r="AM284" s="172">
        <f t="shared" si="81"/>
        <v>0</v>
      </c>
      <c r="AN284" s="172">
        <f t="shared" si="81"/>
        <v>0</v>
      </c>
      <c r="AO284" s="172">
        <f t="shared" si="81"/>
        <v>0</v>
      </c>
    </row>
    <row r="285" spans="9:41" x14ac:dyDescent="0.75">
      <c r="I285" s="171" t="s">
        <v>15</v>
      </c>
      <c r="J285" s="171"/>
      <c r="K285" s="171" t="s">
        <v>64</v>
      </c>
      <c r="L285" s="170">
        <f t="shared" ref="L285:AO285" si="82">IF(AND(TRUE,L$66&lt;&gt;""),L197,"")</f>
        <v>-882</v>
      </c>
      <c r="M285" s="170">
        <f t="shared" si="82"/>
        <v>-1096</v>
      </c>
      <c r="N285" s="170">
        <f t="shared" si="82"/>
        <v>-1217.31</v>
      </c>
      <c r="O285" s="170">
        <f t="shared" si="82"/>
        <v>-1173.5684000000001</v>
      </c>
      <c r="P285" s="170">
        <f t="shared" si="82"/>
        <v>0</v>
      </c>
      <c r="Q285" s="170">
        <f t="shared" si="82"/>
        <v>0</v>
      </c>
      <c r="R285" s="170">
        <f t="shared" si="82"/>
        <v>0</v>
      </c>
      <c r="S285" s="170">
        <f t="shared" si="82"/>
        <v>0</v>
      </c>
      <c r="T285" s="170">
        <f t="shared" si="82"/>
        <v>0</v>
      </c>
      <c r="U285" s="170">
        <f t="shared" si="82"/>
        <v>0</v>
      </c>
      <c r="V285" s="170">
        <f t="shared" si="82"/>
        <v>0</v>
      </c>
      <c r="W285" s="170">
        <f t="shared" si="82"/>
        <v>0</v>
      </c>
      <c r="X285" s="170">
        <f t="shared" si="82"/>
        <v>0</v>
      </c>
      <c r="Y285" s="170">
        <f t="shared" si="82"/>
        <v>0</v>
      </c>
      <c r="Z285" s="170">
        <f t="shared" si="82"/>
        <v>0</v>
      </c>
      <c r="AA285" s="170">
        <f t="shared" si="82"/>
        <v>0</v>
      </c>
      <c r="AB285" s="170">
        <f t="shared" si="82"/>
        <v>0</v>
      </c>
      <c r="AC285" s="170">
        <f t="shared" si="82"/>
        <v>0</v>
      </c>
      <c r="AD285" s="170">
        <f t="shared" si="82"/>
        <v>0</v>
      </c>
      <c r="AE285" s="170">
        <f t="shared" si="82"/>
        <v>0</v>
      </c>
      <c r="AF285" s="170">
        <f t="shared" si="82"/>
        <v>0</v>
      </c>
      <c r="AG285" s="170">
        <f t="shared" si="82"/>
        <v>0</v>
      </c>
      <c r="AH285" s="170">
        <f t="shared" si="82"/>
        <v>0</v>
      </c>
      <c r="AI285" s="170">
        <f t="shared" si="82"/>
        <v>0</v>
      </c>
      <c r="AJ285" s="170">
        <f t="shared" si="82"/>
        <v>0</v>
      </c>
      <c r="AK285" s="170">
        <f t="shared" si="82"/>
        <v>0</v>
      </c>
      <c r="AL285" s="170">
        <f t="shared" si="82"/>
        <v>0</v>
      </c>
      <c r="AM285" s="170">
        <f t="shared" si="82"/>
        <v>0</v>
      </c>
      <c r="AN285" s="170">
        <f t="shared" si="82"/>
        <v>0</v>
      </c>
      <c r="AO285" s="170">
        <f t="shared" si="82"/>
        <v>0</v>
      </c>
    </row>
    <row r="286" spans="9:41" collapsed="1" x14ac:dyDescent="0.75">
      <c r="I286" s="171" t="s">
        <v>16</v>
      </c>
      <c r="J286" s="171"/>
      <c r="K286" s="171" t="s">
        <v>64</v>
      </c>
      <c r="L286" s="170">
        <f t="shared" ref="L286:AO286" si="83">IF(AND(TRUE,L$66&lt;&gt;""),L266,"")</f>
        <v>0</v>
      </c>
      <c r="M286" s="170">
        <f t="shared" si="83"/>
        <v>0</v>
      </c>
      <c r="N286" s="170">
        <f t="shared" si="83"/>
        <v>0</v>
      </c>
      <c r="O286" s="170">
        <f t="shared" si="83"/>
        <v>0</v>
      </c>
      <c r="P286" s="170">
        <f t="shared" si="83"/>
        <v>0</v>
      </c>
      <c r="Q286" s="170">
        <f t="shared" si="83"/>
        <v>0</v>
      </c>
      <c r="R286" s="170">
        <f t="shared" si="83"/>
        <v>0</v>
      </c>
      <c r="S286" s="170">
        <f t="shared" si="83"/>
        <v>0</v>
      </c>
      <c r="T286" s="170">
        <f t="shared" si="83"/>
        <v>0</v>
      </c>
      <c r="U286" s="170">
        <f t="shared" si="83"/>
        <v>0</v>
      </c>
      <c r="V286" s="170">
        <f t="shared" si="83"/>
        <v>0</v>
      </c>
      <c r="W286" s="170">
        <f t="shared" si="83"/>
        <v>0</v>
      </c>
      <c r="X286" s="170">
        <f t="shared" si="83"/>
        <v>0</v>
      </c>
      <c r="Y286" s="170">
        <f t="shared" si="83"/>
        <v>0</v>
      </c>
      <c r="Z286" s="170">
        <f t="shared" si="83"/>
        <v>0</v>
      </c>
      <c r="AA286" s="170">
        <f t="shared" si="83"/>
        <v>0</v>
      </c>
      <c r="AB286" s="170">
        <f t="shared" si="83"/>
        <v>0</v>
      </c>
      <c r="AC286" s="170">
        <f t="shared" si="83"/>
        <v>0</v>
      </c>
      <c r="AD286" s="170">
        <f t="shared" si="83"/>
        <v>0</v>
      </c>
      <c r="AE286" s="170">
        <f t="shared" si="83"/>
        <v>0</v>
      </c>
      <c r="AF286" s="170">
        <f t="shared" si="83"/>
        <v>0</v>
      </c>
      <c r="AG286" s="170">
        <f t="shared" si="83"/>
        <v>0</v>
      </c>
      <c r="AH286" s="170">
        <f t="shared" si="83"/>
        <v>0</v>
      </c>
      <c r="AI286" s="170">
        <f t="shared" si="83"/>
        <v>0</v>
      </c>
      <c r="AJ286" s="170">
        <f t="shared" si="83"/>
        <v>0</v>
      </c>
      <c r="AK286" s="170">
        <f t="shared" si="83"/>
        <v>0</v>
      </c>
      <c r="AL286" s="170">
        <f t="shared" si="83"/>
        <v>0</v>
      </c>
      <c r="AM286" s="170">
        <f t="shared" si="83"/>
        <v>0</v>
      </c>
      <c r="AN286" s="170">
        <f t="shared" si="83"/>
        <v>0</v>
      </c>
      <c r="AO286" s="170">
        <f t="shared" si="83"/>
        <v>0</v>
      </c>
    </row>
    <row r="287" spans="9:41" ht="17" x14ac:dyDescent="1.2">
      <c r="I287" s="139" t="s">
        <v>33</v>
      </c>
      <c r="J287" s="169" t="s">
        <v>23</v>
      </c>
      <c r="K287" s="168"/>
      <c r="L287" s="53">
        <f t="shared" ref="L287:AO287" si="84">IF(AND(TRUE,L$66&lt;&gt;""),L183,"")</f>
        <v>-215000</v>
      </c>
      <c r="M287" s="53">
        <f t="shared" si="84"/>
        <v>0</v>
      </c>
      <c r="N287" s="53">
        <f t="shared" si="84"/>
        <v>0</v>
      </c>
      <c r="O287" s="53">
        <f t="shared" si="84"/>
        <v>0</v>
      </c>
      <c r="P287" s="53">
        <f t="shared" si="84"/>
        <v>0</v>
      </c>
      <c r="Q287" s="53">
        <f t="shared" si="84"/>
        <v>0</v>
      </c>
      <c r="R287" s="53">
        <f t="shared" si="84"/>
        <v>0</v>
      </c>
      <c r="S287" s="53">
        <f t="shared" si="84"/>
        <v>0</v>
      </c>
      <c r="T287" s="53">
        <f t="shared" si="84"/>
        <v>0</v>
      </c>
      <c r="U287" s="53">
        <f t="shared" si="84"/>
        <v>0</v>
      </c>
      <c r="V287" s="53">
        <f t="shared" si="84"/>
        <v>0</v>
      </c>
      <c r="W287" s="53">
        <f t="shared" si="84"/>
        <v>0</v>
      </c>
      <c r="X287" s="53">
        <f t="shared" si="84"/>
        <v>0</v>
      </c>
      <c r="Y287" s="53">
        <f t="shared" si="84"/>
        <v>0</v>
      </c>
      <c r="Z287" s="53">
        <f t="shared" si="84"/>
        <v>0</v>
      </c>
      <c r="AA287" s="53">
        <f t="shared" si="84"/>
        <v>0</v>
      </c>
      <c r="AB287" s="53">
        <f t="shared" si="84"/>
        <v>0</v>
      </c>
      <c r="AC287" s="53">
        <f t="shared" si="84"/>
        <v>0</v>
      </c>
      <c r="AD287" s="53">
        <f t="shared" si="84"/>
        <v>0</v>
      </c>
      <c r="AE287" s="53">
        <f t="shared" si="84"/>
        <v>0</v>
      </c>
      <c r="AF287" s="53">
        <f t="shared" si="84"/>
        <v>0</v>
      </c>
      <c r="AG287" s="53">
        <f t="shared" si="84"/>
        <v>0</v>
      </c>
      <c r="AH287" s="53">
        <f t="shared" si="84"/>
        <v>0</v>
      </c>
      <c r="AI287" s="53">
        <f t="shared" si="84"/>
        <v>0</v>
      </c>
      <c r="AJ287" s="53">
        <f t="shared" si="84"/>
        <v>0</v>
      </c>
      <c r="AK287" s="53">
        <f t="shared" si="84"/>
        <v>0</v>
      </c>
      <c r="AL287" s="53">
        <f t="shared" si="84"/>
        <v>0</v>
      </c>
      <c r="AM287" s="53">
        <f t="shared" si="84"/>
        <v>0</v>
      </c>
      <c r="AN287" s="53">
        <f t="shared" si="84"/>
        <v>0</v>
      </c>
      <c r="AO287" s="53">
        <f t="shared" si="84"/>
        <v>0</v>
      </c>
    </row>
    <row r="288" spans="9:41" x14ac:dyDescent="0.75">
      <c r="I288" s="165" t="s">
        <v>34</v>
      </c>
      <c r="J288" s="165"/>
      <c r="K288" s="165" t="s">
        <v>64</v>
      </c>
      <c r="L288" s="164">
        <f t="shared" ref="L288:AO288" si="85">IF(AND(TRUE,L$66&lt;&gt;""),SUM(L282:L287),"")</f>
        <v>-217808.59</v>
      </c>
      <c r="M288" s="164">
        <f t="shared" si="85"/>
        <v>7003.5753128054739</v>
      </c>
      <c r="N288" s="164">
        <f t="shared" si="85"/>
        <v>6978.15</v>
      </c>
      <c r="O288" s="164">
        <f t="shared" si="85"/>
        <v>240292.6116</v>
      </c>
      <c r="P288" s="164">
        <f t="shared" si="85"/>
        <v>0</v>
      </c>
      <c r="Q288" s="164">
        <f t="shared" si="85"/>
        <v>0</v>
      </c>
      <c r="R288" s="164">
        <f t="shared" si="85"/>
        <v>0</v>
      </c>
      <c r="S288" s="164">
        <f t="shared" si="85"/>
        <v>0</v>
      </c>
      <c r="T288" s="164">
        <f t="shared" si="85"/>
        <v>0</v>
      </c>
      <c r="U288" s="164">
        <f t="shared" si="85"/>
        <v>0</v>
      </c>
      <c r="V288" s="164">
        <f t="shared" si="85"/>
        <v>0</v>
      </c>
      <c r="W288" s="164">
        <f t="shared" si="85"/>
        <v>0</v>
      </c>
      <c r="X288" s="164">
        <f t="shared" si="85"/>
        <v>0</v>
      </c>
      <c r="Y288" s="164">
        <f t="shared" si="85"/>
        <v>0</v>
      </c>
      <c r="Z288" s="164">
        <f t="shared" si="85"/>
        <v>0</v>
      </c>
      <c r="AA288" s="164">
        <f t="shared" si="85"/>
        <v>0</v>
      </c>
      <c r="AB288" s="164">
        <f t="shared" si="85"/>
        <v>0</v>
      </c>
      <c r="AC288" s="164">
        <f t="shared" si="85"/>
        <v>0</v>
      </c>
      <c r="AD288" s="164">
        <f t="shared" si="85"/>
        <v>0</v>
      </c>
      <c r="AE288" s="164">
        <f t="shared" si="85"/>
        <v>0</v>
      </c>
      <c r="AF288" s="164">
        <f t="shared" si="85"/>
        <v>0</v>
      </c>
      <c r="AG288" s="164">
        <f t="shared" si="85"/>
        <v>0</v>
      </c>
      <c r="AH288" s="164">
        <f t="shared" si="85"/>
        <v>0</v>
      </c>
      <c r="AI288" s="164">
        <f t="shared" si="85"/>
        <v>0</v>
      </c>
      <c r="AJ288" s="164">
        <f t="shared" si="85"/>
        <v>0</v>
      </c>
      <c r="AK288" s="164">
        <f t="shared" si="85"/>
        <v>0</v>
      </c>
      <c r="AL288" s="164">
        <f t="shared" si="85"/>
        <v>0</v>
      </c>
      <c r="AM288" s="164">
        <f t="shared" si="85"/>
        <v>0</v>
      </c>
      <c r="AN288" s="164">
        <f t="shared" si="85"/>
        <v>0</v>
      </c>
      <c r="AO288" s="164">
        <f t="shared" si="85"/>
        <v>0</v>
      </c>
    </row>
    <row r="290" spans="9:41" x14ac:dyDescent="0.75">
      <c r="I290" s="166" t="s">
        <v>35</v>
      </c>
      <c r="J290" s="166"/>
      <c r="K290" s="166"/>
      <c r="L290" s="167">
        <f>L288</f>
        <v>-217808.59</v>
      </c>
      <c r="M290" s="167">
        <f t="shared" ref="M290:AO290" si="86">IF(AND(TRUE,M$66&lt;&gt;""),M288+L290,"")</f>
        <v>-210805.01468719452</v>
      </c>
      <c r="N290" s="167">
        <f t="shared" si="86"/>
        <v>-203826.86468719452</v>
      </c>
      <c r="O290" s="167">
        <f t="shared" si="86"/>
        <v>36465.74691280548</v>
      </c>
      <c r="P290" s="167">
        <f t="shared" si="86"/>
        <v>36465.74691280548</v>
      </c>
      <c r="Q290" s="167">
        <f t="shared" si="86"/>
        <v>36465.74691280548</v>
      </c>
      <c r="R290" s="167">
        <f t="shared" si="86"/>
        <v>36465.74691280548</v>
      </c>
      <c r="S290" s="167">
        <f t="shared" si="86"/>
        <v>36465.74691280548</v>
      </c>
      <c r="T290" s="167">
        <f t="shared" si="86"/>
        <v>36465.74691280548</v>
      </c>
      <c r="U290" s="167">
        <f t="shared" si="86"/>
        <v>36465.74691280548</v>
      </c>
      <c r="V290" s="167">
        <f t="shared" si="86"/>
        <v>36465.74691280548</v>
      </c>
      <c r="W290" s="167">
        <f t="shared" si="86"/>
        <v>36465.74691280548</v>
      </c>
      <c r="X290" s="167">
        <f t="shared" si="86"/>
        <v>36465.74691280548</v>
      </c>
      <c r="Y290" s="167">
        <f t="shared" si="86"/>
        <v>36465.74691280548</v>
      </c>
      <c r="Z290" s="167">
        <f t="shared" si="86"/>
        <v>36465.74691280548</v>
      </c>
      <c r="AA290" s="167">
        <f t="shared" si="86"/>
        <v>36465.74691280548</v>
      </c>
      <c r="AB290" s="167">
        <f t="shared" si="86"/>
        <v>36465.74691280548</v>
      </c>
      <c r="AC290" s="167">
        <f t="shared" si="86"/>
        <v>36465.74691280548</v>
      </c>
      <c r="AD290" s="167">
        <f t="shared" si="86"/>
        <v>36465.74691280548</v>
      </c>
      <c r="AE290" s="167">
        <f t="shared" si="86"/>
        <v>36465.74691280548</v>
      </c>
      <c r="AF290" s="167">
        <f t="shared" si="86"/>
        <v>36465.74691280548</v>
      </c>
      <c r="AG290" s="167">
        <f t="shared" si="86"/>
        <v>36465.74691280548</v>
      </c>
      <c r="AH290" s="167">
        <f t="shared" si="86"/>
        <v>36465.74691280548</v>
      </c>
      <c r="AI290" s="167">
        <f t="shared" si="86"/>
        <v>36465.74691280548</v>
      </c>
      <c r="AJ290" s="167">
        <f t="shared" si="86"/>
        <v>36465.74691280548</v>
      </c>
      <c r="AK290" s="167">
        <f t="shared" si="86"/>
        <v>36465.74691280548</v>
      </c>
      <c r="AL290" s="167">
        <f t="shared" si="86"/>
        <v>36465.74691280548</v>
      </c>
      <c r="AM290" s="167">
        <f t="shared" si="86"/>
        <v>36465.74691280548</v>
      </c>
      <c r="AN290" s="167">
        <f t="shared" si="86"/>
        <v>36465.74691280548</v>
      </c>
      <c r="AO290" s="167">
        <f t="shared" si="86"/>
        <v>36465.74691280548</v>
      </c>
    </row>
    <row r="291" spans="9:41" x14ac:dyDescent="0.75">
      <c r="I291" s="166" t="s">
        <v>29</v>
      </c>
      <c r="J291" s="166"/>
      <c r="K291" s="166"/>
      <c r="L291" s="59">
        <f t="shared" ref="L291:AO291" si="87">IF(AND(TRUE,L$66&lt;&gt;""),L271,"")</f>
        <v>1</v>
      </c>
      <c r="M291" s="59">
        <f t="shared" si="87"/>
        <v>1.0087784286042041</v>
      </c>
      <c r="N291" s="59">
        <f t="shared" si="87"/>
        <v>1.026102777557254</v>
      </c>
      <c r="O291" s="59">
        <f t="shared" si="87"/>
        <v>1.0442069556195057</v>
      </c>
      <c r="P291" s="59">
        <f t="shared" si="87"/>
        <v>1.0642213341175808</v>
      </c>
      <c r="Q291" s="59">
        <f t="shared" si="87"/>
        <v>1.0822385646799288</v>
      </c>
      <c r="R291" s="59">
        <f t="shared" si="87"/>
        <v>1.1005608263356499</v>
      </c>
      <c r="S291" s="59">
        <f t="shared" si="87"/>
        <v>1.1191932832506575</v>
      </c>
      <c r="T291" s="59">
        <f t="shared" si="87"/>
        <v>1.138141187020016</v>
      </c>
      <c r="U291" s="59">
        <f t="shared" si="87"/>
        <v>1.1574098781481137</v>
      </c>
      <c r="V291" s="59">
        <f t="shared" si="87"/>
        <v>1.1770047875538951</v>
      </c>
      <c r="W291" s="59">
        <f t="shared" si="87"/>
        <v>1.1969314381015743</v>
      </c>
      <c r="X291" s="59">
        <f t="shared" si="87"/>
        <v>1.2171954461572672</v>
      </c>
      <c r="Y291" s="59">
        <f t="shared" si="87"/>
        <v>1.2378025231719745</v>
      </c>
      <c r="Z291" s="59">
        <f t="shared" si="87"/>
        <v>1.258758477291366</v>
      </c>
      <c r="AA291" s="59">
        <f t="shared" si="87"/>
        <v>1.2800692149928175</v>
      </c>
      <c r="AB291" s="59">
        <f t="shared" si="87"/>
        <v>1.3017407427501635</v>
      </c>
      <c r="AC291" s="59">
        <f t="shared" si="87"/>
        <v>1.3237791687266351</v>
      </c>
      <c r="AD291" s="59">
        <f t="shared" si="87"/>
        <v>1.3461907044964547</v>
      </c>
      <c r="AE291" s="59">
        <f t="shared" si="87"/>
        <v>1.3689816667955836</v>
      </c>
      <c r="AF291" s="59">
        <f t="shared" si="87"/>
        <v>1.3921584793021058</v>
      </c>
      <c r="AG291" s="59">
        <f t="shared" si="87"/>
        <v>1.4157276744467528</v>
      </c>
      <c r="AH291" s="59">
        <f t="shared" si="87"/>
        <v>1.4396958952540853</v>
      </c>
      <c r="AI291" s="59">
        <f t="shared" si="87"/>
        <v>1.46406989721484</v>
      </c>
      <c r="AJ291" s="59">
        <f t="shared" si="87"/>
        <v>1.4888565501899798</v>
      </c>
      <c r="AK291" s="59">
        <f t="shared" si="87"/>
        <v>1.4888565501899798</v>
      </c>
      <c r="AL291" s="59">
        <f t="shared" si="87"/>
        <v>1.4888565501899798</v>
      </c>
      <c r="AM291" s="59">
        <f t="shared" si="87"/>
        <v>1.4888565501899798</v>
      </c>
      <c r="AN291" s="59">
        <f t="shared" si="87"/>
        <v>1.4888565501899798</v>
      </c>
      <c r="AO291" s="59">
        <f t="shared" si="87"/>
        <v>1.4888565501899798</v>
      </c>
    </row>
    <row r="292" spans="9:41" x14ac:dyDescent="0.75">
      <c r="I292" s="165" t="s">
        <v>36</v>
      </c>
      <c r="J292" s="165"/>
      <c r="K292" s="165" t="s">
        <v>64</v>
      </c>
      <c r="L292" s="164">
        <f t="shared" ref="L292:AO292" si="88">IF(AND(TRUE,L$66&lt;&gt;""),L288/L291,"")</f>
        <v>-217808.59</v>
      </c>
      <c r="M292" s="164">
        <f t="shared" si="88"/>
        <v>6942.6299316252907</v>
      </c>
      <c r="N292" s="164">
        <f t="shared" si="88"/>
        <v>6800.6345491162419</v>
      </c>
      <c r="O292" s="164">
        <f t="shared" si="88"/>
        <v>230119.71937827163</v>
      </c>
      <c r="P292" s="164">
        <f t="shared" si="88"/>
        <v>0</v>
      </c>
      <c r="Q292" s="164">
        <f t="shared" si="88"/>
        <v>0</v>
      </c>
      <c r="R292" s="164">
        <f t="shared" si="88"/>
        <v>0</v>
      </c>
      <c r="S292" s="164">
        <f t="shared" si="88"/>
        <v>0</v>
      </c>
      <c r="T292" s="164">
        <f t="shared" si="88"/>
        <v>0</v>
      </c>
      <c r="U292" s="164">
        <f t="shared" si="88"/>
        <v>0</v>
      </c>
      <c r="V292" s="164">
        <f t="shared" si="88"/>
        <v>0</v>
      </c>
      <c r="W292" s="164">
        <f t="shared" si="88"/>
        <v>0</v>
      </c>
      <c r="X292" s="164">
        <f t="shared" si="88"/>
        <v>0</v>
      </c>
      <c r="Y292" s="164">
        <f t="shared" si="88"/>
        <v>0</v>
      </c>
      <c r="Z292" s="164">
        <f t="shared" si="88"/>
        <v>0</v>
      </c>
      <c r="AA292" s="164">
        <f t="shared" si="88"/>
        <v>0</v>
      </c>
      <c r="AB292" s="164">
        <f t="shared" si="88"/>
        <v>0</v>
      </c>
      <c r="AC292" s="164">
        <f t="shared" si="88"/>
        <v>0</v>
      </c>
      <c r="AD292" s="164">
        <f t="shared" si="88"/>
        <v>0</v>
      </c>
      <c r="AE292" s="164">
        <f t="shared" si="88"/>
        <v>0</v>
      </c>
      <c r="AF292" s="164">
        <f t="shared" si="88"/>
        <v>0</v>
      </c>
      <c r="AG292" s="164">
        <f t="shared" si="88"/>
        <v>0</v>
      </c>
      <c r="AH292" s="164">
        <f t="shared" si="88"/>
        <v>0</v>
      </c>
      <c r="AI292" s="164">
        <f t="shared" si="88"/>
        <v>0</v>
      </c>
      <c r="AJ292" s="164">
        <f t="shared" si="88"/>
        <v>0</v>
      </c>
      <c r="AK292" s="164">
        <f t="shared" si="88"/>
        <v>0</v>
      </c>
      <c r="AL292" s="164">
        <f t="shared" si="88"/>
        <v>0</v>
      </c>
      <c r="AM292" s="164">
        <f t="shared" si="88"/>
        <v>0</v>
      </c>
      <c r="AN292" s="164">
        <f t="shared" si="88"/>
        <v>0</v>
      </c>
      <c r="AO292" s="164">
        <f t="shared" si="88"/>
        <v>0</v>
      </c>
    </row>
    <row r="293" spans="9:41" x14ac:dyDescent="0.75">
      <c r="I293" s="165" t="s">
        <v>9</v>
      </c>
      <c r="J293" s="165"/>
      <c r="K293" s="165" t="s">
        <v>64</v>
      </c>
      <c r="L293" s="164">
        <f>L292</f>
        <v>-217808.59</v>
      </c>
      <c r="M293" s="164">
        <f t="shared" ref="M293:AO293" si="89">IF(AND(TRUE,M$66&lt;&gt;""),M292+L293,"")</f>
        <v>-210865.9600683747</v>
      </c>
      <c r="N293" s="164">
        <f t="shared" si="89"/>
        <v>-204065.32551925845</v>
      </c>
      <c r="O293" s="164">
        <f t="shared" si="89"/>
        <v>26054.393859013187</v>
      </c>
      <c r="P293" s="164">
        <f t="shared" si="89"/>
        <v>26054.393859013187</v>
      </c>
      <c r="Q293" s="164">
        <f t="shared" si="89"/>
        <v>26054.393859013187</v>
      </c>
      <c r="R293" s="164">
        <f t="shared" si="89"/>
        <v>26054.393859013187</v>
      </c>
      <c r="S293" s="164">
        <f t="shared" si="89"/>
        <v>26054.393859013187</v>
      </c>
      <c r="T293" s="164">
        <f t="shared" si="89"/>
        <v>26054.393859013187</v>
      </c>
      <c r="U293" s="164">
        <f t="shared" si="89"/>
        <v>26054.393859013187</v>
      </c>
      <c r="V293" s="164">
        <f t="shared" si="89"/>
        <v>26054.393859013187</v>
      </c>
      <c r="W293" s="164">
        <f t="shared" si="89"/>
        <v>26054.393859013187</v>
      </c>
      <c r="X293" s="164">
        <f t="shared" si="89"/>
        <v>26054.393859013187</v>
      </c>
      <c r="Y293" s="164">
        <f t="shared" si="89"/>
        <v>26054.393859013187</v>
      </c>
      <c r="Z293" s="164">
        <f t="shared" si="89"/>
        <v>26054.393859013187</v>
      </c>
      <c r="AA293" s="164">
        <f t="shared" si="89"/>
        <v>26054.393859013187</v>
      </c>
      <c r="AB293" s="164">
        <f t="shared" si="89"/>
        <v>26054.393859013187</v>
      </c>
      <c r="AC293" s="164">
        <f t="shared" si="89"/>
        <v>26054.393859013187</v>
      </c>
      <c r="AD293" s="164">
        <f t="shared" si="89"/>
        <v>26054.393859013187</v>
      </c>
      <c r="AE293" s="164">
        <f t="shared" si="89"/>
        <v>26054.393859013187</v>
      </c>
      <c r="AF293" s="164">
        <f t="shared" si="89"/>
        <v>26054.393859013187</v>
      </c>
      <c r="AG293" s="164">
        <f t="shared" si="89"/>
        <v>26054.393859013187</v>
      </c>
      <c r="AH293" s="164">
        <f t="shared" si="89"/>
        <v>26054.393859013187</v>
      </c>
      <c r="AI293" s="164">
        <f t="shared" si="89"/>
        <v>26054.393859013187</v>
      </c>
      <c r="AJ293" s="164">
        <f t="shared" si="89"/>
        <v>26054.393859013187</v>
      </c>
      <c r="AK293" s="164">
        <f t="shared" si="89"/>
        <v>26054.393859013187</v>
      </c>
      <c r="AL293" s="164">
        <f t="shared" si="89"/>
        <v>26054.393859013187</v>
      </c>
      <c r="AM293" s="164">
        <f t="shared" si="89"/>
        <v>26054.393859013187</v>
      </c>
      <c r="AN293" s="164">
        <f t="shared" si="89"/>
        <v>26054.393859013187</v>
      </c>
      <c r="AO293" s="164">
        <f t="shared" si="89"/>
        <v>26054.393859013187</v>
      </c>
    </row>
    <row r="294" spans="9:41" x14ac:dyDescent="0.75"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V294" s="163"/>
    </row>
    <row r="295" spans="9:41" x14ac:dyDescent="0.75">
      <c r="I295" s="165" t="s">
        <v>7</v>
      </c>
      <c r="J295" s="165"/>
      <c r="K295" s="165" t="s">
        <v>64</v>
      </c>
      <c r="L295" s="60">
        <f>IRR(L288:AO288)</f>
        <v>5.4560218914747161E-2</v>
      </c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  <c r="AJ295" s="164"/>
      <c r="AK295" s="164"/>
      <c r="AL295" s="164"/>
      <c r="AM295" s="164"/>
      <c r="AN295" s="164"/>
      <c r="AO295" s="164"/>
    </row>
    <row r="296" spans="9:41" s="1" customFormat="1" x14ac:dyDescent="0.75"/>
    <row r="297" spans="9:41" s="1" customFormat="1" x14ac:dyDescent="0.75"/>
    <row r="298" spans="9:41" s="1" customFormat="1" x14ac:dyDescent="0.75">
      <c r="M298" s="264"/>
    </row>
    <row r="299" spans="9:41" s="1" customFormat="1" x14ac:dyDescent="0.75"/>
    <row r="300" spans="9:41" s="1" customFormat="1" x14ac:dyDescent="0.75">
      <c r="I300" s="333" t="s">
        <v>205</v>
      </c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  <c r="Z300" s="333"/>
      <c r="AA300" s="333"/>
      <c r="AB300" s="333"/>
      <c r="AC300" s="333"/>
      <c r="AD300" s="333"/>
      <c r="AE300" s="333"/>
      <c r="AF300" s="333"/>
      <c r="AG300" s="333"/>
      <c r="AH300" s="333"/>
      <c r="AI300" s="333"/>
      <c r="AJ300" s="333"/>
      <c r="AK300" s="333"/>
      <c r="AL300" s="333"/>
      <c r="AM300" s="333"/>
      <c r="AN300" s="333"/>
      <c r="AO300" s="333"/>
    </row>
    <row r="301" spans="9:41" s="1" customFormat="1" x14ac:dyDescent="0.75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V301" s="3"/>
    </row>
    <row r="302" spans="9:41" x14ac:dyDescent="0.75">
      <c r="I302" s="179" t="s">
        <v>18</v>
      </c>
      <c r="J302" s="179" t="s">
        <v>19</v>
      </c>
      <c r="K302" s="179" t="s">
        <v>20</v>
      </c>
      <c r="L302" s="178">
        <f>YEAR($E$4)</f>
        <v>2023</v>
      </c>
      <c r="M302" s="178">
        <f t="shared" ref="M302:AO302" si="90">IF(L302&lt;&gt;"",IF(L302+1&lt;=YEAR($E$4)+$E$5+$D$51,L302+1,""),"")</f>
        <v>2024</v>
      </c>
      <c r="N302" s="178">
        <f t="shared" si="90"/>
        <v>2025</v>
      </c>
      <c r="O302" s="178">
        <f t="shared" si="90"/>
        <v>2026</v>
      </c>
      <c r="P302" s="178">
        <f t="shared" si="90"/>
        <v>2027</v>
      </c>
      <c r="Q302" s="178">
        <f t="shared" si="90"/>
        <v>2028</v>
      </c>
      <c r="R302" s="178">
        <f t="shared" si="90"/>
        <v>2029</v>
      </c>
      <c r="S302" s="178">
        <f t="shared" si="90"/>
        <v>2030</v>
      </c>
      <c r="T302" s="178">
        <f t="shared" si="90"/>
        <v>2031</v>
      </c>
      <c r="U302" s="178">
        <f t="shared" si="90"/>
        <v>2032</v>
      </c>
      <c r="V302" s="178">
        <f t="shared" si="90"/>
        <v>2033</v>
      </c>
      <c r="W302" s="178">
        <f t="shared" si="90"/>
        <v>2034</v>
      </c>
      <c r="X302" s="178">
        <f t="shared" si="90"/>
        <v>2035</v>
      </c>
      <c r="Y302" s="178">
        <f t="shared" si="90"/>
        <v>2036</v>
      </c>
      <c r="Z302" s="178">
        <f t="shared" si="90"/>
        <v>2037</v>
      </c>
      <c r="AA302" s="178">
        <f t="shared" si="90"/>
        <v>2038</v>
      </c>
      <c r="AB302" s="178">
        <f t="shared" si="90"/>
        <v>2039</v>
      </c>
      <c r="AC302" s="178">
        <f t="shared" si="90"/>
        <v>2040</v>
      </c>
      <c r="AD302" s="178">
        <f t="shared" si="90"/>
        <v>2041</v>
      </c>
      <c r="AE302" s="178">
        <f t="shared" si="90"/>
        <v>2042</v>
      </c>
      <c r="AF302" s="178">
        <f t="shared" si="90"/>
        <v>2043</v>
      </c>
      <c r="AG302" s="178">
        <f t="shared" si="90"/>
        <v>2044</v>
      </c>
      <c r="AH302" s="178">
        <f t="shared" si="90"/>
        <v>2045</v>
      </c>
      <c r="AI302" s="178">
        <f t="shared" si="90"/>
        <v>2046</v>
      </c>
      <c r="AJ302" s="178">
        <f t="shared" si="90"/>
        <v>2047</v>
      </c>
      <c r="AK302" s="178">
        <f t="shared" si="90"/>
        <v>2048</v>
      </c>
      <c r="AL302" s="178">
        <f t="shared" si="90"/>
        <v>2049</v>
      </c>
      <c r="AM302" s="178">
        <f t="shared" si="90"/>
        <v>2050</v>
      </c>
      <c r="AN302" s="178">
        <f t="shared" si="90"/>
        <v>2051</v>
      </c>
      <c r="AO302" s="178">
        <f t="shared" si="90"/>
        <v>2052</v>
      </c>
    </row>
    <row r="303" spans="9:41" s="1" customFormat="1" x14ac:dyDescent="0.75"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V303" s="3"/>
    </row>
    <row r="304" spans="9:41" s="1" customFormat="1" x14ac:dyDescent="0.75">
      <c r="I304" s="10" t="s">
        <v>0</v>
      </c>
      <c r="J304" s="10"/>
      <c r="K304" s="11" t="s">
        <v>217</v>
      </c>
      <c r="L304" s="11">
        <f t="shared" ref="L304:AO304" si="91">IF(AND(TRUE,L$66&lt;&gt;""),L318-L338,"")</f>
        <v>215000</v>
      </c>
      <c r="M304" s="11">
        <f t="shared" si="91"/>
        <v>213280</v>
      </c>
      <c r="N304" s="11">
        <f t="shared" si="91"/>
        <v>211546.23999999999</v>
      </c>
      <c r="O304" s="11">
        <f t="shared" si="91"/>
        <v>209798.60991999999</v>
      </c>
      <c r="P304" s="11">
        <f t="shared" si="91"/>
        <v>208036.99879935998</v>
      </c>
      <c r="Q304" s="11">
        <f t="shared" si="91"/>
        <v>206261.29478975484</v>
      </c>
      <c r="R304" s="11">
        <f t="shared" si="91"/>
        <v>204471.38514807288</v>
      </c>
      <c r="S304" s="11">
        <f t="shared" si="91"/>
        <v>202667.15622925747</v>
      </c>
      <c r="T304" s="11">
        <f t="shared" si="91"/>
        <v>200848.49347909153</v>
      </c>
      <c r="U304" s="11">
        <f t="shared" si="91"/>
        <v>199015.28142692425</v>
      </c>
      <c r="V304" s="11">
        <f t="shared" si="91"/>
        <v>197167.40367833964</v>
      </c>
      <c r="W304" s="11">
        <f t="shared" si="91"/>
        <v>195304.74290776637</v>
      </c>
      <c r="X304" s="11">
        <f t="shared" si="91"/>
        <v>193427.1808510285</v>
      </c>
      <c r="Y304" s="11">
        <f t="shared" si="91"/>
        <v>191534.59829783672</v>
      </c>
      <c r="Z304" s="11">
        <f t="shared" si="91"/>
        <v>189626.87508421941</v>
      </c>
      <c r="AA304" s="11">
        <f t="shared" si="91"/>
        <v>187703.89008489318</v>
      </c>
      <c r="AB304" s="11">
        <f t="shared" si="91"/>
        <v>185765.52120557232</v>
      </c>
      <c r="AC304" s="11">
        <f t="shared" si="91"/>
        <v>183811.6453752169</v>
      </c>
      <c r="AD304" s="11">
        <f t="shared" si="91"/>
        <v>181842.13853821863</v>
      </c>
      <c r="AE304" s="11">
        <f t="shared" si="91"/>
        <v>179856.87564652436</v>
      </c>
      <c r="AF304" s="11">
        <f t="shared" si="91"/>
        <v>177855.73065169656</v>
      </c>
      <c r="AG304" s="11">
        <f t="shared" si="91"/>
        <v>175838.57649691013</v>
      </c>
      <c r="AH304" s="11">
        <f t="shared" si="91"/>
        <v>173805.28510888541</v>
      </c>
      <c r="AI304" s="11">
        <f t="shared" si="91"/>
        <v>171755.7273897565</v>
      </c>
      <c r="AJ304" s="11">
        <f t="shared" si="91"/>
        <v>169689.77320887454</v>
      </c>
      <c r="AK304" s="11">
        <f t="shared" si="91"/>
        <v>167607.29139454552</v>
      </c>
      <c r="AL304" s="11">
        <f t="shared" si="91"/>
        <v>165508.14972570189</v>
      </c>
      <c r="AM304" s="11">
        <f t="shared" si="91"/>
        <v>163392.21492350753</v>
      </c>
      <c r="AN304" s="11">
        <f t="shared" si="91"/>
        <v>161259.3526428956</v>
      </c>
      <c r="AO304" s="11">
        <f t="shared" si="91"/>
        <v>161259.3526428956</v>
      </c>
    </row>
    <row r="305" spans="9:41" s="1" customFormat="1" x14ac:dyDescent="0.75">
      <c r="I305" s="10" t="s">
        <v>214</v>
      </c>
      <c r="J305" s="260"/>
      <c r="K305" s="267" t="s">
        <v>217</v>
      </c>
      <c r="L305" s="11">
        <f>IF(AND(TRUE,L$66&lt;&gt;""),L304/L291,"")</f>
        <v>215000</v>
      </c>
      <c r="M305" s="11">
        <f t="shared" ref="M305:AO305" si="92">IF(AND(TRUE,M$66&lt;&gt;""),M304/M291,"")</f>
        <v>211424.02925398079</v>
      </c>
      <c r="N305" s="11">
        <f t="shared" si="92"/>
        <v>206164.76694820781</v>
      </c>
      <c r="O305" s="11">
        <f t="shared" si="92"/>
        <v>200916.69452204611</v>
      </c>
      <c r="P305" s="11">
        <f t="shared" si="92"/>
        <v>195482.8306198708</v>
      </c>
      <c r="Q305" s="11">
        <f t="shared" si="92"/>
        <v>190587.64076731683</v>
      </c>
      <c r="R305" s="11">
        <f t="shared" si="92"/>
        <v>185788.35467810213</v>
      </c>
      <c r="S305" s="11">
        <f t="shared" si="92"/>
        <v>181083.24921377105</v>
      </c>
      <c r="T305" s="11">
        <f t="shared" si="92"/>
        <v>176470.63103389763</v>
      </c>
      <c r="U305" s="11">
        <f t="shared" si="92"/>
        <v>171948.83609024828</v>
      </c>
      <c r="V305" s="11">
        <f t="shared" si="92"/>
        <v>167516.22912945147</v>
      </c>
      <c r="W305" s="11">
        <f t="shared" si="92"/>
        <v>163171.20320403212</v>
      </c>
      <c r="X305" s="11">
        <f t="shared" si="92"/>
        <v>158912.17919167012</v>
      </c>
      <c r="Y305" s="11">
        <f t="shared" si="92"/>
        <v>154737.60532254612</v>
      </c>
      <c r="Z305" s="11">
        <f t="shared" si="92"/>
        <v>150645.95671463851</v>
      </c>
      <c r="AA305" s="11">
        <f t="shared" si="92"/>
        <v>146635.73491683917</v>
      </c>
      <c r="AB305" s="11">
        <f t="shared" si="92"/>
        <v>142705.46745975621</v>
      </c>
      <c r="AC305" s="11">
        <f t="shared" si="92"/>
        <v>138853.70741407597</v>
      </c>
      <c r="AD305" s="11">
        <f t="shared" si="92"/>
        <v>135079.03295635743</v>
      </c>
      <c r="AE305" s="11">
        <f t="shared" si="92"/>
        <v>131380.04694213381</v>
      </c>
      <c r="AF305" s="11">
        <f t="shared" si="92"/>
        <v>127755.37648620026</v>
      </c>
      <c r="AG305" s="11">
        <f t="shared" si="92"/>
        <v>124203.67254996655</v>
      </c>
      <c r="AH305" s="11">
        <f t="shared" si="92"/>
        <v>120723.60953575638</v>
      </c>
      <c r="AI305" s="11">
        <f t="shared" si="92"/>
        <v>117313.88488793769</v>
      </c>
      <c r="AJ305" s="11">
        <f t="shared" si="92"/>
        <v>113973.21870076867</v>
      </c>
      <c r="AK305" s="11">
        <f t="shared" si="92"/>
        <v>112574.50650511538</v>
      </c>
      <c r="AL305" s="11">
        <f t="shared" si="92"/>
        <v>111164.60461189688</v>
      </c>
      <c r="AM305" s="11">
        <f t="shared" si="92"/>
        <v>109743.42350353263</v>
      </c>
      <c r="AN305" s="11">
        <f t="shared" si="92"/>
        <v>108310.87294630146</v>
      </c>
      <c r="AO305" s="11">
        <f t="shared" si="92"/>
        <v>108310.87294630146</v>
      </c>
    </row>
    <row r="306" spans="9:41" s="1" customFormat="1" x14ac:dyDescent="0.75">
      <c r="I306" s="2"/>
      <c r="J306" s="2" t="s">
        <v>215</v>
      </c>
      <c r="K306" s="2" t="s">
        <v>5</v>
      </c>
      <c r="L306" s="262">
        <f t="shared" ref="L306:AO306" si="93">IF(AND(TRUE,L$66&lt;&gt;""),SUMIFS($D:$D,$B:$B,$J306,$C:$C,$K306,$E:$E,"&lt;="&amp;DATE(L$302,1,1),$F:$F,"&gt;="&amp;DATE(L$302,1,1)),"")</f>
        <v>0</v>
      </c>
      <c r="M306" s="262">
        <f t="shared" si="93"/>
        <v>8.0000000000000002E-3</v>
      </c>
      <c r="N306" s="262">
        <f t="shared" si="93"/>
        <v>8.0000000000000002E-3</v>
      </c>
      <c r="O306" s="262">
        <f t="shared" si="93"/>
        <v>8.0000000000000002E-3</v>
      </c>
      <c r="P306" s="262">
        <f t="shared" si="93"/>
        <v>8.0000000000000002E-3</v>
      </c>
      <c r="Q306" s="262">
        <f t="shared" si="93"/>
        <v>8.0000000000000002E-3</v>
      </c>
      <c r="R306" s="262">
        <f t="shared" si="93"/>
        <v>8.0000000000000002E-3</v>
      </c>
      <c r="S306" s="262">
        <f t="shared" si="93"/>
        <v>8.0000000000000002E-3</v>
      </c>
      <c r="T306" s="262">
        <f t="shared" si="93"/>
        <v>8.0000000000000002E-3</v>
      </c>
      <c r="U306" s="262">
        <f t="shared" si="93"/>
        <v>8.0000000000000002E-3</v>
      </c>
      <c r="V306" s="262">
        <f t="shared" si="93"/>
        <v>8.0000000000000002E-3</v>
      </c>
      <c r="W306" s="262">
        <f t="shared" si="93"/>
        <v>8.0000000000000002E-3</v>
      </c>
      <c r="X306" s="262">
        <f t="shared" si="93"/>
        <v>8.0000000000000002E-3</v>
      </c>
      <c r="Y306" s="262">
        <f t="shared" si="93"/>
        <v>8.0000000000000002E-3</v>
      </c>
      <c r="Z306" s="262">
        <f t="shared" si="93"/>
        <v>8.0000000000000002E-3</v>
      </c>
      <c r="AA306" s="262">
        <f t="shared" si="93"/>
        <v>8.0000000000000002E-3</v>
      </c>
      <c r="AB306" s="262">
        <f t="shared" si="93"/>
        <v>8.0000000000000002E-3</v>
      </c>
      <c r="AC306" s="262">
        <f t="shared" si="93"/>
        <v>8.0000000000000002E-3</v>
      </c>
      <c r="AD306" s="262">
        <f t="shared" si="93"/>
        <v>8.0000000000000002E-3</v>
      </c>
      <c r="AE306" s="262">
        <f t="shared" si="93"/>
        <v>8.0000000000000002E-3</v>
      </c>
      <c r="AF306" s="262">
        <f t="shared" si="93"/>
        <v>8.0000000000000002E-3</v>
      </c>
      <c r="AG306" s="262">
        <f t="shared" si="93"/>
        <v>8.0000000000000002E-3</v>
      </c>
      <c r="AH306" s="262">
        <f t="shared" si="93"/>
        <v>8.0000000000000002E-3</v>
      </c>
      <c r="AI306" s="262">
        <f t="shared" si="93"/>
        <v>8.0000000000000002E-3</v>
      </c>
      <c r="AJ306" s="262">
        <f t="shared" si="93"/>
        <v>8.0000000000000002E-3</v>
      </c>
      <c r="AK306" s="262">
        <f t="shared" si="93"/>
        <v>8.0000000000000002E-3</v>
      </c>
      <c r="AL306" s="262">
        <f t="shared" si="93"/>
        <v>8.0000000000000002E-3</v>
      </c>
      <c r="AM306" s="262">
        <f t="shared" si="93"/>
        <v>8.0000000000000002E-3</v>
      </c>
      <c r="AN306" s="262">
        <f t="shared" si="93"/>
        <v>8.0000000000000002E-3</v>
      </c>
      <c r="AO306" s="262">
        <f t="shared" si="93"/>
        <v>0</v>
      </c>
    </row>
    <row r="307" spans="9:41" s="1" customFormat="1" x14ac:dyDescent="0.75">
      <c r="I307" s="245"/>
      <c r="J307" s="168" t="s">
        <v>3</v>
      </c>
      <c r="K307" s="168" t="s">
        <v>85</v>
      </c>
      <c r="L307" s="263">
        <f>IF(AND(TRUE,L$66&lt;&gt;""),SUMIFS($D:$D,$B:$B,$J307,$C:$C,$K307),"")</f>
        <v>-215000</v>
      </c>
      <c r="M307" s="263"/>
      <c r="N307" s="263"/>
      <c r="O307" s="263"/>
      <c r="P307" s="263"/>
      <c r="Q307" s="263"/>
      <c r="R307" s="263"/>
      <c r="S307" s="263"/>
      <c r="T307" s="263"/>
      <c r="U307" s="263"/>
      <c r="V307" s="248"/>
      <c r="W307" s="248"/>
      <c r="X307" s="248"/>
      <c r="Y307" s="248"/>
      <c r="Z307" s="248"/>
      <c r="AA307" s="248"/>
      <c r="AB307" s="248"/>
      <c r="AC307" s="248"/>
      <c r="AD307" s="248"/>
      <c r="AE307" s="248"/>
      <c r="AF307" s="248"/>
      <c r="AG307" s="248"/>
      <c r="AH307" s="248"/>
      <c r="AI307" s="248"/>
      <c r="AJ307" s="248"/>
      <c r="AK307" s="248"/>
      <c r="AL307" s="248"/>
      <c r="AM307" s="248"/>
      <c r="AN307" s="248"/>
      <c r="AO307" s="248"/>
    </row>
    <row r="308" spans="9:41" s="1" customFormat="1" ht="17" x14ac:dyDescent="1.2">
      <c r="I308" s="245"/>
      <c r="J308" s="245" t="s">
        <v>2</v>
      </c>
      <c r="K308" s="253"/>
      <c r="L308" s="263">
        <f>IF(AND(TRUE,L$66&lt;&gt;""),L307,"")</f>
        <v>-215000</v>
      </c>
      <c r="M308" s="263">
        <f>IF(AND(TRUE,M$66&lt;&gt;""),L308*(1+M306),"")</f>
        <v>-216720</v>
      </c>
      <c r="N308" s="263">
        <f t="shared" ref="N308:AO308" si="94">IF(AND(TRUE,N$66&lt;&gt;""),M308*(1+N306),"")</f>
        <v>-218453.76000000001</v>
      </c>
      <c r="O308" s="263">
        <f t="shared" si="94"/>
        <v>-220201.39008000001</v>
      </c>
      <c r="P308" s="263">
        <f t="shared" si="94"/>
        <v>-221963.00120064002</v>
      </c>
      <c r="Q308" s="263">
        <f t="shared" si="94"/>
        <v>-223738.70521024516</v>
      </c>
      <c r="R308" s="263">
        <f t="shared" si="94"/>
        <v>-225528.61485192712</v>
      </c>
      <c r="S308" s="263">
        <f t="shared" si="94"/>
        <v>-227332.84377074253</v>
      </c>
      <c r="T308" s="263">
        <f t="shared" si="94"/>
        <v>-229151.50652090847</v>
      </c>
      <c r="U308" s="263">
        <f t="shared" si="94"/>
        <v>-230984.71857307575</v>
      </c>
      <c r="V308" s="263">
        <f t="shared" si="94"/>
        <v>-232832.59632166036</v>
      </c>
      <c r="W308" s="263">
        <f t="shared" si="94"/>
        <v>-234695.25709223363</v>
      </c>
      <c r="X308" s="263">
        <f t="shared" si="94"/>
        <v>-236572.8191489715</v>
      </c>
      <c r="Y308" s="263">
        <f t="shared" si="94"/>
        <v>-238465.40170216328</v>
      </c>
      <c r="Z308" s="263">
        <f t="shared" si="94"/>
        <v>-240373.12491578059</v>
      </c>
      <c r="AA308" s="263">
        <f t="shared" si="94"/>
        <v>-242296.10991510682</v>
      </c>
      <c r="AB308" s="263">
        <f t="shared" si="94"/>
        <v>-244234.47879442768</v>
      </c>
      <c r="AC308" s="263">
        <f t="shared" si="94"/>
        <v>-246188.3546247831</v>
      </c>
      <c r="AD308" s="263">
        <f t="shared" si="94"/>
        <v>-248157.86146178137</v>
      </c>
      <c r="AE308" s="263">
        <f t="shared" si="94"/>
        <v>-250143.12435347564</v>
      </c>
      <c r="AF308" s="263">
        <f t="shared" si="94"/>
        <v>-252144.26934830344</v>
      </c>
      <c r="AG308" s="263">
        <f t="shared" si="94"/>
        <v>-254161.42350308987</v>
      </c>
      <c r="AH308" s="263">
        <f t="shared" si="94"/>
        <v>-256194.71489111459</v>
      </c>
      <c r="AI308" s="263">
        <f t="shared" si="94"/>
        <v>-258244.2726102435</v>
      </c>
      <c r="AJ308" s="263">
        <f t="shared" si="94"/>
        <v>-260310.22679112546</v>
      </c>
      <c r="AK308" s="263">
        <f t="shared" si="94"/>
        <v>-262392.70860545448</v>
      </c>
      <c r="AL308" s="263">
        <f t="shared" si="94"/>
        <v>-264491.85027429811</v>
      </c>
      <c r="AM308" s="263">
        <f t="shared" si="94"/>
        <v>-266607.78507649247</v>
      </c>
      <c r="AN308" s="263">
        <f t="shared" si="94"/>
        <v>-268740.6473571044</v>
      </c>
      <c r="AO308" s="263">
        <f t="shared" si="94"/>
        <v>-268740.6473571044</v>
      </c>
    </row>
    <row r="309" spans="9:41" s="1" customFormat="1" ht="17" x14ac:dyDescent="1.2">
      <c r="I309" s="245"/>
      <c r="J309" s="245"/>
      <c r="K309" s="244"/>
      <c r="L309" s="253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  <c r="AC309" s="248"/>
      <c r="AD309" s="248"/>
      <c r="AE309" s="248"/>
      <c r="AF309" s="248"/>
      <c r="AG309" s="248"/>
      <c r="AH309" s="248"/>
      <c r="AI309" s="248"/>
      <c r="AJ309" s="248"/>
      <c r="AK309" s="248"/>
      <c r="AL309" s="248"/>
      <c r="AM309" s="248"/>
      <c r="AN309" s="248"/>
      <c r="AO309" s="248"/>
    </row>
    <row r="310" spans="9:41" s="1" customFormat="1" ht="17" x14ac:dyDescent="1.2">
      <c r="I310" s="245"/>
      <c r="J310" s="245"/>
      <c r="K310" s="253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  <c r="AC310" s="248"/>
      <c r="AD310" s="248"/>
      <c r="AE310" s="248"/>
      <c r="AF310" s="248"/>
      <c r="AG310" s="248"/>
      <c r="AH310" s="248"/>
      <c r="AI310" s="248"/>
      <c r="AJ310" s="248"/>
      <c r="AK310" s="248"/>
      <c r="AL310" s="248"/>
      <c r="AM310" s="248"/>
      <c r="AN310" s="248"/>
      <c r="AO310" s="248"/>
    </row>
    <row r="311" spans="9:41" s="1" customFormat="1" x14ac:dyDescent="0.75">
      <c r="I311" s="6" t="s">
        <v>206</v>
      </c>
      <c r="J311" s="6"/>
      <c r="K311" s="268" t="s">
        <v>217</v>
      </c>
      <c r="L311" s="7">
        <f>IF(AND(TRUE,L$66&lt;&gt;""),SUM(L308:L310),"")</f>
        <v>-215000</v>
      </c>
      <c r="M311" s="7">
        <f t="shared" ref="M311:AO311" si="95">IF(AND(TRUE,M$66&lt;&gt;""),SUM(M308:M310),"")</f>
        <v>-216720</v>
      </c>
      <c r="N311" s="7">
        <f t="shared" si="95"/>
        <v>-218453.76000000001</v>
      </c>
      <c r="O311" s="7">
        <f t="shared" si="95"/>
        <v>-220201.39008000001</v>
      </c>
      <c r="P311" s="7">
        <f t="shared" si="95"/>
        <v>-221963.00120064002</v>
      </c>
      <c r="Q311" s="7">
        <f t="shared" si="95"/>
        <v>-223738.70521024516</v>
      </c>
      <c r="R311" s="7">
        <f t="shared" si="95"/>
        <v>-225528.61485192712</v>
      </c>
      <c r="S311" s="7">
        <f t="shared" si="95"/>
        <v>-227332.84377074253</v>
      </c>
      <c r="T311" s="7">
        <f t="shared" si="95"/>
        <v>-229151.50652090847</v>
      </c>
      <c r="U311" s="7">
        <f t="shared" si="95"/>
        <v>-230984.71857307575</v>
      </c>
      <c r="V311" s="7">
        <f t="shared" si="95"/>
        <v>-232832.59632166036</v>
      </c>
      <c r="W311" s="7">
        <f t="shared" si="95"/>
        <v>-234695.25709223363</v>
      </c>
      <c r="X311" s="7">
        <f t="shared" si="95"/>
        <v>-236572.8191489715</v>
      </c>
      <c r="Y311" s="7">
        <f t="shared" si="95"/>
        <v>-238465.40170216328</v>
      </c>
      <c r="Z311" s="7">
        <f t="shared" si="95"/>
        <v>-240373.12491578059</v>
      </c>
      <c r="AA311" s="7">
        <f t="shared" si="95"/>
        <v>-242296.10991510682</v>
      </c>
      <c r="AB311" s="7">
        <f t="shared" si="95"/>
        <v>-244234.47879442768</v>
      </c>
      <c r="AC311" s="7">
        <f t="shared" si="95"/>
        <v>-246188.3546247831</v>
      </c>
      <c r="AD311" s="7">
        <f t="shared" si="95"/>
        <v>-248157.86146178137</v>
      </c>
      <c r="AE311" s="7">
        <f t="shared" si="95"/>
        <v>-250143.12435347564</v>
      </c>
      <c r="AF311" s="7">
        <f t="shared" si="95"/>
        <v>-252144.26934830344</v>
      </c>
      <c r="AG311" s="7">
        <f t="shared" si="95"/>
        <v>-254161.42350308987</v>
      </c>
      <c r="AH311" s="7">
        <f t="shared" si="95"/>
        <v>-256194.71489111459</v>
      </c>
      <c r="AI311" s="7">
        <f t="shared" si="95"/>
        <v>-258244.2726102435</v>
      </c>
      <c r="AJ311" s="7">
        <f t="shared" si="95"/>
        <v>-260310.22679112546</v>
      </c>
      <c r="AK311" s="7">
        <f t="shared" si="95"/>
        <v>-262392.70860545448</v>
      </c>
      <c r="AL311" s="7">
        <f t="shared" si="95"/>
        <v>-264491.85027429811</v>
      </c>
      <c r="AM311" s="7">
        <f t="shared" si="95"/>
        <v>-266607.78507649247</v>
      </c>
      <c r="AN311" s="7">
        <f t="shared" si="95"/>
        <v>-268740.6473571044</v>
      </c>
      <c r="AO311" s="7">
        <f t="shared" si="95"/>
        <v>-268740.6473571044</v>
      </c>
    </row>
    <row r="312" spans="9:41" s="1" customFormat="1" hidden="1" outlineLevel="1" x14ac:dyDescent="0.75"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V312" s="3"/>
    </row>
    <row r="313" spans="9:41" s="1" customFormat="1" ht="17" hidden="1" outlineLevel="1" x14ac:dyDescent="1.2">
      <c r="I313" s="245"/>
      <c r="J313" s="4"/>
      <c r="K313" s="254"/>
      <c r="L313" s="254"/>
      <c r="M313" s="254"/>
      <c r="N313" s="25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253"/>
    </row>
    <row r="314" spans="9:41" s="1" customFormat="1" ht="17" hidden="1" outlineLevel="1" x14ac:dyDescent="1.2">
      <c r="I314" s="245"/>
      <c r="J314" s="245"/>
      <c r="K314" s="244"/>
      <c r="L314" s="244"/>
      <c r="M314" s="244"/>
      <c r="N314" s="25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9:41" s="1" customFormat="1" ht="17" hidden="1" outlineLevel="1" x14ac:dyDescent="1.2">
      <c r="I315" s="245"/>
      <c r="J315" s="245"/>
      <c r="K315" s="244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253"/>
      <c r="AM315" s="253"/>
      <c r="AN315" s="253"/>
      <c r="AO315" s="253"/>
    </row>
    <row r="316" spans="9:41" s="1" customFormat="1" ht="17" hidden="1" outlineLevel="1" x14ac:dyDescent="1.2">
      <c r="I316" s="2"/>
      <c r="J316" s="2"/>
      <c r="K316" s="24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9:41" s="1" customFormat="1" collapsed="1" x14ac:dyDescent="0.75">
      <c r="I317" s="6" t="s">
        <v>207</v>
      </c>
      <c r="J317" s="6"/>
      <c r="K317" s="268" t="s">
        <v>217</v>
      </c>
      <c r="L317" s="7">
        <f t="shared" ref="L317:AO317" si="96">IF(AND(TRUE,L$66&lt;&gt;""),SUM(L313:L316),"")</f>
        <v>0</v>
      </c>
      <c r="M317" s="7">
        <f t="shared" si="96"/>
        <v>0</v>
      </c>
      <c r="N317" s="7">
        <f t="shared" si="96"/>
        <v>0</v>
      </c>
      <c r="O317" s="7">
        <f t="shared" si="96"/>
        <v>0</v>
      </c>
      <c r="P317" s="7">
        <f t="shared" si="96"/>
        <v>0</v>
      </c>
      <c r="Q317" s="7">
        <f t="shared" si="96"/>
        <v>0</v>
      </c>
      <c r="R317" s="7">
        <f t="shared" si="96"/>
        <v>0</v>
      </c>
      <c r="S317" s="7">
        <f t="shared" si="96"/>
        <v>0</v>
      </c>
      <c r="T317" s="7">
        <f t="shared" si="96"/>
        <v>0</v>
      </c>
      <c r="U317" s="7">
        <f t="shared" si="96"/>
        <v>0</v>
      </c>
      <c r="V317" s="7">
        <f t="shared" si="96"/>
        <v>0</v>
      </c>
      <c r="W317" s="7">
        <f t="shared" si="96"/>
        <v>0</v>
      </c>
      <c r="X317" s="7">
        <f t="shared" si="96"/>
        <v>0</v>
      </c>
      <c r="Y317" s="7">
        <f t="shared" si="96"/>
        <v>0</v>
      </c>
      <c r="Z317" s="7">
        <f t="shared" si="96"/>
        <v>0</v>
      </c>
      <c r="AA317" s="7">
        <f t="shared" si="96"/>
        <v>0</v>
      </c>
      <c r="AB317" s="7">
        <f t="shared" si="96"/>
        <v>0</v>
      </c>
      <c r="AC317" s="7">
        <f t="shared" si="96"/>
        <v>0</v>
      </c>
      <c r="AD317" s="7">
        <f t="shared" si="96"/>
        <v>0</v>
      </c>
      <c r="AE317" s="7">
        <f t="shared" si="96"/>
        <v>0</v>
      </c>
      <c r="AF317" s="7">
        <f t="shared" si="96"/>
        <v>0</v>
      </c>
      <c r="AG317" s="7">
        <f t="shared" si="96"/>
        <v>0</v>
      </c>
      <c r="AH317" s="7">
        <f t="shared" si="96"/>
        <v>0</v>
      </c>
      <c r="AI317" s="7">
        <f t="shared" si="96"/>
        <v>0</v>
      </c>
      <c r="AJ317" s="7">
        <f t="shared" si="96"/>
        <v>0</v>
      </c>
      <c r="AK317" s="7">
        <f t="shared" si="96"/>
        <v>0</v>
      </c>
      <c r="AL317" s="7">
        <f t="shared" si="96"/>
        <v>0</v>
      </c>
      <c r="AM317" s="7">
        <f t="shared" si="96"/>
        <v>0</v>
      </c>
      <c r="AN317" s="7">
        <f t="shared" si="96"/>
        <v>0</v>
      </c>
      <c r="AO317" s="7">
        <f t="shared" si="96"/>
        <v>0</v>
      </c>
    </row>
    <row r="318" spans="9:41" s="1" customFormat="1" x14ac:dyDescent="0.75">
      <c r="I318" s="10" t="s">
        <v>208</v>
      </c>
      <c r="J318" s="10"/>
      <c r="K318" s="11"/>
      <c r="L318" s="11">
        <f t="shared" ref="L318:AO318" si="97">IF(AND(TRUE,L$66&lt;&gt;""),L311+L317,"")</f>
        <v>-215000</v>
      </c>
      <c r="M318" s="11">
        <f t="shared" si="97"/>
        <v>-216720</v>
      </c>
      <c r="N318" s="11">
        <f t="shared" si="97"/>
        <v>-218453.76000000001</v>
      </c>
      <c r="O318" s="11">
        <f t="shared" si="97"/>
        <v>-220201.39008000001</v>
      </c>
      <c r="P318" s="11">
        <f t="shared" si="97"/>
        <v>-221963.00120064002</v>
      </c>
      <c r="Q318" s="11">
        <f t="shared" si="97"/>
        <v>-223738.70521024516</v>
      </c>
      <c r="R318" s="11">
        <f t="shared" si="97"/>
        <v>-225528.61485192712</v>
      </c>
      <c r="S318" s="11">
        <f t="shared" si="97"/>
        <v>-227332.84377074253</v>
      </c>
      <c r="T318" s="11">
        <f t="shared" si="97"/>
        <v>-229151.50652090847</v>
      </c>
      <c r="U318" s="11">
        <f t="shared" si="97"/>
        <v>-230984.71857307575</v>
      </c>
      <c r="V318" s="11">
        <f t="shared" si="97"/>
        <v>-232832.59632166036</v>
      </c>
      <c r="W318" s="11">
        <f t="shared" si="97"/>
        <v>-234695.25709223363</v>
      </c>
      <c r="X318" s="11">
        <f t="shared" si="97"/>
        <v>-236572.8191489715</v>
      </c>
      <c r="Y318" s="11">
        <f t="shared" si="97"/>
        <v>-238465.40170216328</v>
      </c>
      <c r="Z318" s="11">
        <f t="shared" si="97"/>
        <v>-240373.12491578059</v>
      </c>
      <c r="AA318" s="11">
        <f t="shared" si="97"/>
        <v>-242296.10991510682</v>
      </c>
      <c r="AB318" s="11">
        <f t="shared" si="97"/>
        <v>-244234.47879442768</v>
      </c>
      <c r="AC318" s="11">
        <f t="shared" si="97"/>
        <v>-246188.3546247831</v>
      </c>
      <c r="AD318" s="11">
        <f t="shared" si="97"/>
        <v>-248157.86146178137</v>
      </c>
      <c r="AE318" s="11">
        <f t="shared" si="97"/>
        <v>-250143.12435347564</v>
      </c>
      <c r="AF318" s="11">
        <f t="shared" si="97"/>
        <v>-252144.26934830344</v>
      </c>
      <c r="AG318" s="11">
        <f t="shared" si="97"/>
        <v>-254161.42350308987</v>
      </c>
      <c r="AH318" s="11">
        <f t="shared" si="97"/>
        <v>-256194.71489111459</v>
      </c>
      <c r="AI318" s="11">
        <f t="shared" si="97"/>
        <v>-258244.2726102435</v>
      </c>
      <c r="AJ318" s="11">
        <f t="shared" si="97"/>
        <v>-260310.22679112546</v>
      </c>
      <c r="AK318" s="11">
        <f t="shared" si="97"/>
        <v>-262392.70860545448</v>
      </c>
      <c r="AL318" s="11">
        <f t="shared" si="97"/>
        <v>-264491.85027429811</v>
      </c>
      <c r="AM318" s="11">
        <f t="shared" si="97"/>
        <v>-266607.78507649247</v>
      </c>
      <c r="AN318" s="11">
        <f t="shared" si="97"/>
        <v>-268740.6473571044</v>
      </c>
      <c r="AO318" s="11">
        <f t="shared" si="97"/>
        <v>-268740.6473571044</v>
      </c>
    </row>
    <row r="319" spans="9:41" s="1" customFormat="1" x14ac:dyDescent="0.75">
      <c r="I319" s="250" t="s">
        <v>212</v>
      </c>
      <c r="J319" s="250"/>
      <c r="K319" s="251"/>
      <c r="L319" s="251">
        <f>L318</f>
        <v>-215000</v>
      </c>
      <c r="M319" s="251">
        <f t="shared" ref="M319:AO319" si="98">M318-L318</f>
        <v>-1720</v>
      </c>
      <c r="N319" s="251">
        <f t="shared" si="98"/>
        <v>-1733.7600000000093</v>
      </c>
      <c r="O319" s="251">
        <f t="shared" si="98"/>
        <v>-1747.6300800000026</v>
      </c>
      <c r="P319" s="251">
        <f t="shared" si="98"/>
        <v>-1761.6111206400092</v>
      </c>
      <c r="Q319" s="251">
        <f t="shared" si="98"/>
        <v>-1775.7040096051351</v>
      </c>
      <c r="R319" s="251">
        <f t="shared" si="98"/>
        <v>-1789.9096416819666</v>
      </c>
      <c r="S319" s="251">
        <f t="shared" si="98"/>
        <v>-1804.22891881541</v>
      </c>
      <c r="T319" s="251">
        <f t="shared" si="98"/>
        <v>-1818.6627501659386</v>
      </c>
      <c r="U319" s="251">
        <f t="shared" si="98"/>
        <v>-1833.2120521672769</v>
      </c>
      <c r="V319" s="251">
        <f t="shared" si="98"/>
        <v>-1847.8777485846076</v>
      </c>
      <c r="W319" s="251">
        <f t="shared" si="98"/>
        <v>-1862.6607705732749</v>
      </c>
      <c r="X319" s="251">
        <f t="shared" si="98"/>
        <v>-1877.5620567378646</v>
      </c>
      <c r="Y319" s="251">
        <f t="shared" si="98"/>
        <v>-1892.5825531917799</v>
      </c>
      <c r="Z319" s="251">
        <f t="shared" si="98"/>
        <v>-1907.7232136173116</v>
      </c>
      <c r="AA319" s="251">
        <f t="shared" si="98"/>
        <v>-1922.9849993262324</v>
      </c>
      <c r="AB319" s="251">
        <f t="shared" si="98"/>
        <v>-1938.3688793208566</v>
      </c>
      <c r="AC319" s="251">
        <f t="shared" si="98"/>
        <v>-1953.8758303554205</v>
      </c>
      <c r="AD319" s="251">
        <f t="shared" si="98"/>
        <v>-1969.5068369982764</v>
      </c>
      <c r="AE319" s="251">
        <f t="shared" si="98"/>
        <v>-1985.2628916942631</v>
      </c>
      <c r="AF319" s="251">
        <f t="shared" si="98"/>
        <v>-2001.1449948278023</v>
      </c>
      <c r="AG319" s="251">
        <f t="shared" si="98"/>
        <v>-2017.1541547864326</v>
      </c>
      <c r="AH319" s="251">
        <f t="shared" si="98"/>
        <v>-2033.2913880247215</v>
      </c>
      <c r="AI319" s="251">
        <f t="shared" si="98"/>
        <v>-2049.5577191289049</v>
      </c>
      <c r="AJ319" s="251">
        <f t="shared" si="98"/>
        <v>-2065.9541808819631</v>
      </c>
      <c r="AK319" s="251">
        <f t="shared" si="98"/>
        <v>-2082.4818143290177</v>
      </c>
      <c r="AL319" s="251">
        <f t="shared" si="98"/>
        <v>-2099.1416688436293</v>
      </c>
      <c r="AM319" s="251">
        <f t="shared" si="98"/>
        <v>-2115.9348021943588</v>
      </c>
      <c r="AN319" s="251">
        <f t="shared" si="98"/>
        <v>-2132.8622806119383</v>
      </c>
      <c r="AO319" s="251">
        <f t="shared" si="98"/>
        <v>0</v>
      </c>
    </row>
    <row r="325" spans="9:41" s="1" customFormat="1" x14ac:dyDescent="0.75">
      <c r="I325" s="247" t="s">
        <v>211</v>
      </c>
      <c r="J325" s="8"/>
      <c r="K325" s="9" t="s">
        <v>217</v>
      </c>
      <c r="L325" s="9">
        <f>IF(AND(TRUE,L$66&lt;&gt;""),SUM(L321:L324),"")</f>
        <v>0</v>
      </c>
      <c r="M325" s="9">
        <f t="shared" ref="M325:AO325" si="99">IF(AND(TRUE,M$66&lt;&gt;""),SUM(M321:M324),"")</f>
        <v>0</v>
      </c>
      <c r="N325" s="9">
        <f t="shared" si="99"/>
        <v>0</v>
      </c>
      <c r="O325" s="9">
        <f t="shared" si="99"/>
        <v>0</v>
      </c>
      <c r="P325" s="9">
        <f t="shared" si="99"/>
        <v>0</v>
      </c>
      <c r="Q325" s="9">
        <f t="shared" si="99"/>
        <v>0</v>
      </c>
      <c r="R325" s="9">
        <f t="shared" si="99"/>
        <v>0</v>
      </c>
      <c r="S325" s="9">
        <f t="shared" si="99"/>
        <v>0</v>
      </c>
      <c r="T325" s="9">
        <f t="shared" si="99"/>
        <v>0</v>
      </c>
      <c r="U325" s="9">
        <f t="shared" si="99"/>
        <v>0</v>
      </c>
      <c r="V325" s="9">
        <f t="shared" si="99"/>
        <v>0</v>
      </c>
      <c r="W325" s="9">
        <f t="shared" si="99"/>
        <v>0</v>
      </c>
      <c r="X325" s="9">
        <f t="shared" si="99"/>
        <v>0</v>
      </c>
      <c r="Y325" s="9">
        <f t="shared" si="99"/>
        <v>0</v>
      </c>
      <c r="Z325" s="9">
        <f t="shared" si="99"/>
        <v>0</v>
      </c>
      <c r="AA325" s="9">
        <f t="shared" si="99"/>
        <v>0</v>
      </c>
      <c r="AB325" s="9">
        <f t="shared" si="99"/>
        <v>0</v>
      </c>
      <c r="AC325" s="9">
        <f t="shared" si="99"/>
        <v>0</v>
      </c>
      <c r="AD325" s="9">
        <f t="shared" si="99"/>
        <v>0</v>
      </c>
      <c r="AE325" s="9">
        <f t="shared" si="99"/>
        <v>0</v>
      </c>
      <c r="AF325" s="9">
        <f t="shared" si="99"/>
        <v>0</v>
      </c>
      <c r="AG325" s="9">
        <f t="shared" si="99"/>
        <v>0</v>
      </c>
      <c r="AH325" s="9">
        <f t="shared" si="99"/>
        <v>0</v>
      </c>
      <c r="AI325" s="9">
        <f t="shared" si="99"/>
        <v>0</v>
      </c>
      <c r="AJ325" s="9">
        <f t="shared" si="99"/>
        <v>0</v>
      </c>
      <c r="AK325" s="9">
        <f t="shared" si="99"/>
        <v>0</v>
      </c>
      <c r="AL325" s="9">
        <f t="shared" si="99"/>
        <v>0</v>
      </c>
      <c r="AM325" s="9">
        <f t="shared" si="99"/>
        <v>0</v>
      </c>
      <c r="AN325" s="9">
        <f t="shared" si="99"/>
        <v>0</v>
      </c>
      <c r="AO325" s="9">
        <f t="shared" si="99"/>
        <v>0</v>
      </c>
    </row>
    <row r="326" spans="9:41" s="1" customFormat="1" x14ac:dyDescent="0.75">
      <c r="I326" s="2"/>
      <c r="J326" s="168" t="s">
        <v>3</v>
      </c>
      <c r="K326" s="168" t="s">
        <v>85</v>
      </c>
      <c r="L326" s="263">
        <f>IF(AND(TRUE,L$66&lt;&gt;""),SUMIFS($D:$D,$B:$B,$J326,$C:$C,$K326),"")</f>
        <v>-215000</v>
      </c>
      <c r="M326" s="3"/>
      <c r="N326" s="3"/>
      <c r="O326" s="3"/>
      <c r="P326" s="3"/>
      <c r="Q326" s="3"/>
      <c r="R326" s="3"/>
      <c r="S326" s="3"/>
      <c r="T326" s="3"/>
      <c r="V326" s="3"/>
    </row>
    <row r="327" spans="9:41" s="1" customFormat="1" x14ac:dyDescent="0.75">
      <c r="I327" s="245"/>
      <c r="J327" s="4" t="s">
        <v>58</v>
      </c>
      <c r="K327" s="4" t="s">
        <v>216</v>
      </c>
      <c r="L327" s="248">
        <f>IF(AND(TRUE,L$66&lt;&gt;""),L90,"")</f>
        <v>-215000</v>
      </c>
      <c r="M327" s="248">
        <f t="shared" ref="M327:AO327" si="100">IF(AND(TRUE,M$66&lt;&gt;""),M90,"")</f>
        <v>0</v>
      </c>
      <c r="N327" s="248">
        <f t="shared" si="100"/>
        <v>0</v>
      </c>
      <c r="O327" s="248">
        <f t="shared" si="100"/>
        <v>0</v>
      </c>
      <c r="P327" s="248">
        <f t="shared" si="100"/>
        <v>0</v>
      </c>
      <c r="Q327" s="248">
        <f t="shared" si="100"/>
        <v>0</v>
      </c>
      <c r="R327" s="248">
        <f t="shared" si="100"/>
        <v>0</v>
      </c>
      <c r="S327" s="248">
        <f t="shared" si="100"/>
        <v>0</v>
      </c>
      <c r="T327" s="248">
        <f t="shared" si="100"/>
        <v>0</v>
      </c>
      <c r="U327" s="248">
        <f t="shared" si="100"/>
        <v>0</v>
      </c>
      <c r="V327" s="248">
        <f t="shared" si="100"/>
        <v>0</v>
      </c>
      <c r="W327" s="248">
        <f t="shared" si="100"/>
        <v>0</v>
      </c>
      <c r="X327" s="248">
        <f t="shared" si="100"/>
        <v>0</v>
      </c>
      <c r="Y327" s="248">
        <f t="shared" si="100"/>
        <v>0</v>
      </c>
      <c r="Z327" s="248">
        <f t="shared" si="100"/>
        <v>0</v>
      </c>
      <c r="AA327" s="248">
        <f t="shared" si="100"/>
        <v>0</v>
      </c>
      <c r="AB327" s="248">
        <f t="shared" si="100"/>
        <v>0</v>
      </c>
      <c r="AC327" s="248">
        <f t="shared" si="100"/>
        <v>0</v>
      </c>
      <c r="AD327" s="248">
        <f t="shared" si="100"/>
        <v>0</v>
      </c>
      <c r="AE327" s="248">
        <f t="shared" si="100"/>
        <v>0</v>
      </c>
      <c r="AF327" s="248">
        <f t="shared" si="100"/>
        <v>0</v>
      </c>
      <c r="AG327" s="248">
        <f t="shared" si="100"/>
        <v>0</v>
      </c>
      <c r="AH327" s="248">
        <f t="shared" si="100"/>
        <v>0</v>
      </c>
      <c r="AI327" s="248">
        <f t="shared" si="100"/>
        <v>0</v>
      </c>
      <c r="AJ327" s="248">
        <f t="shared" si="100"/>
        <v>0</v>
      </c>
      <c r="AK327" s="248">
        <f t="shared" si="100"/>
        <v>0</v>
      </c>
      <c r="AL327" s="248">
        <f t="shared" si="100"/>
        <v>0</v>
      </c>
      <c r="AM327" s="248">
        <f t="shared" si="100"/>
        <v>0</v>
      </c>
      <c r="AN327" s="248">
        <f t="shared" si="100"/>
        <v>0</v>
      </c>
      <c r="AO327" s="248">
        <f t="shared" si="100"/>
        <v>0</v>
      </c>
    </row>
    <row r="328" spans="9:41" s="1" customFormat="1" x14ac:dyDescent="0.75">
      <c r="I328" s="245"/>
      <c r="J328" s="245"/>
      <c r="K328" s="244"/>
      <c r="L328" s="248">
        <f>IF(AND(TRUE,L$66&lt;&gt;""),L326+L327,"")</f>
        <v>-430000</v>
      </c>
      <c r="M328" s="248">
        <f>IF(AND(TRUE,M$66&lt;&gt;""),L328+M327,"")</f>
        <v>-430000</v>
      </c>
      <c r="N328" s="248">
        <f t="shared" ref="N328:AO328" si="101">IF(AND(TRUE,N$66&lt;&gt;""),M328+N327,"")</f>
        <v>-430000</v>
      </c>
      <c r="O328" s="248">
        <f t="shared" si="101"/>
        <v>-430000</v>
      </c>
      <c r="P328" s="248">
        <f t="shared" si="101"/>
        <v>-430000</v>
      </c>
      <c r="Q328" s="248">
        <f t="shared" si="101"/>
        <v>-430000</v>
      </c>
      <c r="R328" s="248">
        <f t="shared" si="101"/>
        <v>-430000</v>
      </c>
      <c r="S328" s="248">
        <f t="shared" si="101"/>
        <v>-430000</v>
      </c>
      <c r="T328" s="248">
        <f t="shared" si="101"/>
        <v>-430000</v>
      </c>
      <c r="U328" s="248">
        <f t="shared" si="101"/>
        <v>-430000</v>
      </c>
      <c r="V328" s="248">
        <f t="shared" si="101"/>
        <v>-430000</v>
      </c>
      <c r="W328" s="248">
        <f t="shared" si="101"/>
        <v>-430000</v>
      </c>
      <c r="X328" s="248">
        <f t="shared" si="101"/>
        <v>-430000</v>
      </c>
      <c r="Y328" s="248">
        <f t="shared" si="101"/>
        <v>-430000</v>
      </c>
      <c r="Z328" s="248">
        <f t="shared" si="101"/>
        <v>-430000</v>
      </c>
      <c r="AA328" s="248">
        <f t="shared" si="101"/>
        <v>-430000</v>
      </c>
      <c r="AB328" s="248">
        <f t="shared" si="101"/>
        <v>-430000</v>
      </c>
      <c r="AC328" s="248">
        <f t="shared" si="101"/>
        <v>-430000</v>
      </c>
      <c r="AD328" s="248">
        <f t="shared" si="101"/>
        <v>-430000</v>
      </c>
      <c r="AE328" s="248">
        <f t="shared" si="101"/>
        <v>-430000</v>
      </c>
      <c r="AF328" s="248">
        <f t="shared" si="101"/>
        <v>-430000</v>
      </c>
      <c r="AG328" s="248">
        <f t="shared" si="101"/>
        <v>-430000</v>
      </c>
      <c r="AH328" s="248">
        <f t="shared" si="101"/>
        <v>-430000</v>
      </c>
      <c r="AI328" s="248">
        <f t="shared" si="101"/>
        <v>-430000</v>
      </c>
      <c r="AJ328" s="248">
        <f t="shared" si="101"/>
        <v>-430000</v>
      </c>
      <c r="AK328" s="248">
        <f t="shared" si="101"/>
        <v>-430000</v>
      </c>
      <c r="AL328" s="248">
        <f t="shared" si="101"/>
        <v>-430000</v>
      </c>
      <c r="AM328" s="248">
        <f t="shared" si="101"/>
        <v>-430000</v>
      </c>
      <c r="AN328" s="248">
        <f t="shared" si="101"/>
        <v>-430000</v>
      </c>
      <c r="AO328" s="248">
        <f t="shared" si="101"/>
        <v>-430000</v>
      </c>
    </row>
    <row r="329" spans="9:41" s="1" customFormat="1" x14ac:dyDescent="0.75">
      <c r="I329" s="245"/>
      <c r="J329" s="245"/>
      <c r="K329" s="244"/>
      <c r="L329" s="244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  <c r="AC329" s="248"/>
      <c r="AD329" s="248"/>
      <c r="AE329" s="248"/>
      <c r="AF329" s="248"/>
      <c r="AG329" s="248"/>
      <c r="AH329" s="248"/>
      <c r="AI329" s="248"/>
      <c r="AJ329" s="248"/>
      <c r="AK329" s="248"/>
      <c r="AL329" s="248"/>
      <c r="AM329" s="248"/>
      <c r="AN329" s="248"/>
      <c r="AO329" s="248"/>
    </row>
    <row r="330" spans="9:41" s="1" customFormat="1" x14ac:dyDescent="0.75">
      <c r="I330" s="245"/>
      <c r="J330" s="245"/>
      <c r="K330" s="244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  <c r="AE330" s="248"/>
      <c r="AF330" s="248"/>
      <c r="AG330" s="248"/>
      <c r="AH330" s="248"/>
      <c r="AI330" s="248"/>
      <c r="AJ330" s="248"/>
      <c r="AK330" s="248"/>
      <c r="AL330" s="248"/>
      <c r="AM330" s="248"/>
      <c r="AN330" s="248"/>
      <c r="AO330" s="248"/>
    </row>
    <row r="331" spans="9:41" s="1" customFormat="1" x14ac:dyDescent="0.75">
      <c r="I331" s="247" t="s">
        <v>210</v>
      </c>
      <c r="J331" s="8"/>
      <c r="K331" s="9" t="s">
        <v>217</v>
      </c>
      <c r="L331" s="9">
        <f>IF(AND(TRUE,L$66&lt;&gt;""),SUM(L328:L330),"")</f>
        <v>-430000</v>
      </c>
      <c r="M331" s="9">
        <f t="shared" ref="M331:AO331" si="102">IF(AND(TRUE,M$66&lt;&gt;""),SUM(M328:M330),"")</f>
        <v>-430000</v>
      </c>
      <c r="N331" s="9">
        <f t="shared" si="102"/>
        <v>-430000</v>
      </c>
      <c r="O331" s="9">
        <f t="shared" si="102"/>
        <v>-430000</v>
      </c>
      <c r="P331" s="9">
        <f t="shared" si="102"/>
        <v>-430000</v>
      </c>
      <c r="Q331" s="9">
        <f t="shared" si="102"/>
        <v>-430000</v>
      </c>
      <c r="R331" s="9">
        <f t="shared" si="102"/>
        <v>-430000</v>
      </c>
      <c r="S331" s="9">
        <f t="shared" si="102"/>
        <v>-430000</v>
      </c>
      <c r="T331" s="9">
        <f t="shared" si="102"/>
        <v>-430000</v>
      </c>
      <c r="U331" s="9">
        <f t="shared" si="102"/>
        <v>-430000</v>
      </c>
      <c r="V331" s="9">
        <f t="shared" si="102"/>
        <v>-430000</v>
      </c>
      <c r="W331" s="9">
        <f t="shared" si="102"/>
        <v>-430000</v>
      </c>
      <c r="X331" s="9">
        <f t="shared" si="102"/>
        <v>-430000</v>
      </c>
      <c r="Y331" s="9">
        <f t="shared" si="102"/>
        <v>-430000</v>
      </c>
      <c r="Z331" s="9">
        <f t="shared" si="102"/>
        <v>-430000</v>
      </c>
      <c r="AA331" s="9">
        <f t="shared" si="102"/>
        <v>-430000</v>
      </c>
      <c r="AB331" s="9">
        <f t="shared" si="102"/>
        <v>-430000</v>
      </c>
      <c r="AC331" s="9">
        <f t="shared" si="102"/>
        <v>-430000</v>
      </c>
      <c r="AD331" s="9">
        <f t="shared" si="102"/>
        <v>-430000</v>
      </c>
      <c r="AE331" s="9">
        <f t="shared" si="102"/>
        <v>-430000</v>
      </c>
      <c r="AF331" s="9">
        <f t="shared" si="102"/>
        <v>-430000</v>
      </c>
      <c r="AG331" s="9">
        <f t="shared" si="102"/>
        <v>-430000</v>
      </c>
      <c r="AH331" s="9">
        <f t="shared" si="102"/>
        <v>-430000</v>
      </c>
      <c r="AI331" s="9">
        <f t="shared" si="102"/>
        <v>-430000</v>
      </c>
      <c r="AJ331" s="9">
        <f t="shared" si="102"/>
        <v>-430000</v>
      </c>
      <c r="AK331" s="9">
        <f t="shared" si="102"/>
        <v>-430000</v>
      </c>
      <c r="AL331" s="9">
        <f t="shared" si="102"/>
        <v>-430000</v>
      </c>
      <c r="AM331" s="9">
        <f t="shared" si="102"/>
        <v>-430000</v>
      </c>
      <c r="AN331" s="9">
        <f t="shared" si="102"/>
        <v>-430000</v>
      </c>
      <c r="AO331" s="9">
        <f t="shared" si="102"/>
        <v>-430000</v>
      </c>
    </row>
    <row r="332" spans="9:41" s="1" customFormat="1" hidden="1" outlineLevel="1" x14ac:dyDescent="0.75"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V332" s="3"/>
    </row>
    <row r="333" spans="9:41" s="1" customFormat="1" ht="17" hidden="1" outlineLevel="1" x14ac:dyDescent="1.2">
      <c r="I333" s="245"/>
      <c r="J333" s="4"/>
      <c r="K333" s="244"/>
      <c r="L333" s="24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9:41" s="1" customFormat="1" ht="17" hidden="1" outlineLevel="1" x14ac:dyDescent="1.2">
      <c r="I334" s="245"/>
      <c r="J334" s="245"/>
      <c r="K334" s="24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9:41" s="1" customFormat="1" ht="17" hidden="1" outlineLevel="1" x14ac:dyDescent="1.2">
      <c r="I335" s="245"/>
      <c r="J335" s="245"/>
      <c r="K335" s="24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9:41" s="1" customFormat="1" ht="17" hidden="1" outlineLevel="1" x14ac:dyDescent="1.2">
      <c r="I336" s="2"/>
      <c r="J336" s="2"/>
      <c r="K336" s="24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9:41" s="1" customFormat="1" collapsed="1" x14ac:dyDescent="0.75">
      <c r="I337" s="252" t="s">
        <v>213</v>
      </c>
      <c r="J337" s="8"/>
      <c r="K337" s="9" t="s">
        <v>217</v>
      </c>
      <c r="L337" s="9">
        <f t="shared" ref="L337:AO337" si="103">IF(AND(TRUE,L$66&lt;&gt;""),SUM(L333:L336),"")</f>
        <v>0</v>
      </c>
      <c r="M337" s="9">
        <f t="shared" si="103"/>
        <v>0</v>
      </c>
      <c r="N337" s="9">
        <f t="shared" si="103"/>
        <v>0</v>
      </c>
      <c r="O337" s="9">
        <f t="shared" si="103"/>
        <v>0</v>
      </c>
      <c r="P337" s="9">
        <f t="shared" si="103"/>
        <v>0</v>
      </c>
      <c r="Q337" s="9">
        <f t="shared" si="103"/>
        <v>0</v>
      </c>
      <c r="R337" s="9">
        <f t="shared" si="103"/>
        <v>0</v>
      </c>
      <c r="S337" s="9">
        <f t="shared" si="103"/>
        <v>0</v>
      </c>
      <c r="T337" s="9">
        <f t="shared" si="103"/>
        <v>0</v>
      </c>
      <c r="U337" s="9">
        <f t="shared" si="103"/>
        <v>0</v>
      </c>
      <c r="V337" s="9">
        <f t="shared" si="103"/>
        <v>0</v>
      </c>
      <c r="W337" s="9">
        <f t="shared" si="103"/>
        <v>0</v>
      </c>
      <c r="X337" s="9">
        <f t="shared" si="103"/>
        <v>0</v>
      </c>
      <c r="Y337" s="9">
        <f t="shared" si="103"/>
        <v>0</v>
      </c>
      <c r="Z337" s="9">
        <f t="shared" si="103"/>
        <v>0</v>
      </c>
      <c r="AA337" s="9">
        <f t="shared" si="103"/>
        <v>0</v>
      </c>
      <c r="AB337" s="9">
        <f t="shared" si="103"/>
        <v>0</v>
      </c>
      <c r="AC337" s="9">
        <f t="shared" si="103"/>
        <v>0</v>
      </c>
      <c r="AD337" s="9">
        <f t="shared" si="103"/>
        <v>0</v>
      </c>
      <c r="AE337" s="9">
        <f t="shared" si="103"/>
        <v>0</v>
      </c>
      <c r="AF337" s="9">
        <f t="shared" si="103"/>
        <v>0</v>
      </c>
      <c r="AG337" s="9">
        <f t="shared" si="103"/>
        <v>0</v>
      </c>
      <c r="AH337" s="9">
        <f t="shared" si="103"/>
        <v>0</v>
      </c>
      <c r="AI337" s="9">
        <f t="shared" si="103"/>
        <v>0</v>
      </c>
      <c r="AJ337" s="9">
        <f t="shared" si="103"/>
        <v>0</v>
      </c>
      <c r="AK337" s="9">
        <f t="shared" si="103"/>
        <v>0</v>
      </c>
      <c r="AL337" s="9">
        <f t="shared" si="103"/>
        <v>0</v>
      </c>
      <c r="AM337" s="9">
        <f t="shared" si="103"/>
        <v>0</v>
      </c>
      <c r="AN337" s="9">
        <f t="shared" si="103"/>
        <v>0</v>
      </c>
      <c r="AO337" s="9">
        <f t="shared" si="103"/>
        <v>0</v>
      </c>
    </row>
    <row r="338" spans="9:41" s="1" customFormat="1" x14ac:dyDescent="0.75">
      <c r="I338" s="10" t="s">
        <v>209</v>
      </c>
      <c r="J338" s="10"/>
      <c r="K338" s="11"/>
      <c r="L338" s="11">
        <f t="shared" ref="L338:AO338" si="104">IF(AND(TRUE,L$66&lt;&gt;""),L325+L331+L337,"")</f>
        <v>-430000</v>
      </c>
      <c r="M338" s="11">
        <f t="shared" si="104"/>
        <v>-430000</v>
      </c>
      <c r="N338" s="11">
        <f t="shared" si="104"/>
        <v>-430000</v>
      </c>
      <c r="O338" s="11">
        <f t="shared" si="104"/>
        <v>-430000</v>
      </c>
      <c r="P338" s="11">
        <f t="shared" si="104"/>
        <v>-430000</v>
      </c>
      <c r="Q338" s="11">
        <f t="shared" si="104"/>
        <v>-430000</v>
      </c>
      <c r="R338" s="11">
        <f t="shared" si="104"/>
        <v>-430000</v>
      </c>
      <c r="S338" s="11">
        <f t="shared" si="104"/>
        <v>-430000</v>
      </c>
      <c r="T338" s="11">
        <f t="shared" si="104"/>
        <v>-430000</v>
      </c>
      <c r="U338" s="11">
        <f t="shared" si="104"/>
        <v>-430000</v>
      </c>
      <c r="V338" s="11">
        <f t="shared" si="104"/>
        <v>-430000</v>
      </c>
      <c r="W338" s="11">
        <f t="shared" si="104"/>
        <v>-430000</v>
      </c>
      <c r="X338" s="11">
        <f t="shared" si="104"/>
        <v>-430000</v>
      </c>
      <c r="Y338" s="11">
        <f t="shared" si="104"/>
        <v>-430000</v>
      </c>
      <c r="Z338" s="11">
        <f t="shared" si="104"/>
        <v>-430000</v>
      </c>
      <c r="AA338" s="11">
        <f t="shared" si="104"/>
        <v>-430000</v>
      </c>
      <c r="AB338" s="11">
        <f t="shared" si="104"/>
        <v>-430000</v>
      </c>
      <c r="AC338" s="11">
        <f t="shared" si="104"/>
        <v>-430000</v>
      </c>
      <c r="AD338" s="11">
        <f t="shared" si="104"/>
        <v>-430000</v>
      </c>
      <c r="AE338" s="11">
        <f t="shared" si="104"/>
        <v>-430000</v>
      </c>
      <c r="AF338" s="11">
        <f t="shared" si="104"/>
        <v>-430000</v>
      </c>
      <c r="AG338" s="11">
        <f t="shared" si="104"/>
        <v>-430000</v>
      </c>
      <c r="AH338" s="11">
        <f t="shared" si="104"/>
        <v>-430000</v>
      </c>
      <c r="AI338" s="11">
        <f t="shared" si="104"/>
        <v>-430000</v>
      </c>
      <c r="AJ338" s="11">
        <f t="shared" si="104"/>
        <v>-430000</v>
      </c>
      <c r="AK338" s="11">
        <f t="shared" si="104"/>
        <v>-430000</v>
      </c>
      <c r="AL338" s="11">
        <f t="shared" si="104"/>
        <v>-430000</v>
      </c>
      <c r="AM338" s="11">
        <f t="shared" si="104"/>
        <v>-430000</v>
      </c>
      <c r="AN338" s="11">
        <f t="shared" si="104"/>
        <v>-430000</v>
      </c>
      <c r="AO338" s="11">
        <f t="shared" si="104"/>
        <v>-430000</v>
      </c>
    </row>
    <row r="339" spans="9:41" s="1" customFormat="1" x14ac:dyDescent="0.75">
      <c r="I339" s="250" t="s">
        <v>212</v>
      </c>
      <c r="J339" s="250"/>
      <c r="K339" s="251"/>
      <c r="L339" s="251">
        <f>L338</f>
        <v>-430000</v>
      </c>
      <c r="M339" s="251">
        <f t="shared" ref="M339:AO339" si="105">M338-L338</f>
        <v>0</v>
      </c>
      <c r="N339" s="251">
        <f t="shared" si="105"/>
        <v>0</v>
      </c>
      <c r="O339" s="251">
        <f t="shared" si="105"/>
        <v>0</v>
      </c>
      <c r="P339" s="251">
        <f t="shared" si="105"/>
        <v>0</v>
      </c>
      <c r="Q339" s="251">
        <f t="shared" si="105"/>
        <v>0</v>
      </c>
      <c r="R339" s="251">
        <f t="shared" si="105"/>
        <v>0</v>
      </c>
      <c r="S339" s="251">
        <f t="shared" si="105"/>
        <v>0</v>
      </c>
      <c r="T339" s="251">
        <f t="shared" si="105"/>
        <v>0</v>
      </c>
      <c r="U339" s="251">
        <f t="shared" si="105"/>
        <v>0</v>
      </c>
      <c r="V339" s="251">
        <f t="shared" si="105"/>
        <v>0</v>
      </c>
      <c r="W339" s="251">
        <f t="shared" si="105"/>
        <v>0</v>
      </c>
      <c r="X339" s="251">
        <f t="shared" si="105"/>
        <v>0</v>
      </c>
      <c r="Y339" s="251">
        <f t="shared" si="105"/>
        <v>0</v>
      </c>
      <c r="Z339" s="251">
        <f t="shared" si="105"/>
        <v>0</v>
      </c>
      <c r="AA339" s="251">
        <f t="shared" si="105"/>
        <v>0</v>
      </c>
      <c r="AB339" s="251">
        <f t="shared" si="105"/>
        <v>0</v>
      </c>
      <c r="AC339" s="251">
        <f t="shared" si="105"/>
        <v>0</v>
      </c>
      <c r="AD339" s="251">
        <f t="shared" si="105"/>
        <v>0</v>
      </c>
      <c r="AE339" s="251">
        <f t="shared" si="105"/>
        <v>0</v>
      </c>
      <c r="AF339" s="251">
        <f t="shared" si="105"/>
        <v>0</v>
      </c>
      <c r="AG339" s="251">
        <f t="shared" si="105"/>
        <v>0</v>
      </c>
      <c r="AH339" s="251">
        <f t="shared" si="105"/>
        <v>0</v>
      </c>
      <c r="AI339" s="251">
        <f t="shared" si="105"/>
        <v>0</v>
      </c>
      <c r="AJ339" s="251">
        <f t="shared" si="105"/>
        <v>0</v>
      </c>
      <c r="AK339" s="251">
        <f t="shared" si="105"/>
        <v>0</v>
      </c>
      <c r="AL339" s="251">
        <f t="shared" si="105"/>
        <v>0</v>
      </c>
      <c r="AM339" s="251">
        <f t="shared" si="105"/>
        <v>0</v>
      </c>
      <c r="AN339" s="251">
        <f t="shared" si="105"/>
        <v>0</v>
      </c>
      <c r="AO339" s="251">
        <f t="shared" si="105"/>
        <v>0</v>
      </c>
    </row>
  </sheetData>
  <mergeCells count="3">
    <mergeCell ref="I300:AO300"/>
    <mergeCell ref="I64:AO64"/>
    <mergeCell ref="I278:AO278"/>
  </mergeCells>
  <conditionalFormatting sqref="D51">
    <cfRule type="expression" dxfId="83" priority="16">
      <formula>#REF!&lt;0.2</formula>
    </cfRule>
  </conditionalFormatting>
  <conditionalFormatting sqref="D124:D126">
    <cfRule type="expression" dxfId="82" priority="37">
      <formula>#REF!&lt;0.2</formula>
    </cfRule>
  </conditionalFormatting>
  <conditionalFormatting sqref="D155:D157">
    <cfRule type="expression" dxfId="81" priority="25">
      <formula>#REF!&lt;0.2</formula>
    </cfRule>
  </conditionalFormatting>
  <conditionalFormatting sqref="D206:D208">
    <cfRule type="expression" dxfId="80" priority="24">
      <formula>#REF!&lt;0.2</formula>
    </cfRule>
  </conditionalFormatting>
  <conditionalFormatting sqref="D238:D240">
    <cfRule type="expression" dxfId="79" priority="23">
      <formula>#REF!&lt;0.2</formula>
    </cfRule>
  </conditionalFormatting>
  <conditionalFormatting sqref="H49">
    <cfRule type="expression" dxfId="78" priority="2">
      <formula>#REF!&lt;0.2</formula>
    </cfRule>
  </conditionalFormatting>
  <conditionalFormatting sqref="K304:AO304">
    <cfRule type="cellIs" dxfId="77" priority="11" operator="lessThan">
      <formula>0</formula>
    </cfRule>
    <cfRule type="cellIs" dxfId="76" priority="12" operator="greaterThan">
      <formula>0</formula>
    </cfRule>
  </conditionalFormatting>
  <conditionalFormatting sqref="K318:AO319">
    <cfRule type="cellIs" dxfId="75" priority="9" operator="lessThan">
      <formula>0</formula>
    </cfRule>
    <cfRule type="cellIs" dxfId="74" priority="10" operator="greaterThan">
      <formula>0</formula>
    </cfRule>
  </conditionalFormatting>
  <conditionalFormatting sqref="K338:AO339">
    <cfRule type="cellIs" dxfId="73" priority="7" operator="lessThan">
      <formula>0</formula>
    </cfRule>
    <cfRule type="cellIs" dxfId="72" priority="8" operator="greaterThan">
      <formula>0</formula>
    </cfRule>
  </conditionalFormatting>
  <conditionalFormatting sqref="L84:AO84">
    <cfRule type="cellIs" dxfId="71" priority="34" operator="lessThan">
      <formula>0</formula>
    </cfRule>
    <cfRule type="cellIs" dxfId="70" priority="35" operator="greaterThan">
      <formula>0</formula>
    </cfRule>
  </conditionalFormatting>
  <conditionalFormatting sqref="L185:AO185">
    <cfRule type="cellIs" dxfId="69" priority="32" operator="lessThan">
      <formula>0</formula>
    </cfRule>
    <cfRule type="cellIs" dxfId="68" priority="33" operator="greaterThan">
      <formula>0</formula>
    </cfRule>
  </conditionalFormatting>
  <conditionalFormatting sqref="L190:AO190">
    <cfRule type="cellIs" dxfId="67" priority="30" operator="lessThan">
      <formula>0</formula>
    </cfRule>
    <cfRule type="cellIs" dxfId="66" priority="31" operator="greaterThan">
      <formula>0</formula>
    </cfRule>
  </conditionalFormatting>
  <conditionalFormatting sqref="L267:AO267">
    <cfRule type="cellIs" dxfId="65" priority="28" operator="lessThan">
      <formula>0</formula>
    </cfRule>
    <cfRule type="cellIs" dxfId="64" priority="29" operator="greaterThan">
      <formula>0</formula>
    </cfRule>
  </conditionalFormatting>
  <conditionalFormatting sqref="L272:AO273">
    <cfRule type="cellIs" dxfId="63" priority="26" operator="lessThan">
      <formula>0</formula>
    </cfRule>
    <cfRule type="cellIs" dxfId="62" priority="27" operator="greaterThan">
      <formula>0</formula>
    </cfRule>
  </conditionalFormatting>
  <conditionalFormatting sqref="L288:AO288">
    <cfRule type="cellIs" dxfId="61" priority="21" operator="lessThan">
      <formula>0</formula>
    </cfRule>
    <cfRule type="cellIs" dxfId="60" priority="22" operator="greaterThan">
      <formula>0</formula>
    </cfRule>
  </conditionalFormatting>
  <conditionalFormatting sqref="L292:AO293">
    <cfRule type="cellIs" dxfId="59" priority="19" operator="lessThan">
      <formula>0</formula>
    </cfRule>
    <cfRule type="cellIs" dxfId="58" priority="20" operator="greaterThan">
      <formula>0</formula>
    </cfRule>
  </conditionalFormatting>
  <conditionalFormatting sqref="L295:AO295">
    <cfRule type="cellIs" dxfId="57" priority="17" operator="lessThan">
      <formula>0</formula>
    </cfRule>
    <cfRule type="cellIs" dxfId="56" priority="18" operator="greaterThan">
      <formula>0</formula>
    </cfRule>
  </conditionalFormatting>
  <conditionalFormatting sqref="L305:AO305">
    <cfRule type="cellIs" dxfId="55" priority="5" operator="lessThan">
      <formula>0</formula>
    </cfRule>
    <cfRule type="cellIs" dxfId="54" priority="6" operator="greaterThan">
      <formula>0</formula>
    </cfRule>
  </conditionalFormatting>
  <dataValidations count="2">
    <dataValidation type="list" allowBlank="1" showInputMessage="1" showErrorMessage="1" sqref="E6" xr:uid="{68A78649-3947-4680-858A-8F58A456EA46}">
      <formula1>"Privato/Imprese,Costruttore"</formula1>
    </dataValidation>
    <dataValidation type="list" allowBlank="1" showInputMessage="1" showErrorMessage="1" sqref="E7" xr:uid="{C5B67AA6-D8DC-456E-B9ED-19C0290494A3}">
      <formula1>"SI,NO"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5606-6D1C-41CA-9BB9-BD2AA226ED6A}">
  <sheetPr codeName="Foglio24">
    <tabColor theme="5" tint="-0.499984740745262"/>
  </sheetPr>
  <dimension ref="B1:AO339"/>
  <sheetViews>
    <sheetView topLeftCell="A19" zoomScale="55" zoomScaleNormal="55" workbookViewId="0">
      <selection activeCell="Q309" sqref="Q309"/>
    </sheetView>
  </sheetViews>
  <sheetFormatPr defaultColWidth="8.76953125" defaultRowHeight="14.75" outlineLevelRow="1" outlineLevelCol="1" x14ac:dyDescent="0.75"/>
  <cols>
    <col min="1" max="1" width="2.76953125" style="61" customWidth="1"/>
    <col min="2" max="2" width="25.453125" style="61" customWidth="1" outlineLevel="1"/>
    <col min="3" max="4" width="12.76953125" style="61" customWidth="1" outlineLevel="1"/>
    <col min="5" max="6" width="9.76953125" style="61" customWidth="1" outlineLevel="1"/>
    <col min="7" max="7" width="2.76953125" style="61" customWidth="1"/>
    <col min="8" max="8" width="13.54296875" style="61" bestFit="1" customWidth="1"/>
    <col min="9" max="9" width="8.76953125" style="61" bestFit="1" customWidth="1"/>
    <col min="10" max="10" width="25.2265625" style="61" customWidth="1"/>
    <col min="11" max="11" width="17" style="61" bestFit="1" customWidth="1"/>
    <col min="12" max="13" width="10.76953125" style="61" customWidth="1"/>
    <col min="14" max="14" width="11.453125" style="61" bestFit="1" customWidth="1"/>
    <col min="15" max="23" width="10.76953125" style="61" customWidth="1"/>
    <col min="24" max="24" width="11.453125" style="61" bestFit="1" customWidth="1"/>
    <col min="25" max="41" width="10.76953125" style="61" customWidth="1"/>
    <col min="42" max="42" width="9.76953125" style="61" customWidth="1"/>
    <col min="43" max="16384" width="8.76953125" style="61"/>
  </cols>
  <sheetData>
    <row r="1" spans="2:10" x14ac:dyDescent="0.75">
      <c r="B1" s="339" t="s">
        <v>6</v>
      </c>
      <c r="C1" s="339"/>
      <c r="D1" s="339"/>
      <c r="E1" s="339"/>
      <c r="F1" s="339"/>
    </row>
    <row r="2" spans="2:10" x14ac:dyDescent="0.75">
      <c r="B2" s="304" t="s">
        <v>39</v>
      </c>
      <c r="D2" s="68" t="s">
        <v>237</v>
      </c>
    </row>
    <row r="3" spans="2:10" x14ac:dyDescent="0.75">
      <c r="B3" s="68" t="s">
        <v>3</v>
      </c>
      <c r="C3" s="68" t="s">
        <v>85</v>
      </c>
      <c r="D3" s="48">
        <v>-13000</v>
      </c>
      <c r="E3" s="46">
        <f>E4</f>
        <v>45036</v>
      </c>
      <c r="F3" s="99">
        <f>EDATE($E$4,$E$5*12)-1</f>
        <v>46131</v>
      </c>
    </row>
    <row r="4" spans="2:10" x14ac:dyDescent="0.75">
      <c r="B4" s="61" t="s">
        <v>111</v>
      </c>
      <c r="E4" s="43">
        <v>45036</v>
      </c>
      <c r="F4" s="255">
        <v>46387</v>
      </c>
      <c r="I4" s="61" t="s">
        <v>7</v>
      </c>
      <c r="J4" s="102">
        <f ca="1">$L$295</f>
        <v>4.1383850953994106E-2</v>
      </c>
    </row>
    <row r="5" spans="2:10" x14ac:dyDescent="0.75">
      <c r="B5" s="61" t="s">
        <v>8</v>
      </c>
      <c r="E5" s="44">
        <v>3</v>
      </c>
      <c r="I5" s="61" t="s">
        <v>9</v>
      </c>
      <c r="J5" s="101">
        <f ca="1">MAX(293:293)</f>
        <v>1349.8131637686274</v>
      </c>
    </row>
    <row r="6" spans="2:10" x14ac:dyDescent="0.75">
      <c r="B6" s="61" t="s">
        <v>110</v>
      </c>
      <c r="E6" s="44" t="s">
        <v>109</v>
      </c>
    </row>
    <row r="7" spans="2:10" x14ac:dyDescent="0.75">
      <c r="B7" s="61" t="s">
        <v>108</v>
      </c>
      <c r="E7" s="44" t="s">
        <v>203</v>
      </c>
    </row>
    <row r="8" spans="2:10" x14ac:dyDescent="0.75">
      <c r="B8" s="61" t="s">
        <v>107</v>
      </c>
      <c r="C8" s="61" t="s">
        <v>5</v>
      </c>
      <c r="D8" s="121">
        <v>57.84</v>
      </c>
      <c r="E8" s="99">
        <f>$E$4</f>
        <v>45036</v>
      </c>
      <c r="F8" s="99">
        <f>EDATE($E$4,$E$5*12)-1</f>
        <v>46131</v>
      </c>
    </row>
    <row r="9" spans="2:10" x14ac:dyDescent="0.75">
      <c r="B9" s="194" t="s">
        <v>215</v>
      </c>
      <c r="C9" s="261" t="s">
        <v>5</v>
      </c>
      <c r="D9" s="299">
        <v>0</v>
      </c>
      <c r="E9" s="204">
        <f>$E$4</f>
        <v>45036</v>
      </c>
      <c r="F9" s="99">
        <f>EDATE($E$4,$E$5*12)-1</f>
        <v>46131</v>
      </c>
    </row>
    <row r="11" spans="2:10" outlineLevel="1" x14ac:dyDescent="0.75">
      <c r="B11" s="321" t="s">
        <v>10</v>
      </c>
      <c r="C11" s="321"/>
      <c r="D11" s="321"/>
      <c r="E11" s="321"/>
      <c r="F11" s="321"/>
    </row>
    <row r="12" spans="2:10" outlineLevel="1" x14ac:dyDescent="0.75">
      <c r="B12" s="63" t="s">
        <v>98</v>
      </c>
      <c r="C12" s="63" t="s">
        <v>96</v>
      </c>
      <c r="D12" s="119">
        <f>30*12+115*12*0.57-99</f>
        <v>1047.5999999999999</v>
      </c>
      <c r="E12" s="99">
        <f t="shared" ref="E12" si="0">$E$4</f>
        <v>45036</v>
      </c>
      <c r="F12" s="99">
        <f>EDATE($E$4,$E$5*12)-1</f>
        <v>46131</v>
      </c>
    </row>
    <row r="13" spans="2:10" outlineLevel="1" x14ac:dyDescent="0.75">
      <c r="B13" s="84" t="s">
        <v>4</v>
      </c>
      <c r="C13" s="63" t="s">
        <v>96</v>
      </c>
      <c r="D13" s="269">
        <f>-(D3+D18+D19)+1500</f>
        <v>18092.61</v>
      </c>
      <c r="E13" s="99">
        <f>EDATE($E$4,$E$5*12)-1</f>
        <v>46131</v>
      </c>
      <c r="F13" s="255">
        <v>46387</v>
      </c>
    </row>
    <row r="14" spans="2:10" outlineLevel="1" x14ac:dyDescent="0.75">
      <c r="B14" s="84" t="s">
        <v>4</v>
      </c>
      <c r="C14" s="63" t="s">
        <v>91</v>
      </c>
      <c r="D14" s="300">
        <v>0</v>
      </c>
      <c r="E14" s="99">
        <f>EDATE($E$4,$E$5*12)-1</f>
        <v>46131</v>
      </c>
      <c r="F14" s="99">
        <f>EDATE($E$4,$E$5*12)-1</f>
        <v>46131</v>
      </c>
      <c r="H14" s="301" t="s">
        <v>262</v>
      </c>
    </row>
    <row r="15" spans="2:10" outlineLevel="1" x14ac:dyDescent="0.75">
      <c r="B15" s="84" t="s">
        <v>4</v>
      </c>
      <c r="C15" s="322" t="s">
        <v>316</v>
      </c>
      <c r="D15" s="323">
        <f>-(D13+(D3+D19))*0.26</f>
        <v>-707.2</v>
      </c>
      <c r="E15" s="99">
        <f>EDATE($E$4,$E$5*12)-1</f>
        <v>46131</v>
      </c>
      <c r="F15" s="255">
        <v>46387</v>
      </c>
    </row>
    <row r="17" spans="2:6" x14ac:dyDescent="0.75">
      <c r="B17" s="340" t="s">
        <v>11</v>
      </c>
      <c r="C17" s="340"/>
      <c r="D17" s="340"/>
      <c r="E17" s="340"/>
      <c r="F17" s="340"/>
    </row>
    <row r="18" spans="2:6" outlineLevel="1" x14ac:dyDescent="0.75">
      <c r="B18" s="61" t="s">
        <v>90</v>
      </c>
      <c r="C18" s="302" t="s">
        <v>91</v>
      </c>
      <c r="D18" s="135">
        <v>-1220</v>
      </c>
      <c r="E18" s="99">
        <f t="shared" ref="E18:E25" si="1">$E$4</f>
        <v>45036</v>
      </c>
      <c r="F18" s="99">
        <f t="shared" ref="F18:F25" si="2">EDATE($E$4,$E$5*12)-1</f>
        <v>46131</v>
      </c>
    </row>
    <row r="19" spans="2:6" outlineLevel="1" x14ac:dyDescent="0.75">
      <c r="B19" s="61" t="s">
        <v>90</v>
      </c>
      <c r="C19" s="302" t="s">
        <v>116</v>
      </c>
      <c r="D19" s="135">
        <v>-2372.61</v>
      </c>
      <c r="E19" s="99">
        <f t="shared" si="1"/>
        <v>45036</v>
      </c>
      <c r="F19" s="99">
        <f t="shared" si="2"/>
        <v>46131</v>
      </c>
    </row>
    <row r="20" spans="2:6" outlineLevel="1" x14ac:dyDescent="0.75">
      <c r="B20" s="61" t="s">
        <v>89</v>
      </c>
      <c r="C20" s="61" t="s">
        <v>5</v>
      </c>
      <c r="D20" s="47">
        <v>-100</v>
      </c>
      <c r="E20" s="99">
        <f t="shared" si="1"/>
        <v>45036</v>
      </c>
      <c r="F20" s="99">
        <f t="shared" si="2"/>
        <v>46131</v>
      </c>
    </row>
    <row r="21" spans="2:6" outlineLevel="1" x14ac:dyDescent="0.75">
      <c r="B21" s="61" t="s">
        <v>88</v>
      </c>
      <c r="C21" s="61" t="s">
        <v>5</v>
      </c>
      <c r="D21" s="45">
        <v>0</v>
      </c>
      <c r="E21" s="99">
        <f t="shared" si="1"/>
        <v>45036</v>
      </c>
      <c r="F21" s="99">
        <f t="shared" si="2"/>
        <v>46131</v>
      </c>
    </row>
    <row r="22" spans="2:6" outlineLevel="1" x14ac:dyDescent="0.75">
      <c r="B22" s="61" t="s">
        <v>93</v>
      </c>
      <c r="C22" s="61" t="s">
        <v>95</v>
      </c>
      <c r="D22" s="45">
        <v>0</v>
      </c>
      <c r="E22" s="99">
        <f t="shared" si="1"/>
        <v>45036</v>
      </c>
      <c r="F22" s="99">
        <f t="shared" si="2"/>
        <v>46131</v>
      </c>
    </row>
    <row r="23" spans="2:6" outlineLevel="1" x14ac:dyDescent="0.75">
      <c r="B23" s="61" t="s">
        <v>93</v>
      </c>
      <c r="C23" s="61" t="s">
        <v>94</v>
      </c>
      <c r="D23" s="45">
        <v>0</v>
      </c>
      <c r="E23" s="99">
        <f t="shared" si="1"/>
        <v>45036</v>
      </c>
      <c r="F23" s="99">
        <f t="shared" si="2"/>
        <v>46131</v>
      </c>
    </row>
    <row r="24" spans="2:6" outlineLevel="1" x14ac:dyDescent="0.75">
      <c r="B24" s="61" t="s">
        <v>87</v>
      </c>
      <c r="C24" s="61" t="s">
        <v>5</v>
      </c>
      <c r="D24" s="45">
        <v>0</v>
      </c>
      <c r="E24" s="99">
        <f t="shared" si="1"/>
        <v>45036</v>
      </c>
      <c r="F24" s="99">
        <f t="shared" si="2"/>
        <v>46131</v>
      </c>
    </row>
    <row r="25" spans="2:6" outlineLevel="1" x14ac:dyDescent="0.75">
      <c r="B25" s="61" t="s">
        <v>86</v>
      </c>
      <c r="C25" s="61" t="s">
        <v>5</v>
      </c>
      <c r="D25" s="47">
        <v>-25</v>
      </c>
      <c r="E25" s="99">
        <f t="shared" si="1"/>
        <v>45036</v>
      </c>
      <c r="F25" s="99">
        <f t="shared" si="2"/>
        <v>46131</v>
      </c>
    </row>
    <row r="27" spans="2:6" x14ac:dyDescent="0.75">
      <c r="B27" s="343" t="s">
        <v>12</v>
      </c>
      <c r="C27" s="343"/>
      <c r="D27" s="343"/>
      <c r="E27" s="343"/>
      <c r="F27" s="343"/>
    </row>
    <row r="28" spans="2:6" outlineLevel="1" x14ac:dyDescent="0.75">
      <c r="B28" s="61" t="s">
        <v>13</v>
      </c>
      <c r="D28" s="259" t="e">
        <f>SUMIFS(#REF!,#REF!,$B28)</f>
        <v>#REF!</v>
      </c>
    </row>
    <row r="30" spans="2:6" x14ac:dyDescent="0.75">
      <c r="B30" s="342" t="s">
        <v>14</v>
      </c>
      <c r="C30" s="342"/>
      <c r="D30" s="342"/>
      <c r="E30" s="342"/>
      <c r="F30" s="342"/>
    </row>
    <row r="31" spans="2:6" outlineLevel="1" x14ac:dyDescent="0.75">
      <c r="B31" s="61" t="s">
        <v>58</v>
      </c>
      <c r="C31" s="95" t="s">
        <v>84</v>
      </c>
      <c r="D31" s="48">
        <v>0</v>
      </c>
    </row>
    <row r="32" spans="2:6" outlineLevel="1" x14ac:dyDescent="0.75">
      <c r="B32" s="61" t="s">
        <v>58</v>
      </c>
      <c r="C32" s="98" t="s">
        <v>106</v>
      </c>
      <c r="D32" s="97">
        <v>12</v>
      </c>
    </row>
    <row r="33" spans="2:6" outlineLevel="1" x14ac:dyDescent="0.75">
      <c r="B33" s="61" t="s">
        <v>58</v>
      </c>
      <c r="C33" s="116" t="s">
        <v>13</v>
      </c>
      <c r="D33" s="97">
        <v>20</v>
      </c>
    </row>
    <row r="34" spans="2:6" outlineLevel="1" x14ac:dyDescent="0.75">
      <c r="B34" s="61" t="s">
        <v>58</v>
      </c>
      <c r="C34" s="116" t="s">
        <v>105</v>
      </c>
      <c r="D34" s="115">
        <v>44958</v>
      </c>
    </row>
    <row r="35" spans="2:6" outlineLevel="1" x14ac:dyDescent="0.75">
      <c r="B35" s="61" t="s">
        <v>58</v>
      </c>
      <c r="C35" s="116" t="s">
        <v>104</v>
      </c>
      <c r="D35" s="96">
        <v>0</v>
      </c>
    </row>
    <row r="36" spans="2:6" outlineLevel="1" x14ac:dyDescent="0.75">
      <c r="B36" s="61" t="s">
        <v>58</v>
      </c>
      <c r="C36" s="61" t="s">
        <v>103</v>
      </c>
      <c r="D36" s="114">
        <v>0</v>
      </c>
      <c r="E36" s="115">
        <v>45658</v>
      </c>
      <c r="F36" s="115">
        <v>46539</v>
      </c>
    </row>
    <row r="37" spans="2:6" outlineLevel="1" x14ac:dyDescent="0.75">
      <c r="B37" s="61" t="s">
        <v>58</v>
      </c>
      <c r="C37" s="61" t="s">
        <v>103</v>
      </c>
      <c r="D37" s="114">
        <v>0</v>
      </c>
      <c r="E37" s="90">
        <f>EDATE(F36,1)</f>
        <v>46569</v>
      </c>
      <c r="F37" s="115">
        <v>47270</v>
      </c>
    </row>
    <row r="38" spans="2:6" outlineLevel="1" x14ac:dyDescent="0.75">
      <c r="B38" s="61" t="s">
        <v>58</v>
      </c>
      <c r="C38" s="61" t="s">
        <v>103</v>
      </c>
      <c r="D38" s="114">
        <v>0</v>
      </c>
      <c r="E38" s="90">
        <f>EDATE(F37,1)</f>
        <v>47300</v>
      </c>
      <c r="F38" s="46">
        <f>EDATE(E38,25*12)</f>
        <v>56431</v>
      </c>
    </row>
    <row r="39" spans="2:6" outlineLevel="1" x14ac:dyDescent="0.75">
      <c r="B39" s="61" t="s">
        <v>58</v>
      </c>
      <c r="C39" s="61" t="s">
        <v>102</v>
      </c>
      <c r="D39" s="113">
        <v>0</v>
      </c>
      <c r="E39" s="205">
        <v>45658</v>
      </c>
      <c r="F39" s="205">
        <v>45658</v>
      </c>
    </row>
    <row r="40" spans="2:6" outlineLevel="1" x14ac:dyDescent="0.75">
      <c r="D40" s="113"/>
      <c r="E40" s="90"/>
      <c r="F40" s="90"/>
    </row>
    <row r="41" spans="2:6" outlineLevel="1" x14ac:dyDescent="0.75">
      <c r="D41" s="113"/>
      <c r="E41" s="90"/>
      <c r="F41" s="90"/>
    </row>
    <row r="42" spans="2:6" outlineLevel="1" x14ac:dyDescent="0.75">
      <c r="D42" s="113"/>
      <c r="E42" s="90"/>
      <c r="F42" s="90"/>
    </row>
    <row r="44" spans="2:6" x14ac:dyDescent="0.75">
      <c r="B44" s="341" t="s">
        <v>15</v>
      </c>
      <c r="C44" s="341"/>
      <c r="D44" s="341"/>
      <c r="E44" s="341"/>
      <c r="F44" s="341"/>
    </row>
    <row r="45" spans="2:6" outlineLevel="1" x14ac:dyDescent="0.75">
      <c r="B45" s="61" t="s">
        <v>57</v>
      </c>
      <c r="C45" s="61" t="s">
        <v>101</v>
      </c>
      <c r="D45" s="45">
        <f>-IF($E$7="SI",MAX(2%*$D$8*105%*120,1000),MAX(9%*$D$8*105%*120,1000))</f>
        <v>-1000</v>
      </c>
      <c r="E45" s="99">
        <f>$E$4</f>
        <v>45036</v>
      </c>
      <c r="F45" s="99">
        <f>EDATE(E45,$E$5*12)-1</f>
        <v>46131</v>
      </c>
    </row>
    <row r="46" spans="2:6" outlineLevel="1" x14ac:dyDescent="0.75">
      <c r="B46" s="61" t="s">
        <v>57</v>
      </c>
      <c r="C46" s="61" t="s">
        <v>100</v>
      </c>
      <c r="D46" s="45">
        <f>-IF($E$6="Privato/Imprese",50,200)</f>
        <v>-50</v>
      </c>
      <c r="E46" s="99">
        <f>$E$4</f>
        <v>45036</v>
      </c>
      <c r="F46" s="99">
        <f>EDATE(E46,$E$5*12)-1</f>
        <v>46131</v>
      </c>
    </row>
    <row r="47" spans="2:6" outlineLevel="1" x14ac:dyDescent="0.75">
      <c r="B47" s="61" t="s">
        <v>57</v>
      </c>
      <c r="C47" s="61" t="s">
        <v>99</v>
      </c>
      <c r="D47" s="45">
        <f>-IF($E$6="Privato/Imprese",50,200)</f>
        <v>-50</v>
      </c>
      <c r="E47" s="99">
        <f>$E$4</f>
        <v>45036</v>
      </c>
      <c r="F47" s="99">
        <f>EDATE(E47,$E$5*12)-1</f>
        <v>46131</v>
      </c>
    </row>
    <row r="48" spans="2:6" outlineLevel="1" x14ac:dyDescent="0.75">
      <c r="B48" s="61" t="s">
        <v>57</v>
      </c>
      <c r="C48" s="61" t="s">
        <v>74</v>
      </c>
      <c r="D48" s="112">
        <f>-IF($E$7="SI",0,$D$8*1.05*160*1.06%)</f>
        <v>-103.00147200000001</v>
      </c>
      <c r="E48" s="99">
        <f>$E$4</f>
        <v>45036</v>
      </c>
      <c r="F48" s="99">
        <f>EDATE(E48,$E$5*12)-1</f>
        <v>46131</v>
      </c>
    </row>
    <row r="49" spans="2:41" outlineLevel="1" x14ac:dyDescent="0.75">
      <c r="B49" s="61" t="s">
        <v>57</v>
      </c>
      <c r="C49" s="61" t="s">
        <v>73</v>
      </c>
      <c r="D49" s="111">
        <v>-45</v>
      </c>
      <c r="E49" s="99">
        <f>$E$4</f>
        <v>45036</v>
      </c>
      <c r="F49" s="99">
        <f>EDATE(E49,$E$5*12)-1</f>
        <v>46131</v>
      </c>
    </row>
    <row r="50" spans="2:41" x14ac:dyDescent="0.75"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V50" s="62"/>
      <c r="W50" s="93"/>
    </row>
    <row r="51" spans="2:41" x14ac:dyDescent="0.75">
      <c r="B51" s="341" t="s">
        <v>16</v>
      </c>
      <c r="C51" s="341"/>
      <c r="D51" s="341"/>
      <c r="E51" s="341"/>
      <c r="F51" s="341"/>
    </row>
    <row r="52" spans="2:41" outlineLevel="1" x14ac:dyDescent="0.75">
      <c r="B52" s="83" t="s">
        <v>58</v>
      </c>
      <c r="C52" s="95" t="s">
        <v>59</v>
      </c>
      <c r="D52" s="96">
        <f>4000*$D$31/294000</f>
        <v>0</v>
      </c>
      <c r="E52" s="61" t="s">
        <v>60</v>
      </c>
    </row>
    <row r="53" spans="2:41" outlineLevel="1" x14ac:dyDescent="0.75">
      <c r="B53" s="83" t="s">
        <v>58</v>
      </c>
      <c r="C53" s="95" t="s">
        <v>61</v>
      </c>
      <c r="D53" s="49">
        <v>0.19</v>
      </c>
    </row>
    <row r="54" spans="2:41" outlineLevel="1" x14ac:dyDescent="0.75"/>
    <row r="55" spans="2:41" outlineLevel="1" x14ac:dyDescent="0.75"/>
    <row r="56" spans="2:41" outlineLevel="1" x14ac:dyDescent="0.75"/>
    <row r="57" spans="2:41" outlineLevel="1" x14ac:dyDescent="0.75"/>
    <row r="58" spans="2:41" outlineLevel="1" x14ac:dyDescent="0.75"/>
    <row r="59" spans="2:41" outlineLevel="1" x14ac:dyDescent="0.75"/>
    <row r="60" spans="2:41" outlineLevel="1" x14ac:dyDescent="0.75"/>
    <row r="61" spans="2:41" outlineLevel="1" x14ac:dyDescent="0.75"/>
    <row r="62" spans="2:41" s="83" customFormat="1" x14ac:dyDescent="0.75">
      <c r="E62" s="94"/>
    </row>
    <row r="63" spans="2:41" x14ac:dyDescent="0.75">
      <c r="B63" s="83" t="s">
        <v>62</v>
      </c>
      <c r="D63" s="50">
        <v>1</v>
      </c>
      <c r="E63" s="90"/>
      <c r="F63" s="90"/>
    </row>
    <row r="64" spans="2:41" x14ac:dyDescent="0.75">
      <c r="H64" s="62"/>
      <c r="I64" s="338" t="s">
        <v>17</v>
      </c>
      <c r="J64" s="338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  <c r="AA64" s="338"/>
      <c r="AB64" s="338"/>
      <c r="AC64" s="338"/>
      <c r="AD64" s="338"/>
      <c r="AE64" s="338"/>
      <c r="AF64" s="338"/>
      <c r="AG64" s="338"/>
      <c r="AH64" s="338"/>
      <c r="AI64" s="338"/>
      <c r="AJ64" s="338"/>
      <c r="AK64" s="338"/>
      <c r="AL64" s="338"/>
      <c r="AM64" s="338"/>
      <c r="AN64" s="338"/>
      <c r="AO64" s="338"/>
    </row>
    <row r="66" spans="9:41" x14ac:dyDescent="0.75">
      <c r="I66" s="79" t="s">
        <v>18</v>
      </c>
      <c r="J66" s="79" t="s">
        <v>19</v>
      </c>
      <c r="K66" s="79" t="s">
        <v>20</v>
      </c>
      <c r="L66" s="78">
        <f>YEAR($E$4)</f>
        <v>2023</v>
      </c>
      <c r="M66" s="78">
        <f t="shared" ref="M66:AO66" si="3">IF(L66&lt;&gt;"",IF(L66+1&lt;=YEAR($E$4)+$E$5+$D$63,L66+1,""),"")</f>
        <v>2024</v>
      </c>
      <c r="N66" s="78">
        <f t="shared" si="3"/>
        <v>2025</v>
      </c>
      <c r="O66" s="78">
        <f t="shared" si="3"/>
        <v>2026</v>
      </c>
      <c r="P66" s="78">
        <f t="shared" si="3"/>
        <v>2027</v>
      </c>
      <c r="Q66" s="78" t="str">
        <f t="shared" si="3"/>
        <v/>
      </c>
      <c r="R66" s="78" t="str">
        <f t="shared" si="3"/>
        <v/>
      </c>
      <c r="S66" s="78" t="str">
        <f t="shared" si="3"/>
        <v/>
      </c>
      <c r="T66" s="78" t="str">
        <f t="shared" si="3"/>
        <v/>
      </c>
      <c r="U66" s="78" t="str">
        <f t="shared" si="3"/>
        <v/>
      </c>
      <c r="V66" s="78" t="str">
        <f t="shared" si="3"/>
        <v/>
      </c>
      <c r="W66" s="78" t="str">
        <f t="shared" si="3"/>
        <v/>
      </c>
      <c r="X66" s="78" t="str">
        <f t="shared" si="3"/>
        <v/>
      </c>
      <c r="Y66" s="78" t="str">
        <f t="shared" si="3"/>
        <v/>
      </c>
      <c r="Z66" s="78" t="str">
        <f t="shared" si="3"/>
        <v/>
      </c>
      <c r="AA66" s="78" t="str">
        <f t="shared" si="3"/>
        <v/>
      </c>
      <c r="AB66" s="78" t="str">
        <f t="shared" si="3"/>
        <v/>
      </c>
      <c r="AC66" s="78" t="str">
        <f t="shared" si="3"/>
        <v/>
      </c>
      <c r="AD66" s="78" t="str">
        <f t="shared" si="3"/>
        <v/>
      </c>
      <c r="AE66" s="78" t="str">
        <f t="shared" si="3"/>
        <v/>
      </c>
      <c r="AF66" s="78" t="str">
        <f t="shared" si="3"/>
        <v/>
      </c>
      <c r="AG66" s="78" t="str">
        <f t="shared" si="3"/>
        <v/>
      </c>
      <c r="AH66" s="78" t="str">
        <f t="shared" si="3"/>
        <v/>
      </c>
      <c r="AI66" s="78" t="str">
        <f t="shared" si="3"/>
        <v/>
      </c>
      <c r="AJ66" s="78" t="str">
        <f t="shared" si="3"/>
        <v/>
      </c>
      <c r="AK66" s="78" t="str">
        <f t="shared" si="3"/>
        <v/>
      </c>
      <c r="AL66" s="78" t="str">
        <f t="shared" si="3"/>
        <v/>
      </c>
      <c r="AM66" s="78" t="str">
        <f t="shared" si="3"/>
        <v/>
      </c>
      <c r="AN66" s="78" t="str">
        <f t="shared" si="3"/>
        <v/>
      </c>
      <c r="AO66" s="78" t="str">
        <f t="shared" si="3"/>
        <v/>
      </c>
    </row>
    <row r="68" spans="9:41" ht="17" outlineLevel="1" x14ac:dyDescent="1.2">
      <c r="J68" s="68" t="s">
        <v>98</v>
      </c>
      <c r="K68" s="82" t="s">
        <v>97</v>
      </c>
      <c r="L68" s="53">
        <f>IF(AND(TRUE,L$66&lt;&gt;""),SUMIFS(Flussi!$F:$F,Flussi!$B:$B,L$66,Flussi!$D:$D,$J68,Flussi!$E:$E,$K68,Flussi!$A:$A,$D$2),"")</f>
        <v>0</v>
      </c>
      <c r="M68" s="53">
        <f>IF(AND(TRUE,M$66&lt;&gt;""),SUMIFS(Flussi!$F:$F,Flussi!$B:$B,M$66,Flussi!$D:$D,$J68,Flussi!$E:$E,$K68,Flussi!$A:$A,$D$2),"")</f>
        <v>0</v>
      </c>
      <c r="N68" s="53">
        <f>IF(AND(TRUE,N$66&lt;&gt;""),SUMIFS(Flussi!$F:$F,Flussi!$B:$B,N$66,Flussi!$D:$D,$J68,Flussi!$E:$E,$K68,Flussi!$A:$A,$D$2),"")</f>
        <v>0</v>
      </c>
      <c r="O68" s="53">
        <f>IF(AND(TRUE,O$66&lt;&gt;""),SUMIFS(Flussi!$F:$F,Flussi!$B:$B,O$66,Flussi!$D:$D,$J68,Flussi!$E:$E,$K68,Flussi!$A:$A,$D$2),"")</f>
        <v>0</v>
      </c>
      <c r="P68" s="53">
        <f>IF(AND(TRUE,P$66&lt;&gt;""),SUMIFS(Flussi!$F:$F,Flussi!$B:$B,P$66,Flussi!$D:$D,$J68,Flussi!$E:$E,$K68,Flussi!$A:$A,$D$2),"")</f>
        <v>0</v>
      </c>
      <c r="Q68" s="53" t="str">
        <f>IF(AND(TRUE,Q$66&lt;&gt;""),SUMIFS(Flussi!$F:$F,Flussi!$B:$B,Q$66,Flussi!$D:$D,$J68,Flussi!$E:$E,$K68,Flussi!$A:$A,$D$2),"")</f>
        <v/>
      </c>
      <c r="R68" s="53" t="str">
        <f>IF(AND(TRUE,R$66&lt;&gt;""),SUMIFS(Flussi!$F:$F,Flussi!$B:$B,R$66,Flussi!$D:$D,$J68,Flussi!$E:$E,$K68,Flussi!$A:$A,$D$2),"")</f>
        <v/>
      </c>
      <c r="S68" s="53" t="str">
        <f>IF(AND(TRUE,S$66&lt;&gt;""),SUMIFS(Flussi!$F:$F,Flussi!$B:$B,S$66,Flussi!$D:$D,$J68,Flussi!$E:$E,$K68,Flussi!$A:$A,$D$2),"")</f>
        <v/>
      </c>
      <c r="T68" s="53" t="str">
        <f>IF(AND(TRUE,T$66&lt;&gt;""),SUMIFS(Flussi!$F:$F,Flussi!$B:$B,T$66,Flussi!$D:$D,$J68,Flussi!$E:$E,$K68,Flussi!$A:$A,$D$2),"")</f>
        <v/>
      </c>
      <c r="U68" s="53" t="str">
        <f>IF(AND(TRUE,U$66&lt;&gt;""),SUMIFS(Flussi!$F:$F,Flussi!$B:$B,U$66,Flussi!$D:$D,$J68,Flussi!$E:$E,$K68,Flussi!$A:$A,$D$2),"")</f>
        <v/>
      </c>
      <c r="V68" s="53" t="str">
        <f>IF(AND(TRUE,V$66&lt;&gt;""),SUMIFS(Flussi!$F:$F,Flussi!$B:$B,V$66,Flussi!$D:$D,$J68,Flussi!$E:$E,$K68,Flussi!$A:$A,$D$2),"")</f>
        <v/>
      </c>
      <c r="W68" s="53" t="str">
        <f>IF(AND(TRUE,W$66&lt;&gt;""),SUMIFS(Flussi!$F:$F,Flussi!$B:$B,W$66,Flussi!$D:$D,$J68,Flussi!$E:$E,$K68,Flussi!$A:$A,$D$2),"")</f>
        <v/>
      </c>
      <c r="X68" s="53" t="str">
        <f>IF(AND(TRUE,X$66&lt;&gt;""),SUMIFS(Flussi!$F:$F,Flussi!$B:$B,X$66,Flussi!$D:$D,$J68,Flussi!$E:$E,$K68,Flussi!$A:$A,$D$2),"")</f>
        <v/>
      </c>
      <c r="Y68" s="53" t="str">
        <f>IF(AND(TRUE,Y$66&lt;&gt;""),SUMIFS(Flussi!$F:$F,Flussi!$B:$B,Y$66,Flussi!$D:$D,$J68,Flussi!$E:$E,$K68,Flussi!$A:$A,$D$2),"")</f>
        <v/>
      </c>
      <c r="Z68" s="53" t="str">
        <f>IF(AND(TRUE,Z$66&lt;&gt;""),SUMIFS(Flussi!$F:$F,Flussi!$B:$B,Z$66,Flussi!$D:$D,$J68,Flussi!$E:$E,$K68,Flussi!$A:$A,$D$2),"")</f>
        <v/>
      </c>
      <c r="AA68" s="53" t="str">
        <f>IF(AND(TRUE,AA$66&lt;&gt;""),SUMIFS(Flussi!$F:$F,Flussi!$B:$B,AA$66,Flussi!$D:$D,$J68,Flussi!$E:$E,$K68,Flussi!$A:$A,$D$2),"")</f>
        <v/>
      </c>
      <c r="AB68" s="53" t="str">
        <f>IF(AND(TRUE,AB$66&lt;&gt;""),SUMIFS(Flussi!$F:$F,Flussi!$B:$B,AB$66,Flussi!$D:$D,$J68,Flussi!$E:$E,$K68,Flussi!$A:$A,$D$2),"")</f>
        <v/>
      </c>
      <c r="AC68" s="53" t="str">
        <f>IF(AND(TRUE,AC$66&lt;&gt;""),SUMIFS(Flussi!$F:$F,Flussi!$B:$B,AC$66,Flussi!$D:$D,$J68,Flussi!$E:$E,$K68,Flussi!$A:$A,$D$2),"")</f>
        <v/>
      </c>
      <c r="AD68" s="53" t="str">
        <f>IF(AND(TRUE,AD$66&lt;&gt;""),SUMIFS(Flussi!$F:$F,Flussi!$B:$B,AD$66,Flussi!$D:$D,$J68,Flussi!$E:$E,$K68,Flussi!$A:$A,$D$2),"")</f>
        <v/>
      </c>
      <c r="AE68" s="53" t="str">
        <f>IF(AND(TRUE,AE$66&lt;&gt;""),SUMIFS(Flussi!$F:$F,Flussi!$B:$B,AE$66,Flussi!$D:$D,$J68,Flussi!$E:$E,$K68,Flussi!$A:$A,$D$2),"")</f>
        <v/>
      </c>
      <c r="AF68" s="53" t="str">
        <f>IF(AND(TRUE,AF$66&lt;&gt;""),SUMIFS(Flussi!$F:$F,Flussi!$B:$B,AF$66,Flussi!$D:$D,$J68,Flussi!$E:$E,$K68,Flussi!$A:$A,$D$2),"")</f>
        <v/>
      </c>
      <c r="AG68" s="53" t="str">
        <f>IF(AND(TRUE,AG$66&lt;&gt;""),SUMIFS(Flussi!$F:$F,Flussi!$B:$B,AG$66,Flussi!$D:$D,$J68,Flussi!$E:$E,$K68,Flussi!$A:$A,$D$2),"")</f>
        <v/>
      </c>
      <c r="AH68" s="53" t="str">
        <f>IF(AND(TRUE,AH$66&lt;&gt;""),SUMIFS(Flussi!$F:$F,Flussi!$B:$B,AH$66,Flussi!$D:$D,$J68,Flussi!$E:$E,$K68,Flussi!$A:$A,$D$2),"")</f>
        <v/>
      </c>
      <c r="AI68" s="53" t="str">
        <f>IF(AND(TRUE,AI$66&lt;&gt;""),SUMIFS(Flussi!$F:$F,Flussi!$B:$B,AI$66,Flussi!$D:$D,$J68,Flussi!$E:$E,$K68,Flussi!$A:$A,$D$2),"")</f>
        <v/>
      </c>
      <c r="AJ68" s="53" t="str">
        <f>IF(AND(TRUE,AJ$66&lt;&gt;""),SUMIFS(Flussi!$F:$F,Flussi!$B:$B,AJ$66,Flussi!$D:$D,$J68,Flussi!$E:$E,$K68,Flussi!$A:$A,$D$2),"")</f>
        <v/>
      </c>
      <c r="AK68" s="53" t="str">
        <f>IF(AND(TRUE,AK$66&lt;&gt;""),SUMIFS(Flussi!$F:$F,Flussi!$B:$B,AK$66,Flussi!$D:$D,$J68,Flussi!$E:$E,$K68,Flussi!$A:$A,$D$2),"")</f>
        <v/>
      </c>
      <c r="AL68" s="53" t="str">
        <f>IF(AND(TRUE,AL$66&lt;&gt;""),SUMIFS(Flussi!$F:$F,Flussi!$B:$B,AL$66,Flussi!$D:$D,$J68,Flussi!$E:$E,$K68,Flussi!$A:$A,$D$2),"")</f>
        <v/>
      </c>
      <c r="AM68" s="53" t="str">
        <f>IF(AND(TRUE,AM$66&lt;&gt;""),SUMIFS(Flussi!$F:$F,Flussi!$B:$B,AM$66,Flussi!$D:$D,$J68,Flussi!$E:$E,$K68,Flussi!$A:$A,$D$2),"")</f>
        <v/>
      </c>
      <c r="AN68" s="53" t="str">
        <f>IF(AND(TRUE,AN$66&lt;&gt;""),SUMIFS(Flussi!$F:$F,Flussi!$B:$B,AN$66,Flussi!$D:$D,$J68,Flussi!$E:$E,$K68,Flussi!$A:$A,$D$2),"")</f>
        <v/>
      </c>
      <c r="AO68" s="53" t="str">
        <f>IF(AND(TRUE,AO$66&lt;&gt;""),SUMIFS(Flussi!$F:$F,Flussi!$B:$B,AO$66,Flussi!$D:$D,$J68,Flussi!$E:$E,$K68,Flussi!$A:$A,$D$2),"")</f>
        <v/>
      </c>
    </row>
    <row r="69" spans="9:41" ht="17" outlineLevel="1" x14ac:dyDescent="1.2">
      <c r="J69" s="68" t="s">
        <v>98</v>
      </c>
      <c r="K69" s="82" t="s">
        <v>96</v>
      </c>
      <c r="L69" s="53">
        <f>IF(AND(TRUE,L$66&lt;&gt;""),SUMIFS(Flussi!$F:$F,Flussi!$B:$B,L$66,Flussi!$D:$D,$J69,Flussi!$E:$E,$K69,Flussi!$A:$A,$D$2),"")</f>
        <v>0</v>
      </c>
      <c r="M69" s="53">
        <f>IF(AND(TRUE,M$66&lt;&gt;""),SUMIFS(Flussi!$F:$F,Flussi!$B:$B,M$66,Flussi!$D:$D,$J69,Flussi!$E:$E,$K69,Flussi!$A:$A,$D$2),"")</f>
        <v>0</v>
      </c>
      <c r="N69" s="53">
        <f>IF(AND(TRUE,N$66&lt;&gt;""),SUMIFS(Flussi!$F:$F,Flussi!$B:$B,N$66,Flussi!$D:$D,$J69,Flussi!$E:$E,$K69,Flussi!$A:$A,$D$2),"")</f>
        <v>893.4</v>
      </c>
      <c r="O69" s="53">
        <f>IF(AND(TRUE,O$66&lt;&gt;""),SUMIFS(Flussi!$F:$F,Flussi!$B:$B,O$66,Flussi!$D:$D,$J69,Flussi!$E:$E,$K69,Flussi!$A:$A,$D$2),"")</f>
        <v>287</v>
      </c>
      <c r="P69" s="53">
        <f>IF(AND(TRUE,P$66&lt;&gt;""),SUMIFS(Flussi!$F:$F,Flussi!$B:$B,P$66,Flussi!$D:$D,$J69,Flussi!$E:$E,$K69,Flussi!$A:$A,$D$2),"")</f>
        <v>0</v>
      </c>
      <c r="Q69" s="53" t="str">
        <f>IF(AND(TRUE,Q$66&lt;&gt;""),SUMIFS(Flussi!$F:$F,Flussi!$B:$B,Q$66,Flussi!$D:$D,$J69,Flussi!$E:$E,$K69,Flussi!$A:$A,$D$2),"")</f>
        <v/>
      </c>
      <c r="R69" s="53" t="str">
        <f>IF(AND(TRUE,R$66&lt;&gt;""),SUMIFS(Flussi!$F:$F,Flussi!$B:$B,R$66,Flussi!$D:$D,$J69,Flussi!$E:$E,$K69,Flussi!$A:$A,$D$2),"")</f>
        <v/>
      </c>
      <c r="S69" s="53" t="str">
        <f>IF(AND(TRUE,S$66&lt;&gt;""),SUMIFS(Flussi!$F:$F,Flussi!$B:$B,S$66,Flussi!$D:$D,$J69,Flussi!$E:$E,$K69,Flussi!$A:$A,$D$2),"")</f>
        <v/>
      </c>
      <c r="T69" s="53" t="str">
        <f>IF(AND(TRUE,T$66&lt;&gt;""),SUMIFS(Flussi!$F:$F,Flussi!$B:$B,T$66,Flussi!$D:$D,$J69,Flussi!$E:$E,$K69,Flussi!$A:$A,$D$2),"")</f>
        <v/>
      </c>
      <c r="U69" s="53" t="str">
        <f>IF(AND(TRUE,U$66&lt;&gt;""),SUMIFS(Flussi!$F:$F,Flussi!$B:$B,U$66,Flussi!$D:$D,$J69,Flussi!$E:$E,$K69,Flussi!$A:$A,$D$2),"")</f>
        <v/>
      </c>
      <c r="V69" s="53" t="str">
        <f>IF(AND(TRUE,V$66&lt;&gt;""),SUMIFS(Flussi!$F:$F,Flussi!$B:$B,V$66,Flussi!$D:$D,$J69,Flussi!$E:$E,$K69,Flussi!$A:$A,$D$2),"")</f>
        <v/>
      </c>
      <c r="W69" s="53" t="str">
        <f>IF(AND(TRUE,W$66&lt;&gt;""),SUMIFS(Flussi!$F:$F,Flussi!$B:$B,W$66,Flussi!$D:$D,$J69,Flussi!$E:$E,$K69,Flussi!$A:$A,$D$2),"")</f>
        <v/>
      </c>
      <c r="X69" s="53" t="str">
        <f>IF(AND(TRUE,X$66&lt;&gt;""),SUMIFS(Flussi!$F:$F,Flussi!$B:$B,X$66,Flussi!$D:$D,$J69,Flussi!$E:$E,$K69,Flussi!$A:$A,$D$2),"")</f>
        <v/>
      </c>
      <c r="Y69" s="53" t="str">
        <f>IF(AND(TRUE,Y$66&lt;&gt;""),SUMIFS(Flussi!$F:$F,Flussi!$B:$B,Y$66,Flussi!$D:$D,$J69,Flussi!$E:$E,$K69,Flussi!$A:$A,$D$2),"")</f>
        <v/>
      </c>
      <c r="Z69" s="53" t="str">
        <f>IF(AND(TRUE,Z$66&lt;&gt;""),SUMIFS(Flussi!$F:$F,Flussi!$B:$B,Z$66,Flussi!$D:$D,$J69,Flussi!$E:$E,$K69,Flussi!$A:$A,$D$2),"")</f>
        <v/>
      </c>
      <c r="AA69" s="53" t="str">
        <f>IF(AND(TRUE,AA$66&lt;&gt;""),SUMIFS(Flussi!$F:$F,Flussi!$B:$B,AA$66,Flussi!$D:$D,$J69,Flussi!$E:$E,$K69,Flussi!$A:$A,$D$2),"")</f>
        <v/>
      </c>
      <c r="AB69" s="53" t="str">
        <f>IF(AND(TRUE,AB$66&lt;&gt;""),SUMIFS(Flussi!$F:$F,Flussi!$B:$B,AB$66,Flussi!$D:$D,$J69,Flussi!$E:$E,$K69,Flussi!$A:$A,$D$2),"")</f>
        <v/>
      </c>
      <c r="AC69" s="53" t="str">
        <f>IF(AND(TRUE,AC$66&lt;&gt;""),SUMIFS(Flussi!$F:$F,Flussi!$B:$B,AC$66,Flussi!$D:$D,$J69,Flussi!$E:$E,$K69,Flussi!$A:$A,$D$2),"")</f>
        <v/>
      </c>
      <c r="AD69" s="53" t="str">
        <f>IF(AND(TRUE,AD$66&lt;&gt;""),SUMIFS(Flussi!$F:$F,Flussi!$B:$B,AD$66,Flussi!$D:$D,$J69,Flussi!$E:$E,$K69,Flussi!$A:$A,$D$2),"")</f>
        <v/>
      </c>
      <c r="AE69" s="53" t="str">
        <f>IF(AND(TRUE,AE$66&lt;&gt;""),SUMIFS(Flussi!$F:$F,Flussi!$B:$B,AE$66,Flussi!$D:$D,$J69,Flussi!$E:$E,$K69,Flussi!$A:$A,$D$2),"")</f>
        <v/>
      </c>
      <c r="AF69" s="53" t="str">
        <f>IF(AND(TRUE,AF$66&lt;&gt;""),SUMIFS(Flussi!$F:$F,Flussi!$B:$B,AF$66,Flussi!$D:$D,$J69,Flussi!$E:$E,$K69,Flussi!$A:$A,$D$2),"")</f>
        <v/>
      </c>
      <c r="AG69" s="53" t="str">
        <f>IF(AND(TRUE,AG$66&lt;&gt;""),SUMIFS(Flussi!$F:$F,Flussi!$B:$B,AG$66,Flussi!$D:$D,$J69,Flussi!$E:$E,$K69,Flussi!$A:$A,$D$2),"")</f>
        <v/>
      </c>
      <c r="AH69" s="53" t="str">
        <f>IF(AND(TRUE,AH$66&lt;&gt;""),SUMIFS(Flussi!$F:$F,Flussi!$B:$B,AH$66,Flussi!$D:$D,$J69,Flussi!$E:$E,$K69,Flussi!$A:$A,$D$2),"")</f>
        <v/>
      </c>
      <c r="AI69" s="53" t="str">
        <f>IF(AND(TRUE,AI$66&lt;&gt;""),SUMIFS(Flussi!$F:$F,Flussi!$B:$B,AI$66,Flussi!$D:$D,$J69,Flussi!$E:$E,$K69,Flussi!$A:$A,$D$2),"")</f>
        <v/>
      </c>
      <c r="AJ69" s="53" t="str">
        <f>IF(AND(TRUE,AJ$66&lt;&gt;""),SUMIFS(Flussi!$F:$F,Flussi!$B:$B,AJ$66,Flussi!$D:$D,$J69,Flussi!$E:$E,$K69,Flussi!$A:$A,$D$2),"")</f>
        <v/>
      </c>
      <c r="AK69" s="53" t="str">
        <f>IF(AND(TRUE,AK$66&lt;&gt;""),SUMIFS(Flussi!$F:$F,Flussi!$B:$B,AK$66,Flussi!$D:$D,$J69,Flussi!$E:$E,$K69,Flussi!$A:$A,$D$2),"")</f>
        <v/>
      </c>
      <c r="AL69" s="53" t="str">
        <f>IF(AND(TRUE,AL$66&lt;&gt;""),SUMIFS(Flussi!$F:$F,Flussi!$B:$B,AL$66,Flussi!$D:$D,$J69,Flussi!$E:$E,$K69,Flussi!$A:$A,$D$2),"")</f>
        <v/>
      </c>
      <c r="AM69" s="53" t="str">
        <f>IF(AND(TRUE,AM$66&lt;&gt;""),SUMIFS(Flussi!$F:$F,Flussi!$B:$B,AM$66,Flussi!$D:$D,$J69,Flussi!$E:$E,$K69,Flussi!$A:$A,$D$2),"")</f>
        <v/>
      </c>
      <c r="AN69" s="53" t="str">
        <f>IF(AND(TRUE,AN$66&lt;&gt;""),SUMIFS(Flussi!$F:$F,Flussi!$B:$B,AN$66,Flussi!$D:$D,$J69,Flussi!$E:$E,$K69,Flussi!$A:$A,$D$2),"")</f>
        <v/>
      </c>
      <c r="AO69" s="53" t="str">
        <f>IF(AND(TRUE,AO$66&lt;&gt;""),SUMIFS(Flussi!$F:$F,Flussi!$B:$B,AO$66,Flussi!$D:$D,$J69,Flussi!$E:$E,$K69,Flussi!$A:$A,$D$2),"")</f>
        <v/>
      </c>
    </row>
    <row r="70" spans="9:41" ht="17" outlineLevel="1" x14ac:dyDescent="1.2">
      <c r="J70" s="68" t="s">
        <v>4</v>
      </c>
      <c r="K70" s="82" t="s">
        <v>97</v>
      </c>
      <c r="L70" s="53">
        <f>IF(AND(TRUE,L$66&lt;&gt;""),SUMIFS(Flussi!$F:$F,Flussi!$B:$B,L$66,Flussi!$D:$D,$J70,Flussi!$E:$E,$K70,Flussi!$A:$A,$D$2),"")</f>
        <v>0</v>
      </c>
      <c r="M70" s="53">
        <f>IF(AND(TRUE,M$66&lt;&gt;""),SUMIFS(Flussi!$F:$F,Flussi!$B:$B,M$66,Flussi!$D:$D,$J70,Flussi!$E:$E,$K70,Flussi!$A:$A,$D$2),"")</f>
        <v>0</v>
      </c>
      <c r="N70" s="53">
        <f>IF(AND(TRUE,N$66&lt;&gt;""),SUMIFS(Flussi!$F:$F,Flussi!$B:$B,N$66,Flussi!$D:$D,$J70,Flussi!$E:$E,$K70,Flussi!$A:$A,$D$2),"")</f>
        <v>0</v>
      </c>
      <c r="O70" s="53">
        <f>IF(AND(TRUE,O$66&lt;&gt;""),SUMIFS(Flussi!$F:$F,Flussi!$B:$B,O$66,Flussi!$D:$D,$J70,Flussi!$E:$E,$K70,Flussi!$A:$A,$D$2),"")</f>
        <v>0</v>
      </c>
      <c r="P70" s="53">
        <f>IF(AND(TRUE,P$66&lt;&gt;""),SUMIFS(Flussi!$F:$F,Flussi!$B:$B,P$66,Flussi!$D:$D,$J70,Flussi!$E:$E,$K70,Flussi!$A:$A,$D$2),"")</f>
        <v>0</v>
      </c>
      <c r="Q70" s="53" t="str">
        <f>IF(AND(TRUE,Q$66&lt;&gt;""),SUMIFS(Flussi!$F:$F,Flussi!$B:$B,Q$66,Flussi!$D:$D,$J70,Flussi!$E:$E,$K70,Flussi!$A:$A,$D$2),"")</f>
        <v/>
      </c>
      <c r="R70" s="53" t="str">
        <f>IF(AND(TRUE,R$66&lt;&gt;""),SUMIFS(Flussi!$F:$F,Flussi!$B:$B,R$66,Flussi!$D:$D,$J70,Flussi!$E:$E,$K70,Flussi!$A:$A,$D$2),"")</f>
        <v/>
      </c>
      <c r="S70" s="53" t="str">
        <f>IF(AND(TRUE,S$66&lt;&gt;""),SUMIFS(Flussi!$F:$F,Flussi!$B:$B,S$66,Flussi!$D:$D,$J70,Flussi!$E:$E,$K70,Flussi!$A:$A,$D$2),"")</f>
        <v/>
      </c>
      <c r="T70" s="53" t="str">
        <f>IF(AND(TRUE,T$66&lt;&gt;""),SUMIFS(Flussi!$F:$F,Flussi!$B:$B,T$66,Flussi!$D:$D,$J70,Flussi!$E:$E,$K70,Flussi!$A:$A,$D$2),"")</f>
        <v/>
      </c>
      <c r="U70" s="53" t="str">
        <f>IF(AND(TRUE,U$66&lt;&gt;""),SUMIFS(Flussi!$F:$F,Flussi!$B:$B,U$66,Flussi!$D:$D,$J70,Flussi!$E:$E,$K70,Flussi!$A:$A,$D$2),"")</f>
        <v/>
      </c>
      <c r="V70" s="53" t="str">
        <f>IF(AND(TRUE,V$66&lt;&gt;""),SUMIFS(Flussi!$F:$F,Flussi!$B:$B,V$66,Flussi!$D:$D,$J70,Flussi!$E:$E,$K70,Flussi!$A:$A,$D$2),"")</f>
        <v/>
      </c>
      <c r="W70" s="53" t="str">
        <f>IF(AND(TRUE,W$66&lt;&gt;""),SUMIFS(Flussi!$F:$F,Flussi!$B:$B,W$66,Flussi!$D:$D,$J70,Flussi!$E:$E,$K70,Flussi!$A:$A,$D$2),"")</f>
        <v/>
      </c>
      <c r="X70" s="53" t="str">
        <f>IF(AND(TRUE,X$66&lt;&gt;""),SUMIFS(Flussi!$F:$F,Flussi!$B:$B,X$66,Flussi!$D:$D,$J70,Flussi!$E:$E,$K70,Flussi!$A:$A,$D$2),"")</f>
        <v/>
      </c>
      <c r="Y70" s="53" t="str">
        <f>IF(AND(TRUE,Y$66&lt;&gt;""),SUMIFS(Flussi!$F:$F,Flussi!$B:$B,Y$66,Flussi!$D:$D,$J70,Flussi!$E:$E,$K70,Flussi!$A:$A,$D$2),"")</f>
        <v/>
      </c>
      <c r="Z70" s="53" t="str">
        <f>IF(AND(TRUE,Z$66&lt;&gt;""),SUMIFS(Flussi!$F:$F,Flussi!$B:$B,Z$66,Flussi!$D:$D,$J70,Flussi!$E:$E,$K70,Flussi!$A:$A,$D$2),"")</f>
        <v/>
      </c>
      <c r="AA70" s="53" t="str">
        <f>IF(AND(TRUE,AA$66&lt;&gt;""),SUMIFS(Flussi!$F:$F,Flussi!$B:$B,AA$66,Flussi!$D:$D,$J70,Flussi!$E:$E,$K70,Flussi!$A:$A,$D$2),"")</f>
        <v/>
      </c>
      <c r="AB70" s="53" t="str">
        <f>IF(AND(TRUE,AB$66&lt;&gt;""),SUMIFS(Flussi!$F:$F,Flussi!$B:$B,AB$66,Flussi!$D:$D,$J70,Flussi!$E:$E,$K70,Flussi!$A:$A,$D$2),"")</f>
        <v/>
      </c>
      <c r="AC70" s="53" t="str">
        <f>IF(AND(TRUE,AC$66&lt;&gt;""),SUMIFS(Flussi!$F:$F,Flussi!$B:$B,AC$66,Flussi!$D:$D,$J70,Flussi!$E:$E,$K70,Flussi!$A:$A,$D$2),"")</f>
        <v/>
      </c>
      <c r="AD70" s="53" t="str">
        <f>IF(AND(TRUE,AD$66&lt;&gt;""),SUMIFS(Flussi!$F:$F,Flussi!$B:$B,AD$66,Flussi!$D:$D,$J70,Flussi!$E:$E,$K70,Flussi!$A:$A,$D$2),"")</f>
        <v/>
      </c>
      <c r="AE70" s="53" t="str">
        <f>IF(AND(TRUE,AE$66&lt;&gt;""),SUMIFS(Flussi!$F:$F,Flussi!$B:$B,AE$66,Flussi!$D:$D,$J70,Flussi!$E:$E,$K70,Flussi!$A:$A,$D$2),"")</f>
        <v/>
      </c>
      <c r="AF70" s="53" t="str">
        <f>IF(AND(TRUE,AF$66&lt;&gt;""),SUMIFS(Flussi!$F:$F,Flussi!$B:$B,AF$66,Flussi!$D:$D,$J70,Flussi!$E:$E,$K70,Flussi!$A:$A,$D$2),"")</f>
        <v/>
      </c>
      <c r="AG70" s="53" t="str">
        <f>IF(AND(TRUE,AG$66&lt;&gt;""),SUMIFS(Flussi!$F:$F,Flussi!$B:$B,AG$66,Flussi!$D:$D,$J70,Flussi!$E:$E,$K70,Flussi!$A:$A,$D$2),"")</f>
        <v/>
      </c>
      <c r="AH70" s="53" t="str">
        <f>IF(AND(TRUE,AH$66&lt;&gt;""),SUMIFS(Flussi!$F:$F,Flussi!$B:$B,AH$66,Flussi!$D:$D,$J70,Flussi!$E:$E,$K70,Flussi!$A:$A,$D$2),"")</f>
        <v/>
      </c>
      <c r="AI70" s="53" t="str">
        <f>IF(AND(TRUE,AI$66&lt;&gt;""),SUMIFS(Flussi!$F:$F,Flussi!$B:$B,AI$66,Flussi!$D:$D,$J70,Flussi!$E:$E,$K70,Flussi!$A:$A,$D$2),"")</f>
        <v/>
      </c>
      <c r="AJ70" s="53" t="str">
        <f>IF(AND(TRUE,AJ$66&lt;&gt;""),SUMIFS(Flussi!$F:$F,Flussi!$B:$B,AJ$66,Flussi!$D:$D,$J70,Flussi!$E:$E,$K70,Flussi!$A:$A,$D$2),"")</f>
        <v/>
      </c>
      <c r="AK70" s="53" t="str">
        <f>IF(AND(TRUE,AK$66&lt;&gt;""),SUMIFS(Flussi!$F:$F,Flussi!$B:$B,AK$66,Flussi!$D:$D,$J70,Flussi!$E:$E,$K70,Flussi!$A:$A,$D$2),"")</f>
        <v/>
      </c>
      <c r="AL70" s="53" t="str">
        <f>IF(AND(TRUE,AL$66&lt;&gt;""),SUMIFS(Flussi!$F:$F,Flussi!$B:$B,AL$66,Flussi!$D:$D,$J70,Flussi!$E:$E,$K70,Flussi!$A:$A,$D$2),"")</f>
        <v/>
      </c>
      <c r="AM70" s="53" t="str">
        <f>IF(AND(TRUE,AM$66&lt;&gt;""),SUMIFS(Flussi!$F:$F,Flussi!$B:$B,AM$66,Flussi!$D:$D,$J70,Flussi!$E:$E,$K70,Flussi!$A:$A,$D$2),"")</f>
        <v/>
      </c>
      <c r="AN70" s="53" t="str">
        <f>IF(AND(TRUE,AN$66&lt;&gt;""),SUMIFS(Flussi!$F:$F,Flussi!$B:$B,AN$66,Flussi!$D:$D,$J70,Flussi!$E:$E,$K70,Flussi!$A:$A,$D$2),"")</f>
        <v/>
      </c>
      <c r="AO70" s="53" t="str">
        <f>IF(AND(TRUE,AO$66&lt;&gt;""),SUMIFS(Flussi!$F:$F,Flussi!$B:$B,AO$66,Flussi!$D:$D,$J70,Flussi!$E:$E,$K70,Flussi!$A:$A,$D$2),"")</f>
        <v/>
      </c>
    </row>
    <row r="71" spans="9:41" ht="17" outlineLevel="1" x14ac:dyDescent="1.2">
      <c r="J71" s="68" t="s">
        <v>4</v>
      </c>
      <c r="K71" s="82" t="s">
        <v>96</v>
      </c>
      <c r="L71" s="53">
        <f>IF(AND(TRUE,L$66&lt;&gt;""),SUMIFS(Flussi!$F:$F,Flussi!$B:$B,L$66,Flussi!$D:$D,$J71,Flussi!$E:$E,$K71,Flussi!$A:$A,$D$2),"")</f>
        <v>0</v>
      </c>
      <c r="M71" s="53">
        <f>IF(AND(TRUE,M$66&lt;&gt;""),SUMIFS(Flussi!$F:$F,Flussi!$B:$B,M$66,Flussi!$D:$D,$J71,Flussi!$E:$E,$K71,Flussi!$A:$A,$D$2),"")</f>
        <v>0</v>
      </c>
      <c r="N71" s="53">
        <f>IF(AND(TRUE,N$66&lt;&gt;""),SUMIFS(Flussi!$F:$F,Flussi!$B:$B,N$66,Flussi!$D:$D,$J71,Flussi!$E:$E,$K71,Flussi!$A:$A,$D$2),"")</f>
        <v>0</v>
      </c>
      <c r="O71" s="53">
        <f ca="1">IF(AND(TRUE,O$66&lt;&gt;""),SUMIFS(Flussi!$F:$F,Flussi!$B:$B,O$66,Flussi!$D:$D,$J71,Flussi!$E:$E,$K71,Flussi!$A:$A,$D$2),"")</f>
        <v>18092.61</v>
      </c>
      <c r="P71" s="53">
        <f>IF(AND(TRUE,P$66&lt;&gt;""),SUMIFS(Flussi!$F:$F,Flussi!$B:$B,P$66,Flussi!$D:$D,$J71,Flussi!$E:$E,$K71,Flussi!$A:$A,$D$2),"")</f>
        <v>0</v>
      </c>
      <c r="Q71" s="53" t="str">
        <f>IF(AND(TRUE,Q$66&lt;&gt;""),SUMIFS(Flussi!$F:$F,Flussi!$B:$B,Q$66,Flussi!$D:$D,$J71,Flussi!$E:$E,$K71,Flussi!$A:$A,$D$2),"")</f>
        <v/>
      </c>
      <c r="R71" s="53" t="str">
        <f>IF(AND(TRUE,R$66&lt;&gt;""),SUMIFS(Flussi!$F:$F,Flussi!$B:$B,R$66,Flussi!$D:$D,$J71,Flussi!$E:$E,$K71,Flussi!$A:$A,$D$2),"")</f>
        <v/>
      </c>
      <c r="S71" s="53" t="str">
        <f>IF(AND(TRUE,S$66&lt;&gt;""),SUMIFS(Flussi!$F:$F,Flussi!$B:$B,S$66,Flussi!$D:$D,$J71,Flussi!$E:$E,$K71,Flussi!$A:$A,$D$2),"")</f>
        <v/>
      </c>
      <c r="T71" s="53" t="str">
        <f>IF(AND(TRUE,T$66&lt;&gt;""),SUMIFS(Flussi!$F:$F,Flussi!$B:$B,T$66,Flussi!$D:$D,$J71,Flussi!$E:$E,$K71,Flussi!$A:$A,$D$2),"")</f>
        <v/>
      </c>
      <c r="U71" s="53" t="str">
        <f>IF(AND(TRUE,U$66&lt;&gt;""),SUMIFS(Flussi!$F:$F,Flussi!$B:$B,U$66,Flussi!$D:$D,$J71,Flussi!$E:$E,$K71,Flussi!$A:$A,$D$2),"")</f>
        <v/>
      </c>
      <c r="V71" s="53" t="str">
        <f>IF(AND(TRUE,V$66&lt;&gt;""),SUMIFS(Flussi!$F:$F,Flussi!$B:$B,V$66,Flussi!$D:$D,$J71,Flussi!$E:$E,$K71,Flussi!$A:$A,$D$2),"")</f>
        <v/>
      </c>
      <c r="W71" s="53" t="str">
        <f>IF(AND(TRUE,W$66&lt;&gt;""),SUMIFS(Flussi!$F:$F,Flussi!$B:$B,W$66,Flussi!$D:$D,$J71,Flussi!$E:$E,$K71,Flussi!$A:$A,$D$2),"")</f>
        <v/>
      </c>
      <c r="X71" s="53" t="str">
        <f>IF(AND(TRUE,X$66&lt;&gt;""),SUMIFS(Flussi!$F:$F,Flussi!$B:$B,X$66,Flussi!$D:$D,$J71,Flussi!$E:$E,$K71,Flussi!$A:$A,$D$2),"")</f>
        <v/>
      </c>
      <c r="Y71" s="53" t="str">
        <f>IF(AND(TRUE,Y$66&lt;&gt;""),SUMIFS(Flussi!$F:$F,Flussi!$B:$B,Y$66,Flussi!$D:$D,$J71,Flussi!$E:$E,$K71,Flussi!$A:$A,$D$2),"")</f>
        <v/>
      </c>
      <c r="Z71" s="53" t="str">
        <f>IF(AND(TRUE,Z$66&lt;&gt;""),SUMIFS(Flussi!$F:$F,Flussi!$B:$B,Z$66,Flussi!$D:$D,$J71,Flussi!$E:$E,$K71,Flussi!$A:$A,$D$2),"")</f>
        <v/>
      </c>
      <c r="AA71" s="53" t="str">
        <f>IF(AND(TRUE,AA$66&lt;&gt;""),SUMIFS(Flussi!$F:$F,Flussi!$B:$B,AA$66,Flussi!$D:$D,$J71,Flussi!$E:$E,$K71,Flussi!$A:$A,$D$2),"")</f>
        <v/>
      </c>
      <c r="AB71" s="53" t="str">
        <f>IF(AND(TRUE,AB$66&lt;&gt;""),SUMIFS(Flussi!$F:$F,Flussi!$B:$B,AB$66,Flussi!$D:$D,$J71,Flussi!$E:$E,$K71,Flussi!$A:$A,$D$2),"")</f>
        <v/>
      </c>
      <c r="AC71" s="53" t="str">
        <f>IF(AND(TRUE,AC$66&lt;&gt;""),SUMIFS(Flussi!$F:$F,Flussi!$B:$B,AC$66,Flussi!$D:$D,$J71,Flussi!$E:$E,$K71,Flussi!$A:$A,$D$2),"")</f>
        <v/>
      </c>
      <c r="AD71" s="53" t="str">
        <f>IF(AND(TRUE,AD$66&lt;&gt;""),SUMIFS(Flussi!$F:$F,Flussi!$B:$B,AD$66,Flussi!$D:$D,$J71,Flussi!$E:$E,$K71,Flussi!$A:$A,$D$2),"")</f>
        <v/>
      </c>
      <c r="AE71" s="53" t="str">
        <f>IF(AND(TRUE,AE$66&lt;&gt;""),SUMIFS(Flussi!$F:$F,Flussi!$B:$B,AE$66,Flussi!$D:$D,$J71,Flussi!$E:$E,$K71,Flussi!$A:$A,$D$2),"")</f>
        <v/>
      </c>
      <c r="AF71" s="53" t="str">
        <f>IF(AND(TRUE,AF$66&lt;&gt;""),SUMIFS(Flussi!$F:$F,Flussi!$B:$B,AF$66,Flussi!$D:$D,$J71,Flussi!$E:$E,$K71,Flussi!$A:$A,$D$2),"")</f>
        <v/>
      </c>
      <c r="AG71" s="53" t="str">
        <f>IF(AND(TRUE,AG$66&lt;&gt;""),SUMIFS(Flussi!$F:$F,Flussi!$B:$B,AG$66,Flussi!$D:$D,$J71,Flussi!$E:$E,$K71,Flussi!$A:$A,$D$2),"")</f>
        <v/>
      </c>
      <c r="AH71" s="53" t="str">
        <f>IF(AND(TRUE,AH$66&lt;&gt;""),SUMIFS(Flussi!$F:$F,Flussi!$B:$B,AH$66,Flussi!$D:$D,$J71,Flussi!$E:$E,$K71,Flussi!$A:$A,$D$2),"")</f>
        <v/>
      </c>
      <c r="AI71" s="53" t="str">
        <f>IF(AND(TRUE,AI$66&lt;&gt;""),SUMIFS(Flussi!$F:$F,Flussi!$B:$B,AI$66,Flussi!$D:$D,$J71,Flussi!$E:$E,$K71,Flussi!$A:$A,$D$2),"")</f>
        <v/>
      </c>
      <c r="AJ71" s="53" t="str">
        <f>IF(AND(TRUE,AJ$66&lt;&gt;""),SUMIFS(Flussi!$F:$F,Flussi!$B:$B,AJ$66,Flussi!$D:$D,$J71,Flussi!$E:$E,$K71,Flussi!$A:$A,$D$2),"")</f>
        <v/>
      </c>
      <c r="AK71" s="53" t="str">
        <f>IF(AND(TRUE,AK$66&lt;&gt;""),SUMIFS(Flussi!$F:$F,Flussi!$B:$B,AK$66,Flussi!$D:$D,$J71,Flussi!$E:$E,$K71,Flussi!$A:$A,$D$2),"")</f>
        <v/>
      </c>
      <c r="AL71" s="53" t="str">
        <f>IF(AND(TRUE,AL$66&lt;&gt;""),SUMIFS(Flussi!$F:$F,Flussi!$B:$B,AL$66,Flussi!$D:$D,$J71,Flussi!$E:$E,$K71,Flussi!$A:$A,$D$2),"")</f>
        <v/>
      </c>
      <c r="AM71" s="53" t="str">
        <f>IF(AND(TRUE,AM$66&lt;&gt;""),SUMIFS(Flussi!$F:$F,Flussi!$B:$B,AM$66,Flussi!$D:$D,$J71,Flussi!$E:$E,$K71,Flussi!$A:$A,$D$2),"")</f>
        <v/>
      </c>
      <c r="AN71" s="53" t="str">
        <f>IF(AND(TRUE,AN$66&lt;&gt;""),SUMIFS(Flussi!$F:$F,Flussi!$B:$B,AN$66,Flussi!$D:$D,$J71,Flussi!$E:$E,$K71,Flussi!$A:$A,$D$2),"")</f>
        <v/>
      </c>
      <c r="AO71" s="53" t="str">
        <f>IF(AND(TRUE,AO$66&lt;&gt;""),SUMIFS(Flussi!$F:$F,Flussi!$B:$B,AO$66,Flussi!$D:$D,$J71,Flussi!$E:$E,$K71,Flussi!$A:$A,$D$2),"")</f>
        <v/>
      </c>
    </row>
    <row r="72" spans="9:41" ht="17" outlineLevel="1" x14ac:dyDescent="1.2">
      <c r="J72" s="68" t="s">
        <v>4</v>
      </c>
      <c r="K72" s="82" t="s">
        <v>91</v>
      </c>
      <c r="L72" s="53">
        <f>IF(AND(TRUE,L$66&lt;&gt;""),SUMIFS(Flussi!$F:$F,Flussi!$B:$B,L$66,Flussi!$D:$D,$J72,Flussi!$E:$E,$K72,Flussi!$A:$A,$D$2),"")</f>
        <v>0</v>
      </c>
      <c r="M72" s="53">
        <f>IF(AND(TRUE,M$66&lt;&gt;""),SUMIFS(Flussi!$F:$F,Flussi!$B:$B,M$66,Flussi!$D:$D,$J72,Flussi!$E:$E,$K72,Flussi!$A:$A,$D$2),"")</f>
        <v>0</v>
      </c>
      <c r="N72" s="53">
        <f>IF(AND(TRUE,N$66&lt;&gt;""),SUMIFS(Flussi!$F:$F,Flussi!$B:$B,N$66,Flussi!$D:$D,$J72,Flussi!$E:$E,$K72,Flussi!$A:$A,$D$2),"")</f>
        <v>0</v>
      </c>
      <c r="O72" s="53">
        <f>IF(AND(TRUE,O$66&lt;&gt;""),SUMIFS(Flussi!$F:$F,Flussi!$B:$B,O$66,Flussi!$D:$D,$J72,Flussi!$E:$E,$K72,Flussi!$A:$A,$D$2),"")</f>
        <v>0</v>
      </c>
      <c r="P72" s="53">
        <f>IF(AND(TRUE,P$66&lt;&gt;""),SUMIFS(Flussi!$F:$F,Flussi!$B:$B,P$66,Flussi!$D:$D,$J72,Flussi!$E:$E,$K72,Flussi!$A:$A,$D$2),"")</f>
        <v>0</v>
      </c>
      <c r="Q72" s="53" t="str">
        <f>IF(AND(TRUE,Q$66&lt;&gt;""),SUMIFS(Flussi!$F:$F,Flussi!$B:$B,Q$66,Flussi!$D:$D,$J72,Flussi!$E:$E,$K72,Flussi!$A:$A,$D$2),"")</f>
        <v/>
      </c>
      <c r="R72" s="53" t="str">
        <f>IF(AND(TRUE,R$66&lt;&gt;""),SUMIFS(Flussi!$F:$F,Flussi!$B:$B,R$66,Flussi!$D:$D,$J72,Flussi!$E:$E,$K72,Flussi!$A:$A,$D$2),"")</f>
        <v/>
      </c>
      <c r="S72" s="53" t="str">
        <f>IF(AND(TRUE,S$66&lt;&gt;""),SUMIFS(Flussi!$F:$F,Flussi!$B:$B,S$66,Flussi!$D:$D,$J72,Flussi!$E:$E,$K72,Flussi!$A:$A,$D$2),"")</f>
        <v/>
      </c>
      <c r="T72" s="53" t="str">
        <f>IF(AND(TRUE,T$66&lt;&gt;""),SUMIFS(Flussi!$F:$F,Flussi!$B:$B,T$66,Flussi!$D:$D,$J72,Flussi!$E:$E,$K72,Flussi!$A:$A,$D$2),"")</f>
        <v/>
      </c>
      <c r="U72" s="53" t="str">
        <f>IF(AND(TRUE,U$66&lt;&gt;""),SUMIFS(Flussi!$F:$F,Flussi!$B:$B,U$66,Flussi!$D:$D,$J72,Flussi!$E:$E,$K72,Flussi!$A:$A,$D$2),"")</f>
        <v/>
      </c>
      <c r="V72" s="53" t="str">
        <f>IF(AND(TRUE,V$66&lt;&gt;""),SUMIFS(Flussi!$F:$F,Flussi!$B:$B,V$66,Flussi!$D:$D,$J72,Flussi!$E:$E,$K72,Flussi!$A:$A,$D$2),"")</f>
        <v/>
      </c>
      <c r="W72" s="53" t="str">
        <f>IF(AND(TRUE,W$66&lt;&gt;""),SUMIFS(Flussi!$F:$F,Flussi!$B:$B,W$66,Flussi!$D:$D,$J72,Flussi!$E:$E,$K72,Flussi!$A:$A,$D$2),"")</f>
        <v/>
      </c>
      <c r="X72" s="53" t="str">
        <f>IF(AND(TRUE,X$66&lt;&gt;""),SUMIFS(Flussi!$F:$F,Flussi!$B:$B,X$66,Flussi!$D:$D,$J72,Flussi!$E:$E,$K72,Flussi!$A:$A,$D$2),"")</f>
        <v/>
      </c>
      <c r="Y72" s="53" t="str">
        <f>IF(AND(TRUE,Y$66&lt;&gt;""),SUMIFS(Flussi!$F:$F,Flussi!$B:$B,Y$66,Flussi!$D:$D,$J72,Flussi!$E:$E,$K72,Flussi!$A:$A,$D$2),"")</f>
        <v/>
      </c>
      <c r="Z72" s="53" t="str">
        <f>IF(AND(TRUE,Z$66&lt;&gt;""),SUMIFS(Flussi!$F:$F,Flussi!$B:$B,Z$66,Flussi!$D:$D,$J72,Flussi!$E:$E,$K72,Flussi!$A:$A,$D$2),"")</f>
        <v/>
      </c>
      <c r="AA72" s="53" t="str">
        <f>IF(AND(TRUE,AA$66&lt;&gt;""),SUMIFS(Flussi!$F:$F,Flussi!$B:$B,AA$66,Flussi!$D:$D,$J72,Flussi!$E:$E,$K72,Flussi!$A:$A,$D$2),"")</f>
        <v/>
      </c>
      <c r="AB72" s="53" t="str">
        <f>IF(AND(TRUE,AB$66&lt;&gt;""),SUMIFS(Flussi!$F:$F,Flussi!$B:$B,AB$66,Flussi!$D:$D,$J72,Flussi!$E:$E,$K72,Flussi!$A:$A,$D$2),"")</f>
        <v/>
      </c>
      <c r="AC72" s="53" t="str">
        <f>IF(AND(TRUE,AC$66&lt;&gt;""),SUMIFS(Flussi!$F:$F,Flussi!$B:$B,AC$66,Flussi!$D:$D,$J72,Flussi!$E:$E,$K72,Flussi!$A:$A,$D$2),"")</f>
        <v/>
      </c>
      <c r="AD72" s="53" t="str">
        <f>IF(AND(TRUE,AD$66&lt;&gt;""),SUMIFS(Flussi!$F:$F,Flussi!$B:$B,AD$66,Flussi!$D:$D,$J72,Flussi!$E:$E,$K72,Flussi!$A:$A,$D$2),"")</f>
        <v/>
      </c>
      <c r="AE72" s="53" t="str">
        <f>IF(AND(TRUE,AE$66&lt;&gt;""),SUMIFS(Flussi!$F:$F,Flussi!$B:$B,AE$66,Flussi!$D:$D,$J72,Flussi!$E:$E,$K72,Flussi!$A:$A,$D$2),"")</f>
        <v/>
      </c>
      <c r="AF72" s="53" t="str">
        <f>IF(AND(TRUE,AF$66&lt;&gt;""),SUMIFS(Flussi!$F:$F,Flussi!$B:$B,AF$66,Flussi!$D:$D,$J72,Flussi!$E:$E,$K72,Flussi!$A:$A,$D$2),"")</f>
        <v/>
      </c>
      <c r="AG72" s="53" t="str">
        <f>IF(AND(TRUE,AG$66&lt;&gt;""),SUMIFS(Flussi!$F:$F,Flussi!$B:$B,AG$66,Flussi!$D:$D,$J72,Flussi!$E:$E,$K72,Flussi!$A:$A,$D$2),"")</f>
        <v/>
      </c>
      <c r="AH72" s="53" t="str">
        <f>IF(AND(TRUE,AH$66&lt;&gt;""),SUMIFS(Flussi!$F:$F,Flussi!$B:$B,AH$66,Flussi!$D:$D,$J72,Flussi!$E:$E,$K72,Flussi!$A:$A,$D$2),"")</f>
        <v/>
      </c>
      <c r="AI72" s="53" t="str">
        <f>IF(AND(TRUE,AI$66&lt;&gt;""),SUMIFS(Flussi!$F:$F,Flussi!$B:$B,AI$66,Flussi!$D:$D,$J72,Flussi!$E:$E,$K72,Flussi!$A:$A,$D$2),"")</f>
        <v/>
      </c>
      <c r="AJ72" s="53" t="str">
        <f>IF(AND(TRUE,AJ$66&lt;&gt;""),SUMIFS(Flussi!$F:$F,Flussi!$B:$B,AJ$66,Flussi!$D:$D,$J72,Flussi!$E:$E,$K72,Flussi!$A:$A,$D$2),"")</f>
        <v/>
      </c>
      <c r="AK72" s="53" t="str">
        <f>IF(AND(TRUE,AK$66&lt;&gt;""),SUMIFS(Flussi!$F:$F,Flussi!$B:$B,AK$66,Flussi!$D:$D,$J72,Flussi!$E:$E,$K72,Flussi!$A:$A,$D$2),"")</f>
        <v/>
      </c>
      <c r="AL72" s="53" t="str">
        <f>IF(AND(TRUE,AL$66&lt;&gt;""),SUMIFS(Flussi!$F:$F,Flussi!$B:$B,AL$66,Flussi!$D:$D,$J72,Flussi!$E:$E,$K72,Flussi!$A:$A,$D$2),"")</f>
        <v/>
      </c>
      <c r="AM72" s="53" t="str">
        <f>IF(AND(TRUE,AM$66&lt;&gt;""),SUMIFS(Flussi!$F:$F,Flussi!$B:$B,AM$66,Flussi!$D:$D,$J72,Flussi!$E:$E,$K72,Flussi!$A:$A,$D$2),"")</f>
        <v/>
      </c>
      <c r="AN72" s="53" t="str">
        <f>IF(AND(TRUE,AN$66&lt;&gt;""),SUMIFS(Flussi!$F:$F,Flussi!$B:$B,AN$66,Flussi!$D:$D,$J72,Flussi!$E:$E,$K72,Flussi!$A:$A,$D$2),"")</f>
        <v/>
      </c>
      <c r="AO72" s="53" t="str">
        <f>IF(AND(TRUE,AO$66&lt;&gt;""),SUMIFS(Flussi!$F:$F,Flussi!$B:$B,AO$66,Flussi!$D:$D,$J72,Flussi!$E:$E,$K72,Flussi!$A:$A,$D$2),"")</f>
        <v/>
      </c>
    </row>
    <row r="73" spans="9:41" x14ac:dyDescent="0.75">
      <c r="I73" s="77" t="s">
        <v>10</v>
      </c>
      <c r="J73" s="77"/>
      <c r="K73" s="77" t="s">
        <v>63</v>
      </c>
      <c r="L73" s="76">
        <f t="shared" ref="L73:AO73" si="4">IF(AND(TRUE,L$66&lt;&gt;""),SUM(L68:L72),"")</f>
        <v>0</v>
      </c>
      <c r="M73" s="76">
        <f t="shared" si="4"/>
        <v>0</v>
      </c>
      <c r="N73" s="76">
        <f t="shared" si="4"/>
        <v>893.4</v>
      </c>
      <c r="O73" s="76">
        <f t="shared" ca="1" si="4"/>
        <v>18379.61</v>
      </c>
      <c r="P73" s="76">
        <f t="shared" si="4"/>
        <v>0</v>
      </c>
      <c r="Q73" s="76" t="str">
        <f t="shared" si="4"/>
        <v/>
      </c>
      <c r="R73" s="76" t="str">
        <f t="shared" si="4"/>
        <v/>
      </c>
      <c r="S73" s="76" t="str">
        <f t="shared" si="4"/>
        <v/>
      </c>
      <c r="T73" s="76" t="str">
        <f t="shared" si="4"/>
        <v/>
      </c>
      <c r="U73" s="76" t="str">
        <f t="shared" si="4"/>
        <v/>
      </c>
      <c r="V73" s="76" t="str">
        <f t="shared" si="4"/>
        <v/>
      </c>
      <c r="W73" s="76" t="str">
        <f t="shared" si="4"/>
        <v/>
      </c>
      <c r="X73" s="76" t="str">
        <f t="shared" si="4"/>
        <v/>
      </c>
      <c r="Y73" s="76" t="str">
        <f t="shared" si="4"/>
        <v/>
      </c>
      <c r="Z73" s="76" t="str">
        <f t="shared" si="4"/>
        <v/>
      </c>
      <c r="AA73" s="76" t="str">
        <f t="shared" si="4"/>
        <v/>
      </c>
      <c r="AB73" s="76" t="str">
        <f t="shared" si="4"/>
        <v/>
      </c>
      <c r="AC73" s="76" t="str">
        <f t="shared" si="4"/>
        <v/>
      </c>
      <c r="AD73" s="76" t="str">
        <f t="shared" si="4"/>
        <v/>
      </c>
      <c r="AE73" s="76" t="str">
        <f t="shared" si="4"/>
        <v/>
      </c>
      <c r="AF73" s="76" t="str">
        <f t="shared" si="4"/>
        <v/>
      </c>
      <c r="AG73" s="76" t="str">
        <f t="shared" si="4"/>
        <v/>
      </c>
      <c r="AH73" s="76" t="str">
        <f t="shared" si="4"/>
        <v/>
      </c>
      <c r="AI73" s="76" t="str">
        <f t="shared" si="4"/>
        <v/>
      </c>
      <c r="AJ73" s="76" t="str">
        <f t="shared" si="4"/>
        <v/>
      </c>
      <c r="AK73" s="76" t="str">
        <f t="shared" si="4"/>
        <v/>
      </c>
      <c r="AL73" s="76" t="str">
        <f t="shared" si="4"/>
        <v/>
      </c>
      <c r="AM73" s="76" t="str">
        <f t="shared" si="4"/>
        <v/>
      </c>
      <c r="AN73" s="76" t="str">
        <f t="shared" si="4"/>
        <v/>
      </c>
      <c r="AO73" s="76" t="str">
        <f t="shared" si="4"/>
        <v/>
      </c>
    </row>
    <row r="74" spans="9:41" ht="17" outlineLevel="1" x14ac:dyDescent="1.2">
      <c r="J74" s="68" t="s">
        <v>93</v>
      </c>
      <c r="K74" s="82" t="s">
        <v>95</v>
      </c>
      <c r="L74" s="53">
        <f>IF(AND(TRUE,L$66&lt;&gt;""),SUMIFS(Flussi!$F:$F,Flussi!$B:$B,L$66,Flussi!$D:$D,$J74,Flussi!$E:$E,$K74,Flussi!$A:$A,$D$2),"")</f>
        <v>0</v>
      </c>
      <c r="M74" s="53">
        <f>IF(AND(TRUE,M$66&lt;&gt;""),SUMIFS(Flussi!$F:$F,Flussi!$B:$B,M$66,Flussi!$D:$D,$J74,Flussi!$E:$E,$K74,Flussi!$A:$A,$D$2),"")</f>
        <v>0</v>
      </c>
      <c r="N74" s="53">
        <f>IF(AND(TRUE,N$66&lt;&gt;""),SUMIFS(Flussi!$F:$F,Flussi!$B:$B,N$66,Flussi!$D:$D,$J74,Flussi!$E:$E,$K74,Flussi!$A:$A,$D$2),"")</f>
        <v>0</v>
      </c>
      <c r="O74" s="53">
        <f>IF(AND(TRUE,O$66&lt;&gt;""),SUMIFS(Flussi!$F:$F,Flussi!$B:$B,O$66,Flussi!$D:$D,$J74,Flussi!$E:$E,$K74,Flussi!$A:$A,$D$2),"")</f>
        <v>0</v>
      </c>
      <c r="P74" s="53">
        <f>IF(AND(TRUE,P$66&lt;&gt;""),SUMIFS(Flussi!$F:$F,Flussi!$B:$B,P$66,Flussi!$D:$D,$J74,Flussi!$E:$E,$K74,Flussi!$A:$A,$D$2),"")</f>
        <v>0</v>
      </c>
      <c r="Q74" s="53" t="str">
        <f>IF(AND(TRUE,Q$66&lt;&gt;""),SUMIFS(Flussi!$F:$F,Flussi!$B:$B,Q$66,Flussi!$D:$D,$J74,Flussi!$E:$E,$K74,Flussi!$A:$A,$D$2),"")</f>
        <v/>
      </c>
      <c r="R74" s="53" t="str">
        <f>IF(AND(TRUE,R$66&lt;&gt;""),SUMIFS(Flussi!$F:$F,Flussi!$B:$B,R$66,Flussi!$D:$D,$J74,Flussi!$E:$E,$K74,Flussi!$A:$A,$D$2),"")</f>
        <v/>
      </c>
      <c r="S74" s="53" t="str">
        <f>IF(AND(TRUE,S$66&lt;&gt;""),SUMIFS(Flussi!$F:$F,Flussi!$B:$B,S$66,Flussi!$D:$D,$J74,Flussi!$E:$E,$K74,Flussi!$A:$A,$D$2),"")</f>
        <v/>
      </c>
      <c r="T74" s="53" t="str">
        <f>IF(AND(TRUE,T$66&lt;&gt;""),SUMIFS(Flussi!$F:$F,Flussi!$B:$B,T$66,Flussi!$D:$D,$J74,Flussi!$E:$E,$K74,Flussi!$A:$A,$D$2),"")</f>
        <v/>
      </c>
      <c r="U74" s="53" t="str">
        <f>IF(AND(TRUE,U$66&lt;&gt;""),SUMIFS(Flussi!$F:$F,Flussi!$B:$B,U$66,Flussi!$D:$D,$J74,Flussi!$E:$E,$K74,Flussi!$A:$A,$D$2),"")</f>
        <v/>
      </c>
      <c r="V74" s="53" t="str">
        <f>IF(AND(TRUE,V$66&lt;&gt;""),SUMIFS(Flussi!$F:$F,Flussi!$B:$B,V$66,Flussi!$D:$D,$J74,Flussi!$E:$E,$K74,Flussi!$A:$A,$D$2),"")</f>
        <v/>
      </c>
      <c r="W74" s="53" t="str">
        <f>IF(AND(TRUE,W$66&lt;&gt;""),SUMIFS(Flussi!$F:$F,Flussi!$B:$B,W$66,Flussi!$D:$D,$J74,Flussi!$E:$E,$K74,Flussi!$A:$A,$D$2),"")</f>
        <v/>
      </c>
      <c r="X74" s="53" t="str">
        <f>IF(AND(TRUE,X$66&lt;&gt;""),SUMIFS(Flussi!$F:$F,Flussi!$B:$B,X$66,Flussi!$D:$D,$J74,Flussi!$E:$E,$K74,Flussi!$A:$A,$D$2),"")</f>
        <v/>
      </c>
      <c r="Y74" s="53" t="str">
        <f>IF(AND(TRUE,Y$66&lt;&gt;""),SUMIFS(Flussi!$F:$F,Flussi!$B:$B,Y$66,Flussi!$D:$D,$J74,Flussi!$E:$E,$K74,Flussi!$A:$A,$D$2),"")</f>
        <v/>
      </c>
      <c r="Z74" s="53" t="str">
        <f>IF(AND(TRUE,Z$66&lt;&gt;""),SUMIFS(Flussi!$F:$F,Flussi!$B:$B,Z$66,Flussi!$D:$D,$J74,Flussi!$E:$E,$K74,Flussi!$A:$A,$D$2),"")</f>
        <v/>
      </c>
      <c r="AA74" s="53" t="str">
        <f>IF(AND(TRUE,AA$66&lt;&gt;""),SUMIFS(Flussi!$F:$F,Flussi!$B:$B,AA$66,Flussi!$D:$D,$J74,Flussi!$E:$E,$K74,Flussi!$A:$A,$D$2),"")</f>
        <v/>
      </c>
      <c r="AB74" s="53" t="str">
        <f>IF(AND(TRUE,AB$66&lt;&gt;""),SUMIFS(Flussi!$F:$F,Flussi!$B:$B,AB$66,Flussi!$D:$D,$J74,Flussi!$E:$E,$K74,Flussi!$A:$A,$D$2),"")</f>
        <v/>
      </c>
      <c r="AC74" s="53" t="str">
        <f>IF(AND(TRUE,AC$66&lt;&gt;""),SUMIFS(Flussi!$F:$F,Flussi!$B:$B,AC$66,Flussi!$D:$D,$J74,Flussi!$E:$E,$K74,Flussi!$A:$A,$D$2),"")</f>
        <v/>
      </c>
      <c r="AD74" s="53" t="str">
        <f>IF(AND(TRUE,AD$66&lt;&gt;""),SUMIFS(Flussi!$F:$F,Flussi!$B:$B,AD$66,Flussi!$D:$D,$J74,Flussi!$E:$E,$K74,Flussi!$A:$A,$D$2),"")</f>
        <v/>
      </c>
      <c r="AE74" s="53" t="str">
        <f>IF(AND(TRUE,AE$66&lt;&gt;""),SUMIFS(Flussi!$F:$F,Flussi!$B:$B,AE$66,Flussi!$D:$D,$J74,Flussi!$E:$E,$K74,Flussi!$A:$A,$D$2),"")</f>
        <v/>
      </c>
      <c r="AF74" s="53" t="str">
        <f>IF(AND(TRUE,AF$66&lt;&gt;""),SUMIFS(Flussi!$F:$F,Flussi!$B:$B,AF$66,Flussi!$D:$D,$J74,Flussi!$E:$E,$K74,Flussi!$A:$A,$D$2),"")</f>
        <v/>
      </c>
      <c r="AG74" s="53" t="str">
        <f>IF(AND(TRUE,AG$66&lt;&gt;""),SUMIFS(Flussi!$F:$F,Flussi!$B:$B,AG$66,Flussi!$D:$D,$J74,Flussi!$E:$E,$K74,Flussi!$A:$A,$D$2),"")</f>
        <v/>
      </c>
      <c r="AH74" s="53" t="str">
        <f>IF(AND(TRUE,AH$66&lt;&gt;""),SUMIFS(Flussi!$F:$F,Flussi!$B:$B,AH$66,Flussi!$D:$D,$J74,Flussi!$E:$E,$K74,Flussi!$A:$A,$D$2),"")</f>
        <v/>
      </c>
      <c r="AI74" s="53" t="str">
        <f>IF(AND(TRUE,AI$66&lt;&gt;""),SUMIFS(Flussi!$F:$F,Flussi!$B:$B,AI$66,Flussi!$D:$D,$J74,Flussi!$E:$E,$K74,Flussi!$A:$A,$D$2),"")</f>
        <v/>
      </c>
      <c r="AJ74" s="53" t="str">
        <f>IF(AND(TRUE,AJ$66&lt;&gt;""),SUMIFS(Flussi!$F:$F,Flussi!$B:$B,AJ$66,Flussi!$D:$D,$J74,Flussi!$E:$E,$K74,Flussi!$A:$A,$D$2),"")</f>
        <v/>
      </c>
      <c r="AK74" s="53" t="str">
        <f>IF(AND(TRUE,AK$66&lt;&gt;""),SUMIFS(Flussi!$F:$F,Flussi!$B:$B,AK$66,Flussi!$D:$D,$J74,Flussi!$E:$E,$K74,Flussi!$A:$A,$D$2),"")</f>
        <v/>
      </c>
      <c r="AL74" s="53" t="str">
        <f>IF(AND(TRUE,AL$66&lt;&gt;""),SUMIFS(Flussi!$F:$F,Flussi!$B:$B,AL$66,Flussi!$D:$D,$J74,Flussi!$E:$E,$K74,Flussi!$A:$A,$D$2),"")</f>
        <v/>
      </c>
      <c r="AM74" s="53" t="str">
        <f>IF(AND(TRUE,AM$66&lt;&gt;""),SUMIFS(Flussi!$F:$F,Flussi!$B:$B,AM$66,Flussi!$D:$D,$J74,Flussi!$E:$E,$K74,Flussi!$A:$A,$D$2),"")</f>
        <v/>
      </c>
      <c r="AN74" s="53" t="str">
        <f>IF(AND(TRUE,AN$66&lt;&gt;""),SUMIFS(Flussi!$F:$F,Flussi!$B:$B,AN$66,Flussi!$D:$D,$J74,Flussi!$E:$E,$K74,Flussi!$A:$A,$D$2),"")</f>
        <v/>
      </c>
      <c r="AO74" s="53" t="str">
        <f>IF(AND(TRUE,AO$66&lt;&gt;""),SUMIFS(Flussi!$F:$F,Flussi!$B:$B,AO$66,Flussi!$D:$D,$J74,Flussi!$E:$E,$K74,Flussi!$A:$A,$D$2),"")</f>
        <v/>
      </c>
    </row>
    <row r="75" spans="9:41" ht="17" outlineLevel="1" x14ac:dyDescent="1.2">
      <c r="J75" s="68" t="s">
        <v>93</v>
      </c>
      <c r="K75" s="82" t="s">
        <v>94</v>
      </c>
      <c r="L75" s="53">
        <f>IF(AND(TRUE,L$66&lt;&gt;""),SUMIFS(Flussi!$F:$F,Flussi!$B:$B,L$66,Flussi!$D:$D,$J75,Flussi!$E:$E,$K75,Flussi!$A:$A,$D$2),"")</f>
        <v>0</v>
      </c>
      <c r="M75" s="53">
        <f>IF(AND(TRUE,M$66&lt;&gt;""),SUMIFS(Flussi!$F:$F,Flussi!$B:$B,M$66,Flussi!$D:$D,$J75,Flussi!$E:$E,$K75,Flussi!$A:$A,$D$2),"")</f>
        <v>0</v>
      </c>
      <c r="N75" s="53">
        <f>IF(AND(TRUE,N$66&lt;&gt;""),SUMIFS(Flussi!$F:$F,Flussi!$B:$B,N$66,Flussi!$D:$D,$J75,Flussi!$E:$E,$K75,Flussi!$A:$A,$D$2),"")</f>
        <v>0</v>
      </c>
      <c r="O75" s="53">
        <f>IF(AND(TRUE,O$66&lt;&gt;""),SUMIFS(Flussi!$F:$F,Flussi!$B:$B,O$66,Flussi!$D:$D,$J75,Flussi!$E:$E,$K75,Flussi!$A:$A,$D$2),"")</f>
        <v>0</v>
      </c>
      <c r="P75" s="53">
        <f>IF(AND(TRUE,P$66&lt;&gt;""),SUMIFS(Flussi!$F:$F,Flussi!$B:$B,P$66,Flussi!$D:$D,$J75,Flussi!$E:$E,$K75,Flussi!$A:$A,$D$2),"")</f>
        <v>0</v>
      </c>
      <c r="Q75" s="53" t="str">
        <f>IF(AND(TRUE,Q$66&lt;&gt;""),SUMIFS(Flussi!$F:$F,Flussi!$B:$B,Q$66,Flussi!$D:$D,$J75,Flussi!$E:$E,$K75,Flussi!$A:$A,$D$2),"")</f>
        <v/>
      </c>
      <c r="R75" s="53" t="str">
        <f>IF(AND(TRUE,R$66&lt;&gt;""),SUMIFS(Flussi!$F:$F,Flussi!$B:$B,R$66,Flussi!$D:$D,$J75,Flussi!$E:$E,$K75,Flussi!$A:$A,$D$2),"")</f>
        <v/>
      </c>
      <c r="S75" s="53" t="str">
        <f>IF(AND(TRUE,S$66&lt;&gt;""),SUMIFS(Flussi!$F:$F,Flussi!$B:$B,S$66,Flussi!$D:$D,$J75,Flussi!$E:$E,$K75,Flussi!$A:$A,$D$2),"")</f>
        <v/>
      </c>
      <c r="T75" s="53" t="str">
        <f>IF(AND(TRUE,T$66&lt;&gt;""),SUMIFS(Flussi!$F:$F,Flussi!$B:$B,T$66,Flussi!$D:$D,$J75,Flussi!$E:$E,$K75,Flussi!$A:$A,$D$2),"")</f>
        <v/>
      </c>
      <c r="U75" s="53" t="str">
        <f>IF(AND(TRUE,U$66&lt;&gt;""),SUMIFS(Flussi!$F:$F,Flussi!$B:$B,U$66,Flussi!$D:$D,$J75,Flussi!$E:$E,$K75,Flussi!$A:$A,$D$2),"")</f>
        <v/>
      </c>
      <c r="V75" s="53" t="str">
        <f>IF(AND(TRUE,V$66&lt;&gt;""),SUMIFS(Flussi!$F:$F,Flussi!$B:$B,V$66,Flussi!$D:$D,$J75,Flussi!$E:$E,$K75,Flussi!$A:$A,$D$2),"")</f>
        <v/>
      </c>
      <c r="W75" s="53" t="str">
        <f>IF(AND(TRUE,W$66&lt;&gt;""),SUMIFS(Flussi!$F:$F,Flussi!$B:$B,W$66,Flussi!$D:$D,$J75,Flussi!$E:$E,$K75,Flussi!$A:$A,$D$2),"")</f>
        <v/>
      </c>
      <c r="X75" s="53" t="str">
        <f>IF(AND(TRUE,X$66&lt;&gt;""),SUMIFS(Flussi!$F:$F,Flussi!$B:$B,X$66,Flussi!$D:$D,$J75,Flussi!$E:$E,$K75,Flussi!$A:$A,$D$2),"")</f>
        <v/>
      </c>
      <c r="Y75" s="53" t="str">
        <f>IF(AND(TRUE,Y$66&lt;&gt;""),SUMIFS(Flussi!$F:$F,Flussi!$B:$B,Y$66,Flussi!$D:$D,$J75,Flussi!$E:$E,$K75,Flussi!$A:$A,$D$2),"")</f>
        <v/>
      </c>
      <c r="Z75" s="53" t="str">
        <f>IF(AND(TRUE,Z$66&lt;&gt;""),SUMIFS(Flussi!$F:$F,Flussi!$B:$B,Z$66,Flussi!$D:$D,$J75,Flussi!$E:$E,$K75,Flussi!$A:$A,$D$2),"")</f>
        <v/>
      </c>
      <c r="AA75" s="53" t="str">
        <f>IF(AND(TRUE,AA$66&lt;&gt;""),SUMIFS(Flussi!$F:$F,Flussi!$B:$B,AA$66,Flussi!$D:$D,$J75,Flussi!$E:$E,$K75,Flussi!$A:$A,$D$2),"")</f>
        <v/>
      </c>
      <c r="AB75" s="53" t="str">
        <f>IF(AND(TRUE,AB$66&lt;&gt;""),SUMIFS(Flussi!$F:$F,Flussi!$B:$B,AB$66,Flussi!$D:$D,$J75,Flussi!$E:$E,$K75,Flussi!$A:$A,$D$2),"")</f>
        <v/>
      </c>
      <c r="AC75" s="53" t="str">
        <f>IF(AND(TRUE,AC$66&lt;&gt;""),SUMIFS(Flussi!$F:$F,Flussi!$B:$B,AC$66,Flussi!$D:$D,$J75,Flussi!$E:$E,$K75,Flussi!$A:$A,$D$2),"")</f>
        <v/>
      </c>
      <c r="AD75" s="53" t="str">
        <f>IF(AND(TRUE,AD$66&lt;&gt;""),SUMIFS(Flussi!$F:$F,Flussi!$B:$B,AD$66,Flussi!$D:$D,$J75,Flussi!$E:$E,$K75,Flussi!$A:$A,$D$2),"")</f>
        <v/>
      </c>
      <c r="AE75" s="53" t="str">
        <f>IF(AND(TRUE,AE$66&lt;&gt;""),SUMIFS(Flussi!$F:$F,Flussi!$B:$B,AE$66,Flussi!$D:$D,$J75,Flussi!$E:$E,$K75,Flussi!$A:$A,$D$2),"")</f>
        <v/>
      </c>
      <c r="AF75" s="53" t="str">
        <f>IF(AND(TRUE,AF$66&lt;&gt;""),SUMIFS(Flussi!$F:$F,Flussi!$B:$B,AF$66,Flussi!$D:$D,$J75,Flussi!$E:$E,$K75,Flussi!$A:$A,$D$2),"")</f>
        <v/>
      </c>
      <c r="AG75" s="53" t="str">
        <f>IF(AND(TRUE,AG$66&lt;&gt;""),SUMIFS(Flussi!$F:$F,Flussi!$B:$B,AG$66,Flussi!$D:$D,$J75,Flussi!$E:$E,$K75,Flussi!$A:$A,$D$2),"")</f>
        <v/>
      </c>
      <c r="AH75" s="53" t="str">
        <f>IF(AND(TRUE,AH$66&lt;&gt;""),SUMIFS(Flussi!$F:$F,Flussi!$B:$B,AH$66,Flussi!$D:$D,$J75,Flussi!$E:$E,$K75,Flussi!$A:$A,$D$2),"")</f>
        <v/>
      </c>
      <c r="AI75" s="53" t="str">
        <f>IF(AND(TRUE,AI$66&lt;&gt;""),SUMIFS(Flussi!$F:$F,Flussi!$B:$B,AI$66,Flussi!$D:$D,$J75,Flussi!$E:$E,$K75,Flussi!$A:$A,$D$2),"")</f>
        <v/>
      </c>
      <c r="AJ75" s="53" t="str">
        <f>IF(AND(TRUE,AJ$66&lt;&gt;""),SUMIFS(Flussi!$F:$F,Flussi!$B:$B,AJ$66,Flussi!$D:$D,$J75,Flussi!$E:$E,$K75,Flussi!$A:$A,$D$2),"")</f>
        <v/>
      </c>
      <c r="AK75" s="53" t="str">
        <f>IF(AND(TRUE,AK$66&lt;&gt;""),SUMIFS(Flussi!$F:$F,Flussi!$B:$B,AK$66,Flussi!$D:$D,$J75,Flussi!$E:$E,$K75,Flussi!$A:$A,$D$2),"")</f>
        <v/>
      </c>
      <c r="AL75" s="53" t="str">
        <f>IF(AND(TRUE,AL$66&lt;&gt;""),SUMIFS(Flussi!$F:$F,Flussi!$B:$B,AL$66,Flussi!$D:$D,$J75,Flussi!$E:$E,$K75,Flussi!$A:$A,$D$2),"")</f>
        <v/>
      </c>
      <c r="AM75" s="53" t="str">
        <f>IF(AND(TRUE,AM$66&lt;&gt;""),SUMIFS(Flussi!$F:$F,Flussi!$B:$B,AM$66,Flussi!$D:$D,$J75,Flussi!$E:$E,$K75,Flussi!$A:$A,$D$2),"")</f>
        <v/>
      </c>
      <c r="AN75" s="53" t="str">
        <f>IF(AND(TRUE,AN$66&lt;&gt;""),SUMIFS(Flussi!$F:$F,Flussi!$B:$B,AN$66,Flussi!$D:$D,$J75,Flussi!$E:$E,$K75,Flussi!$A:$A,$D$2),"")</f>
        <v/>
      </c>
      <c r="AO75" s="53" t="str">
        <f>IF(AND(TRUE,AO$66&lt;&gt;""),SUMIFS(Flussi!$F:$F,Flussi!$B:$B,AO$66,Flussi!$D:$D,$J75,Flussi!$E:$E,$K75,Flussi!$A:$A,$D$2),"")</f>
        <v/>
      </c>
    </row>
    <row r="76" spans="9:41" ht="17" outlineLevel="1" x14ac:dyDescent="1.2">
      <c r="J76" s="68" t="s">
        <v>93</v>
      </c>
      <c r="K76" s="82" t="s">
        <v>92</v>
      </c>
      <c r="L76" s="53">
        <f>IF(AND(TRUE,L$66&lt;&gt;""),SUMIFS(Flussi!$F:$F,Flussi!$B:$B,L$66,Flussi!$D:$D,$J76,Flussi!$E:$E,$K76,Flussi!$A:$A,$D$2),"")</f>
        <v>0</v>
      </c>
      <c r="M76" s="53">
        <f>IF(AND(TRUE,M$66&lt;&gt;""),SUMIFS(Flussi!$F:$F,Flussi!$B:$B,M$66,Flussi!$D:$D,$J76,Flussi!$E:$E,$K76,Flussi!$A:$A,$D$2),"")</f>
        <v>0</v>
      </c>
      <c r="N76" s="53">
        <f>IF(AND(TRUE,N$66&lt;&gt;""),SUMIFS(Flussi!$F:$F,Flussi!$B:$B,N$66,Flussi!$D:$D,$J76,Flussi!$E:$E,$K76,Flussi!$A:$A,$D$2),"")</f>
        <v>0</v>
      </c>
      <c r="O76" s="53">
        <f>IF(AND(TRUE,O$66&lt;&gt;""),SUMIFS(Flussi!$F:$F,Flussi!$B:$B,O$66,Flussi!$D:$D,$J76,Flussi!$E:$E,$K76,Flussi!$A:$A,$D$2),"")</f>
        <v>0</v>
      </c>
      <c r="P76" s="53">
        <f>IF(AND(TRUE,P$66&lt;&gt;""),SUMIFS(Flussi!$F:$F,Flussi!$B:$B,P$66,Flussi!$D:$D,$J76,Flussi!$E:$E,$K76,Flussi!$A:$A,$D$2),"")</f>
        <v>0</v>
      </c>
      <c r="Q76" s="53" t="str">
        <f>IF(AND(TRUE,Q$66&lt;&gt;""),SUMIFS(Flussi!$F:$F,Flussi!$B:$B,Q$66,Flussi!$D:$D,$J76,Flussi!$E:$E,$K76,Flussi!$A:$A,$D$2),"")</f>
        <v/>
      </c>
      <c r="R76" s="53" t="str">
        <f>IF(AND(TRUE,R$66&lt;&gt;""),SUMIFS(Flussi!$F:$F,Flussi!$B:$B,R$66,Flussi!$D:$D,$J76,Flussi!$E:$E,$K76,Flussi!$A:$A,$D$2),"")</f>
        <v/>
      </c>
      <c r="S76" s="53" t="str">
        <f>IF(AND(TRUE,S$66&lt;&gt;""),SUMIFS(Flussi!$F:$F,Flussi!$B:$B,S$66,Flussi!$D:$D,$J76,Flussi!$E:$E,$K76,Flussi!$A:$A,$D$2),"")</f>
        <v/>
      </c>
      <c r="T76" s="53" t="str">
        <f>IF(AND(TRUE,T$66&lt;&gt;""),SUMIFS(Flussi!$F:$F,Flussi!$B:$B,T$66,Flussi!$D:$D,$J76,Flussi!$E:$E,$K76,Flussi!$A:$A,$D$2),"")</f>
        <v/>
      </c>
      <c r="U76" s="53" t="str">
        <f>IF(AND(TRUE,U$66&lt;&gt;""),SUMIFS(Flussi!$F:$F,Flussi!$B:$B,U$66,Flussi!$D:$D,$J76,Flussi!$E:$E,$K76,Flussi!$A:$A,$D$2),"")</f>
        <v/>
      </c>
      <c r="V76" s="53" t="str">
        <f>IF(AND(TRUE,V$66&lt;&gt;""),SUMIFS(Flussi!$F:$F,Flussi!$B:$B,V$66,Flussi!$D:$D,$J76,Flussi!$E:$E,$K76,Flussi!$A:$A,$D$2),"")</f>
        <v/>
      </c>
      <c r="W76" s="53" t="str">
        <f>IF(AND(TRUE,W$66&lt;&gt;""),SUMIFS(Flussi!$F:$F,Flussi!$B:$B,W$66,Flussi!$D:$D,$J76,Flussi!$E:$E,$K76,Flussi!$A:$A,$D$2),"")</f>
        <v/>
      </c>
      <c r="X76" s="53" t="str">
        <f>IF(AND(TRUE,X$66&lt;&gt;""),SUMIFS(Flussi!$F:$F,Flussi!$B:$B,X$66,Flussi!$D:$D,$J76,Flussi!$E:$E,$K76,Flussi!$A:$A,$D$2),"")</f>
        <v/>
      </c>
      <c r="Y76" s="53" t="str">
        <f>IF(AND(TRUE,Y$66&lt;&gt;""),SUMIFS(Flussi!$F:$F,Flussi!$B:$B,Y$66,Flussi!$D:$D,$J76,Flussi!$E:$E,$K76,Flussi!$A:$A,$D$2),"")</f>
        <v/>
      </c>
      <c r="Z76" s="53" t="str">
        <f>IF(AND(TRUE,Z$66&lt;&gt;""),SUMIFS(Flussi!$F:$F,Flussi!$B:$B,Z$66,Flussi!$D:$D,$J76,Flussi!$E:$E,$K76,Flussi!$A:$A,$D$2),"")</f>
        <v/>
      </c>
      <c r="AA76" s="53" t="str">
        <f>IF(AND(TRUE,AA$66&lt;&gt;""),SUMIFS(Flussi!$F:$F,Flussi!$B:$B,AA$66,Flussi!$D:$D,$J76,Flussi!$E:$E,$K76,Flussi!$A:$A,$D$2),"")</f>
        <v/>
      </c>
      <c r="AB76" s="53" t="str">
        <f>IF(AND(TRUE,AB$66&lt;&gt;""),SUMIFS(Flussi!$F:$F,Flussi!$B:$B,AB$66,Flussi!$D:$D,$J76,Flussi!$E:$E,$K76,Flussi!$A:$A,$D$2),"")</f>
        <v/>
      </c>
      <c r="AC76" s="53" t="str">
        <f>IF(AND(TRUE,AC$66&lt;&gt;""),SUMIFS(Flussi!$F:$F,Flussi!$B:$B,AC$66,Flussi!$D:$D,$J76,Flussi!$E:$E,$K76,Flussi!$A:$A,$D$2),"")</f>
        <v/>
      </c>
      <c r="AD76" s="53" t="str">
        <f>IF(AND(TRUE,AD$66&lt;&gt;""),SUMIFS(Flussi!$F:$F,Flussi!$B:$B,AD$66,Flussi!$D:$D,$J76,Flussi!$E:$E,$K76,Flussi!$A:$A,$D$2),"")</f>
        <v/>
      </c>
      <c r="AE76" s="53" t="str">
        <f>IF(AND(TRUE,AE$66&lt;&gt;""),SUMIFS(Flussi!$F:$F,Flussi!$B:$B,AE$66,Flussi!$D:$D,$J76,Flussi!$E:$E,$K76,Flussi!$A:$A,$D$2),"")</f>
        <v/>
      </c>
      <c r="AF76" s="53" t="str">
        <f>IF(AND(TRUE,AF$66&lt;&gt;""),SUMIFS(Flussi!$F:$F,Flussi!$B:$B,AF$66,Flussi!$D:$D,$J76,Flussi!$E:$E,$K76,Flussi!$A:$A,$D$2),"")</f>
        <v/>
      </c>
      <c r="AG76" s="53" t="str">
        <f>IF(AND(TRUE,AG$66&lt;&gt;""),SUMIFS(Flussi!$F:$F,Flussi!$B:$B,AG$66,Flussi!$D:$D,$J76,Flussi!$E:$E,$K76,Flussi!$A:$A,$D$2),"")</f>
        <v/>
      </c>
      <c r="AH76" s="53" t="str">
        <f>IF(AND(TRUE,AH$66&lt;&gt;""),SUMIFS(Flussi!$F:$F,Flussi!$B:$B,AH$66,Flussi!$D:$D,$J76,Flussi!$E:$E,$K76,Flussi!$A:$A,$D$2),"")</f>
        <v/>
      </c>
      <c r="AI76" s="53" t="str">
        <f>IF(AND(TRUE,AI$66&lt;&gt;""),SUMIFS(Flussi!$F:$F,Flussi!$B:$B,AI$66,Flussi!$D:$D,$J76,Flussi!$E:$E,$K76,Flussi!$A:$A,$D$2),"")</f>
        <v/>
      </c>
      <c r="AJ76" s="53" t="str">
        <f>IF(AND(TRUE,AJ$66&lt;&gt;""),SUMIFS(Flussi!$F:$F,Flussi!$B:$B,AJ$66,Flussi!$D:$D,$J76,Flussi!$E:$E,$K76,Flussi!$A:$A,$D$2),"")</f>
        <v/>
      </c>
      <c r="AK76" s="53" t="str">
        <f>IF(AND(TRUE,AK$66&lt;&gt;""),SUMIFS(Flussi!$F:$F,Flussi!$B:$B,AK$66,Flussi!$D:$D,$J76,Flussi!$E:$E,$K76,Flussi!$A:$A,$D$2),"")</f>
        <v/>
      </c>
      <c r="AL76" s="53" t="str">
        <f>IF(AND(TRUE,AL$66&lt;&gt;""),SUMIFS(Flussi!$F:$F,Flussi!$B:$B,AL$66,Flussi!$D:$D,$J76,Flussi!$E:$E,$K76,Flussi!$A:$A,$D$2),"")</f>
        <v/>
      </c>
      <c r="AM76" s="53" t="str">
        <f>IF(AND(TRUE,AM$66&lt;&gt;""),SUMIFS(Flussi!$F:$F,Flussi!$B:$B,AM$66,Flussi!$D:$D,$J76,Flussi!$E:$E,$K76,Flussi!$A:$A,$D$2),"")</f>
        <v/>
      </c>
      <c r="AN76" s="53" t="str">
        <f>IF(AND(TRUE,AN$66&lt;&gt;""),SUMIFS(Flussi!$F:$F,Flussi!$B:$B,AN$66,Flussi!$D:$D,$J76,Flussi!$E:$E,$K76,Flussi!$A:$A,$D$2),"")</f>
        <v/>
      </c>
      <c r="AO76" s="53" t="str">
        <f>IF(AND(TRUE,AO$66&lt;&gt;""),SUMIFS(Flussi!$F:$F,Flussi!$B:$B,AO$66,Flussi!$D:$D,$J76,Flussi!$E:$E,$K76,Flussi!$A:$A,$D$2),"")</f>
        <v/>
      </c>
    </row>
    <row r="77" spans="9:41" ht="17" outlineLevel="1" x14ac:dyDescent="1.2">
      <c r="J77" s="68" t="s">
        <v>90</v>
      </c>
      <c r="K77" s="82" t="s">
        <v>91</v>
      </c>
      <c r="L77" s="53">
        <f>IF(AND(TRUE,L$66&lt;&gt;""),SUMIFS(Flussi!$F:$F,Flussi!$B:$B,L$66,Flussi!$D:$D,$J77,Flussi!$E:$E,$K77,Flussi!$A:$A,$D$2),"")</f>
        <v>-1220</v>
      </c>
      <c r="M77" s="53">
        <f>IF(AND(TRUE,M$66&lt;&gt;""),SUMIFS(Flussi!$F:$F,Flussi!$B:$B,M$66,Flussi!$D:$D,$J77,Flussi!$E:$E,$K77,Flussi!$A:$A,$D$2),"")</f>
        <v>0</v>
      </c>
      <c r="N77" s="53">
        <f>IF(AND(TRUE,N$66&lt;&gt;""),SUMIFS(Flussi!$F:$F,Flussi!$B:$B,N$66,Flussi!$D:$D,$J77,Flussi!$E:$E,$K77,Flussi!$A:$A,$D$2),"")</f>
        <v>0</v>
      </c>
      <c r="O77" s="53">
        <f>IF(AND(TRUE,O$66&lt;&gt;""),SUMIFS(Flussi!$F:$F,Flussi!$B:$B,O$66,Flussi!$D:$D,$J77,Flussi!$E:$E,$K77,Flussi!$A:$A,$D$2),"")</f>
        <v>0</v>
      </c>
      <c r="P77" s="53">
        <f>IF(AND(TRUE,P$66&lt;&gt;""),SUMIFS(Flussi!$F:$F,Flussi!$B:$B,P$66,Flussi!$D:$D,$J77,Flussi!$E:$E,$K77,Flussi!$A:$A,$D$2),"")</f>
        <v>0</v>
      </c>
      <c r="Q77" s="53" t="str">
        <f>IF(AND(TRUE,Q$66&lt;&gt;""),SUMIFS(Flussi!$F:$F,Flussi!$B:$B,Q$66,Flussi!$D:$D,$J77,Flussi!$E:$E,$K77,Flussi!$A:$A,$D$2),"")</f>
        <v/>
      </c>
      <c r="R77" s="53" t="str">
        <f>IF(AND(TRUE,R$66&lt;&gt;""),SUMIFS(Flussi!$F:$F,Flussi!$B:$B,R$66,Flussi!$D:$D,$J77,Flussi!$E:$E,$K77,Flussi!$A:$A,$D$2),"")</f>
        <v/>
      </c>
      <c r="S77" s="53" t="str">
        <f>IF(AND(TRUE,S$66&lt;&gt;""),SUMIFS(Flussi!$F:$F,Flussi!$B:$B,S$66,Flussi!$D:$D,$J77,Flussi!$E:$E,$K77,Flussi!$A:$A,$D$2),"")</f>
        <v/>
      </c>
      <c r="T77" s="53" t="str">
        <f>IF(AND(TRUE,T$66&lt;&gt;""),SUMIFS(Flussi!$F:$F,Flussi!$B:$B,T$66,Flussi!$D:$D,$J77,Flussi!$E:$E,$K77,Flussi!$A:$A,$D$2),"")</f>
        <v/>
      </c>
      <c r="U77" s="53" t="str">
        <f>IF(AND(TRUE,U$66&lt;&gt;""),SUMIFS(Flussi!$F:$F,Flussi!$B:$B,U$66,Flussi!$D:$D,$J77,Flussi!$E:$E,$K77,Flussi!$A:$A,$D$2),"")</f>
        <v/>
      </c>
      <c r="V77" s="53" t="str">
        <f>IF(AND(TRUE,V$66&lt;&gt;""),SUMIFS(Flussi!$F:$F,Flussi!$B:$B,V$66,Flussi!$D:$D,$J77,Flussi!$E:$E,$K77,Flussi!$A:$A,$D$2),"")</f>
        <v/>
      </c>
      <c r="W77" s="53" t="str">
        <f>IF(AND(TRUE,W$66&lt;&gt;""),SUMIFS(Flussi!$F:$F,Flussi!$B:$B,W$66,Flussi!$D:$D,$J77,Flussi!$E:$E,$K77,Flussi!$A:$A,$D$2),"")</f>
        <v/>
      </c>
      <c r="X77" s="53" t="str">
        <f>IF(AND(TRUE,X$66&lt;&gt;""),SUMIFS(Flussi!$F:$F,Flussi!$B:$B,X$66,Flussi!$D:$D,$J77,Flussi!$E:$E,$K77,Flussi!$A:$A,$D$2),"")</f>
        <v/>
      </c>
      <c r="Y77" s="53" t="str">
        <f>IF(AND(TRUE,Y$66&lt;&gt;""),SUMIFS(Flussi!$F:$F,Flussi!$B:$B,Y$66,Flussi!$D:$D,$J77,Flussi!$E:$E,$K77,Flussi!$A:$A,$D$2),"")</f>
        <v/>
      </c>
      <c r="Z77" s="53" t="str">
        <f>IF(AND(TRUE,Z$66&lt;&gt;""),SUMIFS(Flussi!$F:$F,Flussi!$B:$B,Z$66,Flussi!$D:$D,$J77,Flussi!$E:$E,$K77,Flussi!$A:$A,$D$2),"")</f>
        <v/>
      </c>
      <c r="AA77" s="53" t="str">
        <f>IF(AND(TRUE,AA$66&lt;&gt;""),SUMIFS(Flussi!$F:$F,Flussi!$B:$B,AA$66,Flussi!$D:$D,$J77,Flussi!$E:$E,$K77,Flussi!$A:$A,$D$2),"")</f>
        <v/>
      </c>
      <c r="AB77" s="53" t="str">
        <f>IF(AND(TRUE,AB$66&lt;&gt;""),SUMIFS(Flussi!$F:$F,Flussi!$B:$B,AB$66,Flussi!$D:$D,$J77,Flussi!$E:$E,$K77,Flussi!$A:$A,$D$2),"")</f>
        <v/>
      </c>
      <c r="AC77" s="53" t="str">
        <f>IF(AND(TRUE,AC$66&lt;&gt;""),SUMIFS(Flussi!$F:$F,Flussi!$B:$B,AC$66,Flussi!$D:$D,$J77,Flussi!$E:$E,$K77,Flussi!$A:$A,$D$2),"")</f>
        <v/>
      </c>
      <c r="AD77" s="53" t="str">
        <f>IF(AND(TRUE,AD$66&lt;&gt;""),SUMIFS(Flussi!$F:$F,Flussi!$B:$B,AD$66,Flussi!$D:$D,$J77,Flussi!$E:$E,$K77,Flussi!$A:$A,$D$2),"")</f>
        <v/>
      </c>
      <c r="AE77" s="53" t="str">
        <f>IF(AND(TRUE,AE$66&lt;&gt;""),SUMIFS(Flussi!$F:$F,Flussi!$B:$B,AE$66,Flussi!$D:$D,$J77,Flussi!$E:$E,$K77,Flussi!$A:$A,$D$2),"")</f>
        <v/>
      </c>
      <c r="AF77" s="53" t="str">
        <f>IF(AND(TRUE,AF$66&lt;&gt;""),SUMIFS(Flussi!$F:$F,Flussi!$B:$B,AF$66,Flussi!$D:$D,$J77,Flussi!$E:$E,$K77,Flussi!$A:$A,$D$2),"")</f>
        <v/>
      </c>
      <c r="AG77" s="53" t="str">
        <f>IF(AND(TRUE,AG$66&lt;&gt;""),SUMIFS(Flussi!$F:$F,Flussi!$B:$B,AG$66,Flussi!$D:$D,$J77,Flussi!$E:$E,$K77,Flussi!$A:$A,$D$2),"")</f>
        <v/>
      </c>
      <c r="AH77" s="53" t="str">
        <f>IF(AND(TRUE,AH$66&lt;&gt;""),SUMIFS(Flussi!$F:$F,Flussi!$B:$B,AH$66,Flussi!$D:$D,$J77,Flussi!$E:$E,$K77,Flussi!$A:$A,$D$2),"")</f>
        <v/>
      </c>
      <c r="AI77" s="53" t="str">
        <f>IF(AND(TRUE,AI$66&lt;&gt;""),SUMIFS(Flussi!$F:$F,Flussi!$B:$B,AI$66,Flussi!$D:$D,$J77,Flussi!$E:$E,$K77,Flussi!$A:$A,$D$2),"")</f>
        <v/>
      </c>
      <c r="AJ77" s="53" t="str">
        <f>IF(AND(TRUE,AJ$66&lt;&gt;""),SUMIFS(Flussi!$F:$F,Flussi!$B:$B,AJ$66,Flussi!$D:$D,$J77,Flussi!$E:$E,$K77,Flussi!$A:$A,$D$2),"")</f>
        <v/>
      </c>
      <c r="AK77" s="53" t="str">
        <f>IF(AND(TRUE,AK$66&lt;&gt;""),SUMIFS(Flussi!$F:$F,Flussi!$B:$B,AK$66,Flussi!$D:$D,$J77,Flussi!$E:$E,$K77,Flussi!$A:$A,$D$2),"")</f>
        <v/>
      </c>
      <c r="AL77" s="53" t="str">
        <f>IF(AND(TRUE,AL$66&lt;&gt;""),SUMIFS(Flussi!$F:$F,Flussi!$B:$B,AL$66,Flussi!$D:$D,$J77,Flussi!$E:$E,$K77,Flussi!$A:$A,$D$2),"")</f>
        <v/>
      </c>
      <c r="AM77" s="53" t="str">
        <f>IF(AND(TRUE,AM$66&lt;&gt;""),SUMIFS(Flussi!$F:$F,Flussi!$B:$B,AM$66,Flussi!$D:$D,$J77,Flussi!$E:$E,$K77,Flussi!$A:$A,$D$2),"")</f>
        <v/>
      </c>
      <c r="AN77" s="53" t="str">
        <f>IF(AND(TRUE,AN$66&lt;&gt;""),SUMIFS(Flussi!$F:$F,Flussi!$B:$B,AN$66,Flussi!$D:$D,$J77,Flussi!$E:$E,$K77,Flussi!$A:$A,$D$2),"")</f>
        <v/>
      </c>
      <c r="AO77" s="53" t="str">
        <f>IF(AND(TRUE,AO$66&lt;&gt;""),SUMIFS(Flussi!$F:$F,Flussi!$B:$B,AO$66,Flussi!$D:$D,$J77,Flussi!$E:$E,$K77,Flussi!$A:$A,$D$2),"")</f>
        <v/>
      </c>
    </row>
    <row r="78" spans="9:41" ht="17" outlineLevel="1" x14ac:dyDescent="1.2">
      <c r="J78" s="68" t="s">
        <v>90</v>
      </c>
      <c r="K78" s="82" t="s">
        <v>116</v>
      </c>
      <c r="L78" s="53">
        <f>IF(AND(TRUE,L$66&lt;&gt;""),SUMIFS(Flussi!$F:$F,Flussi!$B:$B,L$66,Flussi!$D:$D,$J78,Flussi!$E:$E,$K78,Flussi!$A:$A,$D$2),"")</f>
        <v>-2372.61</v>
      </c>
      <c r="M78" s="53">
        <f>IF(AND(TRUE,M$66&lt;&gt;""),SUMIFS(Flussi!$F:$F,Flussi!$B:$B,M$66,Flussi!$D:$D,$J78,Flussi!$E:$E,$K78,Flussi!$A:$A,$D$2),"")</f>
        <v>0</v>
      </c>
      <c r="N78" s="53">
        <f>IF(AND(TRUE,N$66&lt;&gt;""),SUMIFS(Flussi!$F:$F,Flussi!$B:$B,N$66,Flussi!$D:$D,$J78,Flussi!$E:$E,$K78,Flussi!$A:$A,$D$2),"")</f>
        <v>0</v>
      </c>
      <c r="O78" s="53">
        <f>IF(AND(TRUE,O$66&lt;&gt;""),SUMIFS(Flussi!$F:$F,Flussi!$B:$B,O$66,Flussi!$D:$D,$J78,Flussi!$E:$E,$K78,Flussi!$A:$A,$D$2),"")</f>
        <v>0</v>
      </c>
      <c r="P78" s="53">
        <f>IF(AND(TRUE,P$66&lt;&gt;""),SUMIFS(Flussi!$F:$F,Flussi!$B:$B,P$66,Flussi!$D:$D,$J78,Flussi!$E:$E,$K78,Flussi!$A:$A,$D$2),"")</f>
        <v>0</v>
      </c>
      <c r="Q78" s="53" t="str">
        <f>IF(AND(TRUE,Q$66&lt;&gt;""),SUMIFS(Flussi!$F:$F,Flussi!$B:$B,Q$66,Flussi!$D:$D,$J78,Flussi!$E:$E,$K78,Flussi!$A:$A,$D$2),"")</f>
        <v/>
      </c>
      <c r="R78" s="53" t="str">
        <f>IF(AND(TRUE,R$66&lt;&gt;""),SUMIFS(Flussi!$F:$F,Flussi!$B:$B,R$66,Flussi!$D:$D,$J78,Flussi!$E:$E,$K78,Flussi!$A:$A,$D$2),"")</f>
        <v/>
      </c>
      <c r="S78" s="53" t="str">
        <f>IF(AND(TRUE,S$66&lt;&gt;""),SUMIFS(Flussi!$F:$F,Flussi!$B:$B,S$66,Flussi!$D:$D,$J78,Flussi!$E:$E,$K78,Flussi!$A:$A,$D$2),"")</f>
        <v/>
      </c>
      <c r="T78" s="53" t="str">
        <f>IF(AND(TRUE,T$66&lt;&gt;""),SUMIFS(Flussi!$F:$F,Flussi!$B:$B,T$66,Flussi!$D:$D,$J78,Flussi!$E:$E,$K78,Flussi!$A:$A,$D$2),"")</f>
        <v/>
      </c>
      <c r="U78" s="53" t="str">
        <f>IF(AND(TRUE,U$66&lt;&gt;""),SUMIFS(Flussi!$F:$F,Flussi!$B:$B,U$66,Flussi!$D:$D,$J78,Flussi!$E:$E,$K78,Flussi!$A:$A,$D$2),"")</f>
        <v/>
      </c>
      <c r="V78" s="53" t="str">
        <f>IF(AND(TRUE,V$66&lt;&gt;""),SUMIFS(Flussi!$F:$F,Flussi!$B:$B,V$66,Flussi!$D:$D,$J78,Flussi!$E:$E,$K78,Flussi!$A:$A,$D$2),"")</f>
        <v/>
      </c>
      <c r="W78" s="53" t="str">
        <f>IF(AND(TRUE,W$66&lt;&gt;""),SUMIFS(Flussi!$F:$F,Flussi!$B:$B,W$66,Flussi!$D:$D,$J78,Flussi!$E:$E,$K78,Flussi!$A:$A,$D$2),"")</f>
        <v/>
      </c>
      <c r="X78" s="53" t="str">
        <f>IF(AND(TRUE,X$66&lt;&gt;""),SUMIFS(Flussi!$F:$F,Flussi!$B:$B,X$66,Flussi!$D:$D,$J78,Flussi!$E:$E,$K78,Flussi!$A:$A,$D$2),"")</f>
        <v/>
      </c>
      <c r="Y78" s="53" t="str">
        <f>IF(AND(TRUE,Y$66&lt;&gt;""),SUMIFS(Flussi!$F:$F,Flussi!$B:$B,Y$66,Flussi!$D:$D,$J78,Flussi!$E:$E,$K78,Flussi!$A:$A,$D$2),"")</f>
        <v/>
      </c>
      <c r="Z78" s="53" t="str">
        <f>IF(AND(TRUE,Z$66&lt;&gt;""),SUMIFS(Flussi!$F:$F,Flussi!$B:$B,Z$66,Flussi!$D:$D,$J78,Flussi!$E:$E,$K78,Flussi!$A:$A,$D$2),"")</f>
        <v/>
      </c>
      <c r="AA78" s="53" t="str">
        <f>IF(AND(TRUE,AA$66&lt;&gt;""),SUMIFS(Flussi!$F:$F,Flussi!$B:$B,AA$66,Flussi!$D:$D,$J78,Flussi!$E:$E,$K78,Flussi!$A:$A,$D$2),"")</f>
        <v/>
      </c>
      <c r="AB78" s="53" t="str">
        <f>IF(AND(TRUE,AB$66&lt;&gt;""),SUMIFS(Flussi!$F:$F,Flussi!$B:$B,AB$66,Flussi!$D:$D,$J78,Flussi!$E:$E,$K78,Flussi!$A:$A,$D$2),"")</f>
        <v/>
      </c>
      <c r="AC78" s="53" t="str">
        <f>IF(AND(TRUE,AC$66&lt;&gt;""),SUMIFS(Flussi!$F:$F,Flussi!$B:$B,AC$66,Flussi!$D:$D,$J78,Flussi!$E:$E,$K78,Flussi!$A:$A,$D$2),"")</f>
        <v/>
      </c>
      <c r="AD78" s="53" t="str">
        <f>IF(AND(TRUE,AD$66&lt;&gt;""),SUMIFS(Flussi!$F:$F,Flussi!$B:$B,AD$66,Flussi!$D:$D,$J78,Flussi!$E:$E,$K78,Flussi!$A:$A,$D$2),"")</f>
        <v/>
      </c>
      <c r="AE78" s="53" t="str">
        <f>IF(AND(TRUE,AE$66&lt;&gt;""),SUMIFS(Flussi!$F:$F,Flussi!$B:$B,AE$66,Flussi!$D:$D,$J78,Flussi!$E:$E,$K78,Flussi!$A:$A,$D$2),"")</f>
        <v/>
      </c>
      <c r="AF78" s="53" t="str">
        <f>IF(AND(TRUE,AF$66&lt;&gt;""),SUMIFS(Flussi!$F:$F,Flussi!$B:$B,AF$66,Flussi!$D:$D,$J78,Flussi!$E:$E,$K78,Flussi!$A:$A,$D$2),"")</f>
        <v/>
      </c>
      <c r="AG78" s="53" t="str">
        <f>IF(AND(TRUE,AG$66&lt;&gt;""),SUMIFS(Flussi!$F:$F,Flussi!$B:$B,AG$66,Flussi!$D:$D,$J78,Flussi!$E:$E,$K78,Flussi!$A:$A,$D$2),"")</f>
        <v/>
      </c>
      <c r="AH78" s="53" t="str">
        <f>IF(AND(TRUE,AH$66&lt;&gt;""),SUMIFS(Flussi!$F:$F,Flussi!$B:$B,AH$66,Flussi!$D:$D,$J78,Flussi!$E:$E,$K78,Flussi!$A:$A,$D$2),"")</f>
        <v/>
      </c>
      <c r="AI78" s="53" t="str">
        <f>IF(AND(TRUE,AI$66&lt;&gt;""),SUMIFS(Flussi!$F:$F,Flussi!$B:$B,AI$66,Flussi!$D:$D,$J78,Flussi!$E:$E,$K78,Flussi!$A:$A,$D$2),"")</f>
        <v/>
      </c>
      <c r="AJ78" s="53" t="str">
        <f>IF(AND(TRUE,AJ$66&lt;&gt;""),SUMIFS(Flussi!$F:$F,Flussi!$B:$B,AJ$66,Flussi!$D:$D,$J78,Flussi!$E:$E,$K78,Flussi!$A:$A,$D$2),"")</f>
        <v/>
      </c>
      <c r="AK78" s="53" t="str">
        <f>IF(AND(TRUE,AK$66&lt;&gt;""),SUMIFS(Flussi!$F:$F,Flussi!$B:$B,AK$66,Flussi!$D:$D,$J78,Flussi!$E:$E,$K78,Flussi!$A:$A,$D$2),"")</f>
        <v/>
      </c>
      <c r="AL78" s="53" t="str">
        <f>IF(AND(TRUE,AL$66&lt;&gt;""),SUMIFS(Flussi!$F:$F,Flussi!$B:$B,AL$66,Flussi!$D:$D,$J78,Flussi!$E:$E,$K78,Flussi!$A:$A,$D$2),"")</f>
        <v/>
      </c>
      <c r="AM78" s="53" t="str">
        <f>IF(AND(TRUE,AM$66&lt;&gt;""),SUMIFS(Flussi!$F:$F,Flussi!$B:$B,AM$66,Flussi!$D:$D,$J78,Flussi!$E:$E,$K78,Flussi!$A:$A,$D$2),"")</f>
        <v/>
      </c>
      <c r="AN78" s="53" t="str">
        <f>IF(AND(TRUE,AN$66&lt;&gt;""),SUMIFS(Flussi!$F:$F,Flussi!$B:$B,AN$66,Flussi!$D:$D,$J78,Flussi!$E:$E,$K78,Flussi!$A:$A,$D$2),"")</f>
        <v/>
      </c>
      <c r="AO78" s="53" t="str">
        <f>IF(AND(TRUE,AO$66&lt;&gt;""),SUMIFS(Flussi!$F:$F,Flussi!$B:$B,AO$66,Flussi!$D:$D,$J78,Flussi!$E:$E,$K78,Flussi!$A:$A,$D$2),"")</f>
        <v/>
      </c>
    </row>
    <row r="79" spans="9:41" ht="17" outlineLevel="1" x14ac:dyDescent="1.2">
      <c r="J79" s="68" t="s">
        <v>89</v>
      </c>
      <c r="K79" s="82" t="s">
        <v>5</v>
      </c>
      <c r="L79" s="53">
        <f>IF(AND(TRUE,L$66&lt;&gt;""),SUMIFS(Flussi!$F:$F,Flussi!$B:$B,L$66,Flussi!$D:$D,$J79,Flussi!$E:$E,$K79,Flussi!$A:$A,$D$2),"")</f>
        <v>0</v>
      </c>
      <c r="M79" s="53">
        <f>IF(AND(TRUE,M$66&lt;&gt;""),SUMIFS(Flussi!$F:$F,Flussi!$B:$B,M$66,Flussi!$D:$D,$J79,Flussi!$E:$E,$K79,Flussi!$A:$A,$D$2),"")</f>
        <v>0</v>
      </c>
      <c r="N79" s="53">
        <f>IF(AND(TRUE,N$66&lt;&gt;""),SUMIFS(Flussi!$F:$F,Flussi!$B:$B,N$66,Flussi!$D:$D,$J79,Flussi!$E:$E,$K79,Flussi!$A:$A,$D$2),"")</f>
        <v>-99.95</v>
      </c>
      <c r="O79" s="53">
        <f>IF(AND(TRUE,O$66&lt;&gt;""),SUMIFS(Flussi!$F:$F,Flussi!$B:$B,O$66,Flussi!$D:$D,$J79,Flussi!$E:$E,$K79,Flussi!$A:$A,$D$2),"")</f>
        <v>-168</v>
      </c>
      <c r="P79" s="53">
        <f>IF(AND(TRUE,P$66&lt;&gt;""),SUMIFS(Flussi!$F:$F,Flussi!$B:$B,P$66,Flussi!$D:$D,$J79,Flussi!$E:$E,$K79,Flussi!$A:$A,$D$2),"")</f>
        <v>0</v>
      </c>
      <c r="Q79" s="53" t="str">
        <f>IF(AND(TRUE,Q$66&lt;&gt;""),SUMIFS(Flussi!$F:$F,Flussi!$B:$B,Q$66,Flussi!$D:$D,$J79,Flussi!$E:$E,$K79,Flussi!$A:$A,$D$2),"")</f>
        <v/>
      </c>
      <c r="R79" s="53" t="str">
        <f>IF(AND(TRUE,R$66&lt;&gt;""),SUMIFS(Flussi!$F:$F,Flussi!$B:$B,R$66,Flussi!$D:$D,$J79,Flussi!$E:$E,$K79,Flussi!$A:$A,$D$2),"")</f>
        <v/>
      </c>
      <c r="S79" s="53" t="str">
        <f>IF(AND(TRUE,S$66&lt;&gt;""),SUMIFS(Flussi!$F:$F,Flussi!$B:$B,S$66,Flussi!$D:$D,$J79,Flussi!$E:$E,$K79,Flussi!$A:$A,$D$2),"")</f>
        <v/>
      </c>
      <c r="T79" s="53" t="str">
        <f>IF(AND(TRUE,T$66&lt;&gt;""),SUMIFS(Flussi!$F:$F,Flussi!$B:$B,T$66,Flussi!$D:$D,$J79,Flussi!$E:$E,$K79,Flussi!$A:$A,$D$2),"")</f>
        <v/>
      </c>
      <c r="U79" s="53" t="str">
        <f>IF(AND(TRUE,U$66&lt;&gt;""),SUMIFS(Flussi!$F:$F,Flussi!$B:$B,U$66,Flussi!$D:$D,$J79,Flussi!$E:$E,$K79,Flussi!$A:$A,$D$2),"")</f>
        <v/>
      </c>
      <c r="V79" s="53" t="str">
        <f>IF(AND(TRUE,V$66&lt;&gt;""),SUMIFS(Flussi!$F:$F,Flussi!$B:$B,V$66,Flussi!$D:$D,$J79,Flussi!$E:$E,$K79,Flussi!$A:$A,$D$2),"")</f>
        <v/>
      </c>
      <c r="W79" s="53" t="str">
        <f>IF(AND(TRUE,W$66&lt;&gt;""),SUMIFS(Flussi!$F:$F,Flussi!$B:$B,W$66,Flussi!$D:$D,$J79,Flussi!$E:$E,$K79,Flussi!$A:$A,$D$2),"")</f>
        <v/>
      </c>
      <c r="X79" s="53" t="str">
        <f>IF(AND(TRUE,X$66&lt;&gt;""),SUMIFS(Flussi!$F:$F,Flussi!$B:$B,X$66,Flussi!$D:$D,$J79,Flussi!$E:$E,$K79,Flussi!$A:$A,$D$2),"")</f>
        <v/>
      </c>
      <c r="Y79" s="53" t="str">
        <f>IF(AND(TRUE,Y$66&lt;&gt;""),SUMIFS(Flussi!$F:$F,Flussi!$B:$B,Y$66,Flussi!$D:$D,$J79,Flussi!$E:$E,$K79,Flussi!$A:$A,$D$2),"")</f>
        <v/>
      </c>
      <c r="Z79" s="53" t="str">
        <f>IF(AND(TRUE,Z$66&lt;&gt;""),SUMIFS(Flussi!$F:$F,Flussi!$B:$B,Z$66,Flussi!$D:$D,$J79,Flussi!$E:$E,$K79,Flussi!$A:$A,$D$2),"")</f>
        <v/>
      </c>
      <c r="AA79" s="53" t="str">
        <f>IF(AND(TRUE,AA$66&lt;&gt;""),SUMIFS(Flussi!$F:$F,Flussi!$B:$B,AA$66,Flussi!$D:$D,$J79,Flussi!$E:$E,$K79,Flussi!$A:$A,$D$2),"")</f>
        <v/>
      </c>
      <c r="AB79" s="53" t="str">
        <f>IF(AND(TRUE,AB$66&lt;&gt;""),SUMIFS(Flussi!$F:$F,Flussi!$B:$B,AB$66,Flussi!$D:$D,$J79,Flussi!$E:$E,$K79,Flussi!$A:$A,$D$2),"")</f>
        <v/>
      </c>
      <c r="AC79" s="53" t="str">
        <f>IF(AND(TRUE,AC$66&lt;&gt;""),SUMIFS(Flussi!$F:$F,Flussi!$B:$B,AC$66,Flussi!$D:$D,$J79,Flussi!$E:$E,$K79,Flussi!$A:$A,$D$2),"")</f>
        <v/>
      </c>
      <c r="AD79" s="53" t="str">
        <f>IF(AND(TRUE,AD$66&lt;&gt;""),SUMIFS(Flussi!$F:$F,Flussi!$B:$B,AD$66,Flussi!$D:$D,$J79,Flussi!$E:$E,$K79,Flussi!$A:$A,$D$2),"")</f>
        <v/>
      </c>
      <c r="AE79" s="53" t="str">
        <f>IF(AND(TRUE,AE$66&lt;&gt;""),SUMIFS(Flussi!$F:$F,Flussi!$B:$B,AE$66,Flussi!$D:$D,$J79,Flussi!$E:$E,$K79,Flussi!$A:$A,$D$2),"")</f>
        <v/>
      </c>
      <c r="AF79" s="53" t="str">
        <f>IF(AND(TRUE,AF$66&lt;&gt;""),SUMIFS(Flussi!$F:$F,Flussi!$B:$B,AF$66,Flussi!$D:$D,$J79,Flussi!$E:$E,$K79,Flussi!$A:$A,$D$2),"")</f>
        <v/>
      </c>
      <c r="AG79" s="53" t="str">
        <f>IF(AND(TRUE,AG$66&lt;&gt;""),SUMIFS(Flussi!$F:$F,Flussi!$B:$B,AG$66,Flussi!$D:$D,$J79,Flussi!$E:$E,$K79,Flussi!$A:$A,$D$2),"")</f>
        <v/>
      </c>
      <c r="AH79" s="53" t="str">
        <f>IF(AND(TRUE,AH$66&lt;&gt;""),SUMIFS(Flussi!$F:$F,Flussi!$B:$B,AH$66,Flussi!$D:$D,$J79,Flussi!$E:$E,$K79,Flussi!$A:$A,$D$2),"")</f>
        <v/>
      </c>
      <c r="AI79" s="53" t="str">
        <f>IF(AND(TRUE,AI$66&lt;&gt;""),SUMIFS(Flussi!$F:$F,Flussi!$B:$B,AI$66,Flussi!$D:$D,$J79,Flussi!$E:$E,$K79,Flussi!$A:$A,$D$2),"")</f>
        <v/>
      </c>
      <c r="AJ79" s="53" t="str">
        <f>IF(AND(TRUE,AJ$66&lt;&gt;""),SUMIFS(Flussi!$F:$F,Flussi!$B:$B,AJ$66,Flussi!$D:$D,$J79,Flussi!$E:$E,$K79,Flussi!$A:$A,$D$2),"")</f>
        <v/>
      </c>
      <c r="AK79" s="53" t="str">
        <f>IF(AND(TRUE,AK$66&lt;&gt;""),SUMIFS(Flussi!$F:$F,Flussi!$B:$B,AK$66,Flussi!$D:$D,$J79,Flussi!$E:$E,$K79,Flussi!$A:$A,$D$2),"")</f>
        <v/>
      </c>
      <c r="AL79" s="53" t="str">
        <f>IF(AND(TRUE,AL$66&lt;&gt;""),SUMIFS(Flussi!$F:$F,Flussi!$B:$B,AL$66,Flussi!$D:$D,$J79,Flussi!$E:$E,$K79,Flussi!$A:$A,$D$2),"")</f>
        <v/>
      </c>
      <c r="AM79" s="53" t="str">
        <f>IF(AND(TRUE,AM$66&lt;&gt;""),SUMIFS(Flussi!$F:$F,Flussi!$B:$B,AM$66,Flussi!$D:$D,$J79,Flussi!$E:$E,$K79,Flussi!$A:$A,$D$2),"")</f>
        <v/>
      </c>
      <c r="AN79" s="53" t="str">
        <f>IF(AND(TRUE,AN$66&lt;&gt;""),SUMIFS(Flussi!$F:$F,Flussi!$B:$B,AN$66,Flussi!$D:$D,$J79,Flussi!$E:$E,$K79,Flussi!$A:$A,$D$2),"")</f>
        <v/>
      </c>
      <c r="AO79" s="53" t="str">
        <f>IF(AND(TRUE,AO$66&lt;&gt;""),SUMIFS(Flussi!$F:$F,Flussi!$B:$B,AO$66,Flussi!$D:$D,$J79,Flussi!$E:$E,$K79,Flussi!$A:$A,$D$2),"")</f>
        <v/>
      </c>
    </row>
    <row r="80" spans="9:41" ht="17" outlineLevel="1" x14ac:dyDescent="1.2">
      <c r="J80" s="68" t="s">
        <v>88</v>
      </c>
      <c r="K80" s="82" t="s">
        <v>5</v>
      </c>
      <c r="L80" s="53">
        <f>IF(AND(TRUE,L$66&lt;&gt;""),SUMIFS(Flussi!$F:$F,Flussi!$B:$B,L$66,Flussi!$D:$D,$J80,Flussi!$E:$E,$K80,Flussi!$A:$A,$D$2),"")</f>
        <v>0</v>
      </c>
      <c r="M80" s="53">
        <f>IF(AND(TRUE,M$66&lt;&gt;""),SUMIFS(Flussi!$F:$F,Flussi!$B:$B,M$66,Flussi!$D:$D,$J80,Flussi!$E:$E,$K80,Flussi!$A:$A,$D$2),"")</f>
        <v>0</v>
      </c>
      <c r="N80" s="53">
        <f>IF(AND(TRUE,N$66&lt;&gt;""),SUMIFS(Flussi!$F:$F,Flussi!$B:$B,N$66,Flussi!$D:$D,$J80,Flussi!$E:$E,$K80,Flussi!$A:$A,$D$2),"")</f>
        <v>0</v>
      </c>
      <c r="O80" s="53">
        <f>IF(AND(TRUE,O$66&lt;&gt;""),SUMIFS(Flussi!$F:$F,Flussi!$B:$B,O$66,Flussi!$D:$D,$J80,Flussi!$E:$E,$K80,Flussi!$A:$A,$D$2),"")</f>
        <v>0</v>
      </c>
      <c r="P80" s="53">
        <f>IF(AND(TRUE,P$66&lt;&gt;""),SUMIFS(Flussi!$F:$F,Flussi!$B:$B,P$66,Flussi!$D:$D,$J80,Flussi!$E:$E,$K80,Flussi!$A:$A,$D$2),"")</f>
        <v>0</v>
      </c>
      <c r="Q80" s="53" t="str">
        <f>IF(AND(TRUE,Q$66&lt;&gt;""),SUMIFS(Flussi!$F:$F,Flussi!$B:$B,Q$66,Flussi!$D:$D,$J80,Flussi!$E:$E,$K80,Flussi!$A:$A,$D$2),"")</f>
        <v/>
      </c>
      <c r="R80" s="53" t="str">
        <f>IF(AND(TRUE,R$66&lt;&gt;""),SUMIFS(Flussi!$F:$F,Flussi!$B:$B,R$66,Flussi!$D:$D,$J80,Flussi!$E:$E,$K80,Flussi!$A:$A,$D$2),"")</f>
        <v/>
      </c>
      <c r="S80" s="53" t="str">
        <f>IF(AND(TRUE,S$66&lt;&gt;""),SUMIFS(Flussi!$F:$F,Flussi!$B:$B,S$66,Flussi!$D:$D,$J80,Flussi!$E:$E,$K80,Flussi!$A:$A,$D$2),"")</f>
        <v/>
      </c>
      <c r="T80" s="53" t="str">
        <f>IF(AND(TRUE,T$66&lt;&gt;""),SUMIFS(Flussi!$F:$F,Flussi!$B:$B,T$66,Flussi!$D:$D,$J80,Flussi!$E:$E,$K80,Flussi!$A:$A,$D$2),"")</f>
        <v/>
      </c>
      <c r="U80" s="53" t="str">
        <f>IF(AND(TRUE,U$66&lt;&gt;""),SUMIFS(Flussi!$F:$F,Flussi!$B:$B,U$66,Flussi!$D:$D,$J80,Flussi!$E:$E,$K80,Flussi!$A:$A,$D$2),"")</f>
        <v/>
      </c>
      <c r="V80" s="53" t="str">
        <f>IF(AND(TRUE,V$66&lt;&gt;""),SUMIFS(Flussi!$F:$F,Flussi!$B:$B,V$66,Flussi!$D:$D,$J80,Flussi!$E:$E,$K80,Flussi!$A:$A,$D$2),"")</f>
        <v/>
      </c>
      <c r="W80" s="53" t="str">
        <f>IF(AND(TRUE,W$66&lt;&gt;""),SUMIFS(Flussi!$F:$F,Flussi!$B:$B,W$66,Flussi!$D:$D,$J80,Flussi!$E:$E,$K80,Flussi!$A:$A,$D$2),"")</f>
        <v/>
      </c>
      <c r="X80" s="53" t="str">
        <f>IF(AND(TRUE,X$66&lt;&gt;""),SUMIFS(Flussi!$F:$F,Flussi!$B:$B,X$66,Flussi!$D:$D,$J80,Flussi!$E:$E,$K80,Flussi!$A:$A,$D$2),"")</f>
        <v/>
      </c>
      <c r="Y80" s="53" t="str">
        <f>IF(AND(TRUE,Y$66&lt;&gt;""),SUMIFS(Flussi!$F:$F,Flussi!$B:$B,Y$66,Flussi!$D:$D,$J80,Flussi!$E:$E,$K80,Flussi!$A:$A,$D$2),"")</f>
        <v/>
      </c>
      <c r="Z80" s="53" t="str">
        <f>IF(AND(TRUE,Z$66&lt;&gt;""),SUMIFS(Flussi!$F:$F,Flussi!$B:$B,Z$66,Flussi!$D:$D,$J80,Flussi!$E:$E,$K80,Flussi!$A:$A,$D$2),"")</f>
        <v/>
      </c>
      <c r="AA80" s="53" t="str">
        <f>IF(AND(TRUE,AA$66&lt;&gt;""),SUMIFS(Flussi!$F:$F,Flussi!$B:$B,AA$66,Flussi!$D:$D,$J80,Flussi!$E:$E,$K80,Flussi!$A:$A,$D$2),"")</f>
        <v/>
      </c>
      <c r="AB80" s="53" t="str">
        <f>IF(AND(TRUE,AB$66&lt;&gt;""),SUMIFS(Flussi!$F:$F,Flussi!$B:$B,AB$66,Flussi!$D:$D,$J80,Flussi!$E:$E,$K80,Flussi!$A:$A,$D$2),"")</f>
        <v/>
      </c>
      <c r="AC80" s="53" t="str">
        <f>IF(AND(TRUE,AC$66&lt;&gt;""),SUMIFS(Flussi!$F:$F,Flussi!$B:$B,AC$66,Flussi!$D:$D,$J80,Flussi!$E:$E,$K80,Flussi!$A:$A,$D$2),"")</f>
        <v/>
      </c>
      <c r="AD80" s="53" t="str">
        <f>IF(AND(TRUE,AD$66&lt;&gt;""),SUMIFS(Flussi!$F:$F,Flussi!$B:$B,AD$66,Flussi!$D:$D,$J80,Flussi!$E:$E,$K80,Flussi!$A:$A,$D$2),"")</f>
        <v/>
      </c>
      <c r="AE80" s="53" t="str">
        <f>IF(AND(TRUE,AE$66&lt;&gt;""),SUMIFS(Flussi!$F:$F,Flussi!$B:$B,AE$66,Flussi!$D:$D,$J80,Flussi!$E:$E,$K80,Flussi!$A:$A,$D$2),"")</f>
        <v/>
      </c>
      <c r="AF80" s="53" t="str">
        <f>IF(AND(TRUE,AF$66&lt;&gt;""),SUMIFS(Flussi!$F:$F,Flussi!$B:$B,AF$66,Flussi!$D:$D,$J80,Flussi!$E:$E,$K80,Flussi!$A:$A,$D$2),"")</f>
        <v/>
      </c>
      <c r="AG80" s="53" t="str">
        <f>IF(AND(TRUE,AG$66&lt;&gt;""),SUMIFS(Flussi!$F:$F,Flussi!$B:$B,AG$66,Flussi!$D:$D,$J80,Flussi!$E:$E,$K80,Flussi!$A:$A,$D$2),"")</f>
        <v/>
      </c>
      <c r="AH80" s="53" t="str">
        <f>IF(AND(TRUE,AH$66&lt;&gt;""),SUMIFS(Flussi!$F:$F,Flussi!$B:$B,AH$66,Flussi!$D:$D,$J80,Flussi!$E:$E,$K80,Flussi!$A:$A,$D$2),"")</f>
        <v/>
      </c>
      <c r="AI80" s="53" t="str">
        <f>IF(AND(TRUE,AI$66&lt;&gt;""),SUMIFS(Flussi!$F:$F,Flussi!$B:$B,AI$66,Flussi!$D:$D,$J80,Flussi!$E:$E,$K80,Flussi!$A:$A,$D$2),"")</f>
        <v/>
      </c>
      <c r="AJ80" s="53" t="str">
        <f>IF(AND(TRUE,AJ$66&lt;&gt;""),SUMIFS(Flussi!$F:$F,Flussi!$B:$B,AJ$66,Flussi!$D:$D,$J80,Flussi!$E:$E,$K80,Flussi!$A:$A,$D$2),"")</f>
        <v/>
      </c>
      <c r="AK80" s="53" t="str">
        <f>IF(AND(TRUE,AK$66&lt;&gt;""),SUMIFS(Flussi!$F:$F,Flussi!$B:$B,AK$66,Flussi!$D:$D,$J80,Flussi!$E:$E,$K80,Flussi!$A:$A,$D$2),"")</f>
        <v/>
      </c>
      <c r="AL80" s="53" t="str">
        <f>IF(AND(TRUE,AL$66&lt;&gt;""),SUMIFS(Flussi!$F:$F,Flussi!$B:$B,AL$66,Flussi!$D:$D,$J80,Flussi!$E:$E,$K80,Flussi!$A:$A,$D$2),"")</f>
        <v/>
      </c>
      <c r="AM80" s="53" t="str">
        <f>IF(AND(TRUE,AM$66&lt;&gt;""),SUMIFS(Flussi!$F:$F,Flussi!$B:$B,AM$66,Flussi!$D:$D,$J80,Flussi!$E:$E,$K80,Flussi!$A:$A,$D$2),"")</f>
        <v/>
      </c>
      <c r="AN80" s="53" t="str">
        <f>IF(AND(TRUE,AN$66&lt;&gt;""),SUMIFS(Flussi!$F:$F,Flussi!$B:$B,AN$66,Flussi!$D:$D,$J80,Flussi!$E:$E,$K80,Flussi!$A:$A,$D$2),"")</f>
        <v/>
      </c>
      <c r="AO80" s="53" t="str">
        <f>IF(AND(TRUE,AO$66&lt;&gt;""),SUMIFS(Flussi!$F:$F,Flussi!$B:$B,AO$66,Flussi!$D:$D,$J80,Flussi!$E:$E,$K80,Flussi!$A:$A,$D$2),"")</f>
        <v/>
      </c>
    </row>
    <row r="81" spans="8:41" ht="17" outlineLevel="1" x14ac:dyDescent="1.2">
      <c r="J81" s="68" t="s">
        <v>87</v>
      </c>
      <c r="K81" s="82" t="s">
        <v>5</v>
      </c>
      <c r="L81" s="53">
        <f>IF(AND(TRUE,L$66&lt;&gt;""),SUMIFS(Flussi!$F:$F,Flussi!$B:$B,L$66,Flussi!$D:$D,$J81,Flussi!$E:$E,$K81,Flussi!$A:$A,$D$2),"")</f>
        <v>0</v>
      </c>
      <c r="M81" s="53">
        <f>IF(AND(TRUE,M$66&lt;&gt;""),SUMIFS(Flussi!$F:$F,Flussi!$B:$B,M$66,Flussi!$D:$D,$J81,Flussi!$E:$E,$K81,Flussi!$A:$A,$D$2),"")</f>
        <v>0</v>
      </c>
      <c r="N81" s="53">
        <f>IF(AND(TRUE,N$66&lt;&gt;""),SUMIFS(Flussi!$F:$F,Flussi!$B:$B,N$66,Flussi!$D:$D,$J81,Flussi!$E:$E,$K81,Flussi!$A:$A,$D$2),"")</f>
        <v>0</v>
      </c>
      <c r="O81" s="53">
        <f>IF(AND(TRUE,O$66&lt;&gt;""),SUMIFS(Flussi!$F:$F,Flussi!$B:$B,O$66,Flussi!$D:$D,$J81,Flussi!$E:$E,$K81,Flussi!$A:$A,$D$2),"")</f>
        <v>0</v>
      </c>
      <c r="P81" s="53">
        <f>IF(AND(TRUE,P$66&lt;&gt;""),SUMIFS(Flussi!$F:$F,Flussi!$B:$B,P$66,Flussi!$D:$D,$J81,Flussi!$E:$E,$K81,Flussi!$A:$A,$D$2),"")</f>
        <v>0</v>
      </c>
      <c r="Q81" s="53" t="str">
        <f>IF(AND(TRUE,Q$66&lt;&gt;""),SUMIFS(Flussi!$F:$F,Flussi!$B:$B,Q$66,Flussi!$D:$D,$J81,Flussi!$E:$E,$K81,Flussi!$A:$A,$D$2),"")</f>
        <v/>
      </c>
      <c r="R81" s="53" t="str">
        <f>IF(AND(TRUE,R$66&lt;&gt;""),SUMIFS(Flussi!$F:$F,Flussi!$B:$B,R$66,Flussi!$D:$D,$J81,Flussi!$E:$E,$K81,Flussi!$A:$A,$D$2),"")</f>
        <v/>
      </c>
      <c r="S81" s="53" t="str">
        <f>IF(AND(TRUE,S$66&lt;&gt;""),SUMIFS(Flussi!$F:$F,Flussi!$B:$B,S$66,Flussi!$D:$D,$J81,Flussi!$E:$E,$K81,Flussi!$A:$A,$D$2),"")</f>
        <v/>
      </c>
      <c r="T81" s="53" t="str">
        <f>IF(AND(TRUE,T$66&lt;&gt;""),SUMIFS(Flussi!$F:$F,Flussi!$B:$B,T$66,Flussi!$D:$D,$J81,Flussi!$E:$E,$K81,Flussi!$A:$A,$D$2),"")</f>
        <v/>
      </c>
      <c r="U81" s="53" t="str">
        <f>IF(AND(TRUE,U$66&lt;&gt;""),SUMIFS(Flussi!$F:$F,Flussi!$B:$B,U$66,Flussi!$D:$D,$J81,Flussi!$E:$E,$K81,Flussi!$A:$A,$D$2),"")</f>
        <v/>
      </c>
      <c r="V81" s="53" t="str">
        <f>IF(AND(TRUE,V$66&lt;&gt;""),SUMIFS(Flussi!$F:$F,Flussi!$B:$B,V$66,Flussi!$D:$D,$J81,Flussi!$E:$E,$K81,Flussi!$A:$A,$D$2),"")</f>
        <v/>
      </c>
      <c r="W81" s="53" t="str">
        <f>IF(AND(TRUE,W$66&lt;&gt;""),SUMIFS(Flussi!$F:$F,Flussi!$B:$B,W$66,Flussi!$D:$D,$J81,Flussi!$E:$E,$K81,Flussi!$A:$A,$D$2),"")</f>
        <v/>
      </c>
      <c r="X81" s="53" t="str">
        <f>IF(AND(TRUE,X$66&lt;&gt;""),SUMIFS(Flussi!$F:$F,Flussi!$B:$B,X$66,Flussi!$D:$D,$J81,Flussi!$E:$E,$K81,Flussi!$A:$A,$D$2),"")</f>
        <v/>
      </c>
      <c r="Y81" s="53" t="str">
        <f>IF(AND(TRUE,Y$66&lt;&gt;""),SUMIFS(Flussi!$F:$F,Flussi!$B:$B,Y$66,Flussi!$D:$D,$J81,Flussi!$E:$E,$K81,Flussi!$A:$A,$D$2),"")</f>
        <v/>
      </c>
      <c r="Z81" s="53" t="str">
        <f>IF(AND(TRUE,Z$66&lt;&gt;""),SUMIFS(Flussi!$F:$F,Flussi!$B:$B,Z$66,Flussi!$D:$D,$J81,Flussi!$E:$E,$K81,Flussi!$A:$A,$D$2),"")</f>
        <v/>
      </c>
      <c r="AA81" s="53" t="str">
        <f>IF(AND(TRUE,AA$66&lt;&gt;""),SUMIFS(Flussi!$F:$F,Flussi!$B:$B,AA$66,Flussi!$D:$D,$J81,Flussi!$E:$E,$K81,Flussi!$A:$A,$D$2),"")</f>
        <v/>
      </c>
      <c r="AB81" s="53" t="str">
        <f>IF(AND(TRUE,AB$66&lt;&gt;""),SUMIFS(Flussi!$F:$F,Flussi!$B:$B,AB$66,Flussi!$D:$D,$J81,Flussi!$E:$E,$K81,Flussi!$A:$A,$D$2),"")</f>
        <v/>
      </c>
      <c r="AC81" s="53" t="str">
        <f>IF(AND(TRUE,AC$66&lt;&gt;""),SUMIFS(Flussi!$F:$F,Flussi!$B:$B,AC$66,Flussi!$D:$D,$J81,Flussi!$E:$E,$K81,Flussi!$A:$A,$D$2),"")</f>
        <v/>
      </c>
      <c r="AD81" s="53" t="str">
        <f>IF(AND(TRUE,AD$66&lt;&gt;""),SUMIFS(Flussi!$F:$F,Flussi!$B:$B,AD$66,Flussi!$D:$D,$J81,Flussi!$E:$E,$K81,Flussi!$A:$A,$D$2),"")</f>
        <v/>
      </c>
      <c r="AE81" s="53" t="str">
        <f>IF(AND(TRUE,AE$66&lt;&gt;""),SUMIFS(Flussi!$F:$F,Flussi!$B:$B,AE$66,Flussi!$D:$D,$J81,Flussi!$E:$E,$K81,Flussi!$A:$A,$D$2),"")</f>
        <v/>
      </c>
      <c r="AF81" s="53" t="str">
        <f>IF(AND(TRUE,AF$66&lt;&gt;""),SUMIFS(Flussi!$F:$F,Flussi!$B:$B,AF$66,Flussi!$D:$D,$J81,Flussi!$E:$E,$K81,Flussi!$A:$A,$D$2),"")</f>
        <v/>
      </c>
      <c r="AG81" s="53" t="str">
        <f>IF(AND(TRUE,AG$66&lt;&gt;""),SUMIFS(Flussi!$F:$F,Flussi!$B:$B,AG$66,Flussi!$D:$D,$J81,Flussi!$E:$E,$K81,Flussi!$A:$A,$D$2),"")</f>
        <v/>
      </c>
      <c r="AH81" s="53" t="str">
        <f>IF(AND(TRUE,AH$66&lt;&gt;""),SUMIFS(Flussi!$F:$F,Flussi!$B:$B,AH$66,Flussi!$D:$D,$J81,Flussi!$E:$E,$K81,Flussi!$A:$A,$D$2),"")</f>
        <v/>
      </c>
      <c r="AI81" s="53" t="str">
        <f>IF(AND(TRUE,AI$66&lt;&gt;""),SUMIFS(Flussi!$F:$F,Flussi!$B:$B,AI$66,Flussi!$D:$D,$J81,Flussi!$E:$E,$K81,Flussi!$A:$A,$D$2),"")</f>
        <v/>
      </c>
      <c r="AJ81" s="53" t="str">
        <f>IF(AND(TRUE,AJ$66&lt;&gt;""),SUMIFS(Flussi!$F:$F,Flussi!$B:$B,AJ$66,Flussi!$D:$D,$J81,Flussi!$E:$E,$K81,Flussi!$A:$A,$D$2),"")</f>
        <v/>
      </c>
      <c r="AK81" s="53" t="str">
        <f>IF(AND(TRUE,AK$66&lt;&gt;""),SUMIFS(Flussi!$F:$F,Flussi!$B:$B,AK$66,Flussi!$D:$D,$J81,Flussi!$E:$E,$K81,Flussi!$A:$A,$D$2),"")</f>
        <v/>
      </c>
      <c r="AL81" s="53" t="str">
        <f>IF(AND(TRUE,AL$66&lt;&gt;""),SUMIFS(Flussi!$F:$F,Flussi!$B:$B,AL$66,Flussi!$D:$D,$J81,Flussi!$E:$E,$K81,Flussi!$A:$A,$D$2),"")</f>
        <v/>
      </c>
      <c r="AM81" s="53" t="str">
        <f>IF(AND(TRUE,AM$66&lt;&gt;""),SUMIFS(Flussi!$F:$F,Flussi!$B:$B,AM$66,Flussi!$D:$D,$J81,Flussi!$E:$E,$K81,Flussi!$A:$A,$D$2),"")</f>
        <v/>
      </c>
      <c r="AN81" s="53" t="str">
        <f>IF(AND(TRUE,AN$66&lt;&gt;""),SUMIFS(Flussi!$F:$F,Flussi!$B:$B,AN$66,Flussi!$D:$D,$J81,Flussi!$E:$E,$K81,Flussi!$A:$A,$D$2),"")</f>
        <v/>
      </c>
      <c r="AO81" s="53" t="str">
        <f>IF(AND(TRUE,AO$66&lt;&gt;""),SUMIFS(Flussi!$F:$F,Flussi!$B:$B,AO$66,Flussi!$D:$D,$J81,Flussi!$E:$E,$K81,Flussi!$A:$A,$D$2),"")</f>
        <v/>
      </c>
    </row>
    <row r="82" spans="8:41" ht="17" outlineLevel="1" x14ac:dyDescent="1.2">
      <c r="J82" s="68" t="s">
        <v>86</v>
      </c>
      <c r="K82" s="82" t="s">
        <v>5</v>
      </c>
      <c r="L82" s="53">
        <f>IF(AND(TRUE,L$66&lt;&gt;""),SUMIFS(Flussi!$F:$F,Flussi!$B:$B,L$66,Flussi!$D:$D,$J82,Flussi!$E:$E,$K82,Flussi!$A:$A,$D$2),"")</f>
        <v>0</v>
      </c>
      <c r="M82" s="53">
        <f>IF(AND(TRUE,M$66&lt;&gt;""),SUMIFS(Flussi!$F:$F,Flussi!$B:$B,M$66,Flussi!$D:$D,$J82,Flussi!$E:$E,$K82,Flussi!$A:$A,$D$2),"")</f>
        <v>0</v>
      </c>
      <c r="N82" s="53">
        <f>IF(AND(TRUE,N$66&lt;&gt;""),SUMIFS(Flussi!$F:$F,Flussi!$B:$B,N$66,Flussi!$D:$D,$J82,Flussi!$E:$E,$K82,Flussi!$A:$A,$D$2),"")</f>
        <v>0</v>
      </c>
      <c r="O82" s="53">
        <f>IF(AND(TRUE,O$66&lt;&gt;""),SUMIFS(Flussi!$F:$F,Flussi!$B:$B,O$66,Flussi!$D:$D,$J82,Flussi!$E:$E,$K82,Flussi!$A:$A,$D$2),"")</f>
        <v>-18</v>
      </c>
      <c r="P82" s="53">
        <f>IF(AND(TRUE,P$66&lt;&gt;""),SUMIFS(Flussi!$F:$F,Flussi!$B:$B,P$66,Flussi!$D:$D,$J82,Flussi!$E:$E,$K82,Flussi!$A:$A,$D$2),"")</f>
        <v>0</v>
      </c>
      <c r="Q82" s="53" t="str">
        <f>IF(AND(TRUE,Q$66&lt;&gt;""),SUMIFS(Flussi!$F:$F,Flussi!$B:$B,Q$66,Flussi!$D:$D,$J82,Flussi!$E:$E,$K82,Flussi!$A:$A,$D$2),"")</f>
        <v/>
      </c>
      <c r="R82" s="53" t="str">
        <f>IF(AND(TRUE,R$66&lt;&gt;""),SUMIFS(Flussi!$F:$F,Flussi!$B:$B,R$66,Flussi!$D:$D,$J82,Flussi!$E:$E,$K82,Flussi!$A:$A,$D$2),"")</f>
        <v/>
      </c>
      <c r="S82" s="53" t="str">
        <f>IF(AND(TRUE,S$66&lt;&gt;""),SUMIFS(Flussi!$F:$F,Flussi!$B:$B,S$66,Flussi!$D:$D,$J82,Flussi!$E:$E,$K82,Flussi!$A:$A,$D$2),"")</f>
        <v/>
      </c>
      <c r="T82" s="53" t="str">
        <f>IF(AND(TRUE,T$66&lt;&gt;""),SUMIFS(Flussi!$F:$F,Flussi!$B:$B,T$66,Flussi!$D:$D,$J82,Flussi!$E:$E,$K82,Flussi!$A:$A,$D$2),"")</f>
        <v/>
      </c>
      <c r="U82" s="53" t="str">
        <f>IF(AND(TRUE,U$66&lt;&gt;""),SUMIFS(Flussi!$F:$F,Flussi!$B:$B,U$66,Flussi!$D:$D,$J82,Flussi!$E:$E,$K82,Flussi!$A:$A,$D$2),"")</f>
        <v/>
      </c>
      <c r="V82" s="53" t="str">
        <f>IF(AND(TRUE,V$66&lt;&gt;""),SUMIFS(Flussi!$F:$F,Flussi!$B:$B,V$66,Flussi!$D:$D,$J82,Flussi!$E:$E,$K82,Flussi!$A:$A,$D$2),"")</f>
        <v/>
      </c>
      <c r="W82" s="53" t="str">
        <f>IF(AND(TRUE,W$66&lt;&gt;""),SUMIFS(Flussi!$F:$F,Flussi!$B:$B,W$66,Flussi!$D:$D,$J82,Flussi!$E:$E,$K82,Flussi!$A:$A,$D$2),"")</f>
        <v/>
      </c>
      <c r="X82" s="53" t="str">
        <f>IF(AND(TRUE,X$66&lt;&gt;""),SUMIFS(Flussi!$F:$F,Flussi!$B:$B,X$66,Flussi!$D:$D,$J82,Flussi!$E:$E,$K82,Flussi!$A:$A,$D$2),"")</f>
        <v/>
      </c>
      <c r="Y82" s="53" t="str">
        <f>IF(AND(TRUE,Y$66&lt;&gt;""),SUMIFS(Flussi!$F:$F,Flussi!$B:$B,Y$66,Flussi!$D:$D,$J82,Flussi!$E:$E,$K82,Flussi!$A:$A,$D$2),"")</f>
        <v/>
      </c>
      <c r="Z82" s="53" t="str">
        <f>IF(AND(TRUE,Z$66&lt;&gt;""),SUMIFS(Flussi!$F:$F,Flussi!$B:$B,Z$66,Flussi!$D:$D,$J82,Flussi!$E:$E,$K82,Flussi!$A:$A,$D$2),"")</f>
        <v/>
      </c>
      <c r="AA82" s="53" t="str">
        <f>IF(AND(TRUE,AA$66&lt;&gt;""),SUMIFS(Flussi!$F:$F,Flussi!$B:$B,AA$66,Flussi!$D:$D,$J82,Flussi!$E:$E,$K82,Flussi!$A:$A,$D$2),"")</f>
        <v/>
      </c>
      <c r="AB82" s="53" t="str">
        <f>IF(AND(TRUE,AB$66&lt;&gt;""),SUMIFS(Flussi!$F:$F,Flussi!$B:$B,AB$66,Flussi!$D:$D,$J82,Flussi!$E:$E,$K82,Flussi!$A:$A,$D$2),"")</f>
        <v/>
      </c>
      <c r="AC82" s="53" t="str">
        <f>IF(AND(TRUE,AC$66&lt;&gt;""),SUMIFS(Flussi!$F:$F,Flussi!$B:$B,AC$66,Flussi!$D:$D,$J82,Flussi!$E:$E,$K82,Flussi!$A:$A,$D$2),"")</f>
        <v/>
      </c>
      <c r="AD82" s="53" t="str">
        <f>IF(AND(TRUE,AD$66&lt;&gt;""),SUMIFS(Flussi!$F:$F,Flussi!$B:$B,AD$66,Flussi!$D:$D,$J82,Flussi!$E:$E,$K82,Flussi!$A:$A,$D$2),"")</f>
        <v/>
      </c>
      <c r="AE82" s="53" t="str">
        <f>IF(AND(TRUE,AE$66&lt;&gt;""),SUMIFS(Flussi!$F:$F,Flussi!$B:$B,AE$66,Flussi!$D:$D,$J82,Flussi!$E:$E,$K82,Flussi!$A:$A,$D$2),"")</f>
        <v/>
      </c>
      <c r="AF82" s="53" t="str">
        <f>IF(AND(TRUE,AF$66&lt;&gt;""),SUMIFS(Flussi!$F:$F,Flussi!$B:$B,AF$66,Flussi!$D:$D,$J82,Flussi!$E:$E,$K82,Flussi!$A:$A,$D$2),"")</f>
        <v/>
      </c>
      <c r="AG82" s="53" t="str">
        <f>IF(AND(TRUE,AG$66&lt;&gt;""),SUMIFS(Flussi!$F:$F,Flussi!$B:$B,AG$66,Flussi!$D:$D,$J82,Flussi!$E:$E,$K82,Flussi!$A:$A,$D$2),"")</f>
        <v/>
      </c>
      <c r="AH82" s="53" t="str">
        <f>IF(AND(TRUE,AH$66&lt;&gt;""),SUMIFS(Flussi!$F:$F,Flussi!$B:$B,AH$66,Flussi!$D:$D,$J82,Flussi!$E:$E,$K82,Flussi!$A:$A,$D$2),"")</f>
        <v/>
      </c>
      <c r="AI82" s="53" t="str">
        <f>IF(AND(TRUE,AI$66&lt;&gt;""),SUMIFS(Flussi!$F:$F,Flussi!$B:$B,AI$66,Flussi!$D:$D,$J82,Flussi!$E:$E,$K82,Flussi!$A:$A,$D$2),"")</f>
        <v/>
      </c>
      <c r="AJ82" s="53" t="str">
        <f>IF(AND(TRUE,AJ$66&lt;&gt;""),SUMIFS(Flussi!$F:$F,Flussi!$B:$B,AJ$66,Flussi!$D:$D,$J82,Flussi!$E:$E,$K82,Flussi!$A:$A,$D$2),"")</f>
        <v/>
      </c>
      <c r="AK82" s="53" t="str">
        <f>IF(AND(TRUE,AK$66&lt;&gt;""),SUMIFS(Flussi!$F:$F,Flussi!$B:$B,AK$66,Flussi!$D:$D,$J82,Flussi!$E:$E,$K82,Flussi!$A:$A,$D$2),"")</f>
        <v/>
      </c>
      <c r="AL82" s="53" t="str">
        <f>IF(AND(TRUE,AL$66&lt;&gt;""),SUMIFS(Flussi!$F:$F,Flussi!$B:$B,AL$66,Flussi!$D:$D,$J82,Flussi!$E:$E,$K82,Flussi!$A:$A,$D$2),"")</f>
        <v/>
      </c>
      <c r="AM82" s="53" t="str">
        <f>IF(AND(TRUE,AM$66&lt;&gt;""),SUMIFS(Flussi!$F:$F,Flussi!$B:$B,AM$66,Flussi!$D:$D,$J82,Flussi!$E:$E,$K82,Flussi!$A:$A,$D$2),"")</f>
        <v/>
      </c>
      <c r="AN82" s="53" t="str">
        <f>IF(AND(TRUE,AN$66&lt;&gt;""),SUMIFS(Flussi!$F:$F,Flussi!$B:$B,AN$66,Flussi!$D:$D,$J82,Flussi!$E:$E,$K82,Flussi!$A:$A,$D$2),"")</f>
        <v/>
      </c>
      <c r="AO82" s="53" t="str">
        <f>IF(AND(TRUE,AO$66&lt;&gt;""),SUMIFS(Flussi!$F:$F,Flussi!$B:$B,AO$66,Flussi!$D:$D,$J82,Flussi!$E:$E,$K82,Flussi!$A:$A,$D$2),"")</f>
        <v/>
      </c>
    </row>
    <row r="83" spans="8:41" x14ac:dyDescent="0.75">
      <c r="I83" s="75" t="s">
        <v>11</v>
      </c>
      <c r="J83" s="75"/>
      <c r="K83" s="75" t="s">
        <v>63</v>
      </c>
      <c r="L83" s="74">
        <f t="shared" ref="L83:AO83" si="5">IF(AND(TRUE,L$66&lt;&gt;""),SUM(L74:L82),"")</f>
        <v>-3592.61</v>
      </c>
      <c r="M83" s="74">
        <f t="shared" si="5"/>
        <v>0</v>
      </c>
      <c r="N83" s="74">
        <f t="shared" si="5"/>
        <v>-99.95</v>
      </c>
      <c r="O83" s="74">
        <f t="shared" si="5"/>
        <v>-186</v>
      </c>
      <c r="P83" s="74">
        <f t="shared" si="5"/>
        <v>0</v>
      </c>
      <c r="Q83" s="74" t="str">
        <f t="shared" si="5"/>
        <v/>
      </c>
      <c r="R83" s="74" t="str">
        <f t="shared" si="5"/>
        <v/>
      </c>
      <c r="S83" s="74" t="str">
        <f t="shared" si="5"/>
        <v/>
      </c>
      <c r="T83" s="74" t="str">
        <f t="shared" si="5"/>
        <v/>
      </c>
      <c r="U83" s="74" t="str">
        <f t="shared" si="5"/>
        <v/>
      </c>
      <c r="V83" s="74" t="str">
        <f t="shared" si="5"/>
        <v/>
      </c>
      <c r="W83" s="74" t="str">
        <f t="shared" si="5"/>
        <v/>
      </c>
      <c r="X83" s="74" t="str">
        <f t="shared" si="5"/>
        <v/>
      </c>
      <c r="Y83" s="74" t="str">
        <f t="shared" si="5"/>
        <v/>
      </c>
      <c r="Z83" s="74" t="str">
        <f t="shared" si="5"/>
        <v/>
      </c>
      <c r="AA83" s="74" t="str">
        <f t="shared" si="5"/>
        <v/>
      </c>
      <c r="AB83" s="74" t="str">
        <f t="shared" si="5"/>
        <v/>
      </c>
      <c r="AC83" s="74" t="str">
        <f t="shared" si="5"/>
        <v/>
      </c>
      <c r="AD83" s="74" t="str">
        <f t="shared" si="5"/>
        <v/>
      </c>
      <c r="AE83" s="74" t="str">
        <f t="shared" si="5"/>
        <v/>
      </c>
      <c r="AF83" s="74" t="str">
        <f t="shared" si="5"/>
        <v/>
      </c>
      <c r="AG83" s="74" t="str">
        <f t="shared" si="5"/>
        <v/>
      </c>
      <c r="AH83" s="74" t="str">
        <f t="shared" si="5"/>
        <v/>
      </c>
      <c r="AI83" s="74" t="str">
        <f t="shared" si="5"/>
        <v/>
      </c>
      <c r="AJ83" s="74" t="str">
        <f t="shared" si="5"/>
        <v/>
      </c>
      <c r="AK83" s="74" t="str">
        <f t="shared" si="5"/>
        <v/>
      </c>
      <c r="AL83" s="74" t="str">
        <f t="shared" si="5"/>
        <v/>
      </c>
      <c r="AM83" s="74" t="str">
        <f t="shared" si="5"/>
        <v/>
      </c>
      <c r="AN83" s="74" t="str">
        <f t="shared" si="5"/>
        <v/>
      </c>
      <c r="AO83" s="74" t="str">
        <f t="shared" si="5"/>
        <v/>
      </c>
    </row>
    <row r="84" spans="8:41" x14ac:dyDescent="0.75">
      <c r="I84" s="65" t="s">
        <v>21</v>
      </c>
      <c r="J84" s="65"/>
      <c r="K84" s="65" t="s">
        <v>63</v>
      </c>
      <c r="L84" s="64">
        <f t="shared" ref="L84:AO84" si="6">IF(AND(TRUE,L$66&lt;&gt;""),L73+L83,"")</f>
        <v>-3592.61</v>
      </c>
      <c r="M84" s="64">
        <f t="shared" si="6"/>
        <v>0</v>
      </c>
      <c r="N84" s="64">
        <f t="shared" si="6"/>
        <v>793.44999999999993</v>
      </c>
      <c r="O84" s="64">
        <f t="shared" ca="1" si="6"/>
        <v>18193.61</v>
      </c>
      <c r="P84" s="64">
        <f t="shared" si="6"/>
        <v>0</v>
      </c>
      <c r="Q84" s="64" t="str">
        <f t="shared" si="6"/>
        <v/>
      </c>
      <c r="R84" s="64" t="str">
        <f t="shared" si="6"/>
        <v/>
      </c>
      <c r="S84" s="64" t="str">
        <f t="shared" si="6"/>
        <v/>
      </c>
      <c r="T84" s="64" t="str">
        <f t="shared" si="6"/>
        <v/>
      </c>
      <c r="U84" s="64" t="str">
        <f t="shared" si="6"/>
        <v/>
      </c>
      <c r="V84" s="64" t="str">
        <f t="shared" si="6"/>
        <v/>
      </c>
      <c r="W84" s="64" t="str">
        <f t="shared" si="6"/>
        <v/>
      </c>
      <c r="X84" s="64" t="str">
        <f t="shared" si="6"/>
        <v/>
      </c>
      <c r="Y84" s="64" t="str">
        <f t="shared" si="6"/>
        <v/>
      </c>
      <c r="Z84" s="64" t="str">
        <f t="shared" si="6"/>
        <v/>
      </c>
      <c r="AA84" s="64" t="str">
        <f t="shared" si="6"/>
        <v/>
      </c>
      <c r="AB84" s="64" t="str">
        <f t="shared" si="6"/>
        <v/>
      </c>
      <c r="AC84" s="64" t="str">
        <f t="shared" si="6"/>
        <v/>
      </c>
      <c r="AD84" s="64" t="str">
        <f t="shared" si="6"/>
        <v/>
      </c>
      <c r="AE84" s="64" t="str">
        <f t="shared" si="6"/>
        <v/>
      </c>
      <c r="AF84" s="64" t="str">
        <f t="shared" si="6"/>
        <v/>
      </c>
      <c r="AG84" s="64" t="str">
        <f t="shared" si="6"/>
        <v/>
      </c>
      <c r="AH84" s="64" t="str">
        <f t="shared" si="6"/>
        <v/>
      </c>
      <c r="AI84" s="64" t="str">
        <f t="shared" si="6"/>
        <v/>
      </c>
      <c r="AJ84" s="64" t="str">
        <f t="shared" si="6"/>
        <v/>
      </c>
      <c r="AK84" s="64" t="str">
        <f t="shared" si="6"/>
        <v/>
      </c>
      <c r="AL84" s="64" t="str">
        <f t="shared" si="6"/>
        <v/>
      </c>
      <c r="AM84" s="64" t="str">
        <f t="shared" si="6"/>
        <v/>
      </c>
      <c r="AN84" s="64" t="str">
        <f t="shared" si="6"/>
        <v/>
      </c>
      <c r="AO84" s="64" t="str">
        <f t="shared" si="6"/>
        <v/>
      </c>
    </row>
    <row r="86" spans="8:41" ht="17" x14ac:dyDescent="1.2">
      <c r="J86" s="68" t="s">
        <v>3</v>
      </c>
      <c r="K86" s="82" t="s">
        <v>85</v>
      </c>
      <c r="L86" s="53">
        <f>IF(AND(TRUE,L$66&lt;&gt;""),SUMIFS(Flussi!$F:$F,Flussi!$B:$B,L$66,Flussi!$D:$D,$J86,Flussi!$E:$E,$K86,Flussi!$A:$A,$D$2),"")</f>
        <v>-13000</v>
      </c>
      <c r="M86" s="53">
        <f>IF(AND(TRUE,M$66&lt;&gt;""),SUMIFS(Flussi!$F:$F,Flussi!$B:$B,M$66,Flussi!$D:$D,$J86,Flussi!$E:$E,$K86,Flussi!$A:$A,$D$2),"")</f>
        <v>0</v>
      </c>
      <c r="N86" s="53">
        <f>IF(AND(TRUE,N$66&lt;&gt;""),SUMIFS(Flussi!$F:$F,Flussi!$B:$B,N$66,Flussi!$D:$D,$J86,Flussi!$E:$E,$K86,Flussi!$A:$A,$D$2),"")</f>
        <v>0</v>
      </c>
      <c r="O86" s="53">
        <f>IF(AND(TRUE,O$66&lt;&gt;""),SUMIFS(Flussi!$F:$F,Flussi!$B:$B,O$66,Flussi!$D:$D,$J86,Flussi!$E:$E,$K86,Flussi!$A:$A,$D$2),"")</f>
        <v>0</v>
      </c>
      <c r="P86" s="53">
        <f>IF(AND(TRUE,P$66&lt;&gt;""),SUMIFS(Flussi!$F:$F,Flussi!$B:$B,P$66,Flussi!$D:$D,$J86,Flussi!$E:$E,$K86,Flussi!$A:$A,$D$2),"")</f>
        <v>0</v>
      </c>
      <c r="Q86" s="53" t="str">
        <f>IF(AND(TRUE,Q$66&lt;&gt;""),SUMIFS(Flussi!$F:$F,Flussi!$B:$B,Q$66,Flussi!$D:$D,$J86,Flussi!$E:$E,$K86,Flussi!$A:$A,$D$2),"")</f>
        <v/>
      </c>
      <c r="R86" s="53" t="str">
        <f>IF(AND(TRUE,R$66&lt;&gt;""),SUMIFS(Flussi!$F:$F,Flussi!$B:$B,R$66,Flussi!$D:$D,$J86,Flussi!$E:$E,$K86,Flussi!$A:$A,$D$2),"")</f>
        <v/>
      </c>
      <c r="S86" s="53" t="str">
        <f>IF(AND(TRUE,S$66&lt;&gt;""),SUMIFS(Flussi!$F:$F,Flussi!$B:$B,S$66,Flussi!$D:$D,$J86,Flussi!$E:$E,$K86,Flussi!$A:$A,$D$2),"")</f>
        <v/>
      </c>
      <c r="T86" s="53" t="str">
        <f>IF(AND(TRUE,T$66&lt;&gt;""),SUMIFS(Flussi!$F:$F,Flussi!$B:$B,T$66,Flussi!$D:$D,$J86,Flussi!$E:$E,$K86,Flussi!$A:$A,$D$2),"")</f>
        <v/>
      </c>
      <c r="U86" s="53" t="str">
        <f>IF(AND(TRUE,U$66&lt;&gt;""),SUMIFS(Flussi!$F:$F,Flussi!$B:$B,U$66,Flussi!$D:$D,$J86,Flussi!$E:$E,$K86,Flussi!$A:$A,$D$2),"")</f>
        <v/>
      </c>
      <c r="V86" s="53" t="str">
        <f>IF(AND(TRUE,V$66&lt;&gt;""),SUMIFS(Flussi!$F:$F,Flussi!$B:$B,V$66,Flussi!$D:$D,$J86,Flussi!$E:$E,$K86,Flussi!$A:$A,$D$2),"")</f>
        <v/>
      </c>
      <c r="W86" s="53" t="str">
        <f>IF(AND(TRUE,W$66&lt;&gt;""),SUMIFS(Flussi!$F:$F,Flussi!$B:$B,W$66,Flussi!$D:$D,$J86,Flussi!$E:$E,$K86,Flussi!$A:$A,$D$2),"")</f>
        <v/>
      </c>
      <c r="X86" s="53" t="str">
        <f>IF(AND(TRUE,X$66&lt;&gt;""),SUMIFS(Flussi!$F:$F,Flussi!$B:$B,X$66,Flussi!$D:$D,$J86,Flussi!$E:$E,$K86,Flussi!$A:$A,$D$2),"")</f>
        <v/>
      </c>
      <c r="Y86" s="53" t="str">
        <f>IF(AND(TRUE,Y$66&lt;&gt;""),SUMIFS(Flussi!$F:$F,Flussi!$B:$B,Y$66,Flussi!$D:$D,$J86,Flussi!$E:$E,$K86,Flussi!$A:$A,$D$2),"")</f>
        <v/>
      </c>
      <c r="Z86" s="53" t="str">
        <f>IF(AND(TRUE,Z$66&lt;&gt;""),SUMIFS(Flussi!$F:$F,Flussi!$B:$B,Z$66,Flussi!$D:$D,$J86,Flussi!$E:$E,$K86,Flussi!$A:$A,$D$2),"")</f>
        <v/>
      </c>
      <c r="AA86" s="53" t="str">
        <f>IF(AND(TRUE,AA$66&lt;&gt;""),SUMIFS(Flussi!$F:$F,Flussi!$B:$B,AA$66,Flussi!$D:$D,$J86,Flussi!$E:$E,$K86,Flussi!$A:$A,$D$2),"")</f>
        <v/>
      </c>
      <c r="AB86" s="53" t="str">
        <f>IF(AND(TRUE,AB$66&lt;&gt;""),SUMIFS(Flussi!$F:$F,Flussi!$B:$B,AB$66,Flussi!$D:$D,$J86,Flussi!$E:$E,$K86,Flussi!$A:$A,$D$2),"")</f>
        <v/>
      </c>
      <c r="AC86" s="53" t="str">
        <f>IF(AND(TRUE,AC$66&lt;&gt;""),SUMIFS(Flussi!$F:$F,Flussi!$B:$B,AC$66,Flussi!$D:$D,$J86,Flussi!$E:$E,$K86,Flussi!$A:$A,$D$2),"")</f>
        <v/>
      </c>
      <c r="AD86" s="53" t="str">
        <f>IF(AND(TRUE,AD$66&lt;&gt;""),SUMIFS(Flussi!$F:$F,Flussi!$B:$B,AD$66,Flussi!$D:$D,$J86,Flussi!$E:$E,$K86,Flussi!$A:$A,$D$2),"")</f>
        <v/>
      </c>
      <c r="AE86" s="53" t="str">
        <f>IF(AND(TRUE,AE$66&lt;&gt;""),SUMIFS(Flussi!$F:$F,Flussi!$B:$B,AE$66,Flussi!$D:$D,$J86,Flussi!$E:$E,$K86,Flussi!$A:$A,$D$2),"")</f>
        <v/>
      </c>
      <c r="AF86" s="53" t="str">
        <f>IF(AND(TRUE,AF$66&lt;&gt;""),SUMIFS(Flussi!$F:$F,Flussi!$B:$B,AF$66,Flussi!$D:$D,$J86,Flussi!$E:$E,$K86,Flussi!$A:$A,$D$2),"")</f>
        <v/>
      </c>
      <c r="AG86" s="53" t="str">
        <f>IF(AND(TRUE,AG$66&lt;&gt;""),SUMIFS(Flussi!$F:$F,Flussi!$B:$B,AG$66,Flussi!$D:$D,$J86,Flussi!$E:$E,$K86,Flussi!$A:$A,$D$2),"")</f>
        <v/>
      </c>
      <c r="AH86" s="53" t="str">
        <f>IF(AND(TRUE,AH$66&lt;&gt;""),SUMIFS(Flussi!$F:$F,Flussi!$B:$B,AH$66,Flussi!$D:$D,$J86,Flussi!$E:$E,$K86,Flussi!$A:$A,$D$2),"")</f>
        <v/>
      </c>
      <c r="AI86" s="53" t="str">
        <f>IF(AND(TRUE,AI$66&lt;&gt;""),SUMIFS(Flussi!$F:$F,Flussi!$B:$B,AI$66,Flussi!$D:$D,$J86,Flussi!$E:$E,$K86,Flussi!$A:$A,$D$2),"")</f>
        <v/>
      </c>
      <c r="AJ86" s="53" t="str">
        <f>IF(AND(TRUE,AJ$66&lt;&gt;""),SUMIFS(Flussi!$F:$F,Flussi!$B:$B,AJ$66,Flussi!$D:$D,$J86,Flussi!$E:$E,$K86,Flussi!$A:$A,$D$2),"")</f>
        <v/>
      </c>
      <c r="AK86" s="53" t="str">
        <f>IF(AND(TRUE,AK$66&lt;&gt;""),SUMIFS(Flussi!$F:$F,Flussi!$B:$B,AK$66,Flussi!$D:$D,$J86,Flussi!$E:$E,$K86,Flussi!$A:$A,$D$2),"")</f>
        <v/>
      </c>
      <c r="AL86" s="53" t="str">
        <f>IF(AND(TRUE,AL$66&lt;&gt;""),SUMIFS(Flussi!$F:$F,Flussi!$B:$B,AL$66,Flussi!$D:$D,$J86,Flussi!$E:$E,$K86,Flussi!$A:$A,$D$2),"")</f>
        <v/>
      </c>
      <c r="AM86" s="53" t="str">
        <f>IF(AND(TRUE,AM$66&lt;&gt;""),SUMIFS(Flussi!$F:$F,Flussi!$B:$B,AM$66,Flussi!$D:$D,$J86,Flussi!$E:$E,$K86,Flussi!$A:$A,$D$2),"")</f>
        <v/>
      </c>
      <c r="AN86" s="53" t="str">
        <f>IF(AND(TRUE,AN$66&lt;&gt;""),SUMIFS(Flussi!$F:$F,Flussi!$B:$B,AN$66,Flussi!$D:$D,$J86,Flussi!$E:$E,$K86,Flussi!$A:$A,$D$2),"")</f>
        <v/>
      </c>
      <c r="AO86" s="53" t="str">
        <f>IF(AND(TRUE,AO$66&lt;&gt;""),SUMIFS(Flussi!$F:$F,Flussi!$B:$B,AO$66,Flussi!$D:$D,$J86,Flussi!$E:$E,$K86,Flussi!$A:$A,$D$2),"")</f>
        <v/>
      </c>
    </row>
    <row r="87" spans="8:41" ht="17" x14ac:dyDescent="1.2">
      <c r="J87" s="68" t="s">
        <v>58</v>
      </c>
      <c r="K87" s="82" t="s">
        <v>84</v>
      </c>
      <c r="L87" s="53">
        <f>IF(AND(TRUE,L$66&lt;&gt;""),SUMIFS(Flussi!$F:$F,Flussi!$B:$B,L$66,Flussi!$D:$D,$J87,Flussi!$E:$E,$K87,Flussi!$A:$A,$D$2),"")</f>
        <v>0</v>
      </c>
      <c r="M87" s="53">
        <f>IF(AND(TRUE,M$66&lt;&gt;""),SUMIFS(Flussi!$F:$F,Flussi!$B:$B,M$66,Flussi!$D:$D,$J87,Flussi!$E:$E,$K87,Flussi!$A:$A,$D$2),"")</f>
        <v>0</v>
      </c>
      <c r="N87" s="53">
        <f>IF(AND(TRUE,N$66&lt;&gt;""),SUMIFS(Flussi!$F:$F,Flussi!$B:$B,N$66,Flussi!$D:$D,$J87,Flussi!$E:$E,$K87,Flussi!$A:$A,$D$2),"")</f>
        <v>0</v>
      </c>
      <c r="O87" s="53">
        <f>IF(AND(TRUE,O$66&lt;&gt;""),SUMIFS(Flussi!$F:$F,Flussi!$B:$B,O$66,Flussi!$D:$D,$J87,Flussi!$E:$E,$K87,Flussi!$A:$A,$D$2),"")</f>
        <v>0</v>
      </c>
      <c r="P87" s="53">
        <f>IF(AND(TRUE,P$66&lt;&gt;""),SUMIFS(Flussi!$F:$F,Flussi!$B:$B,P$66,Flussi!$D:$D,$J87,Flussi!$E:$E,$K87,Flussi!$A:$A,$D$2),"")</f>
        <v>0</v>
      </c>
      <c r="Q87" s="53" t="str">
        <f>IF(AND(TRUE,Q$66&lt;&gt;""),SUMIFS(Flussi!$F:$F,Flussi!$B:$B,Q$66,Flussi!$D:$D,$J87,Flussi!$E:$E,$K87,Flussi!$A:$A,$D$2),"")</f>
        <v/>
      </c>
      <c r="R87" s="53" t="str">
        <f>IF(AND(TRUE,R$66&lt;&gt;""),SUMIFS(Flussi!$F:$F,Flussi!$B:$B,R$66,Flussi!$D:$D,$J87,Flussi!$E:$E,$K87,Flussi!$A:$A,$D$2),"")</f>
        <v/>
      </c>
      <c r="S87" s="53" t="str">
        <f>IF(AND(TRUE,S$66&lt;&gt;""),SUMIFS(Flussi!$F:$F,Flussi!$B:$B,S$66,Flussi!$D:$D,$J87,Flussi!$E:$E,$K87,Flussi!$A:$A,$D$2),"")</f>
        <v/>
      </c>
      <c r="T87" s="53" t="str">
        <f>IF(AND(TRUE,T$66&lt;&gt;""),SUMIFS(Flussi!$F:$F,Flussi!$B:$B,T$66,Flussi!$D:$D,$J87,Flussi!$E:$E,$K87,Flussi!$A:$A,$D$2),"")</f>
        <v/>
      </c>
      <c r="U87" s="53" t="str">
        <f>IF(AND(TRUE,U$66&lt;&gt;""),SUMIFS(Flussi!$F:$F,Flussi!$B:$B,U$66,Flussi!$D:$D,$J87,Flussi!$E:$E,$K87,Flussi!$A:$A,$D$2),"")</f>
        <v/>
      </c>
      <c r="V87" s="53" t="str">
        <f>IF(AND(TRUE,V$66&lt;&gt;""),SUMIFS(Flussi!$F:$F,Flussi!$B:$B,V$66,Flussi!$D:$D,$J87,Flussi!$E:$E,$K87,Flussi!$A:$A,$D$2),"")</f>
        <v/>
      </c>
      <c r="W87" s="53" t="str">
        <f>IF(AND(TRUE,W$66&lt;&gt;""),SUMIFS(Flussi!$F:$F,Flussi!$B:$B,W$66,Flussi!$D:$D,$J87,Flussi!$E:$E,$K87,Flussi!$A:$A,$D$2),"")</f>
        <v/>
      </c>
      <c r="X87" s="53" t="str">
        <f>IF(AND(TRUE,X$66&lt;&gt;""),SUMIFS(Flussi!$F:$F,Flussi!$B:$B,X$66,Flussi!$D:$D,$J87,Flussi!$E:$E,$K87,Flussi!$A:$A,$D$2),"")</f>
        <v/>
      </c>
      <c r="Y87" s="53" t="str">
        <f>IF(AND(TRUE,Y$66&lt;&gt;""),SUMIFS(Flussi!$F:$F,Flussi!$B:$B,Y$66,Flussi!$D:$D,$J87,Flussi!$E:$E,$K87,Flussi!$A:$A,$D$2),"")</f>
        <v/>
      </c>
      <c r="Z87" s="53" t="str">
        <f>IF(AND(TRUE,Z$66&lt;&gt;""),SUMIFS(Flussi!$F:$F,Flussi!$B:$B,Z$66,Flussi!$D:$D,$J87,Flussi!$E:$E,$K87,Flussi!$A:$A,$D$2),"")</f>
        <v/>
      </c>
      <c r="AA87" s="53" t="str">
        <f>IF(AND(TRUE,AA$66&lt;&gt;""),SUMIFS(Flussi!$F:$F,Flussi!$B:$B,AA$66,Flussi!$D:$D,$J87,Flussi!$E:$E,$K87,Flussi!$A:$A,$D$2),"")</f>
        <v/>
      </c>
      <c r="AB87" s="53" t="str">
        <f>IF(AND(TRUE,AB$66&lt;&gt;""),SUMIFS(Flussi!$F:$F,Flussi!$B:$B,AB$66,Flussi!$D:$D,$J87,Flussi!$E:$E,$K87,Flussi!$A:$A,$D$2),"")</f>
        <v/>
      </c>
      <c r="AC87" s="53" t="str">
        <f>IF(AND(TRUE,AC$66&lt;&gt;""),SUMIFS(Flussi!$F:$F,Flussi!$B:$B,AC$66,Flussi!$D:$D,$J87,Flussi!$E:$E,$K87,Flussi!$A:$A,$D$2),"")</f>
        <v/>
      </c>
      <c r="AD87" s="53" t="str">
        <f>IF(AND(TRUE,AD$66&lt;&gt;""),SUMIFS(Flussi!$F:$F,Flussi!$B:$B,AD$66,Flussi!$D:$D,$J87,Flussi!$E:$E,$K87,Flussi!$A:$A,$D$2),"")</f>
        <v/>
      </c>
      <c r="AE87" s="53" t="str">
        <f>IF(AND(TRUE,AE$66&lt;&gt;""),SUMIFS(Flussi!$F:$F,Flussi!$B:$B,AE$66,Flussi!$D:$D,$J87,Flussi!$E:$E,$K87,Flussi!$A:$A,$D$2),"")</f>
        <v/>
      </c>
      <c r="AF87" s="53" t="str">
        <f>IF(AND(TRUE,AF$66&lt;&gt;""),SUMIFS(Flussi!$F:$F,Flussi!$B:$B,AF$66,Flussi!$D:$D,$J87,Flussi!$E:$E,$K87,Flussi!$A:$A,$D$2),"")</f>
        <v/>
      </c>
      <c r="AG87" s="53" t="str">
        <f>IF(AND(TRUE,AG$66&lt;&gt;""),SUMIFS(Flussi!$F:$F,Flussi!$B:$B,AG$66,Flussi!$D:$D,$J87,Flussi!$E:$E,$K87,Flussi!$A:$A,$D$2),"")</f>
        <v/>
      </c>
      <c r="AH87" s="53" t="str">
        <f>IF(AND(TRUE,AH$66&lt;&gt;""),SUMIFS(Flussi!$F:$F,Flussi!$B:$B,AH$66,Flussi!$D:$D,$J87,Flussi!$E:$E,$K87,Flussi!$A:$A,$D$2),"")</f>
        <v/>
      </c>
      <c r="AI87" s="53" t="str">
        <f>IF(AND(TRUE,AI$66&lt;&gt;""),SUMIFS(Flussi!$F:$F,Flussi!$B:$B,AI$66,Flussi!$D:$D,$J87,Flussi!$E:$E,$K87,Flussi!$A:$A,$D$2),"")</f>
        <v/>
      </c>
      <c r="AJ87" s="53" t="str">
        <f>IF(AND(TRUE,AJ$66&lt;&gt;""),SUMIFS(Flussi!$F:$F,Flussi!$B:$B,AJ$66,Flussi!$D:$D,$J87,Flussi!$E:$E,$K87,Flussi!$A:$A,$D$2),"")</f>
        <v/>
      </c>
      <c r="AK87" s="53" t="str">
        <f>IF(AND(TRUE,AK$66&lt;&gt;""),SUMIFS(Flussi!$F:$F,Flussi!$B:$B,AK$66,Flussi!$D:$D,$J87,Flussi!$E:$E,$K87,Flussi!$A:$A,$D$2),"")</f>
        <v/>
      </c>
      <c r="AL87" s="53" t="str">
        <f>IF(AND(TRUE,AL$66&lt;&gt;""),SUMIFS(Flussi!$F:$F,Flussi!$B:$B,AL$66,Flussi!$D:$D,$J87,Flussi!$E:$E,$K87,Flussi!$A:$A,$D$2),"")</f>
        <v/>
      </c>
      <c r="AM87" s="53" t="str">
        <f>IF(AND(TRUE,AM$66&lt;&gt;""),SUMIFS(Flussi!$F:$F,Flussi!$B:$B,AM$66,Flussi!$D:$D,$J87,Flussi!$E:$E,$K87,Flussi!$A:$A,$D$2),"")</f>
        <v/>
      </c>
      <c r="AN87" s="53" t="str">
        <f>IF(AND(TRUE,AN$66&lt;&gt;""),SUMIFS(Flussi!$F:$F,Flussi!$B:$B,AN$66,Flussi!$D:$D,$J87,Flussi!$E:$E,$K87,Flussi!$A:$A,$D$2),"")</f>
        <v/>
      </c>
      <c r="AO87" s="53" t="str">
        <f>IF(AND(TRUE,AO$66&lt;&gt;""),SUMIFS(Flussi!$F:$F,Flussi!$B:$B,AO$66,Flussi!$D:$D,$J87,Flussi!$E:$E,$K87,Flussi!$A:$A,$D$2),"")</f>
        <v/>
      </c>
    </row>
    <row r="88" spans="8:41" collapsed="1" x14ac:dyDescent="0.75">
      <c r="J88" s="83" t="s">
        <v>58</v>
      </c>
      <c r="K88" s="84" t="s">
        <v>83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0</v>
      </c>
      <c r="S88" s="55">
        <v>0</v>
      </c>
      <c r="T88" s="55">
        <v>0</v>
      </c>
      <c r="U88" s="55">
        <v>0</v>
      </c>
      <c r="V88" s="55">
        <v>0</v>
      </c>
      <c r="W88" s="55">
        <v>0</v>
      </c>
      <c r="X88" s="55">
        <v>0</v>
      </c>
      <c r="Y88" s="55">
        <v>0</v>
      </c>
      <c r="Z88" s="55">
        <v>0</v>
      </c>
      <c r="AA88" s="55">
        <v>0</v>
      </c>
      <c r="AB88" s="55">
        <v>0</v>
      </c>
      <c r="AC88" s="55">
        <v>0</v>
      </c>
      <c r="AD88" s="55">
        <v>0</v>
      </c>
      <c r="AE88" s="55">
        <v>0</v>
      </c>
      <c r="AF88" s="55">
        <v>0</v>
      </c>
      <c r="AG88" s="55">
        <v>0</v>
      </c>
      <c r="AH88" s="55">
        <v>0</v>
      </c>
      <c r="AI88" s="55">
        <v>0</v>
      </c>
      <c r="AJ88" s="55">
        <v>0</v>
      </c>
      <c r="AK88" s="55">
        <v>0</v>
      </c>
      <c r="AL88" s="55">
        <v>0</v>
      </c>
      <c r="AM88" s="55">
        <v>0</v>
      </c>
      <c r="AN88" s="55">
        <v>0</v>
      </c>
      <c r="AO88" s="55">
        <v>0</v>
      </c>
    </row>
    <row r="89" spans="8:41" x14ac:dyDescent="0.75">
      <c r="J89" s="83" t="s">
        <v>58</v>
      </c>
      <c r="K89" s="83" t="s">
        <v>82</v>
      </c>
      <c r="L89" s="55">
        <v>0</v>
      </c>
      <c r="M89" s="55">
        <v>0</v>
      </c>
      <c r="N89" s="55">
        <v>0</v>
      </c>
      <c r="O89" s="55">
        <v>0</v>
      </c>
      <c r="P89" s="55">
        <v>0</v>
      </c>
      <c r="Q89" s="55">
        <v>0</v>
      </c>
      <c r="R89" s="55">
        <v>0</v>
      </c>
      <c r="S89" s="55">
        <v>0</v>
      </c>
      <c r="T89" s="55">
        <v>0</v>
      </c>
      <c r="U89" s="55">
        <v>0</v>
      </c>
      <c r="V89" s="55">
        <v>0</v>
      </c>
      <c r="W89" s="55">
        <v>0</v>
      </c>
      <c r="X89" s="55">
        <v>0</v>
      </c>
      <c r="Y89" s="55">
        <v>0</v>
      </c>
      <c r="Z89" s="55">
        <v>0</v>
      </c>
      <c r="AA89" s="55">
        <v>0</v>
      </c>
      <c r="AB89" s="55">
        <v>0</v>
      </c>
      <c r="AC89" s="55">
        <v>0</v>
      </c>
      <c r="AD89" s="55">
        <v>0</v>
      </c>
      <c r="AE89" s="55">
        <v>0</v>
      </c>
      <c r="AF89" s="55">
        <v>0</v>
      </c>
      <c r="AG89" s="55">
        <v>0</v>
      </c>
      <c r="AH89" s="55">
        <v>0</v>
      </c>
      <c r="AI89" s="55">
        <v>0</v>
      </c>
      <c r="AJ89" s="55">
        <v>0</v>
      </c>
      <c r="AK89" s="55">
        <v>0</v>
      </c>
      <c r="AL89" s="55">
        <v>0</v>
      </c>
      <c r="AM89" s="55">
        <v>0</v>
      </c>
      <c r="AN89" s="55">
        <v>0</v>
      </c>
      <c r="AO89" s="55">
        <v>0</v>
      </c>
    </row>
    <row r="90" spans="8:41" ht="17" x14ac:dyDescent="1.2">
      <c r="I90" s="257" t="s">
        <v>22</v>
      </c>
      <c r="J90" s="87" t="s">
        <v>22</v>
      </c>
      <c r="K90" s="92" t="s">
        <v>63</v>
      </c>
      <c r="L90" s="54">
        <f t="shared" ref="L90:AO90" si="7">IF(AND(TRUE,L$66&lt;&gt;""),SUM(L86:L89),"")</f>
        <v>-13000</v>
      </c>
      <c r="M90" s="54">
        <f t="shared" si="7"/>
        <v>0</v>
      </c>
      <c r="N90" s="54">
        <f t="shared" si="7"/>
        <v>0</v>
      </c>
      <c r="O90" s="54">
        <f t="shared" si="7"/>
        <v>0</v>
      </c>
      <c r="P90" s="54">
        <f t="shared" si="7"/>
        <v>0</v>
      </c>
      <c r="Q90" s="54" t="str">
        <f t="shared" si="7"/>
        <v/>
      </c>
      <c r="R90" s="54" t="str">
        <f t="shared" si="7"/>
        <v/>
      </c>
      <c r="S90" s="54" t="str">
        <f t="shared" si="7"/>
        <v/>
      </c>
      <c r="T90" s="54" t="str">
        <f t="shared" si="7"/>
        <v/>
      </c>
      <c r="U90" s="54" t="str">
        <f t="shared" si="7"/>
        <v/>
      </c>
      <c r="V90" s="54" t="str">
        <f t="shared" si="7"/>
        <v/>
      </c>
      <c r="W90" s="54" t="str">
        <f t="shared" si="7"/>
        <v/>
      </c>
      <c r="X90" s="54" t="str">
        <f t="shared" si="7"/>
        <v/>
      </c>
      <c r="Y90" s="54" t="str">
        <f t="shared" si="7"/>
        <v/>
      </c>
      <c r="Z90" s="54" t="str">
        <f t="shared" si="7"/>
        <v/>
      </c>
      <c r="AA90" s="54" t="str">
        <f t="shared" si="7"/>
        <v/>
      </c>
      <c r="AB90" s="54" t="str">
        <f t="shared" si="7"/>
        <v/>
      </c>
      <c r="AC90" s="54" t="str">
        <f t="shared" si="7"/>
        <v/>
      </c>
      <c r="AD90" s="54" t="str">
        <f t="shared" si="7"/>
        <v/>
      </c>
      <c r="AE90" s="54" t="str">
        <f t="shared" si="7"/>
        <v/>
      </c>
      <c r="AF90" s="54" t="str">
        <f t="shared" si="7"/>
        <v/>
      </c>
      <c r="AG90" s="54" t="str">
        <f t="shared" si="7"/>
        <v/>
      </c>
      <c r="AH90" s="54" t="str">
        <f t="shared" si="7"/>
        <v/>
      </c>
      <c r="AI90" s="54" t="str">
        <f t="shared" si="7"/>
        <v/>
      </c>
      <c r="AJ90" s="54" t="str">
        <f t="shared" si="7"/>
        <v/>
      </c>
      <c r="AK90" s="54" t="str">
        <f t="shared" si="7"/>
        <v/>
      </c>
      <c r="AL90" s="54" t="str">
        <f t="shared" si="7"/>
        <v/>
      </c>
      <c r="AM90" s="54" t="str">
        <f t="shared" si="7"/>
        <v/>
      </c>
      <c r="AN90" s="54" t="str">
        <f t="shared" si="7"/>
        <v/>
      </c>
      <c r="AO90" s="54" t="str">
        <f t="shared" si="7"/>
        <v/>
      </c>
    </row>
    <row r="91" spans="8:41" hidden="1" outlineLevel="1" x14ac:dyDescent="0.75">
      <c r="H91" s="91">
        <f>YEAR($E$4)</f>
        <v>2023</v>
      </c>
      <c r="L91" s="89" t="e">
        <f t="shared" ref="L91:U100" si="8">IF(AND($H91&lt;&gt;"",L$66&lt;&gt;""),IF(AND(L$66&gt;=$H91,L$66&lt;$H91+$D$28),SUMIFS($L$90:$AO$90,$L$66:$AO$66,$H91)/$D$28,0),"")</f>
        <v>#REF!</v>
      </c>
      <c r="M91" s="89" t="e">
        <f t="shared" si="8"/>
        <v>#REF!</v>
      </c>
      <c r="N91" s="89" t="e">
        <f t="shared" si="8"/>
        <v>#REF!</v>
      </c>
      <c r="O91" s="89" t="e">
        <f t="shared" si="8"/>
        <v>#REF!</v>
      </c>
      <c r="P91" s="89" t="e">
        <f t="shared" si="8"/>
        <v>#REF!</v>
      </c>
      <c r="Q91" s="89" t="str">
        <f t="shared" si="8"/>
        <v/>
      </c>
      <c r="R91" s="89" t="str">
        <f t="shared" si="8"/>
        <v/>
      </c>
      <c r="S91" s="89" t="str">
        <f t="shared" si="8"/>
        <v/>
      </c>
      <c r="T91" s="89" t="str">
        <f t="shared" si="8"/>
        <v/>
      </c>
      <c r="U91" s="89" t="str">
        <f t="shared" si="8"/>
        <v/>
      </c>
      <c r="V91" s="89" t="str">
        <f t="shared" ref="V91:AE100" si="9">IF(AND($H91&lt;&gt;"",V$66&lt;&gt;""),IF(AND(V$66&gt;=$H91,V$66&lt;$H91+$D$28),SUMIFS($L$90:$AO$90,$L$66:$AO$66,$H91)/$D$28,0),"")</f>
        <v/>
      </c>
      <c r="W91" s="89" t="str">
        <f t="shared" si="9"/>
        <v/>
      </c>
      <c r="X91" s="89" t="str">
        <f t="shared" si="9"/>
        <v/>
      </c>
      <c r="Y91" s="89" t="str">
        <f t="shared" si="9"/>
        <v/>
      </c>
      <c r="Z91" s="89" t="str">
        <f t="shared" si="9"/>
        <v/>
      </c>
      <c r="AA91" s="89" t="str">
        <f t="shared" si="9"/>
        <v/>
      </c>
      <c r="AB91" s="89" t="str">
        <f t="shared" si="9"/>
        <v/>
      </c>
      <c r="AC91" s="89" t="str">
        <f t="shared" si="9"/>
        <v/>
      </c>
      <c r="AD91" s="89" t="str">
        <f t="shared" si="9"/>
        <v/>
      </c>
      <c r="AE91" s="89" t="str">
        <f t="shared" si="9"/>
        <v/>
      </c>
      <c r="AF91" s="89" t="str">
        <f t="shared" ref="AF91:AO100" si="10">IF(AND($H91&lt;&gt;"",AF$66&lt;&gt;""),IF(AND(AF$66&gt;=$H91,AF$66&lt;$H91+$D$28),SUMIFS($L$90:$AO$90,$L$66:$AO$66,$H91)/$D$28,0),"")</f>
        <v/>
      </c>
      <c r="AG91" s="89" t="str">
        <f t="shared" si="10"/>
        <v/>
      </c>
      <c r="AH91" s="89" t="str">
        <f t="shared" si="10"/>
        <v/>
      </c>
      <c r="AI91" s="89" t="str">
        <f t="shared" si="10"/>
        <v/>
      </c>
      <c r="AJ91" s="89" t="str">
        <f t="shared" si="10"/>
        <v/>
      </c>
      <c r="AK91" s="89" t="str">
        <f t="shared" si="10"/>
        <v/>
      </c>
      <c r="AL91" s="89" t="str">
        <f t="shared" si="10"/>
        <v/>
      </c>
      <c r="AM91" s="89" t="str">
        <f t="shared" si="10"/>
        <v/>
      </c>
      <c r="AN91" s="89" t="str">
        <f t="shared" si="10"/>
        <v/>
      </c>
      <c r="AO91" s="89" t="str">
        <f t="shared" si="10"/>
        <v/>
      </c>
    </row>
    <row r="92" spans="8:41" hidden="1" outlineLevel="1" x14ac:dyDescent="0.75">
      <c r="H92" s="61">
        <f t="shared" ref="H92:H120" si="11">IF(H91&lt;&gt;"",IF(H91+1&lt;YEAR($E$4)+$E$5,H91+1,""),"")</f>
        <v>2024</v>
      </c>
      <c r="L92" s="89" t="e">
        <f t="shared" si="8"/>
        <v>#REF!</v>
      </c>
      <c r="M92" s="89" t="e">
        <f t="shared" si="8"/>
        <v>#REF!</v>
      </c>
      <c r="N92" s="89" t="e">
        <f t="shared" si="8"/>
        <v>#REF!</v>
      </c>
      <c r="O92" s="89" t="e">
        <f t="shared" si="8"/>
        <v>#REF!</v>
      </c>
      <c r="P92" s="89" t="e">
        <f t="shared" si="8"/>
        <v>#REF!</v>
      </c>
      <c r="Q92" s="89" t="str">
        <f t="shared" si="8"/>
        <v/>
      </c>
      <c r="R92" s="89" t="str">
        <f t="shared" si="8"/>
        <v/>
      </c>
      <c r="S92" s="89" t="str">
        <f t="shared" si="8"/>
        <v/>
      </c>
      <c r="T92" s="89" t="str">
        <f t="shared" si="8"/>
        <v/>
      </c>
      <c r="U92" s="89" t="str">
        <f t="shared" si="8"/>
        <v/>
      </c>
      <c r="V92" s="89" t="str">
        <f t="shared" si="9"/>
        <v/>
      </c>
      <c r="W92" s="89" t="str">
        <f t="shared" si="9"/>
        <v/>
      </c>
      <c r="X92" s="89" t="str">
        <f t="shared" si="9"/>
        <v/>
      </c>
      <c r="Y92" s="89" t="str">
        <f t="shared" si="9"/>
        <v/>
      </c>
      <c r="Z92" s="89" t="str">
        <f t="shared" si="9"/>
        <v/>
      </c>
      <c r="AA92" s="89" t="str">
        <f t="shared" si="9"/>
        <v/>
      </c>
      <c r="AB92" s="89" t="str">
        <f t="shared" si="9"/>
        <v/>
      </c>
      <c r="AC92" s="89" t="str">
        <f t="shared" si="9"/>
        <v/>
      </c>
      <c r="AD92" s="89" t="str">
        <f t="shared" si="9"/>
        <v/>
      </c>
      <c r="AE92" s="89" t="str">
        <f t="shared" si="9"/>
        <v/>
      </c>
      <c r="AF92" s="89" t="str">
        <f t="shared" si="10"/>
        <v/>
      </c>
      <c r="AG92" s="89" t="str">
        <f t="shared" si="10"/>
        <v/>
      </c>
      <c r="AH92" s="89" t="str">
        <f t="shared" si="10"/>
        <v/>
      </c>
      <c r="AI92" s="89" t="str">
        <f t="shared" si="10"/>
        <v/>
      </c>
      <c r="AJ92" s="89" t="str">
        <f t="shared" si="10"/>
        <v/>
      </c>
      <c r="AK92" s="89" t="str">
        <f t="shared" si="10"/>
        <v/>
      </c>
      <c r="AL92" s="89" t="str">
        <f t="shared" si="10"/>
        <v/>
      </c>
      <c r="AM92" s="89" t="str">
        <f t="shared" si="10"/>
        <v/>
      </c>
      <c r="AN92" s="89" t="str">
        <f t="shared" si="10"/>
        <v/>
      </c>
      <c r="AO92" s="89" t="str">
        <f t="shared" si="10"/>
        <v/>
      </c>
    </row>
    <row r="93" spans="8:41" hidden="1" outlineLevel="1" x14ac:dyDescent="0.75">
      <c r="H93" s="61">
        <f t="shared" si="11"/>
        <v>2025</v>
      </c>
      <c r="L93" s="89" t="e">
        <f t="shared" si="8"/>
        <v>#REF!</v>
      </c>
      <c r="M93" s="89" t="e">
        <f t="shared" si="8"/>
        <v>#REF!</v>
      </c>
      <c r="N93" s="89" t="e">
        <f t="shared" si="8"/>
        <v>#REF!</v>
      </c>
      <c r="O93" s="89" t="e">
        <f t="shared" si="8"/>
        <v>#REF!</v>
      </c>
      <c r="P93" s="89" t="e">
        <f t="shared" si="8"/>
        <v>#REF!</v>
      </c>
      <c r="Q93" s="89" t="str">
        <f t="shared" si="8"/>
        <v/>
      </c>
      <c r="R93" s="89" t="str">
        <f t="shared" si="8"/>
        <v/>
      </c>
      <c r="S93" s="89" t="str">
        <f t="shared" si="8"/>
        <v/>
      </c>
      <c r="T93" s="89" t="str">
        <f t="shared" si="8"/>
        <v/>
      </c>
      <c r="U93" s="89" t="str">
        <f t="shared" si="8"/>
        <v/>
      </c>
      <c r="V93" s="89" t="str">
        <f t="shared" si="9"/>
        <v/>
      </c>
      <c r="W93" s="89" t="str">
        <f t="shared" si="9"/>
        <v/>
      </c>
      <c r="X93" s="89" t="str">
        <f t="shared" si="9"/>
        <v/>
      </c>
      <c r="Y93" s="89" t="str">
        <f t="shared" si="9"/>
        <v/>
      </c>
      <c r="Z93" s="89" t="str">
        <f t="shared" si="9"/>
        <v/>
      </c>
      <c r="AA93" s="89" t="str">
        <f t="shared" si="9"/>
        <v/>
      </c>
      <c r="AB93" s="89" t="str">
        <f t="shared" si="9"/>
        <v/>
      </c>
      <c r="AC93" s="89" t="str">
        <f t="shared" si="9"/>
        <v/>
      </c>
      <c r="AD93" s="89" t="str">
        <f t="shared" si="9"/>
        <v/>
      </c>
      <c r="AE93" s="89" t="str">
        <f t="shared" si="9"/>
        <v/>
      </c>
      <c r="AF93" s="89" t="str">
        <f t="shared" si="10"/>
        <v/>
      </c>
      <c r="AG93" s="89" t="str">
        <f t="shared" si="10"/>
        <v/>
      </c>
      <c r="AH93" s="89" t="str">
        <f t="shared" si="10"/>
        <v/>
      </c>
      <c r="AI93" s="89" t="str">
        <f t="shared" si="10"/>
        <v/>
      </c>
      <c r="AJ93" s="89" t="str">
        <f t="shared" si="10"/>
        <v/>
      </c>
      <c r="AK93" s="89" t="str">
        <f t="shared" si="10"/>
        <v/>
      </c>
      <c r="AL93" s="89" t="str">
        <f t="shared" si="10"/>
        <v/>
      </c>
      <c r="AM93" s="89" t="str">
        <f t="shared" si="10"/>
        <v/>
      </c>
      <c r="AN93" s="89" t="str">
        <f t="shared" si="10"/>
        <v/>
      </c>
      <c r="AO93" s="89" t="str">
        <f t="shared" si="10"/>
        <v/>
      </c>
    </row>
    <row r="94" spans="8:41" hidden="1" outlineLevel="1" x14ac:dyDescent="0.75">
      <c r="H94" s="61" t="str">
        <f t="shared" si="11"/>
        <v/>
      </c>
      <c r="L94" s="89" t="str">
        <f t="shared" si="8"/>
        <v/>
      </c>
      <c r="M94" s="89" t="str">
        <f t="shared" si="8"/>
        <v/>
      </c>
      <c r="N94" s="89" t="str">
        <f t="shared" si="8"/>
        <v/>
      </c>
      <c r="O94" s="89" t="str">
        <f t="shared" si="8"/>
        <v/>
      </c>
      <c r="P94" s="89" t="str">
        <f t="shared" si="8"/>
        <v/>
      </c>
      <c r="Q94" s="89" t="str">
        <f t="shared" si="8"/>
        <v/>
      </c>
      <c r="R94" s="89" t="str">
        <f t="shared" si="8"/>
        <v/>
      </c>
      <c r="S94" s="89" t="str">
        <f t="shared" si="8"/>
        <v/>
      </c>
      <c r="T94" s="89" t="str">
        <f t="shared" si="8"/>
        <v/>
      </c>
      <c r="U94" s="89" t="str">
        <f t="shared" si="8"/>
        <v/>
      </c>
      <c r="V94" s="89" t="str">
        <f t="shared" si="9"/>
        <v/>
      </c>
      <c r="W94" s="89" t="str">
        <f t="shared" si="9"/>
        <v/>
      </c>
      <c r="X94" s="89" t="str">
        <f t="shared" si="9"/>
        <v/>
      </c>
      <c r="Y94" s="89" t="str">
        <f t="shared" si="9"/>
        <v/>
      </c>
      <c r="Z94" s="89" t="str">
        <f t="shared" si="9"/>
        <v/>
      </c>
      <c r="AA94" s="89" t="str">
        <f t="shared" si="9"/>
        <v/>
      </c>
      <c r="AB94" s="89" t="str">
        <f t="shared" si="9"/>
        <v/>
      </c>
      <c r="AC94" s="89" t="str">
        <f t="shared" si="9"/>
        <v/>
      </c>
      <c r="AD94" s="89" t="str">
        <f t="shared" si="9"/>
        <v/>
      </c>
      <c r="AE94" s="89" t="str">
        <f t="shared" si="9"/>
        <v/>
      </c>
      <c r="AF94" s="89" t="str">
        <f t="shared" si="10"/>
        <v/>
      </c>
      <c r="AG94" s="89" t="str">
        <f t="shared" si="10"/>
        <v/>
      </c>
      <c r="AH94" s="89" t="str">
        <f t="shared" si="10"/>
        <v/>
      </c>
      <c r="AI94" s="89" t="str">
        <f t="shared" si="10"/>
        <v/>
      </c>
      <c r="AJ94" s="89" t="str">
        <f t="shared" si="10"/>
        <v/>
      </c>
      <c r="AK94" s="89" t="str">
        <f t="shared" si="10"/>
        <v/>
      </c>
      <c r="AL94" s="89" t="str">
        <f t="shared" si="10"/>
        <v/>
      </c>
      <c r="AM94" s="89" t="str">
        <f t="shared" si="10"/>
        <v/>
      </c>
      <c r="AN94" s="89" t="str">
        <f t="shared" si="10"/>
        <v/>
      </c>
      <c r="AO94" s="89" t="str">
        <f t="shared" si="10"/>
        <v/>
      </c>
    </row>
    <row r="95" spans="8:41" hidden="1" outlineLevel="1" x14ac:dyDescent="0.75">
      <c r="H95" s="61" t="str">
        <f t="shared" si="11"/>
        <v/>
      </c>
      <c r="L95" s="89" t="str">
        <f t="shared" si="8"/>
        <v/>
      </c>
      <c r="M95" s="89" t="str">
        <f t="shared" si="8"/>
        <v/>
      </c>
      <c r="N95" s="89" t="str">
        <f t="shared" si="8"/>
        <v/>
      </c>
      <c r="O95" s="89" t="str">
        <f t="shared" si="8"/>
        <v/>
      </c>
      <c r="P95" s="89" t="str">
        <f t="shared" si="8"/>
        <v/>
      </c>
      <c r="Q95" s="89" t="str">
        <f t="shared" si="8"/>
        <v/>
      </c>
      <c r="R95" s="89" t="str">
        <f t="shared" si="8"/>
        <v/>
      </c>
      <c r="S95" s="89" t="str">
        <f t="shared" si="8"/>
        <v/>
      </c>
      <c r="T95" s="89" t="str">
        <f t="shared" si="8"/>
        <v/>
      </c>
      <c r="U95" s="89" t="str">
        <f t="shared" si="8"/>
        <v/>
      </c>
      <c r="V95" s="89" t="str">
        <f t="shared" si="9"/>
        <v/>
      </c>
      <c r="W95" s="89" t="str">
        <f t="shared" si="9"/>
        <v/>
      </c>
      <c r="X95" s="89" t="str">
        <f t="shared" si="9"/>
        <v/>
      </c>
      <c r="Y95" s="89" t="str">
        <f t="shared" si="9"/>
        <v/>
      </c>
      <c r="Z95" s="89" t="str">
        <f t="shared" si="9"/>
        <v/>
      </c>
      <c r="AA95" s="89" t="str">
        <f t="shared" si="9"/>
        <v/>
      </c>
      <c r="AB95" s="89" t="str">
        <f t="shared" si="9"/>
        <v/>
      </c>
      <c r="AC95" s="89" t="str">
        <f t="shared" si="9"/>
        <v/>
      </c>
      <c r="AD95" s="89" t="str">
        <f t="shared" si="9"/>
        <v/>
      </c>
      <c r="AE95" s="89" t="str">
        <f t="shared" si="9"/>
        <v/>
      </c>
      <c r="AF95" s="89" t="str">
        <f t="shared" si="10"/>
        <v/>
      </c>
      <c r="AG95" s="89" t="str">
        <f t="shared" si="10"/>
        <v/>
      </c>
      <c r="AH95" s="89" t="str">
        <f t="shared" si="10"/>
        <v/>
      </c>
      <c r="AI95" s="89" t="str">
        <f t="shared" si="10"/>
        <v/>
      </c>
      <c r="AJ95" s="89" t="str">
        <f t="shared" si="10"/>
        <v/>
      </c>
      <c r="AK95" s="89" t="str">
        <f t="shared" si="10"/>
        <v/>
      </c>
      <c r="AL95" s="89" t="str">
        <f t="shared" si="10"/>
        <v/>
      </c>
      <c r="AM95" s="89" t="str">
        <f t="shared" si="10"/>
        <v/>
      </c>
      <c r="AN95" s="89" t="str">
        <f t="shared" si="10"/>
        <v/>
      </c>
      <c r="AO95" s="89" t="str">
        <f t="shared" si="10"/>
        <v/>
      </c>
    </row>
    <row r="96" spans="8:41" hidden="1" outlineLevel="1" x14ac:dyDescent="0.75">
      <c r="H96" s="61" t="str">
        <f t="shared" si="11"/>
        <v/>
      </c>
      <c r="L96" s="89" t="str">
        <f t="shared" si="8"/>
        <v/>
      </c>
      <c r="M96" s="89" t="str">
        <f t="shared" si="8"/>
        <v/>
      </c>
      <c r="N96" s="89" t="str">
        <f t="shared" si="8"/>
        <v/>
      </c>
      <c r="O96" s="89" t="str">
        <f t="shared" si="8"/>
        <v/>
      </c>
      <c r="P96" s="89" t="str">
        <f t="shared" si="8"/>
        <v/>
      </c>
      <c r="Q96" s="89" t="str">
        <f t="shared" si="8"/>
        <v/>
      </c>
      <c r="R96" s="89" t="str">
        <f t="shared" si="8"/>
        <v/>
      </c>
      <c r="S96" s="89" t="str">
        <f t="shared" si="8"/>
        <v/>
      </c>
      <c r="T96" s="89" t="str">
        <f t="shared" si="8"/>
        <v/>
      </c>
      <c r="U96" s="89" t="str">
        <f t="shared" si="8"/>
        <v/>
      </c>
      <c r="V96" s="89" t="str">
        <f t="shared" si="9"/>
        <v/>
      </c>
      <c r="W96" s="89" t="str">
        <f t="shared" si="9"/>
        <v/>
      </c>
      <c r="X96" s="89" t="str">
        <f t="shared" si="9"/>
        <v/>
      </c>
      <c r="Y96" s="89" t="str">
        <f t="shared" si="9"/>
        <v/>
      </c>
      <c r="Z96" s="89" t="str">
        <f t="shared" si="9"/>
        <v/>
      </c>
      <c r="AA96" s="89" t="str">
        <f t="shared" si="9"/>
        <v/>
      </c>
      <c r="AB96" s="89" t="str">
        <f t="shared" si="9"/>
        <v/>
      </c>
      <c r="AC96" s="89" t="str">
        <f t="shared" si="9"/>
        <v/>
      </c>
      <c r="AD96" s="89" t="str">
        <f t="shared" si="9"/>
        <v/>
      </c>
      <c r="AE96" s="89" t="str">
        <f t="shared" si="9"/>
        <v/>
      </c>
      <c r="AF96" s="89" t="str">
        <f t="shared" si="10"/>
        <v/>
      </c>
      <c r="AG96" s="89" t="str">
        <f t="shared" si="10"/>
        <v/>
      </c>
      <c r="AH96" s="89" t="str">
        <f t="shared" si="10"/>
        <v/>
      </c>
      <c r="AI96" s="89" t="str">
        <f t="shared" si="10"/>
        <v/>
      </c>
      <c r="AJ96" s="89" t="str">
        <f t="shared" si="10"/>
        <v/>
      </c>
      <c r="AK96" s="89" t="str">
        <f t="shared" si="10"/>
        <v/>
      </c>
      <c r="AL96" s="89" t="str">
        <f t="shared" si="10"/>
        <v/>
      </c>
      <c r="AM96" s="89" t="str">
        <f t="shared" si="10"/>
        <v/>
      </c>
      <c r="AN96" s="89" t="str">
        <f t="shared" si="10"/>
        <v/>
      </c>
      <c r="AO96" s="89" t="str">
        <f t="shared" si="10"/>
        <v/>
      </c>
    </row>
    <row r="97" spans="8:41" hidden="1" outlineLevel="1" x14ac:dyDescent="0.75">
      <c r="H97" s="61" t="str">
        <f t="shared" si="11"/>
        <v/>
      </c>
      <c r="L97" s="89" t="str">
        <f t="shared" si="8"/>
        <v/>
      </c>
      <c r="M97" s="89" t="str">
        <f t="shared" si="8"/>
        <v/>
      </c>
      <c r="N97" s="89" t="str">
        <f t="shared" si="8"/>
        <v/>
      </c>
      <c r="O97" s="89" t="str">
        <f t="shared" si="8"/>
        <v/>
      </c>
      <c r="P97" s="89" t="str">
        <f t="shared" si="8"/>
        <v/>
      </c>
      <c r="Q97" s="89" t="str">
        <f t="shared" si="8"/>
        <v/>
      </c>
      <c r="R97" s="89" t="str">
        <f t="shared" si="8"/>
        <v/>
      </c>
      <c r="S97" s="89" t="str">
        <f t="shared" si="8"/>
        <v/>
      </c>
      <c r="T97" s="89" t="str">
        <f t="shared" si="8"/>
        <v/>
      </c>
      <c r="U97" s="89" t="str">
        <f t="shared" si="8"/>
        <v/>
      </c>
      <c r="V97" s="89" t="str">
        <f t="shared" si="9"/>
        <v/>
      </c>
      <c r="W97" s="89" t="str">
        <f t="shared" si="9"/>
        <v/>
      </c>
      <c r="X97" s="89" t="str">
        <f t="shared" si="9"/>
        <v/>
      </c>
      <c r="Y97" s="89" t="str">
        <f t="shared" si="9"/>
        <v/>
      </c>
      <c r="Z97" s="89" t="str">
        <f t="shared" si="9"/>
        <v/>
      </c>
      <c r="AA97" s="89" t="str">
        <f t="shared" si="9"/>
        <v/>
      </c>
      <c r="AB97" s="89" t="str">
        <f t="shared" si="9"/>
        <v/>
      </c>
      <c r="AC97" s="89" t="str">
        <f t="shared" si="9"/>
        <v/>
      </c>
      <c r="AD97" s="89" t="str">
        <f t="shared" si="9"/>
        <v/>
      </c>
      <c r="AE97" s="89" t="str">
        <f t="shared" si="9"/>
        <v/>
      </c>
      <c r="AF97" s="89" t="str">
        <f t="shared" si="10"/>
        <v/>
      </c>
      <c r="AG97" s="89" t="str">
        <f t="shared" si="10"/>
        <v/>
      </c>
      <c r="AH97" s="89" t="str">
        <f t="shared" si="10"/>
        <v/>
      </c>
      <c r="AI97" s="89" t="str">
        <f t="shared" si="10"/>
        <v/>
      </c>
      <c r="AJ97" s="89" t="str">
        <f t="shared" si="10"/>
        <v/>
      </c>
      <c r="AK97" s="89" t="str">
        <f t="shared" si="10"/>
        <v/>
      </c>
      <c r="AL97" s="89" t="str">
        <f t="shared" si="10"/>
        <v/>
      </c>
      <c r="AM97" s="89" t="str">
        <f t="shared" si="10"/>
        <v/>
      </c>
      <c r="AN97" s="89" t="str">
        <f t="shared" si="10"/>
        <v/>
      </c>
      <c r="AO97" s="89" t="str">
        <f t="shared" si="10"/>
        <v/>
      </c>
    </row>
    <row r="98" spans="8:41" hidden="1" outlineLevel="1" x14ac:dyDescent="0.75">
      <c r="H98" s="61" t="str">
        <f t="shared" si="11"/>
        <v/>
      </c>
      <c r="L98" s="89" t="str">
        <f t="shared" si="8"/>
        <v/>
      </c>
      <c r="M98" s="89" t="str">
        <f t="shared" si="8"/>
        <v/>
      </c>
      <c r="N98" s="89" t="str">
        <f t="shared" si="8"/>
        <v/>
      </c>
      <c r="O98" s="89" t="str">
        <f t="shared" si="8"/>
        <v/>
      </c>
      <c r="P98" s="89" t="str">
        <f t="shared" si="8"/>
        <v/>
      </c>
      <c r="Q98" s="89" t="str">
        <f t="shared" si="8"/>
        <v/>
      </c>
      <c r="R98" s="89" t="str">
        <f t="shared" si="8"/>
        <v/>
      </c>
      <c r="S98" s="89" t="str">
        <f t="shared" si="8"/>
        <v/>
      </c>
      <c r="T98" s="89" t="str">
        <f t="shared" si="8"/>
        <v/>
      </c>
      <c r="U98" s="89" t="str">
        <f t="shared" si="8"/>
        <v/>
      </c>
      <c r="V98" s="89" t="str">
        <f t="shared" si="9"/>
        <v/>
      </c>
      <c r="W98" s="89" t="str">
        <f t="shared" si="9"/>
        <v/>
      </c>
      <c r="X98" s="89" t="str">
        <f t="shared" si="9"/>
        <v/>
      </c>
      <c r="Y98" s="89" t="str">
        <f t="shared" si="9"/>
        <v/>
      </c>
      <c r="Z98" s="89" t="str">
        <f t="shared" si="9"/>
        <v/>
      </c>
      <c r="AA98" s="89" t="str">
        <f t="shared" si="9"/>
        <v/>
      </c>
      <c r="AB98" s="89" t="str">
        <f t="shared" si="9"/>
        <v/>
      </c>
      <c r="AC98" s="89" t="str">
        <f t="shared" si="9"/>
        <v/>
      </c>
      <c r="AD98" s="89" t="str">
        <f t="shared" si="9"/>
        <v/>
      </c>
      <c r="AE98" s="89" t="str">
        <f t="shared" si="9"/>
        <v/>
      </c>
      <c r="AF98" s="89" t="str">
        <f t="shared" si="10"/>
        <v/>
      </c>
      <c r="AG98" s="89" t="str">
        <f t="shared" si="10"/>
        <v/>
      </c>
      <c r="AH98" s="89" t="str">
        <f t="shared" si="10"/>
        <v/>
      </c>
      <c r="AI98" s="89" t="str">
        <f t="shared" si="10"/>
        <v/>
      </c>
      <c r="AJ98" s="89" t="str">
        <f t="shared" si="10"/>
        <v/>
      </c>
      <c r="AK98" s="89" t="str">
        <f t="shared" si="10"/>
        <v/>
      </c>
      <c r="AL98" s="89" t="str">
        <f t="shared" si="10"/>
        <v/>
      </c>
      <c r="AM98" s="89" t="str">
        <f t="shared" si="10"/>
        <v/>
      </c>
      <c r="AN98" s="89" t="str">
        <f t="shared" si="10"/>
        <v/>
      </c>
      <c r="AO98" s="89" t="str">
        <f t="shared" si="10"/>
        <v/>
      </c>
    </row>
    <row r="99" spans="8:41" hidden="1" outlineLevel="1" x14ac:dyDescent="0.75">
      <c r="H99" s="61" t="str">
        <f t="shared" si="11"/>
        <v/>
      </c>
      <c r="L99" s="89" t="str">
        <f t="shared" si="8"/>
        <v/>
      </c>
      <c r="M99" s="89" t="str">
        <f t="shared" si="8"/>
        <v/>
      </c>
      <c r="N99" s="89" t="str">
        <f t="shared" si="8"/>
        <v/>
      </c>
      <c r="O99" s="89" t="str">
        <f t="shared" si="8"/>
        <v/>
      </c>
      <c r="P99" s="89" t="str">
        <f t="shared" si="8"/>
        <v/>
      </c>
      <c r="Q99" s="89" t="str">
        <f t="shared" si="8"/>
        <v/>
      </c>
      <c r="R99" s="89" t="str">
        <f t="shared" si="8"/>
        <v/>
      </c>
      <c r="S99" s="89" t="str">
        <f t="shared" si="8"/>
        <v/>
      </c>
      <c r="T99" s="89" t="str">
        <f t="shared" si="8"/>
        <v/>
      </c>
      <c r="U99" s="89" t="str">
        <f t="shared" si="8"/>
        <v/>
      </c>
      <c r="V99" s="89" t="str">
        <f t="shared" si="9"/>
        <v/>
      </c>
      <c r="W99" s="89" t="str">
        <f t="shared" si="9"/>
        <v/>
      </c>
      <c r="X99" s="89" t="str">
        <f t="shared" si="9"/>
        <v/>
      </c>
      <c r="Y99" s="89" t="str">
        <f t="shared" si="9"/>
        <v/>
      </c>
      <c r="Z99" s="89" t="str">
        <f t="shared" si="9"/>
        <v/>
      </c>
      <c r="AA99" s="89" t="str">
        <f t="shared" si="9"/>
        <v/>
      </c>
      <c r="AB99" s="89" t="str">
        <f t="shared" si="9"/>
        <v/>
      </c>
      <c r="AC99" s="89" t="str">
        <f t="shared" si="9"/>
        <v/>
      </c>
      <c r="AD99" s="89" t="str">
        <f t="shared" si="9"/>
        <v/>
      </c>
      <c r="AE99" s="89" t="str">
        <f t="shared" si="9"/>
        <v/>
      </c>
      <c r="AF99" s="89" t="str">
        <f t="shared" si="10"/>
        <v/>
      </c>
      <c r="AG99" s="89" t="str">
        <f t="shared" si="10"/>
        <v/>
      </c>
      <c r="AH99" s="89" t="str">
        <f t="shared" si="10"/>
        <v/>
      </c>
      <c r="AI99" s="89" t="str">
        <f t="shared" si="10"/>
        <v/>
      </c>
      <c r="AJ99" s="89" t="str">
        <f t="shared" si="10"/>
        <v/>
      </c>
      <c r="AK99" s="89" t="str">
        <f t="shared" si="10"/>
        <v/>
      </c>
      <c r="AL99" s="89" t="str">
        <f t="shared" si="10"/>
        <v/>
      </c>
      <c r="AM99" s="89" t="str">
        <f t="shared" si="10"/>
        <v/>
      </c>
      <c r="AN99" s="89" t="str">
        <f t="shared" si="10"/>
        <v/>
      </c>
      <c r="AO99" s="89" t="str">
        <f t="shared" si="10"/>
        <v/>
      </c>
    </row>
    <row r="100" spans="8:41" hidden="1" outlineLevel="1" x14ac:dyDescent="0.75">
      <c r="H100" s="61" t="str">
        <f t="shared" si="11"/>
        <v/>
      </c>
      <c r="L100" s="89" t="str">
        <f t="shared" si="8"/>
        <v/>
      </c>
      <c r="M100" s="89" t="str">
        <f t="shared" si="8"/>
        <v/>
      </c>
      <c r="N100" s="89" t="str">
        <f t="shared" si="8"/>
        <v/>
      </c>
      <c r="O100" s="89" t="str">
        <f t="shared" si="8"/>
        <v/>
      </c>
      <c r="P100" s="89" t="str">
        <f t="shared" si="8"/>
        <v/>
      </c>
      <c r="Q100" s="89" t="str">
        <f t="shared" si="8"/>
        <v/>
      </c>
      <c r="R100" s="89" t="str">
        <f t="shared" si="8"/>
        <v/>
      </c>
      <c r="S100" s="89" t="str">
        <f t="shared" si="8"/>
        <v/>
      </c>
      <c r="T100" s="89" t="str">
        <f t="shared" si="8"/>
        <v/>
      </c>
      <c r="U100" s="89" t="str">
        <f t="shared" si="8"/>
        <v/>
      </c>
      <c r="V100" s="89" t="str">
        <f t="shared" si="9"/>
        <v/>
      </c>
      <c r="W100" s="89" t="str">
        <f t="shared" si="9"/>
        <v/>
      </c>
      <c r="X100" s="89" t="str">
        <f t="shared" si="9"/>
        <v/>
      </c>
      <c r="Y100" s="89" t="str">
        <f t="shared" si="9"/>
        <v/>
      </c>
      <c r="Z100" s="89" t="str">
        <f t="shared" si="9"/>
        <v/>
      </c>
      <c r="AA100" s="89" t="str">
        <f t="shared" si="9"/>
        <v/>
      </c>
      <c r="AB100" s="89" t="str">
        <f t="shared" si="9"/>
        <v/>
      </c>
      <c r="AC100" s="89" t="str">
        <f t="shared" si="9"/>
        <v/>
      </c>
      <c r="AD100" s="89" t="str">
        <f t="shared" si="9"/>
        <v/>
      </c>
      <c r="AE100" s="89" t="str">
        <f t="shared" si="9"/>
        <v/>
      </c>
      <c r="AF100" s="89" t="str">
        <f t="shared" si="10"/>
        <v/>
      </c>
      <c r="AG100" s="89" t="str">
        <f t="shared" si="10"/>
        <v/>
      </c>
      <c r="AH100" s="89" t="str">
        <f t="shared" si="10"/>
        <v/>
      </c>
      <c r="AI100" s="89" t="str">
        <f t="shared" si="10"/>
        <v/>
      </c>
      <c r="AJ100" s="89" t="str">
        <f t="shared" si="10"/>
        <v/>
      </c>
      <c r="AK100" s="89" t="str">
        <f t="shared" si="10"/>
        <v/>
      </c>
      <c r="AL100" s="89" t="str">
        <f t="shared" si="10"/>
        <v/>
      </c>
      <c r="AM100" s="89" t="str">
        <f t="shared" si="10"/>
        <v/>
      </c>
      <c r="AN100" s="89" t="str">
        <f t="shared" si="10"/>
        <v/>
      </c>
      <c r="AO100" s="89" t="str">
        <f t="shared" si="10"/>
        <v/>
      </c>
    </row>
    <row r="101" spans="8:41" hidden="1" outlineLevel="1" x14ac:dyDescent="0.75">
      <c r="H101" s="61" t="str">
        <f t="shared" si="11"/>
        <v/>
      </c>
      <c r="L101" s="89" t="str">
        <f t="shared" ref="L101:U110" si="12">IF(AND($H101&lt;&gt;"",L$66&lt;&gt;""),IF(AND(L$66&gt;=$H101,L$66&lt;$H101+$D$28),SUMIFS($L$90:$AO$90,$L$66:$AO$66,$H101)/$D$28,0),"")</f>
        <v/>
      </c>
      <c r="M101" s="89" t="str">
        <f t="shared" si="12"/>
        <v/>
      </c>
      <c r="N101" s="89" t="str">
        <f t="shared" si="12"/>
        <v/>
      </c>
      <c r="O101" s="89" t="str">
        <f t="shared" si="12"/>
        <v/>
      </c>
      <c r="P101" s="89" t="str">
        <f t="shared" si="12"/>
        <v/>
      </c>
      <c r="Q101" s="89" t="str">
        <f t="shared" si="12"/>
        <v/>
      </c>
      <c r="R101" s="89" t="str">
        <f t="shared" si="12"/>
        <v/>
      </c>
      <c r="S101" s="89" t="str">
        <f t="shared" si="12"/>
        <v/>
      </c>
      <c r="T101" s="89" t="str">
        <f t="shared" si="12"/>
        <v/>
      </c>
      <c r="U101" s="89" t="str">
        <f t="shared" si="12"/>
        <v/>
      </c>
      <c r="V101" s="89" t="str">
        <f t="shared" ref="V101:AE110" si="13">IF(AND($H101&lt;&gt;"",V$66&lt;&gt;""),IF(AND(V$66&gt;=$H101,V$66&lt;$H101+$D$28),SUMIFS($L$90:$AO$90,$L$66:$AO$66,$H101)/$D$28,0),"")</f>
        <v/>
      </c>
      <c r="W101" s="89" t="str">
        <f t="shared" si="13"/>
        <v/>
      </c>
      <c r="X101" s="89" t="str">
        <f t="shared" si="13"/>
        <v/>
      </c>
      <c r="Y101" s="89" t="str">
        <f t="shared" si="13"/>
        <v/>
      </c>
      <c r="Z101" s="89" t="str">
        <f t="shared" si="13"/>
        <v/>
      </c>
      <c r="AA101" s="89" t="str">
        <f t="shared" si="13"/>
        <v/>
      </c>
      <c r="AB101" s="89" t="str">
        <f t="shared" si="13"/>
        <v/>
      </c>
      <c r="AC101" s="89" t="str">
        <f t="shared" si="13"/>
        <v/>
      </c>
      <c r="AD101" s="89" t="str">
        <f t="shared" si="13"/>
        <v/>
      </c>
      <c r="AE101" s="89" t="str">
        <f t="shared" si="13"/>
        <v/>
      </c>
      <c r="AF101" s="89" t="str">
        <f t="shared" ref="AF101:AO110" si="14">IF(AND($H101&lt;&gt;"",AF$66&lt;&gt;""),IF(AND(AF$66&gt;=$H101,AF$66&lt;$H101+$D$28),SUMIFS($L$90:$AO$90,$L$66:$AO$66,$H101)/$D$28,0),"")</f>
        <v/>
      </c>
      <c r="AG101" s="89" t="str">
        <f t="shared" si="14"/>
        <v/>
      </c>
      <c r="AH101" s="89" t="str">
        <f t="shared" si="14"/>
        <v/>
      </c>
      <c r="AI101" s="89" t="str">
        <f t="shared" si="14"/>
        <v/>
      </c>
      <c r="AJ101" s="89" t="str">
        <f t="shared" si="14"/>
        <v/>
      </c>
      <c r="AK101" s="89" t="str">
        <f t="shared" si="14"/>
        <v/>
      </c>
      <c r="AL101" s="89" t="str">
        <f t="shared" si="14"/>
        <v/>
      </c>
      <c r="AM101" s="89" t="str">
        <f t="shared" si="14"/>
        <v/>
      </c>
      <c r="AN101" s="89" t="str">
        <f t="shared" si="14"/>
        <v/>
      </c>
      <c r="AO101" s="89" t="str">
        <f t="shared" si="14"/>
        <v/>
      </c>
    </row>
    <row r="102" spans="8:41" hidden="1" outlineLevel="1" x14ac:dyDescent="0.75">
      <c r="H102" s="61" t="str">
        <f t="shared" si="11"/>
        <v/>
      </c>
      <c r="L102" s="89" t="str">
        <f t="shared" si="12"/>
        <v/>
      </c>
      <c r="M102" s="89" t="str">
        <f t="shared" si="12"/>
        <v/>
      </c>
      <c r="N102" s="89" t="str">
        <f t="shared" si="12"/>
        <v/>
      </c>
      <c r="O102" s="89" t="str">
        <f t="shared" si="12"/>
        <v/>
      </c>
      <c r="P102" s="89" t="str">
        <f t="shared" si="12"/>
        <v/>
      </c>
      <c r="Q102" s="89" t="str">
        <f t="shared" si="12"/>
        <v/>
      </c>
      <c r="R102" s="89" t="str">
        <f t="shared" si="12"/>
        <v/>
      </c>
      <c r="S102" s="89" t="str">
        <f t="shared" si="12"/>
        <v/>
      </c>
      <c r="T102" s="89" t="str">
        <f t="shared" si="12"/>
        <v/>
      </c>
      <c r="U102" s="89" t="str">
        <f t="shared" si="12"/>
        <v/>
      </c>
      <c r="V102" s="89" t="str">
        <f t="shared" si="13"/>
        <v/>
      </c>
      <c r="W102" s="89" t="str">
        <f t="shared" si="13"/>
        <v/>
      </c>
      <c r="X102" s="89" t="str">
        <f t="shared" si="13"/>
        <v/>
      </c>
      <c r="Y102" s="89" t="str">
        <f t="shared" si="13"/>
        <v/>
      </c>
      <c r="Z102" s="89" t="str">
        <f t="shared" si="13"/>
        <v/>
      </c>
      <c r="AA102" s="89" t="str">
        <f t="shared" si="13"/>
        <v/>
      </c>
      <c r="AB102" s="89" t="str">
        <f t="shared" si="13"/>
        <v/>
      </c>
      <c r="AC102" s="89" t="str">
        <f t="shared" si="13"/>
        <v/>
      </c>
      <c r="AD102" s="89" t="str">
        <f t="shared" si="13"/>
        <v/>
      </c>
      <c r="AE102" s="89" t="str">
        <f t="shared" si="13"/>
        <v/>
      </c>
      <c r="AF102" s="89" t="str">
        <f t="shared" si="14"/>
        <v/>
      </c>
      <c r="AG102" s="89" t="str">
        <f t="shared" si="14"/>
        <v/>
      </c>
      <c r="AH102" s="89" t="str">
        <f t="shared" si="14"/>
        <v/>
      </c>
      <c r="AI102" s="89" t="str">
        <f t="shared" si="14"/>
        <v/>
      </c>
      <c r="AJ102" s="89" t="str">
        <f t="shared" si="14"/>
        <v/>
      </c>
      <c r="AK102" s="89" t="str">
        <f t="shared" si="14"/>
        <v/>
      </c>
      <c r="AL102" s="89" t="str">
        <f t="shared" si="14"/>
        <v/>
      </c>
      <c r="AM102" s="89" t="str">
        <f t="shared" si="14"/>
        <v/>
      </c>
      <c r="AN102" s="89" t="str">
        <f t="shared" si="14"/>
        <v/>
      </c>
      <c r="AO102" s="89" t="str">
        <f t="shared" si="14"/>
        <v/>
      </c>
    </row>
    <row r="103" spans="8:41" hidden="1" outlineLevel="1" x14ac:dyDescent="0.75">
      <c r="H103" s="61" t="str">
        <f t="shared" si="11"/>
        <v/>
      </c>
      <c r="L103" s="89" t="str">
        <f t="shared" si="12"/>
        <v/>
      </c>
      <c r="M103" s="89" t="str">
        <f t="shared" si="12"/>
        <v/>
      </c>
      <c r="N103" s="89" t="str">
        <f t="shared" si="12"/>
        <v/>
      </c>
      <c r="O103" s="89" t="str">
        <f t="shared" si="12"/>
        <v/>
      </c>
      <c r="P103" s="89" t="str">
        <f t="shared" si="12"/>
        <v/>
      </c>
      <c r="Q103" s="89" t="str">
        <f t="shared" si="12"/>
        <v/>
      </c>
      <c r="R103" s="89" t="str">
        <f t="shared" si="12"/>
        <v/>
      </c>
      <c r="S103" s="89" t="str">
        <f t="shared" si="12"/>
        <v/>
      </c>
      <c r="T103" s="89" t="str">
        <f t="shared" si="12"/>
        <v/>
      </c>
      <c r="U103" s="89" t="str">
        <f t="shared" si="12"/>
        <v/>
      </c>
      <c r="V103" s="89" t="str">
        <f t="shared" si="13"/>
        <v/>
      </c>
      <c r="W103" s="89" t="str">
        <f t="shared" si="13"/>
        <v/>
      </c>
      <c r="X103" s="89" t="str">
        <f t="shared" si="13"/>
        <v/>
      </c>
      <c r="Y103" s="89" t="str">
        <f t="shared" si="13"/>
        <v/>
      </c>
      <c r="Z103" s="89" t="str">
        <f t="shared" si="13"/>
        <v/>
      </c>
      <c r="AA103" s="89" t="str">
        <f t="shared" si="13"/>
        <v/>
      </c>
      <c r="AB103" s="89" t="str">
        <f t="shared" si="13"/>
        <v/>
      </c>
      <c r="AC103" s="89" t="str">
        <f t="shared" si="13"/>
        <v/>
      </c>
      <c r="AD103" s="89" t="str">
        <f t="shared" si="13"/>
        <v/>
      </c>
      <c r="AE103" s="89" t="str">
        <f t="shared" si="13"/>
        <v/>
      </c>
      <c r="AF103" s="89" t="str">
        <f t="shared" si="14"/>
        <v/>
      </c>
      <c r="AG103" s="89" t="str">
        <f t="shared" si="14"/>
        <v/>
      </c>
      <c r="AH103" s="89" t="str">
        <f t="shared" si="14"/>
        <v/>
      </c>
      <c r="AI103" s="89" t="str">
        <f t="shared" si="14"/>
        <v/>
      </c>
      <c r="AJ103" s="89" t="str">
        <f t="shared" si="14"/>
        <v/>
      </c>
      <c r="AK103" s="89" t="str">
        <f t="shared" si="14"/>
        <v/>
      </c>
      <c r="AL103" s="89" t="str">
        <f t="shared" si="14"/>
        <v/>
      </c>
      <c r="AM103" s="89" t="str">
        <f t="shared" si="14"/>
        <v/>
      </c>
      <c r="AN103" s="89" t="str">
        <f t="shared" si="14"/>
        <v/>
      </c>
      <c r="AO103" s="89" t="str">
        <f t="shared" si="14"/>
        <v/>
      </c>
    </row>
    <row r="104" spans="8:41" hidden="1" outlineLevel="1" x14ac:dyDescent="0.75">
      <c r="H104" s="61" t="str">
        <f t="shared" si="11"/>
        <v/>
      </c>
      <c r="L104" s="89" t="str">
        <f t="shared" si="12"/>
        <v/>
      </c>
      <c r="M104" s="89" t="str">
        <f t="shared" si="12"/>
        <v/>
      </c>
      <c r="N104" s="89" t="str">
        <f t="shared" si="12"/>
        <v/>
      </c>
      <c r="O104" s="89" t="str">
        <f t="shared" si="12"/>
        <v/>
      </c>
      <c r="P104" s="89" t="str">
        <f t="shared" si="12"/>
        <v/>
      </c>
      <c r="Q104" s="89" t="str">
        <f t="shared" si="12"/>
        <v/>
      </c>
      <c r="R104" s="89" t="str">
        <f t="shared" si="12"/>
        <v/>
      </c>
      <c r="S104" s="89" t="str">
        <f t="shared" si="12"/>
        <v/>
      </c>
      <c r="T104" s="89" t="str">
        <f t="shared" si="12"/>
        <v/>
      </c>
      <c r="U104" s="89" t="str">
        <f t="shared" si="12"/>
        <v/>
      </c>
      <c r="V104" s="89" t="str">
        <f t="shared" si="13"/>
        <v/>
      </c>
      <c r="W104" s="89" t="str">
        <f t="shared" si="13"/>
        <v/>
      </c>
      <c r="X104" s="89" t="str">
        <f t="shared" si="13"/>
        <v/>
      </c>
      <c r="Y104" s="89" t="str">
        <f t="shared" si="13"/>
        <v/>
      </c>
      <c r="Z104" s="89" t="str">
        <f t="shared" si="13"/>
        <v/>
      </c>
      <c r="AA104" s="89" t="str">
        <f t="shared" si="13"/>
        <v/>
      </c>
      <c r="AB104" s="89" t="str">
        <f t="shared" si="13"/>
        <v/>
      </c>
      <c r="AC104" s="89" t="str">
        <f t="shared" si="13"/>
        <v/>
      </c>
      <c r="AD104" s="89" t="str">
        <f t="shared" si="13"/>
        <v/>
      </c>
      <c r="AE104" s="89" t="str">
        <f t="shared" si="13"/>
        <v/>
      </c>
      <c r="AF104" s="89" t="str">
        <f t="shared" si="14"/>
        <v/>
      </c>
      <c r="AG104" s="89" t="str">
        <f t="shared" si="14"/>
        <v/>
      </c>
      <c r="AH104" s="89" t="str">
        <f t="shared" si="14"/>
        <v/>
      </c>
      <c r="AI104" s="89" t="str">
        <f t="shared" si="14"/>
        <v/>
      </c>
      <c r="AJ104" s="89" t="str">
        <f t="shared" si="14"/>
        <v/>
      </c>
      <c r="AK104" s="89" t="str">
        <f t="shared" si="14"/>
        <v/>
      </c>
      <c r="AL104" s="89" t="str">
        <f t="shared" si="14"/>
        <v/>
      </c>
      <c r="AM104" s="89" t="str">
        <f t="shared" si="14"/>
        <v/>
      </c>
      <c r="AN104" s="89" t="str">
        <f t="shared" si="14"/>
        <v/>
      </c>
      <c r="AO104" s="89" t="str">
        <f t="shared" si="14"/>
        <v/>
      </c>
    </row>
    <row r="105" spans="8:41" hidden="1" outlineLevel="1" x14ac:dyDescent="0.75">
      <c r="H105" s="61" t="str">
        <f t="shared" si="11"/>
        <v/>
      </c>
      <c r="L105" s="89" t="str">
        <f t="shared" si="12"/>
        <v/>
      </c>
      <c r="M105" s="89" t="str">
        <f t="shared" si="12"/>
        <v/>
      </c>
      <c r="N105" s="89" t="str">
        <f t="shared" si="12"/>
        <v/>
      </c>
      <c r="O105" s="89" t="str">
        <f t="shared" si="12"/>
        <v/>
      </c>
      <c r="P105" s="89" t="str">
        <f t="shared" si="12"/>
        <v/>
      </c>
      <c r="Q105" s="89" t="str">
        <f t="shared" si="12"/>
        <v/>
      </c>
      <c r="R105" s="89" t="str">
        <f t="shared" si="12"/>
        <v/>
      </c>
      <c r="S105" s="89" t="str">
        <f t="shared" si="12"/>
        <v/>
      </c>
      <c r="T105" s="89" t="str">
        <f t="shared" si="12"/>
        <v/>
      </c>
      <c r="U105" s="89" t="str">
        <f t="shared" si="12"/>
        <v/>
      </c>
      <c r="V105" s="89" t="str">
        <f t="shared" si="13"/>
        <v/>
      </c>
      <c r="W105" s="89" t="str">
        <f t="shared" si="13"/>
        <v/>
      </c>
      <c r="X105" s="89" t="str">
        <f t="shared" si="13"/>
        <v/>
      </c>
      <c r="Y105" s="89" t="str">
        <f t="shared" si="13"/>
        <v/>
      </c>
      <c r="Z105" s="89" t="str">
        <f t="shared" si="13"/>
        <v/>
      </c>
      <c r="AA105" s="89" t="str">
        <f t="shared" si="13"/>
        <v/>
      </c>
      <c r="AB105" s="89" t="str">
        <f t="shared" si="13"/>
        <v/>
      </c>
      <c r="AC105" s="89" t="str">
        <f t="shared" si="13"/>
        <v/>
      </c>
      <c r="AD105" s="89" t="str">
        <f t="shared" si="13"/>
        <v/>
      </c>
      <c r="AE105" s="89" t="str">
        <f t="shared" si="13"/>
        <v/>
      </c>
      <c r="AF105" s="89" t="str">
        <f t="shared" si="14"/>
        <v/>
      </c>
      <c r="AG105" s="89" t="str">
        <f t="shared" si="14"/>
        <v/>
      </c>
      <c r="AH105" s="89" t="str">
        <f t="shared" si="14"/>
        <v/>
      </c>
      <c r="AI105" s="89" t="str">
        <f t="shared" si="14"/>
        <v/>
      </c>
      <c r="AJ105" s="89" t="str">
        <f t="shared" si="14"/>
        <v/>
      </c>
      <c r="AK105" s="89" t="str">
        <f t="shared" si="14"/>
        <v/>
      </c>
      <c r="AL105" s="89" t="str">
        <f t="shared" si="14"/>
        <v/>
      </c>
      <c r="AM105" s="89" t="str">
        <f t="shared" si="14"/>
        <v/>
      </c>
      <c r="AN105" s="89" t="str">
        <f t="shared" si="14"/>
        <v/>
      </c>
      <c r="AO105" s="89" t="str">
        <f t="shared" si="14"/>
        <v/>
      </c>
    </row>
    <row r="106" spans="8:41" hidden="1" outlineLevel="1" x14ac:dyDescent="0.75">
      <c r="H106" s="61" t="str">
        <f t="shared" si="11"/>
        <v/>
      </c>
      <c r="L106" s="89" t="str">
        <f t="shared" si="12"/>
        <v/>
      </c>
      <c r="M106" s="89" t="str">
        <f t="shared" si="12"/>
        <v/>
      </c>
      <c r="N106" s="89" t="str">
        <f t="shared" si="12"/>
        <v/>
      </c>
      <c r="O106" s="89" t="str">
        <f t="shared" si="12"/>
        <v/>
      </c>
      <c r="P106" s="89" t="str">
        <f t="shared" si="12"/>
        <v/>
      </c>
      <c r="Q106" s="89" t="str">
        <f t="shared" si="12"/>
        <v/>
      </c>
      <c r="R106" s="89" t="str">
        <f t="shared" si="12"/>
        <v/>
      </c>
      <c r="S106" s="89" t="str">
        <f t="shared" si="12"/>
        <v/>
      </c>
      <c r="T106" s="89" t="str">
        <f t="shared" si="12"/>
        <v/>
      </c>
      <c r="U106" s="89" t="str">
        <f t="shared" si="12"/>
        <v/>
      </c>
      <c r="V106" s="89" t="str">
        <f t="shared" si="13"/>
        <v/>
      </c>
      <c r="W106" s="89" t="str">
        <f t="shared" si="13"/>
        <v/>
      </c>
      <c r="X106" s="89" t="str">
        <f t="shared" si="13"/>
        <v/>
      </c>
      <c r="Y106" s="89" t="str">
        <f t="shared" si="13"/>
        <v/>
      </c>
      <c r="Z106" s="89" t="str">
        <f t="shared" si="13"/>
        <v/>
      </c>
      <c r="AA106" s="89" t="str">
        <f t="shared" si="13"/>
        <v/>
      </c>
      <c r="AB106" s="89" t="str">
        <f t="shared" si="13"/>
        <v/>
      </c>
      <c r="AC106" s="89" t="str">
        <f t="shared" si="13"/>
        <v/>
      </c>
      <c r="AD106" s="89" t="str">
        <f t="shared" si="13"/>
        <v/>
      </c>
      <c r="AE106" s="89" t="str">
        <f t="shared" si="13"/>
        <v/>
      </c>
      <c r="AF106" s="89" t="str">
        <f t="shared" si="14"/>
        <v/>
      </c>
      <c r="AG106" s="89" t="str">
        <f t="shared" si="14"/>
        <v/>
      </c>
      <c r="AH106" s="89" t="str">
        <f t="shared" si="14"/>
        <v/>
      </c>
      <c r="AI106" s="89" t="str">
        <f t="shared" si="14"/>
        <v/>
      </c>
      <c r="AJ106" s="89" t="str">
        <f t="shared" si="14"/>
        <v/>
      </c>
      <c r="AK106" s="89" t="str">
        <f t="shared" si="14"/>
        <v/>
      </c>
      <c r="AL106" s="89" t="str">
        <f t="shared" si="14"/>
        <v/>
      </c>
      <c r="AM106" s="89" t="str">
        <f t="shared" si="14"/>
        <v/>
      </c>
      <c r="AN106" s="89" t="str">
        <f t="shared" si="14"/>
        <v/>
      </c>
      <c r="AO106" s="89" t="str">
        <f t="shared" si="14"/>
        <v/>
      </c>
    </row>
    <row r="107" spans="8:41" hidden="1" outlineLevel="1" x14ac:dyDescent="0.75">
      <c r="H107" s="61" t="str">
        <f t="shared" si="11"/>
        <v/>
      </c>
      <c r="L107" s="89" t="str">
        <f t="shared" si="12"/>
        <v/>
      </c>
      <c r="M107" s="89" t="str">
        <f t="shared" si="12"/>
        <v/>
      </c>
      <c r="N107" s="89" t="str">
        <f t="shared" si="12"/>
        <v/>
      </c>
      <c r="O107" s="89" t="str">
        <f t="shared" si="12"/>
        <v/>
      </c>
      <c r="P107" s="89" t="str">
        <f t="shared" si="12"/>
        <v/>
      </c>
      <c r="Q107" s="89" t="str">
        <f t="shared" si="12"/>
        <v/>
      </c>
      <c r="R107" s="89" t="str">
        <f t="shared" si="12"/>
        <v/>
      </c>
      <c r="S107" s="89" t="str">
        <f t="shared" si="12"/>
        <v/>
      </c>
      <c r="T107" s="89" t="str">
        <f t="shared" si="12"/>
        <v/>
      </c>
      <c r="U107" s="89" t="str">
        <f t="shared" si="12"/>
        <v/>
      </c>
      <c r="V107" s="89" t="str">
        <f t="shared" si="13"/>
        <v/>
      </c>
      <c r="W107" s="89" t="str">
        <f t="shared" si="13"/>
        <v/>
      </c>
      <c r="X107" s="89" t="str">
        <f t="shared" si="13"/>
        <v/>
      </c>
      <c r="Y107" s="89" t="str">
        <f t="shared" si="13"/>
        <v/>
      </c>
      <c r="Z107" s="89" t="str">
        <f t="shared" si="13"/>
        <v/>
      </c>
      <c r="AA107" s="89" t="str">
        <f t="shared" si="13"/>
        <v/>
      </c>
      <c r="AB107" s="89" t="str">
        <f t="shared" si="13"/>
        <v/>
      </c>
      <c r="AC107" s="89" t="str">
        <f t="shared" si="13"/>
        <v/>
      </c>
      <c r="AD107" s="89" t="str">
        <f t="shared" si="13"/>
        <v/>
      </c>
      <c r="AE107" s="89" t="str">
        <f t="shared" si="13"/>
        <v/>
      </c>
      <c r="AF107" s="89" t="str">
        <f t="shared" si="14"/>
        <v/>
      </c>
      <c r="AG107" s="89" t="str">
        <f t="shared" si="14"/>
        <v/>
      </c>
      <c r="AH107" s="89" t="str">
        <f t="shared" si="14"/>
        <v/>
      </c>
      <c r="AI107" s="89" t="str">
        <f t="shared" si="14"/>
        <v/>
      </c>
      <c r="AJ107" s="89" t="str">
        <f t="shared" si="14"/>
        <v/>
      </c>
      <c r="AK107" s="89" t="str">
        <f t="shared" si="14"/>
        <v/>
      </c>
      <c r="AL107" s="89" t="str">
        <f t="shared" si="14"/>
        <v/>
      </c>
      <c r="AM107" s="89" t="str">
        <f t="shared" si="14"/>
        <v/>
      </c>
      <c r="AN107" s="89" t="str">
        <f t="shared" si="14"/>
        <v/>
      </c>
      <c r="AO107" s="89" t="str">
        <f t="shared" si="14"/>
        <v/>
      </c>
    </row>
    <row r="108" spans="8:41" hidden="1" outlineLevel="1" x14ac:dyDescent="0.75">
      <c r="H108" s="61" t="str">
        <f t="shared" si="11"/>
        <v/>
      </c>
      <c r="L108" s="89" t="str">
        <f t="shared" si="12"/>
        <v/>
      </c>
      <c r="M108" s="89" t="str">
        <f t="shared" si="12"/>
        <v/>
      </c>
      <c r="N108" s="89" t="str">
        <f t="shared" si="12"/>
        <v/>
      </c>
      <c r="O108" s="89" t="str">
        <f t="shared" si="12"/>
        <v/>
      </c>
      <c r="P108" s="89" t="str">
        <f t="shared" si="12"/>
        <v/>
      </c>
      <c r="Q108" s="89" t="str">
        <f t="shared" si="12"/>
        <v/>
      </c>
      <c r="R108" s="89" t="str">
        <f t="shared" si="12"/>
        <v/>
      </c>
      <c r="S108" s="89" t="str">
        <f t="shared" si="12"/>
        <v/>
      </c>
      <c r="T108" s="89" t="str">
        <f t="shared" si="12"/>
        <v/>
      </c>
      <c r="U108" s="89" t="str">
        <f t="shared" si="12"/>
        <v/>
      </c>
      <c r="V108" s="89" t="str">
        <f t="shared" si="13"/>
        <v/>
      </c>
      <c r="W108" s="89" t="str">
        <f t="shared" si="13"/>
        <v/>
      </c>
      <c r="X108" s="89" t="str">
        <f t="shared" si="13"/>
        <v/>
      </c>
      <c r="Y108" s="89" t="str">
        <f t="shared" si="13"/>
        <v/>
      </c>
      <c r="Z108" s="89" t="str">
        <f t="shared" si="13"/>
        <v/>
      </c>
      <c r="AA108" s="89" t="str">
        <f t="shared" si="13"/>
        <v/>
      </c>
      <c r="AB108" s="89" t="str">
        <f t="shared" si="13"/>
        <v/>
      </c>
      <c r="AC108" s="89" t="str">
        <f t="shared" si="13"/>
        <v/>
      </c>
      <c r="AD108" s="89" t="str">
        <f t="shared" si="13"/>
        <v/>
      </c>
      <c r="AE108" s="89" t="str">
        <f t="shared" si="13"/>
        <v/>
      </c>
      <c r="AF108" s="89" t="str">
        <f t="shared" si="14"/>
        <v/>
      </c>
      <c r="AG108" s="89" t="str">
        <f t="shared" si="14"/>
        <v/>
      </c>
      <c r="AH108" s="89" t="str">
        <f t="shared" si="14"/>
        <v/>
      </c>
      <c r="AI108" s="89" t="str">
        <f t="shared" si="14"/>
        <v/>
      </c>
      <c r="AJ108" s="89" t="str">
        <f t="shared" si="14"/>
        <v/>
      </c>
      <c r="AK108" s="89" t="str">
        <f t="shared" si="14"/>
        <v/>
      </c>
      <c r="AL108" s="89" t="str">
        <f t="shared" si="14"/>
        <v/>
      </c>
      <c r="AM108" s="89" t="str">
        <f t="shared" si="14"/>
        <v/>
      </c>
      <c r="AN108" s="89" t="str">
        <f t="shared" si="14"/>
        <v/>
      </c>
      <c r="AO108" s="89" t="str">
        <f t="shared" si="14"/>
        <v/>
      </c>
    </row>
    <row r="109" spans="8:41" hidden="1" outlineLevel="1" x14ac:dyDescent="0.75">
      <c r="H109" s="61" t="str">
        <f t="shared" si="11"/>
        <v/>
      </c>
      <c r="L109" s="89" t="str">
        <f t="shared" si="12"/>
        <v/>
      </c>
      <c r="M109" s="89" t="str">
        <f t="shared" si="12"/>
        <v/>
      </c>
      <c r="N109" s="89" t="str">
        <f t="shared" si="12"/>
        <v/>
      </c>
      <c r="O109" s="89" t="str">
        <f t="shared" si="12"/>
        <v/>
      </c>
      <c r="P109" s="89" t="str">
        <f t="shared" si="12"/>
        <v/>
      </c>
      <c r="Q109" s="89" t="str">
        <f t="shared" si="12"/>
        <v/>
      </c>
      <c r="R109" s="89" t="str">
        <f t="shared" si="12"/>
        <v/>
      </c>
      <c r="S109" s="89" t="str">
        <f t="shared" si="12"/>
        <v/>
      </c>
      <c r="T109" s="89" t="str">
        <f t="shared" si="12"/>
        <v/>
      </c>
      <c r="U109" s="89" t="str">
        <f t="shared" si="12"/>
        <v/>
      </c>
      <c r="V109" s="89" t="str">
        <f t="shared" si="13"/>
        <v/>
      </c>
      <c r="W109" s="89" t="str">
        <f t="shared" si="13"/>
        <v/>
      </c>
      <c r="X109" s="89" t="str">
        <f t="shared" si="13"/>
        <v/>
      </c>
      <c r="Y109" s="89" t="str">
        <f t="shared" si="13"/>
        <v/>
      </c>
      <c r="Z109" s="89" t="str">
        <f t="shared" si="13"/>
        <v/>
      </c>
      <c r="AA109" s="89" t="str">
        <f t="shared" si="13"/>
        <v/>
      </c>
      <c r="AB109" s="89" t="str">
        <f t="shared" si="13"/>
        <v/>
      </c>
      <c r="AC109" s="89" t="str">
        <f t="shared" si="13"/>
        <v/>
      </c>
      <c r="AD109" s="89" t="str">
        <f t="shared" si="13"/>
        <v/>
      </c>
      <c r="AE109" s="89" t="str">
        <f t="shared" si="13"/>
        <v/>
      </c>
      <c r="AF109" s="89" t="str">
        <f t="shared" si="14"/>
        <v/>
      </c>
      <c r="AG109" s="89" t="str">
        <f t="shared" si="14"/>
        <v/>
      </c>
      <c r="AH109" s="89" t="str">
        <f t="shared" si="14"/>
        <v/>
      </c>
      <c r="AI109" s="89" t="str">
        <f t="shared" si="14"/>
        <v/>
      </c>
      <c r="AJ109" s="89" t="str">
        <f t="shared" si="14"/>
        <v/>
      </c>
      <c r="AK109" s="89" t="str">
        <f t="shared" si="14"/>
        <v/>
      </c>
      <c r="AL109" s="89" t="str">
        <f t="shared" si="14"/>
        <v/>
      </c>
      <c r="AM109" s="89" t="str">
        <f t="shared" si="14"/>
        <v/>
      </c>
      <c r="AN109" s="89" t="str">
        <f t="shared" si="14"/>
        <v/>
      </c>
      <c r="AO109" s="89" t="str">
        <f t="shared" si="14"/>
        <v/>
      </c>
    </row>
    <row r="110" spans="8:41" hidden="1" outlineLevel="1" x14ac:dyDescent="0.75">
      <c r="H110" s="61" t="str">
        <f t="shared" si="11"/>
        <v/>
      </c>
      <c r="L110" s="89" t="str">
        <f t="shared" si="12"/>
        <v/>
      </c>
      <c r="M110" s="89" t="str">
        <f t="shared" si="12"/>
        <v/>
      </c>
      <c r="N110" s="89" t="str">
        <f t="shared" si="12"/>
        <v/>
      </c>
      <c r="O110" s="89" t="str">
        <f t="shared" si="12"/>
        <v/>
      </c>
      <c r="P110" s="89" t="str">
        <f t="shared" si="12"/>
        <v/>
      </c>
      <c r="Q110" s="89" t="str">
        <f t="shared" si="12"/>
        <v/>
      </c>
      <c r="R110" s="89" t="str">
        <f t="shared" si="12"/>
        <v/>
      </c>
      <c r="S110" s="89" t="str">
        <f t="shared" si="12"/>
        <v/>
      </c>
      <c r="T110" s="89" t="str">
        <f t="shared" si="12"/>
        <v/>
      </c>
      <c r="U110" s="89" t="str">
        <f t="shared" si="12"/>
        <v/>
      </c>
      <c r="V110" s="89" t="str">
        <f t="shared" si="13"/>
        <v/>
      </c>
      <c r="W110" s="89" t="str">
        <f t="shared" si="13"/>
        <v/>
      </c>
      <c r="X110" s="89" t="str">
        <f t="shared" si="13"/>
        <v/>
      </c>
      <c r="Y110" s="89" t="str">
        <f t="shared" si="13"/>
        <v/>
      </c>
      <c r="Z110" s="89" t="str">
        <f t="shared" si="13"/>
        <v/>
      </c>
      <c r="AA110" s="89" t="str">
        <f t="shared" si="13"/>
        <v/>
      </c>
      <c r="AB110" s="89" t="str">
        <f t="shared" si="13"/>
        <v/>
      </c>
      <c r="AC110" s="89" t="str">
        <f t="shared" si="13"/>
        <v/>
      </c>
      <c r="AD110" s="89" t="str">
        <f t="shared" si="13"/>
        <v/>
      </c>
      <c r="AE110" s="89" t="str">
        <f t="shared" si="13"/>
        <v/>
      </c>
      <c r="AF110" s="89" t="str">
        <f t="shared" si="14"/>
        <v/>
      </c>
      <c r="AG110" s="89" t="str">
        <f t="shared" si="14"/>
        <v/>
      </c>
      <c r="AH110" s="89" t="str">
        <f t="shared" si="14"/>
        <v/>
      </c>
      <c r="AI110" s="89" t="str">
        <f t="shared" si="14"/>
        <v/>
      </c>
      <c r="AJ110" s="89" t="str">
        <f t="shared" si="14"/>
        <v/>
      </c>
      <c r="AK110" s="89" t="str">
        <f t="shared" si="14"/>
        <v/>
      </c>
      <c r="AL110" s="89" t="str">
        <f t="shared" si="14"/>
        <v/>
      </c>
      <c r="AM110" s="89" t="str">
        <f t="shared" si="14"/>
        <v/>
      </c>
      <c r="AN110" s="89" t="str">
        <f t="shared" si="14"/>
        <v/>
      </c>
      <c r="AO110" s="89" t="str">
        <f t="shared" si="14"/>
        <v/>
      </c>
    </row>
    <row r="111" spans="8:41" hidden="1" outlineLevel="1" x14ac:dyDescent="0.75">
      <c r="H111" s="61" t="str">
        <f t="shared" si="11"/>
        <v/>
      </c>
      <c r="L111" s="89" t="str">
        <f t="shared" ref="L111:U120" si="15">IF(AND($H111&lt;&gt;"",L$66&lt;&gt;""),IF(AND(L$66&gt;=$H111,L$66&lt;$H111+$D$28),SUMIFS($L$90:$AO$90,$L$66:$AO$66,$H111)/$D$28,0),"")</f>
        <v/>
      </c>
      <c r="M111" s="89" t="str">
        <f t="shared" si="15"/>
        <v/>
      </c>
      <c r="N111" s="89" t="str">
        <f t="shared" si="15"/>
        <v/>
      </c>
      <c r="O111" s="89" t="str">
        <f t="shared" si="15"/>
        <v/>
      </c>
      <c r="P111" s="89" t="str">
        <f t="shared" si="15"/>
        <v/>
      </c>
      <c r="Q111" s="89" t="str">
        <f t="shared" si="15"/>
        <v/>
      </c>
      <c r="R111" s="89" t="str">
        <f t="shared" si="15"/>
        <v/>
      </c>
      <c r="S111" s="89" t="str">
        <f t="shared" si="15"/>
        <v/>
      </c>
      <c r="T111" s="89" t="str">
        <f t="shared" si="15"/>
        <v/>
      </c>
      <c r="U111" s="89" t="str">
        <f t="shared" si="15"/>
        <v/>
      </c>
      <c r="V111" s="89" t="str">
        <f t="shared" ref="V111:AE120" si="16">IF(AND($H111&lt;&gt;"",V$66&lt;&gt;""),IF(AND(V$66&gt;=$H111,V$66&lt;$H111+$D$28),SUMIFS($L$90:$AO$90,$L$66:$AO$66,$H111)/$D$28,0),"")</f>
        <v/>
      </c>
      <c r="W111" s="89" t="str">
        <f t="shared" si="16"/>
        <v/>
      </c>
      <c r="X111" s="89" t="str">
        <f t="shared" si="16"/>
        <v/>
      </c>
      <c r="Y111" s="89" t="str">
        <f t="shared" si="16"/>
        <v/>
      </c>
      <c r="Z111" s="89" t="str">
        <f t="shared" si="16"/>
        <v/>
      </c>
      <c r="AA111" s="89" t="str">
        <f t="shared" si="16"/>
        <v/>
      </c>
      <c r="AB111" s="89" t="str">
        <f t="shared" si="16"/>
        <v/>
      </c>
      <c r="AC111" s="89" t="str">
        <f t="shared" si="16"/>
        <v/>
      </c>
      <c r="AD111" s="89" t="str">
        <f t="shared" si="16"/>
        <v/>
      </c>
      <c r="AE111" s="89" t="str">
        <f t="shared" si="16"/>
        <v/>
      </c>
      <c r="AF111" s="89" t="str">
        <f t="shared" ref="AF111:AO120" si="17">IF(AND($H111&lt;&gt;"",AF$66&lt;&gt;""),IF(AND(AF$66&gt;=$H111,AF$66&lt;$H111+$D$28),SUMIFS($L$90:$AO$90,$L$66:$AO$66,$H111)/$D$28,0),"")</f>
        <v/>
      </c>
      <c r="AG111" s="89" t="str">
        <f t="shared" si="17"/>
        <v/>
      </c>
      <c r="AH111" s="89" t="str">
        <f t="shared" si="17"/>
        <v/>
      </c>
      <c r="AI111" s="89" t="str">
        <f t="shared" si="17"/>
        <v/>
      </c>
      <c r="AJ111" s="89" t="str">
        <f t="shared" si="17"/>
        <v/>
      </c>
      <c r="AK111" s="89" t="str">
        <f t="shared" si="17"/>
        <v/>
      </c>
      <c r="AL111" s="89" t="str">
        <f t="shared" si="17"/>
        <v/>
      </c>
      <c r="AM111" s="89" t="str">
        <f t="shared" si="17"/>
        <v/>
      </c>
      <c r="AN111" s="89" t="str">
        <f t="shared" si="17"/>
        <v/>
      </c>
      <c r="AO111" s="89" t="str">
        <f t="shared" si="17"/>
        <v/>
      </c>
    </row>
    <row r="112" spans="8:41" hidden="1" outlineLevel="1" x14ac:dyDescent="0.75">
      <c r="H112" s="61" t="str">
        <f t="shared" si="11"/>
        <v/>
      </c>
      <c r="L112" s="89" t="str">
        <f t="shared" si="15"/>
        <v/>
      </c>
      <c r="M112" s="89" t="str">
        <f t="shared" si="15"/>
        <v/>
      </c>
      <c r="N112" s="89" t="str">
        <f t="shared" si="15"/>
        <v/>
      </c>
      <c r="O112" s="89" t="str">
        <f t="shared" si="15"/>
        <v/>
      </c>
      <c r="P112" s="89" t="str">
        <f t="shared" si="15"/>
        <v/>
      </c>
      <c r="Q112" s="89" t="str">
        <f t="shared" si="15"/>
        <v/>
      </c>
      <c r="R112" s="89" t="str">
        <f t="shared" si="15"/>
        <v/>
      </c>
      <c r="S112" s="89" t="str">
        <f t="shared" si="15"/>
        <v/>
      </c>
      <c r="T112" s="89" t="str">
        <f t="shared" si="15"/>
        <v/>
      </c>
      <c r="U112" s="89" t="str">
        <f t="shared" si="15"/>
        <v/>
      </c>
      <c r="V112" s="89" t="str">
        <f t="shared" si="16"/>
        <v/>
      </c>
      <c r="W112" s="89" t="str">
        <f t="shared" si="16"/>
        <v/>
      </c>
      <c r="X112" s="89" t="str">
        <f t="shared" si="16"/>
        <v/>
      </c>
      <c r="Y112" s="89" t="str">
        <f t="shared" si="16"/>
        <v/>
      </c>
      <c r="Z112" s="89" t="str">
        <f t="shared" si="16"/>
        <v/>
      </c>
      <c r="AA112" s="89" t="str">
        <f t="shared" si="16"/>
        <v/>
      </c>
      <c r="AB112" s="89" t="str">
        <f t="shared" si="16"/>
        <v/>
      </c>
      <c r="AC112" s="89" t="str">
        <f t="shared" si="16"/>
        <v/>
      </c>
      <c r="AD112" s="89" t="str">
        <f t="shared" si="16"/>
        <v/>
      </c>
      <c r="AE112" s="89" t="str">
        <f t="shared" si="16"/>
        <v/>
      </c>
      <c r="AF112" s="89" t="str">
        <f t="shared" si="17"/>
        <v/>
      </c>
      <c r="AG112" s="89" t="str">
        <f t="shared" si="17"/>
        <v/>
      </c>
      <c r="AH112" s="89" t="str">
        <f t="shared" si="17"/>
        <v/>
      </c>
      <c r="AI112" s="89" t="str">
        <f t="shared" si="17"/>
        <v/>
      </c>
      <c r="AJ112" s="89" t="str">
        <f t="shared" si="17"/>
        <v/>
      </c>
      <c r="AK112" s="89" t="str">
        <f t="shared" si="17"/>
        <v/>
      </c>
      <c r="AL112" s="89" t="str">
        <f t="shared" si="17"/>
        <v/>
      </c>
      <c r="AM112" s="89" t="str">
        <f t="shared" si="17"/>
        <v/>
      </c>
      <c r="AN112" s="89" t="str">
        <f t="shared" si="17"/>
        <v/>
      </c>
      <c r="AO112" s="89" t="str">
        <f t="shared" si="17"/>
        <v/>
      </c>
    </row>
    <row r="113" spans="8:41" hidden="1" outlineLevel="1" x14ac:dyDescent="0.75">
      <c r="H113" s="61" t="str">
        <f t="shared" si="11"/>
        <v/>
      </c>
      <c r="L113" s="89" t="str">
        <f t="shared" si="15"/>
        <v/>
      </c>
      <c r="M113" s="89" t="str">
        <f t="shared" si="15"/>
        <v/>
      </c>
      <c r="N113" s="89" t="str">
        <f t="shared" si="15"/>
        <v/>
      </c>
      <c r="O113" s="89" t="str">
        <f t="shared" si="15"/>
        <v/>
      </c>
      <c r="P113" s="89" t="str">
        <f t="shared" si="15"/>
        <v/>
      </c>
      <c r="Q113" s="89" t="str">
        <f t="shared" si="15"/>
        <v/>
      </c>
      <c r="R113" s="89" t="str">
        <f t="shared" si="15"/>
        <v/>
      </c>
      <c r="S113" s="89" t="str">
        <f t="shared" si="15"/>
        <v/>
      </c>
      <c r="T113" s="89" t="str">
        <f t="shared" si="15"/>
        <v/>
      </c>
      <c r="U113" s="89" t="str">
        <f t="shared" si="15"/>
        <v/>
      </c>
      <c r="V113" s="89" t="str">
        <f t="shared" si="16"/>
        <v/>
      </c>
      <c r="W113" s="89" t="str">
        <f t="shared" si="16"/>
        <v/>
      </c>
      <c r="X113" s="89" t="str">
        <f t="shared" si="16"/>
        <v/>
      </c>
      <c r="Y113" s="89" t="str">
        <f t="shared" si="16"/>
        <v/>
      </c>
      <c r="Z113" s="89" t="str">
        <f t="shared" si="16"/>
        <v/>
      </c>
      <c r="AA113" s="89" t="str">
        <f t="shared" si="16"/>
        <v/>
      </c>
      <c r="AB113" s="89" t="str">
        <f t="shared" si="16"/>
        <v/>
      </c>
      <c r="AC113" s="89" t="str">
        <f t="shared" si="16"/>
        <v/>
      </c>
      <c r="AD113" s="89" t="str">
        <f t="shared" si="16"/>
        <v/>
      </c>
      <c r="AE113" s="89" t="str">
        <f t="shared" si="16"/>
        <v/>
      </c>
      <c r="AF113" s="89" t="str">
        <f t="shared" si="17"/>
        <v/>
      </c>
      <c r="AG113" s="89" t="str">
        <f t="shared" si="17"/>
        <v/>
      </c>
      <c r="AH113" s="89" t="str">
        <f t="shared" si="17"/>
        <v/>
      </c>
      <c r="AI113" s="89" t="str">
        <f t="shared" si="17"/>
        <v/>
      </c>
      <c r="AJ113" s="89" t="str">
        <f t="shared" si="17"/>
        <v/>
      </c>
      <c r="AK113" s="89" t="str">
        <f t="shared" si="17"/>
        <v/>
      </c>
      <c r="AL113" s="89" t="str">
        <f t="shared" si="17"/>
        <v/>
      </c>
      <c r="AM113" s="89" t="str">
        <f t="shared" si="17"/>
        <v/>
      </c>
      <c r="AN113" s="89" t="str">
        <f t="shared" si="17"/>
        <v/>
      </c>
      <c r="AO113" s="89" t="str">
        <f t="shared" si="17"/>
        <v/>
      </c>
    </row>
    <row r="114" spans="8:41" hidden="1" outlineLevel="1" x14ac:dyDescent="0.75">
      <c r="H114" s="61" t="str">
        <f t="shared" si="11"/>
        <v/>
      </c>
      <c r="L114" s="89" t="str">
        <f t="shared" si="15"/>
        <v/>
      </c>
      <c r="M114" s="89" t="str">
        <f t="shared" si="15"/>
        <v/>
      </c>
      <c r="N114" s="89" t="str">
        <f t="shared" si="15"/>
        <v/>
      </c>
      <c r="O114" s="89" t="str">
        <f t="shared" si="15"/>
        <v/>
      </c>
      <c r="P114" s="89" t="str">
        <f t="shared" si="15"/>
        <v/>
      </c>
      <c r="Q114" s="89" t="str">
        <f t="shared" si="15"/>
        <v/>
      </c>
      <c r="R114" s="89" t="str">
        <f t="shared" si="15"/>
        <v/>
      </c>
      <c r="S114" s="89" t="str">
        <f t="shared" si="15"/>
        <v/>
      </c>
      <c r="T114" s="89" t="str">
        <f t="shared" si="15"/>
        <v/>
      </c>
      <c r="U114" s="89" t="str">
        <f t="shared" si="15"/>
        <v/>
      </c>
      <c r="V114" s="89" t="str">
        <f t="shared" si="16"/>
        <v/>
      </c>
      <c r="W114" s="89" t="str">
        <f t="shared" si="16"/>
        <v/>
      </c>
      <c r="X114" s="89" t="str">
        <f t="shared" si="16"/>
        <v/>
      </c>
      <c r="Y114" s="89" t="str">
        <f t="shared" si="16"/>
        <v/>
      </c>
      <c r="Z114" s="89" t="str">
        <f t="shared" si="16"/>
        <v/>
      </c>
      <c r="AA114" s="89" t="str">
        <f t="shared" si="16"/>
        <v/>
      </c>
      <c r="AB114" s="89" t="str">
        <f t="shared" si="16"/>
        <v/>
      </c>
      <c r="AC114" s="89" t="str">
        <f t="shared" si="16"/>
        <v/>
      </c>
      <c r="AD114" s="89" t="str">
        <f t="shared" si="16"/>
        <v/>
      </c>
      <c r="AE114" s="89" t="str">
        <f t="shared" si="16"/>
        <v/>
      </c>
      <c r="AF114" s="89" t="str">
        <f t="shared" si="17"/>
        <v/>
      </c>
      <c r="AG114" s="89" t="str">
        <f t="shared" si="17"/>
        <v/>
      </c>
      <c r="AH114" s="89" t="str">
        <f t="shared" si="17"/>
        <v/>
      </c>
      <c r="AI114" s="89" t="str">
        <f t="shared" si="17"/>
        <v/>
      </c>
      <c r="AJ114" s="89" t="str">
        <f t="shared" si="17"/>
        <v/>
      </c>
      <c r="AK114" s="89" t="str">
        <f t="shared" si="17"/>
        <v/>
      </c>
      <c r="AL114" s="89" t="str">
        <f t="shared" si="17"/>
        <v/>
      </c>
      <c r="AM114" s="89" t="str">
        <f t="shared" si="17"/>
        <v/>
      </c>
      <c r="AN114" s="89" t="str">
        <f t="shared" si="17"/>
        <v/>
      </c>
      <c r="AO114" s="89" t="str">
        <f t="shared" si="17"/>
        <v/>
      </c>
    </row>
    <row r="115" spans="8:41" hidden="1" outlineLevel="1" x14ac:dyDescent="0.75">
      <c r="H115" s="61" t="str">
        <f t="shared" si="11"/>
        <v/>
      </c>
      <c r="L115" s="89" t="str">
        <f t="shared" si="15"/>
        <v/>
      </c>
      <c r="M115" s="89" t="str">
        <f t="shared" si="15"/>
        <v/>
      </c>
      <c r="N115" s="89" t="str">
        <f t="shared" si="15"/>
        <v/>
      </c>
      <c r="O115" s="89" t="str">
        <f t="shared" si="15"/>
        <v/>
      </c>
      <c r="P115" s="89" t="str">
        <f t="shared" si="15"/>
        <v/>
      </c>
      <c r="Q115" s="89" t="str">
        <f t="shared" si="15"/>
        <v/>
      </c>
      <c r="R115" s="89" t="str">
        <f t="shared" si="15"/>
        <v/>
      </c>
      <c r="S115" s="89" t="str">
        <f t="shared" si="15"/>
        <v/>
      </c>
      <c r="T115" s="89" t="str">
        <f t="shared" si="15"/>
        <v/>
      </c>
      <c r="U115" s="89" t="str">
        <f t="shared" si="15"/>
        <v/>
      </c>
      <c r="V115" s="89" t="str">
        <f t="shared" si="16"/>
        <v/>
      </c>
      <c r="W115" s="89" t="str">
        <f t="shared" si="16"/>
        <v/>
      </c>
      <c r="X115" s="89" t="str">
        <f t="shared" si="16"/>
        <v/>
      </c>
      <c r="Y115" s="89" t="str">
        <f t="shared" si="16"/>
        <v/>
      </c>
      <c r="Z115" s="89" t="str">
        <f t="shared" si="16"/>
        <v/>
      </c>
      <c r="AA115" s="89" t="str">
        <f t="shared" si="16"/>
        <v/>
      </c>
      <c r="AB115" s="89" t="str">
        <f t="shared" si="16"/>
        <v/>
      </c>
      <c r="AC115" s="89" t="str">
        <f t="shared" si="16"/>
        <v/>
      </c>
      <c r="AD115" s="89" t="str">
        <f t="shared" si="16"/>
        <v/>
      </c>
      <c r="AE115" s="89" t="str">
        <f t="shared" si="16"/>
        <v/>
      </c>
      <c r="AF115" s="89" t="str">
        <f t="shared" si="17"/>
        <v/>
      </c>
      <c r="AG115" s="89" t="str">
        <f t="shared" si="17"/>
        <v/>
      </c>
      <c r="AH115" s="89" t="str">
        <f t="shared" si="17"/>
        <v/>
      </c>
      <c r="AI115" s="89" t="str">
        <f t="shared" si="17"/>
        <v/>
      </c>
      <c r="AJ115" s="89" t="str">
        <f t="shared" si="17"/>
        <v/>
      </c>
      <c r="AK115" s="89" t="str">
        <f t="shared" si="17"/>
        <v/>
      </c>
      <c r="AL115" s="89" t="str">
        <f t="shared" si="17"/>
        <v/>
      </c>
      <c r="AM115" s="89" t="str">
        <f t="shared" si="17"/>
        <v/>
      </c>
      <c r="AN115" s="89" t="str">
        <f t="shared" si="17"/>
        <v/>
      </c>
      <c r="AO115" s="89" t="str">
        <f t="shared" si="17"/>
        <v/>
      </c>
    </row>
    <row r="116" spans="8:41" hidden="1" outlineLevel="1" x14ac:dyDescent="0.75">
      <c r="H116" s="61" t="str">
        <f t="shared" si="11"/>
        <v/>
      </c>
      <c r="L116" s="89" t="str">
        <f t="shared" si="15"/>
        <v/>
      </c>
      <c r="M116" s="89" t="str">
        <f t="shared" si="15"/>
        <v/>
      </c>
      <c r="N116" s="89" t="str">
        <f t="shared" si="15"/>
        <v/>
      </c>
      <c r="O116" s="89" t="str">
        <f t="shared" si="15"/>
        <v/>
      </c>
      <c r="P116" s="89" t="str">
        <f t="shared" si="15"/>
        <v/>
      </c>
      <c r="Q116" s="89" t="str">
        <f t="shared" si="15"/>
        <v/>
      </c>
      <c r="R116" s="89" t="str">
        <f t="shared" si="15"/>
        <v/>
      </c>
      <c r="S116" s="89" t="str">
        <f t="shared" si="15"/>
        <v/>
      </c>
      <c r="T116" s="89" t="str">
        <f t="shared" si="15"/>
        <v/>
      </c>
      <c r="U116" s="89" t="str">
        <f t="shared" si="15"/>
        <v/>
      </c>
      <c r="V116" s="89" t="str">
        <f t="shared" si="16"/>
        <v/>
      </c>
      <c r="W116" s="89" t="str">
        <f t="shared" si="16"/>
        <v/>
      </c>
      <c r="X116" s="89" t="str">
        <f t="shared" si="16"/>
        <v/>
      </c>
      <c r="Y116" s="89" t="str">
        <f t="shared" si="16"/>
        <v/>
      </c>
      <c r="Z116" s="89" t="str">
        <f t="shared" si="16"/>
        <v/>
      </c>
      <c r="AA116" s="89" t="str">
        <f t="shared" si="16"/>
        <v/>
      </c>
      <c r="AB116" s="89" t="str">
        <f t="shared" si="16"/>
        <v/>
      </c>
      <c r="AC116" s="89" t="str">
        <f t="shared" si="16"/>
        <v/>
      </c>
      <c r="AD116" s="89" t="str">
        <f t="shared" si="16"/>
        <v/>
      </c>
      <c r="AE116" s="89" t="str">
        <f t="shared" si="16"/>
        <v/>
      </c>
      <c r="AF116" s="89" t="str">
        <f t="shared" si="17"/>
        <v/>
      </c>
      <c r="AG116" s="89" t="str">
        <f t="shared" si="17"/>
        <v/>
      </c>
      <c r="AH116" s="89" t="str">
        <f t="shared" si="17"/>
        <v/>
      </c>
      <c r="AI116" s="89" t="str">
        <f t="shared" si="17"/>
        <v/>
      </c>
      <c r="AJ116" s="89" t="str">
        <f t="shared" si="17"/>
        <v/>
      </c>
      <c r="AK116" s="89" t="str">
        <f t="shared" si="17"/>
        <v/>
      </c>
      <c r="AL116" s="89" t="str">
        <f t="shared" si="17"/>
        <v/>
      </c>
      <c r="AM116" s="89" t="str">
        <f t="shared" si="17"/>
        <v/>
      </c>
      <c r="AN116" s="89" t="str">
        <f t="shared" si="17"/>
        <v/>
      </c>
      <c r="AO116" s="89" t="str">
        <f t="shared" si="17"/>
        <v/>
      </c>
    </row>
    <row r="117" spans="8:41" hidden="1" outlineLevel="1" x14ac:dyDescent="0.75">
      <c r="H117" s="61" t="str">
        <f t="shared" si="11"/>
        <v/>
      </c>
      <c r="L117" s="89" t="str">
        <f t="shared" si="15"/>
        <v/>
      </c>
      <c r="M117" s="89" t="str">
        <f t="shared" si="15"/>
        <v/>
      </c>
      <c r="N117" s="89" t="str">
        <f t="shared" si="15"/>
        <v/>
      </c>
      <c r="O117" s="89" t="str">
        <f t="shared" si="15"/>
        <v/>
      </c>
      <c r="P117" s="89" t="str">
        <f t="shared" si="15"/>
        <v/>
      </c>
      <c r="Q117" s="89" t="str">
        <f t="shared" si="15"/>
        <v/>
      </c>
      <c r="R117" s="89" t="str">
        <f t="shared" si="15"/>
        <v/>
      </c>
      <c r="S117" s="89" t="str">
        <f t="shared" si="15"/>
        <v/>
      </c>
      <c r="T117" s="89" t="str">
        <f t="shared" si="15"/>
        <v/>
      </c>
      <c r="U117" s="89" t="str">
        <f t="shared" si="15"/>
        <v/>
      </c>
      <c r="V117" s="89" t="str">
        <f t="shared" si="16"/>
        <v/>
      </c>
      <c r="W117" s="89" t="str">
        <f t="shared" si="16"/>
        <v/>
      </c>
      <c r="X117" s="89" t="str">
        <f t="shared" si="16"/>
        <v/>
      </c>
      <c r="Y117" s="89" t="str">
        <f t="shared" si="16"/>
        <v/>
      </c>
      <c r="Z117" s="89" t="str">
        <f t="shared" si="16"/>
        <v/>
      </c>
      <c r="AA117" s="89" t="str">
        <f t="shared" si="16"/>
        <v/>
      </c>
      <c r="AB117" s="89" t="str">
        <f t="shared" si="16"/>
        <v/>
      </c>
      <c r="AC117" s="89" t="str">
        <f t="shared" si="16"/>
        <v/>
      </c>
      <c r="AD117" s="89" t="str">
        <f t="shared" si="16"/>
        <v/>
      </c>
      <c r="AE117" s="89" t="str">
        <f t="shared" si="16"/>
        <v/>
      </c>
      <c r="AF117" s="89" t="str">
        <f t="shared" si="17"/>
        <v/>
      </c>
      <c r="AG117" s="89" t="str">
        <f t="shared" si="17"/>
        <v/>
      </c>
      <c r="AH117" s="89" t="str">
        <f t="shared" si="17"/>
        <v/>
      </c>
      <c r="AI117" s="89" t="str">
        <f t="shared" si="17"/>
        <v/>
      </c>
      <c r="AJ117" s="89" t="str">
        <f t="shared" si="17"/>
        <v/>
      </c>
      <c r="AK117" s="89" t="str">
        <f t="shared" si="17"/>
        <v/>
      </c>
      <c r="AL117" s="89" t="str">
        <f t="shared" si="17"/>
        <v/>
      </c>
      <c r="AM117" s="89" t="str">
        <f t="shared" si="17"/>
        <v/>
      </c>
      <c r="AN117" s="89" t="str">
        <f t="shared" si="17"/>
        <v/>
      </c>
      <c r="AO117" s="89" t="str">
        <f t="shared" si="17"/>
        <v/>
      </c>
    </row>
    <row r="118" spans="8:41" hidden="1" outlineLevel="1" x14ac:dyDescent="0.75">
      <c r="H118" s="61" t="str">
        <f t="shared" si="11"/>
        <v/>
      </c>
      <c r="L118" s="89" t="str">
        <f t="shared" si="15"/>
        <v/>
      </c>
      <c r="M118" s="89" t="str">
        <f t="shared" si="15"/>
        <v/>
      </c>
      <c r="N118" s="89" t="str">
        <f t="shared" si="15"/>
        <v/>
      </c>
      <c r="O118" s="89" t="str">
        <f t="shared" si="15"/>
        <v/>
      </c>
      <c r="P118" s="89" t="str">
        <f t="shared" si="15"/>
        <v/>
      </c>
      <c r="Q118" s="89" t="str">
        <f t="shared" si="15"/>
        <v/>
      </c>
      <c r="R118" s="89" t="str">
        <f t="shared" si="15"/>
        <v/>
      </c>
      <c r="S118" s="89" t="str">
        <f t="shared" si="15"/>
        <v/>
      </c>
      <c r="T118" s="89" t="str">
        <f t="shared" si="15"/>
        <v/>
      </c>
      <c r="U118" s="89" t="str">
        <f t="shared" si="15"/>
        <v/>
      </c>
      <c r="V118" s="89" t="str">
        <f t="shared" si="16"/>
        <v/>
      </c>
      <c r="W118" s="89" t="str">
        <f t="shared" si="16"/>
        <v/>
      </c>
      <c r="X118" s="89" t="str">
        <f t="shared" si="16"/>
        <v/>
      </c>
      <c r="Y118" s="89" t="str">
        <f t="shared" si="16"/>
        <v/>
      </c>
      <c r="Z118" s="89" t="str">
        <f t="shared" si="16"/>
        <v/>
      </c>
      <c r="AA118" s="89" t="str">
        <f t="shared" si="16"/>
        <v/>
      </c>
      <c r="AB118" s="89" t="str">
        <f t="shared" si="16"/>
        <v/>
      </c>
      <c r="AC118" s="89" t="str">
        <f t="shared" si="16"/>
        <v/>
      </c>
      <c r="AD118" s="89" t="str">
        <f t="shared" si="16"/>
        <v/>
      </c>
      <c r="AE118" s="89" t="str">
        <f t="shared" si="16"/>
        <v/>
      </c>
      <c r="AF118" s="89" t="str">
        <f t="shared" si="17"/>
        <v/>
      </c>
      <c r="AG118" s="89" t="str">
        <f t="shared" si="17"/>
        <v/>
      </c>
      <c r="AH118" s="89" t="str">
        <f t="shared" si="17"/>
        <v/>
      </c>
      <c r="AI118" s="89" t="str">
        <f t="shared" si="17"/>
        <v/>
      </c>
      <c r="AJ118" s="89" t="str">
        <f t="shared" si="17"/>
        <v/>
      </c>
      <c r="AK118" s="89" t="str">
        <f t="shared" si="17"/>
        <v/>
      </c>
      <c r="AL118" s="89" t="str">
        <f t="shared" si="17"/>
        <v/>
      </c>
      <c r="AM118" s="89" t="str">
        <f t="shared" si="17"/>
        <v/>
      </c>
      <c r="AN118" s="89" t="str">
        <f t="shared" si="17"/>
        <v/>
      </c>
      <c r="AO118" s="89" t="str">
        <f t="shared" si="17"/>
        <v/>
      </c>
    </row>
    <row r="119" spans="8:41" hidden="1" outlineLevel="1" x14ac:dyDescent="0.75">
      <c r="H119" s="61" t="str">
        <f t="shared" si="11"/>
        <v/>
      </c>
      <c r="L119" s="89" t="str">
        <f t="shared" si="15"/>
        <v/>
      </c>
      <c r="M119" s="89" t="str">
        <f t="shared" si="15"/>
        <v/>
      </c>
      <c r="N119" s="89" t="str">
        <f t="shared" si="15"/>
        <v/>
      </c>
      <c r="O119" s="89" t="str">
        <f t="shared" si="15"/>
        <v/>
      </c>
      <c r="P119" s="89" t="str">
        <f t="shared" si="15"/>
        <v/>
      </c>
      <c r="Q119" s="89" t="str">
        <f t="shared" si="15"/>
        <v/>
      </c>
      <c r="R119" s="89" t="str">
        <f t="shared" si="15"/>
        <v/>
      </c>
      <c r="S119" s="89" t="str">
        <f t="shared" si="15"/>
        <v/>
      </c>
      <c r="T119" s="89" t="str">
        <f t="shared" si="15"/>
        <v/>
      </c>
      <c r="U119" s="89" t="str">
        <f t="shared" si="15"/>
        <v/>
      </c>
      <c r="V119" s="89" t="str">
        <f t="shared" si="16"/>
        <v/>
      </c>
      <c r="W119" s="89" t="str">
        <f t="shared" si="16"/>
        <v/>
      </c>
      <c r="X119" s="89" t="str">
        <f t="shared" si="16"/>
        <v/>
      </c>
      <c r="Y119" s="89" t="str">
        <f t="shared" si="16"/>
        <v/>
      </c>
      <c r="Z119" s="89" t="str">
        <f t="shared" si="16"/>
        <v/>
      </c>
      <c r="AA119" s="89" t="str">
        <f t="shared" si="16"/>
        <v/>
      </c>
      <c r="AB119" s="89" t="str">
        <f t="shared" si="16"/>
        <v/>
      </c>
      <c r="AC119" s="89" t="str">
        <f t="shared" si="16"/>
        <v/>
      </c>
      <c r="AD119" s="89" t="str">
        <f t="shared" si="16"/>
        <v/>
      </c>
      <c r="AE119" s="89" t="str">
        <f t="shared" si="16"/>
        <v/>
      </c>
      <c r="AF119" s="89" t="str">
        <f t="shared" si="17"/>
        <v/>
      </c>
      <c r="AG119" s="89" t="str">
        <f t="shared" si="17"/>
        <v/>
      </c>
      <c r="AH119" s="89" t="str">
        <f t="shared" si="17"/>
        <v/>
      </c>
      <c r="AI119" s="89" t="str">
        <f t="shared" si="17"/>
        <v/>
      </c>
      <c r="AJ119" s="89" t="str">
        <f t="shared" si="17"/>
        <v/>
      </c>
      <c r="AK119" s="89" t="str">
        <f t="shared" si="17"/>
        <v/>
      </c>
      <c r="AL119" s="89" t="str">
        <f t="shared" si="17"/>
        <v/>
      </c>
      <c r="AM119" s="89" t="str">
        <f t="shared" si="17"/>
        <v/>
      </c>
      <c r="AN119" s="89" t="str">
        <f t="shared" si="17"/>
        <v/>
      </c>
      <c r="AO119" s="89" t="str">
        <f t="shared" si="17"/>
        <v/>
      </c>
    </row>
    <row r="120" spans="8:41" hidden="1" outlineLevel="1" x14ac:dyDescent="0.75">
      <c r="H120" s="61" t="str">
        <f t="shared" si="11"/>
        <v/>
      </c>
      <c r="L120" s="89" t="str">
        <f t="shared" si="15"/>
        <v/>
      </c>
      <c r="M120" s="89" t="str">
        <f t="shared" si="15"/>
        <v/>
      </c>
      <c r="N120" s="89" t="str">
        <f t="shared" si="15"/>
        <v/>
      </c>
      <c r="O120" s="89" t="str">
        <f t="shared" si="15"/>
        <v/>
      </c>
      <c r="P120" s="89" t="str">
        <f t="shared" si="15"/>
        <v/>
      </c>
      <c r="Q120" s="89" t="str">
        <f t="shared" si="15"/>
        <v/>
      </c>
      <c r="R120" s="89" t="str">
        <f t="shared" si="15"/>
        <v/>
      </c>
      <c r="S120" s="89" t="str">
        <f t="shared" si="15"/>
        <v/>
      </c>
      <c r="T120" s="89" t="str">
        <f t="shared" si="15"/>
        <v/>
      </c>
      <c r="U120" s="89" t="str">
        <f t="shared" si="15"/>
        <v/>
      </c>
      <c r="V120" s="89" t="str">
        <f t="shared" si="16"/>
        <v/>
      </c>
      <c r="W120" s="89" t="str">
        <f t="shared" si="16"/>
        <v/>
      </c>
      <c r="X120" s="89" t="str">
        <f t="shared" si="16"/>
        <v/>
      </c>
      <c r="Y120" s="89" t="str">
        <f t="shared" si="16"/>
        <v/>
      </c>
      <c r="Z120" s="89" t="str">
        <f t="shared" si="16"/>
        <v/>
      </c>
      <c r="AA120" s="89" t="str">
        <f t="shared" si="16"/>
        <v/>
      </c>
      <c r="AB120" s="89" t="str">
        <f t="shared" si="16"/>
        <v/>
      </c>
      <c r="AC120" s="89" t="str">
        <f t="shared" si="16"/>
        <v/>
      </c>
      <c r="AD120" s="89" t="str">
        <f t="shared" si="16"/>
        <v/>
      </c>
      <c r="AE120" s="89" t="str">
        <f t="shared" si="16"/>
        <v/>
      </c>
      <c r="AF120" s="89" t="str">
        <f t="shared" si="17"/>
        <v/>
      </c>
      <c r="AG120" s="89" t="str">
        <f t="shared" si="17"/>
        <v/>
      </c>
      <c r="AH120" s="89" t="str">
        <f t="shared" si="17"/>
        <v/>
      </c>
      <c r="AI120" s="89" t="str">
        <f t="shared" si="17"/>
        <v/>
      </c>
      <c r="AJ120" s="89" t="str">
        <f t="shared" si="17"/>
        <v/>
      </c>
      <c r="AK120" s="89" t="str">
        <f t="shared" si="17"/>
        <v/>
      </c>
      <c r="AL120" s="89" t="str">
        <f t="shared" si="17"/>
        <v/>
      </c>
      <c r="AM120" s="89" t="str">
        <f t="shared" si="17"/>
        <v/>
      </c>
      <c r="AN120" s="89" t="str">
        <f t="shared" si="17"/>
        <v/>
      </c>
      <c r="AO120" s="89" t="str">
        <f t="shared" si="17"/>
        <v/>
      </c>
    </row>
    <row r="121" spans="8:41" ht="17" collapsed="1" x14ac:dyDescent="1.2">
      <c r="I121" s="107"/>
      <c r="J121" s="68" t="s">
        <v>81</v>
      </c>
      <c r="K121" s="68" t="s">
        <v>5</v>
      </c>
      <c r="L121" s="53">
        <f>IF(AND(TRUE,L$66&lt;&gt;""),SUMIFS(Flussi!$F:$F,Flussi!$B:$B,L$66,Flussi!$D:$D,$J121,Flussi!$E:$E,$K121,Flussi!$A:$A,$D$2),"")</f>
        <v>0</v>
      </c>
      <c r="M121" s="53">
        <f>IF(AND(TRUE,M$66&lt;&gt;""),SUMIFS(Flussi!$F:$F,Flussi!$B:$B,M$66,Flussi!$D:$D,$J121,Flussi!$E:$E,$K121,Flussi!$A:$A,$D$2),"")</f>
        <v>0</v>
      </c>
      <c r="N121" s="53">
        <f>IF(AND(TRUE,N$66&lt;&gt;""),SUMIFS(Flussi!$F:$F,Flussi!$B:$B,N$66,Flussi!$D:$D,$J121,Flussi!$E:$E,$K121,Flussi!$A:$A,$D$2),"")</f>
        <v>0</v>
      </c>
      <c r="O121" s="53">
        <f>IF(AND(TRUE,O$66&lt;&gt;""),SUMIFS(Flussi!$F:$F,Flussi!$B:$B,O$66,Flussi!$D:$D,$J121,Flussi!$E:$E,$K121,Flussi!$A:$A,$D$2),"")</f>
        <v>0</v>
      </c>
      <c r="P121" s="53">
        <f>IF(AND(TRUE,P$66&lt;&gt;""),SUMIFS(Flussi!$F:$F,Flussi!$B:$B,P$66,Flussi!$D:$D,$J121,Flussi!$E:$E,$K121,Flussi!$A:$A,$D$2),"")</f>
        <v>0</v>
      </c>
      <c r="Q121" s="53" t="str">
        <f>IF(AND(TRUE,Q$66&lt;&gt;""),SUMIFS(Flussi!$F:$F,Flussi!$B:$B,Q$66,Flussi!$D:$D,$J121,Flussi!$E:$E,$K121,Flussi!$A:$A,$D$2),"")</f>
        <v/>
      </c>
      <c r="R121" s="53" t="str">
        <f>IF(AND(TRUE,R$66&lt;&gt;""),SUMIFS(Flussi!$F:$F,Flussi!$B:$B,R$66,Flussi!$D:$D,$J121,Flussi!$E:$E,$K121,Flussi!$A:$A,$D$2),"")</f>
        <v/>
      </c>
      <c r="S121" s="53" t="str">
        <f>IF(AND(TRUE,S$66&lt;&gt;""),SUMIFS(Flussi!$F:$F,Flussi!$B:$B,S$66,Flussi!$D:$D,$J121,Flussi!$E:$E,$K121,Flussi!$A:$A,$D$2),"")</f>
        <v/>
      </c>
      <c r="T121" s="53" t="str">
        <f>IF(AND(TRUE,T$66&lt;&gt;""),SUMIFS(Flussi!$F:$F,Flussi!$B:$B,T$66,Flussi!$D:$D,$J121,Flussi!$E:$E,$K121,Flussi!$A:$A,$D$2),"")</f>
        <v/>
      </c>
      <c r="U121" s="53" t="str">
        <f>IF(AND(TRUE,U$66&lt;&gt;""),SUMIFS(Flussi!$F:$F,Flussi!$B:$B,U$66,Flussi!$D:$D,$J121,Flussi!$E:$E,$K121,Flussi!$A:$A,$D$2),"")</f>
        <v/>
      </c>
      <c r="V121" s="53" t="str">
        <f>IF(AND(TRUE,V$66&lt;&gt;""),SUMIFS(Flussi!$F:$F,Flussi!$B:$B,V$66,Flussi!$D:$D,$J121,Flussi!$E:$E,$K121,Flussi!$A:$A,$D$2),"")</f>
        <v/>
      </c>
      <c r="W121" s="53" t="str">
        <f>IF(AND(TRUE,W$66&lt;&gt;""),SUMIFS(Flussi!$F:$F,Flussi!$B:$B,W$66,Flussi!$D:$D,$J121,Flussi!$E:$E,$K121,Flussi!$A:$A,$D$2),"")</f>
        <v/>
      </c>
      <c r="X121" s="53" t="str">
        <f>IF(AND(TRUE,X$66&lt;&gt;""),SUMIFS(Flussi!$F:$F,Flussi!$B:$B,X$66,Flussi!$D:$D,$J121,Flussi!$E:$E,$K121,Flussi!$A:$A,$D$2),"")</f>
        <v/>
      </c>
      <c r="Y121" s="53" t="str">
        <f>IF(AND(TRUE,Y$66&lt;&gt;""),SUMIFS(Flussi!$F:$F,Flussi!$B:$B,Y$66,Flussi!$D:$D,$J121,Flussi!$E:$E,$K121,Flussi!$A:$A,$D$2),"")</f>
        <v/>
      </c>
      <c r="Z121" s="53" t="str">
        <f>IF(AND(TRUE,Z$66&lt;&gt;""),SUMIFS(Flussi!$F:$F,Flussi!$B:$B,Z$66,Flussi!$D:$D,$J121,Flussi!$E:$E,$K121,Flussi!$A:$A,$D$2),"")</f>
        <v/>
      </c>
      <c r="AA121" s="53" t="str">
        <f>IF(AND(TRUE,AA$66&lt;&gt;""),SUMIFS(Flussi!$F:$F,Flussi!$B:$B,AA$66,Flussi!$D:$D,$J121,Flussi!$E:$E,$K121,Flussi!$A:$A,$D$2),"")</f>
        <v/>
      </c>
      <c r="AB121" s="53" t="str">
        <f>IF(AND(TRUE,AB$66&lt;&gt;""),SUMIFS(Flussi!$F:$F,Flussi!$B:$B,AB$66,Flussi!$D:$D,$J121,Flussi!$E:$E,$K121,Flussi!$A:$A,$D$2),"")</f>
        <v/>
      </c>
      <c r="AC121" s="53" t="str">
        <f>IF(AND(TRUE,AC$66&lt;&gt;""),SUMIFS(Flussi!$F:$F,Flussi!$B:$B,AC$66,Flussi!$D:$D,$J121,Flussi!$E:$E,$K121,Flussi!$A:$A,$D$2),"")</f>
        <v/>
      </c>
      <c r="AD121" s="53" t="str">
        <f>IF(AND(TRUE,AD$66&lt;&gt;""),SUMIFS(Flussi!$F:$F,Flussi!$B:$B,AD$66,Flussi!$D:$D,$J121,Flussi!$E:$E,$K121,Flussi!$A:$A,$D$2),"")</f>
        <v/>
      </c>
      <c r="AE121" s="53" t="str">
        <f>IF(AND(TRUE,AE$66&lt;&gt;""),SUMIFS(Flussi!$F:$F,Flussi!$B:$B,AE$66,Flussi!$D:$D,$J121,Flussi!$E:$E,$K121,Flussi!$A:$A,$D$2),"")</f>
        <v/>
      </c>
      <c r="AF121" s="53" t="str">
        <f>IF(AND(TRUE,AF$66&lt;&gt;""),SUMIFS(Flussi!$F:$F,Flussi!$B:$B,AF$66,Flussi!$D:$D,$J121,Flussi!$E:$E,$K121,Flussi!$A:$A,$D$2),"")</f>
        <v/>
      </c>
      <c r="AG121" s="53" t="str">
        <f>IF(AND(TRUE,AG$66&lt;&gt;""),SUMIFS(Flussi!$F:$F,Flussi!$B:$B,AG$66,Flussi!$D:$D,$J121,Flussi!$E:$E,$K121,Flussi!$A:$A,$D$2),"")</f>
        <v/>
      </c>
      <c r="AH121" s="53" t="str">
        <f>IF(AND(TRUE,AH$66&lt;&gt;""),SUMIFS(Flussi!$F:$F,Flussi!$B:$B,AH$66,Flussi!$D:$D,$J121,Flussi!$E:$E,$K121,Flussi!$A:$A,$D$2),"")</f>
        <v/>
      </c>
      <c r="AI121" s="53" t="str">
        <f>IF(AND(TRUE,AI$66&lt;&gt;""),SUMIFS(Flussi!$F:$F,Flussi!$B:$B,AI$66,Flussi!$D:$D,$J121,Flussi!$E:$E,$K121,Flussi!$A:$A,$D$2),"")</f>
        <v/>
      </c>
      <c r="AJ121" s="53" t="str">
        <f>IF(AND(TRUE,AJ$66&lt;&gt;""),SUMIFS(Flussi!$F:$F,Flussi!$B:$B,AJ$66,Flussi!$D:$D,$J121,Flussi!$E:$E,$K121,Flussi!$A:$A,$D$2),"")</f>
        <v/>
      </c>
      <c r="AK121" s="53" t="str">
        <f>IF(AND(TRUE,AK$66&lt;&gt;""),SUMIFS(Flussi!$F:$F,Flussi!$B:$B,AK$66,Flussi!$D:$D,$J121,Flussi!$E:$E,$K121,Flussi!$A:$A,$D$2),"")</f>
        <v/>
      </c>
      <c r="AL121" s="53" t="str">
        <f>IF(AND(TRUE,AL$66&lt;&gt;""),SUMIFS(Flussi!$F:$F,Flussi!$B:$B,AL$66,Flussi!$D:$D,$J121,Flussi!$E:$E,$K121,Flussi!$A:$A,$D$2),"")</f>
        <v/>
      </c>
      <c r="AM121" s="53" t="str">
        <f>IF(AND(TRUE,AM$66&lt;&gt;""),SUMIFS(Flussi!$F:$F,Flussi!$B:$B,AM$66,Flussi!$D:$D,$J121,Flussi!$E:$E,$K121,Flussi!$A:$A,$D$2),"")</f>
        <v/>
      </c>
      <c r="AN121" s="53" t="str">
        <f>IF(AND(TRUE,AN$66&lt;&gt;""),SUMIFS(Flussi!$F:$F,Flussi!$B:$B,AN$66,Flussi!$D:$D,$J121,Flussi!$E:$E,$K121,Flussi!$A:$A,$D$2),"")</f>
        <v/>
      </c>
      <c r="AO121" s="53" t="str">
        <f>IF(AND(TRUE,AO$66&lt;&gt;""),SUMIFS(Flussi!$F:$F,Flussi!$B:$B,AO$66,Flussi!$D:$D,$J121,Flussi!$E:$E,$K121,Flussi!$A:$A,$D$2),"")</f>
        <v/>
      </c>
    </row>
    <row r="122" spans="8:41" ht="17" hidden="1" outlineLevel="1" x14ac:dyDescent="1.2">
      <c r="H122" s="109">
        <f>YEAR($E$4)</f>
        <v>2023</v>
      </c>
      <c r="L122" s="53">
        <f>IF(AND(TRUE,L$66&lt;&gt;""),SUMIFS(Flussi!$F:$F,Flussi!$B:$B,L$66,Flussi!$D:$D,$J122,Flussi!$E:$E,$K122,Flussi!$A:$A,$D$2),"")</f>
        <v>0</v>
      </c>
      <c r="M122" s="53">
        <f>IF(AND(TRUE,M$66&lt;&gt;""),SUMIFS(Flussi!$F:$F,Flussi!$B:$B,M$66,Flussi!$D:$D,$J122,Flussi!$E:$E,$K122,Flussi!$A:$A,$D$2),"")</f>
        <v>0</v>
      </c>
      <c r="N122" s="53">
        <f>IF(AND(TRUE,N$66&lt;&gt;""),SUMIFS(Flussi!$F:$F,Flussi!$B:$B,N$66,Flussi!$D:$D,$J122,Flussi!$E:$E,$K122,Flussi!$A:$A,$D$2),"")</f>
        <v>0</v>
      </c>
      <c r="O122" s="53">
        <f>IF(AND(TRUE,O$66&lt;&gt;""),SUMIFS(Flussi!$F:$F,Flussi!$B:$B,O$66,Flussi!$D:$D,$J122,Flussi!$E:$E,$K122,Flussi!$A:$A,$D$2),"")</f>
        <v>0</v>
      </c>
      <c r="P122" s="53">
        <f>IF(AND(TRUE,P$66&lt;&gt;""),SUMIFS(Flussi!$F:$F,Flussi!$B:$B,P$66,Flussi!$D:$D,$J122,Flussi!$E:$E,$K122,Flussi!$A:$A,$D$2),"")</f>
        <v>0</v>
      </c>
      <c r="Q122" s="53" t="str">
        <f>IF(AND(TRUE,Q$66&lt;&gt;""),SUMIFS(Flussi!$F:$F,Flussi!$B:$B,Q$66,Flussi!$D:$D,$J122,Flussi!$E:$E,$K122,Flussi!$A:$A,$D$2),"")</f>
        <v/>
      </c>
      <c r="R122" s="53" t="str">
        <f>IF(AND(TRUE,R$66&lt;&gt;""),SUMIFS(Flussi!$F:$F,Flussi!$B:$B,R$66,Flussi!$D:$D,$J122,Flussi!$E:$E,$K122,Flussi!$A:$A,$D$2),"")</f>
        <v/>
      </c>
      <c r="S122" s="53" t="str">
        <f>IF(AND(TRUE,S$66&lt;&gt;""),SUMIFS(Flussi!$F:$F,Flussi!$B:$B,S$66,Flussi!$D:$D,$J122,Flussi!$E:$E,$K122,Flussi!$A:$A,$D$2),"")</f>
        <v/>
      </c>
      <c r="T122" s="53" t="str">
        <f>IF(AND(TRUE,T$66&lt;&gt;""),SUMIFS(Flussi!$F:$F,Flussi!$B:$B,T$66,Flussi!$D:$D,$J122,Flussi!$E:$E,$K122,Flussi!$A:$A,$D$2),"")</f>
        <v/>
      </c>
      <c r="U122" s="53" t="str">
        <f>IF(AND(TRUE,U$66&lt;&gt;""),SUMIFS(Flussi!$F:$F,Flussi!$B:$B,U$66,Flussi!$D:$D,$J122,Flussi!$E:$E,$K122,Flussi!$A:$A,$D$2),"")</f>
        <v/>
      </c>
      <c r="V122" s="53" t="str">
        <f>IF(AND(TRUE,V$66&lt;&gt;""),SUMIFS(Flussi!$F:$F,Flussi!$B:$B,V$66,Flussi!$D:$D,$J122,Flussi!$E:$E,$K122,Flussi!$A:$A,$D$2),"")</f>
        <v/>
      </c>
      <c r="W122" s="53" t="str">
        <f>IF(AND(TRUE,W$66&lt;&gt;""),SUMIFS(Flussi!$F:$F,Flussi!$B:$B,W$66,Flussi!$D:$D,$J122,Flussi!$E:$E,$K122,Flussi!$A:$A,$D$2),"")</f>
        <v/>
      </c>
      <c r="X122" s="53" t="str">
        <f>IF(AND(TRUE,X$66&lt;&gt;""),SUMIFS(Flussi!$F:$F,Flussi!$B:$B,X$66,Flussi!$D:$D,$J122,Flussi!$E:$E,$K122,Flussi!$A:$A,$D$2),"")</f>
        <v/>
      </c>
      <c r="Y122" s="53" t="str">
        <f>IF(AND(TRUE,Y$66&lt;&gt;""),SUMIFS(Flussi!$F:$F,Flussi!$B:$B,Y$66,Flussi!$D:$D,$J122,Flussi!$E:$E,$K122,Flussi!$A:$A,$D$2),"")</f>
        <v/>
      </c>
      <c r="Z122" s="53" t="str">
        <f>IF(AND(TRUE,Z$66&lt;&gt;""),SUMIFS(Flussi!$F:$F,Flussi!$B:$B,Z$66,Flussi!$D:$D,$J122,Flussi!$E:$E,$K122,Flussi!$A:$A,$D$2),"")</f>
        <v/>
      </c>
      <c r="AA122" s="53" t="str">
        <f>IF(AND(TRUE,AA$66&lt;&gt;""),SUMIFS(Flussi!$F:$F,Flussi!$B:$B,AA$66,Flussi!$D:$D,$J122,Flussi!$E:$E,$K122,Flussi!$A:$A,$D$2),"")</f>
        <v/>
      </c>
      <c r="AB122" s="53" t="str">
        <f>IF(AND(TRUE,AB$66&lt;&gt;""),SUMIFS(Flussi!$F:$F,Flussi!$B:$B,AB$66,Flussi!$D:$D,$J122,Flussi!$E:$E,$K122,Flussi!$A:$A,$D$2),"")</f>
        <v/>
      </c>
      <c r="AC122" s="53" t="str">
        <f>IF(AND(TRUE,AC$66&lt;&gt;""),SUMIFS(Flussi!$F:$F,Flussi!$B:$B,AC$66,Flussi!$D:$D,$J122,Flussi!$E:$E,$K122,Flussi!$A:$A,$D$2),"")</f>
        <v/>
      </c>
      <c r="AD122" s="53" t="str">
        <f>IF(AND(TRUE,AD$66&lt;&gt;""),SUMIFS(Flussi!$F:$F,Flussi!$B:$B,AD$66,Flussi!$D:$D,$J122,Flussi!$E:$E,$K122,Flussi!$A:$A,$D$2),"")</f>
        <v/>
      </c>
      <c r="AE122" s="53" t="str">
        <f>IF(AND(TRUE,AE$66&lt;&gt;""),SUMIFS(Flussi!$F:$F,Flussi!$B:$B,AE$66,Flussi!$D:$D,$J122,Flussi!$E:$E,$K122,Flussi!$A:$A,$D$2),"")</f>
        <v/>
      </c>
      <c r="AF122" s="53" t="str">
        <f>IF(AND(TRUE,AF$66&lt;&gt;""),SUMIFS(Flussi!$F:$F,Flussi!$B:$B,AF$66,Flussi!$D:$D,$J122,Flussi!$E:$E,$K122,Flussi!$A:$A,$D$2),"")</f>
        <v/>
      </c>
      <c r="AG122" s="53" t="str">
        <f>IF(AND(TRUE,AG$66&lt;&gt;""),SUMIFS(Flussi!$F:$F,Flussi!$B:$B,AG$66,Flussi!$D:$D,$J122,Flussi!$E:$E,$K122,Flussi!$A:$A,$D$2),"")</f>
        <v/>
      </c>
      <c r="AH122" s="53" t="str">
        <f>IF(AND(TRUE,AH$66&lt;&gt;""),SUMIFS(Flussi!$F:$F,Flussi!$B:$B,AH$66,Flussi!$D:$D,$J122,Flussi!$E:$E,$K122,Flussi!$A:$A,$D$2),"")</f>
        <v/>
      </c>
      <c r="AI122" s="53" t="str">
        <f>IF(AND(TRUE,AI$66&lt;&gt;""),SUMIFS(Flussi!$F:$F,Flussi!$B:$B,AI$66,Flussi!$D:$D,$J122,Flussi!$E:$E,$K122,Flussi!$A:$A,$D$2),"")</f>
        <v/>
      </c>
      <c r="AJ122" s="53" t="str">
        <f>IF(AND(TRUE,AJ$66&lt;&gt;""),SUMIFS(Flussi!$F:$F,Flussi!$B:$B,AJ$66,Flussi!$D:$D,$J122,Flussi!$E:$E,$K122,Flussi!$A:$A,$D$2),"")</f>
        <v/>
      </c>
      <c r="AK122" s="53" t="str">
        <f>IF(AND(TRUE,AK$66&lt;&gt;""),SUMIFS(Flussi!$F:$F,Flussi!$B:$B,AK$66,Flussi!$D:$D,$J122,Flussi!$E:$E,$K122,Flussi!$A:$A,$D$2),"")</f>
        <v/>
      </c>
      <c r="AL122" s="53" t="str">
        <f>IF(AND(TRUE,AL$66&lt;&gt;""),SUMIFS(Flussi!$F:$F,Flussi!$B:$B,AL$66,Flussi!$D:$D,$J122,Flussi!$E:$E,$K122,Flussi!$A:$A,$D$2),"")</f>
        <v/>
      </c>
      <c r="AM122" s="53" t="str">
        <f>IF(AND(TRUE,AM$66&lt;&gt;""),SUMIFS(Flussi!$F:$F,Flussi!$B:$B,AM$66,Flussi!$D:$D,$J122,Flussi!$E:$E,$K122,Flussi!$A:$A,$D$2),"")</f>
        <v/>
      </c>
      <c r="AN122" s="53" t="str">
        <f>IF(AND(TRUE,AN$66&lt;&gt;""),SUMIFS(Flussi!$F:$F,Flussi!$B:$B,AN$66,Flussi!$D:$D,$J122,Flussi!$E:$E,$K122,Flussi!$A:$A,$D$2),"")</f>
        <v/>
      </c>
      <c r="AO122" s="53" t="str">
        <f>IF(AND(TRUE,AO$66&lt;&gt;""),SUMIFS(Flussi!$F:$F,Flussi!$B:$B,AO$66,Flussi!$D:$D,$J122,Flussi!$E:$E,$K122,Flussi!$A:$A,$D$2),"")</f>
        <v/>
      </c>
    </row>
    <row r="123" spans="8:41" hidden="1" outlineLevel="1" x14ac:dyDescent="0.75">
      <c r="H123" s="108">
        <f t="shared" ref="H123:H151" si="18">IF(H122&lt;&gt;"",IF(H122+1&lt;YEAR($E$4)+$E$5,H122+1,""),"")</f>
        <v>2024</v>
      </c>
      <c r="L123" s="89" t="e">
        <f t="shared" ref="L123:U131" si="19">IF(AND($H123&lt;&gt;"",L$66&lt;&gt;""),IF(AND(L$66&gt;=$H123,L$66&lt;$H123+$D$28),SUMIFS($L$121:$AO$121,$L$66:$AO$66,$H123)/$D$28,0),"")</f>
        <v>#REF!</v>
      </c>
      <c r="M123" s="89" t="e">
        <f t="shared" si="19"/>
        <v>#REF!</v>
      </c>
      <c r="N123" s="89" t="e">
        <f t="shared" si="19"/>
        <v>#REF!</v>
      </c>
      <c r="O123" s="89" t="e">
        <f t="shared" si="19"/>
        <v>#REF!</v>
      </c>
      <c r="P123" s="89" t="e">
        <f t="shared" si="19"/>
        <v>#REF!</v>
      </c>
      <c r="Q123" s="89" t="str">
        <f t="shared" si="19"/>
        <v/>
      </c>
      <c r="R123" s="89" t="str">
        <f t="shared" si="19"/>
        <v/>
      </c>
      <c r="S123" s="89" t="str">
        <f t="shared" si="19"/>
        <v/>
      </c>
      <c r="T123" s="89" t="str">
        <f t="shared" si="19"/>
        <v/>
      </c>
      <c r="U123" s="89" t="str">
        <f t="shared" si="19"/>
        <v/>
      </c>
      <c r="V123" s="89" t="str">
        <f t="shared" ref="V123:AE131" si="20">IF(AND($H123&lt;&gt;"",V$66&lt;&gt;""),IF(AND(V$66&gt;=$H123,V$66&lt;$H123+$D$28),SUMIFS($L$121:$AO$121,$L$66:$AO$66,$H123)/$D$28,0),"")</f>
        <v/>
      </c>
      <c r="W123" s="89" t="str">
        <f t="shared" si="20"/>
        <v/>
      </c>
      <c r="X123" s="89" t="str">
        <f t="shared" si="20"/>
        <v/>
      </c>
      <c r="Y123" s="89" t="str">
        <f t="shared" si="20"/>
        <v/>
      </c>
      <c r="Z123" s="89" t="str">
        <f t="shared" si="20"/>
        <v/>
      </c>
      <c r="AA123" s="89" t="str">
        <f t="shared" si="20"/>
        <v/>
      </c>
      <c r="AB123" s="89" t="str">
        <f t="shared" si="20"/>
        <v/>
      </c>
      <c r="AC123" s="89" t="str">
        <f t="shared" si="20"/>
        <v/>
      </c>
      <c r="AD123" s="89" t="str">
        <f t="shared" si="20"/>
        <v/>
      </c>
      <c r="AE123" s="89" t="str">
        <f t="shared" si="20"/>
        <v/>
      </c>
      <c r="AF123" s="89" t="str">
        <f t="shared" ref="AF123:AO131" si="21">IF(AND($H123&lt;&gt;"",AF$66&lt;&gt;""),IF(AND(AF$66&gt;=$H123,AF$66&lt;$H123+$D$28),SUMIFS($L$121:$AO$121,$L$66:$AO$66,$H123)/$D$28,0),"")</f>
        <v/>
      </c>
      <c r="AG123" s="89" t="str">
        <f t="shared" si="21"/>
        <v/>
      </c>
      <c r="AH123" s="89" t="str">
        <f t="shared" si="21"/>
        <v/>
      </c>
      <c r="AI123" s="89" t="str">
        <f t="shared" si="21"/>
        <v/>
      </c>
      <c r="AJ123" s="89" t="str">
        <f t="shared" si="21"/>
        <v/>
      </c>
      <c r="AK123" s="89" t="str">
        <f t="shared" si="21"/>
        <v/>
      </c>
      <c r="AL123" s="89" t="str">
        <f t="shared" si="21"/>
        <v/>
      </c>
      <c r="AM123" s="89" t="str">
        <f t="shared" si="21"/>
        <v/>
      </c>
      <c r="AN123" s="89" t="str">
        <f t="shared" si="21"/>
        <v/>
      </c>
      <c r="AO123" s="89" t="str">
        <f t="shared" si="21"/>
        <v/>
      </c>
    </row>
    <row r="124" spans="8:41" hidden="1" outlineLevel="1" x14ac:dyDescent="0.75">
      <c r="H124" s="108">
        <f t="shared" si="18"/>
        <v>2025</v>
      </c>
      <c r="L124" s="89" t="e">
        <f t="shared" si="19"/>
        <v>#REF!</v>
      </c>
      <c r="M124" s="89" t="e">
        <f t="shared" si="19"/>
        <v>#REF!</v>
      </c>
      <c r="N124" s="89" t="e">
        <f t="shared" si="19"/>
        <v>#REF!</v>
      </c>
      <c r="O124" s="89" t="e">
        <f t="shared" si="19"/>
        <v>#REF!</v>
      </c>
      <c r="P124" s="89" t="e">
        <f t="shared" si="19"/>
        <v>#REF!</v>
      </c>
      <c r="Q124" s="89" t="str">
        <f t="shared" si="19"/>
        <v/>
      </c>
      <c r="R124" s="89" t="str">
        <f t="shared" si="19"/>
        <v/>
      </c>
      <c r="S124" s="89" t="str">
        <f t="shared" si="19"/>
        <v/>
      </c>
      <c r="T124" s="89" t="str">
        <f t="shared" si="19"/>
        <v/>
      </c>
      <c r="U124" s="89" t="str">
        <f t="shared" si="19"/>
        <v/>
      </c>
      <c r="V124" s="89" t="str">
        <f t="shared" si="20"/>
        <v/>
      </c>
      <c r="W124" s="89" t="str">
        <f t="shared" si="20"/>
        <v/>
      </c>
      <c r="X124" s="89" t="str">
        <f t="shared" si="20"/>
        <v/>
      </c>
      <c r="Y124" s="89" t="str">
        <f t="shared" si="20"/>
        <v/>
      </c>
      <c r="Z124" s="89" t="str">
        <f t="shared" si="20"/>
        <v/>
      </c>
      <c r="AA124" s="89" t="str">
        <f t="shared" si="20"/>
        <v/>
      </c>
      <c r="AB124" s="89" t="str">
        <f t="shared" si="20"/>
        <v/>
      </c>
      <c r="AC124" s="89" t="str">
        <f t="shared" si="20"/>
        <v/>
      </c>
      <c r="AD124" s="89" t="str">
        <f t="shared" si="20"/>
        <v/>
      </c>
      <c r="AE124" s="89" t="str">
        <f t="shared" si="20"/>
        <v/>
      </c>
      <c r="AF124" s="89" t="str">
        <f t="shared" si="21"/>
        <v/>
      </c>
      <c r="AG124" s="89" t="str">
        <f t="shared" si="21"/>
        <v/>
      </c>
      <c r="AH124" s="89" t="str">
        <f t="shared" si="21"/>
        <v/>
      </c>
      <c r="AI124" s="89" t="str">
        <f t="shared" si="21"/>
        <v/>
      </c>
      <c r="AJ124" s="89" t="str">
        <f t="shared" si="21"/>
        <v/>
      </c>
      <c r="AK124" s="89" t="str">
        <f t="shared" si="21"/>
        <v/>
      </c>
      <c r="AL124" s="89" t="str">
        <f t="shared" si="21"/>
        <v/>
      </c>
      <c r="AM124" s="89" t="str">
        <f t="shared" si="21"/>
        <v/>
      </c>
      <c r="AN124" s="89" t="str">
        <f t="shared" si="21"/>
        <v/>
      </c>
      <c r="AO124" s="89" t="str">
        <f t="shared" si="21"/>
        <v/>
      </c>
    </row>
    <row r="125" spans="8:41" hidden="1" outlineLevel="1" x14ac:dyDescent="0.75">
      <c r="H125" s="108" t="str">
        <f t="shared" si="18"/>
        <v/>
      </c>
      <c r="L125" s="89" t="str">
        <f t="shared" si="19"/>
        <v/>
      </c>
      <c r="M125" s="89" t="str">
        <f t="shared" si="19"/>
        <v/>
      </c>
      <c r="N125" s="89" t="str">
        <f t="shared" si="19"/>
        <v/>
      </c>
      <c r="O125" s="89" t="str">
        <f t="shared" si="19"/>
        <v/>
      </c>
      <c r="P125" s="89" t="str">
        <f t="shared" si="19"/>
        <v/>
      </c>
      <c r="Q125" s="89" t="str">
        <f t="shared" si="19"/>
        <v/>
      </c>
      <c r="R125" s="89" t="str">
        <f t="shared" si="19"/>
        <v/>
      </c>
      <c r="S125" s="89" t="str">
        <f t="shared" si="19"/>
        <v/>
      </c>
      <c r="T125" s="89" t="str">
        <f t="shared" si="19"/>
        <v/>
      </c>
      <c r="U125" s="89" t="str">
        <f t="shared" si="19"/>
        <v/>
      </c>
      <c r="V125" s="89" t="str">
        <f t="shared" si="20"/>
        <v/>
      </c>
      <c r="W125" s="89" t="str">
        <f t="shared" si="20"/>
        <v/>
      </c>
      <c r="X125" s="89" t="str">
        <f t="shared" si="20"/>
        <v/>
      </c>
      <c r="Y125" s="89" t="str">
        <f t="shared" si="20"/>
        <v/>
      </c>
      <c r="Z125" s="89" t="str">
        <f t="shared" si="20"/>
        <v/>
      </c>
      <c r="AA125" s="89" t="str">
        <f t="shared" si="20"/>
        <v/>
      </c>
      <c r="AB125" s="89" t="str">
        <f t="shared" si="20"/>
        <v/>
      </c>
      <c r="AC125" s="89" t="str">
        <f t="shared" si="20"/>
        <v/>
      </c>
      <c r="AD125" s="89" t="str">
        <f t="shared" si="20"/>
        <v/>
      </c>
      <c r="AE125" s="89" t="str">
        <f t="shared" si="20"/>
        <v/>
      </c>
      <c r="AF125" s="89" t="str">
        <f t="shared" si="21"/>
        <v/>
      </c>
      <c r="AG125" s="89" t="str">
        <f t="shared" si="21"/>
        <v/>
      </c>
      <c r="AH125" s="89" t="str">
        <f t="shared" si="21"/>
        <v/>
      </c>
      <c r="AI125" s="89" t="str">
        <f t="shared" si="21"/>
        <v/>
      </c>
      <c r="AJ125" s="89" t="str">
        <f t="shared" si="21"/>
        <v/>
      </c>
      <c r="AK125" s="89" t="str">
        <f t="shared" si="21"/>
        <v/>
      </c>
      <c r="AL125" s="89" t="str">
        <f t="shared" si="21"/>
        <v/>
      </c>
      <c r="AM125" s="89" t="str">
        <f t="shared" si="21"/>
        <v/>
      </c>
      <c r="AN125" s="89" t="str">
        <f t="shared" si="21"/>
        <v/>
      </c>
      <c r="AO125" s="89" t="str">
        <f t="shared" si="21"/>
        <v/>
      </c>
    </row>
    <row r="126" spans="8:41" hidden="1" outlineLevel="1" x14ac:dyDescent="0.75">
      <c r="H126" s="108" t="str">
        <f t="shared" si="18"/>
        <v/>
      </c>
      <c r="L126" s="89" t="str">
        <f t="shared" si="19"/>
        <v/>
      </c>
      <c r="M126" s="89" t="str">
        <f t="shared" si="19"/>
        <v/>
      </c>
      <c r="N126" s="89" t="str">
        <f t="shared" si="19"/>
        <v/>
      </c>
      <c r="O126" s="89" t="str">
        <f t="shared" si="19"/>
        <v/>
      </c>
      <c r="P126" s="89" t="str">
        <f t="shared" si="19"/>
        <v/>
      </c>
      <c r="Q126" s="89" t="str">
        <f t="shared" si="19"/>
        <v/>
      </c>
      <c r="R126" s="89" t="str">
        <f t="shared" si="19"/>
        <v/>
      </c>
      <c r="S126" s="89" t="str">
        <f t="shared" si="19"/>
        <v/>
      </c>
      <c r="T126" s="89" t="str">
        <f t="shared" si="19"/>
        <v/>
      </c>
      <c r="U126" s="89" t="str">
        <f t="shared" si="19"/>
        <v/>
      </c>
      <c r="V126" s="89" t="str">
        <f t="shared" si="20"/>
        <v/>
      </c>
      <c r="W126" s="89" t="str">
        <f t="shared" si="20"/>
        <v/>
      </c>
      <c r="X126" s="89" t="str">
        <f t="shared" si="20"/>
        <v/>
      </c>
      <c r="Y126" s="89" t="str">
        <f t="shared" si="20"/>
        <v/>
      </c>
      <c r="Z126" s="89" t="str">
        <f t="shared" si="20"/>
        <v/>
      </c>
      <c r="AA126" s="89" t="str">
        <f t="shared" si="20"/>
        <v/>
      </c>
      <c r="AB126" s="89" t="str">
        <f t="shared" si="20"/>
        <v/>
      </c>
      <c r="AC126" s="89" t="str">
        <f t="shared" si="20"/>
        <v/>
      </c>
      <c r="AD126" s="89" t="str">
        <f t="shared" si="20"/>
        <v/>
      </c>
      <c r="AE126" s="89" t="str">
        <f t="shared" si="20"/>
        <v/>
      </c>
      <c r="AF126" s="89" t="str">
        <f t="shared" si="21"/>
        <v/>
      </c>
      <c r="AG126" s="89" t="str">
        <f t="shared" si="21"/>
        <v/>
      </c>
      <c r="AH126" s="89" t="str">
        <f t="shared" si="21"/>
        <v/>
      </c>
      <c r="AI126" s="89" t="str">
        <f t="shared" si="21"/>
        <v/>
      </c>
      <c r="AJ126" s="89" t="str">
        <f t="shared" si="21"/>
        <v/>
      </c>
      <c r="AK126" s="89" t="str">
        <f t="shared" si="21"/>
        <v/>
      </c>
      <c r="AL126" s="89" t="str">
        <f t="shared" si="21"/>
        <v/>
      </c>
      <c r="AM126" s="89" t="str">
        <f t="shared" si="21"/>
        <v/>
      </c>
      <c r="AN126" s="89" t="str">
        <f t="shared" si="21"/>
        <v/>
      </c>
      <c r="AO126" s="89" t="str">
        <f t="shared" si="21"/>
        <v/>
      </c>
    </row>
    <row r="127" spans="8:41" hidden="1" outlineLevel="1" x14ac:dyDescent="0.75">
      <c r="H127" s="108" t="str">
        <f t="shared" si="18"/>
        <v/>
      </c>
      <c r="L127" s="89" t="str">
        <f t="shared" si="19"/>
        <v/>
      </c>
      <c r="M127" s="89" t="str">
        <f t="shared" si="19"/>
        <v/>
      </c>
      <c r="N127" s="89" t="str">
        <f t="shared" si="19"/>
        <v/>
      </c>
      <c r="O127" s="89" t="str">
        <f t="shared" si="19"/>
        <v/>
      </c>
      <c r="P127" s="89" t="str">
        <f t="shared" si="19"/>
        <v/>
      </c>
      <c r="Q127" s="89" t="str">
        <f t="shared" si="19"/>
        <v/>
      </c>
      <c r="R127" s="89" t="str">
        <f t="shared" si="19"/>
        <v/>
      </c>
      <c r="S127" s="89" t="str">
        <f t="shared" si="19"/>
        <v/>
      </c>
      <c r="T127" s="89" t="str">
        <f t="shared" si="19"/>
        <v/>
      </c>
      <c r="U127" s="89" t="str">
        <f t="shared" si="19"/>
        <v/>
      </c>
      <c r="V127" s="89" t="str">
        <f t="shared" si="20"/>
        <v/>
      </c>
      <c r="W127" s="89" t="str">
        <f t="shared" si="20"/>
        <v/>
      </c>
      <c r="X127" s="89" t="str">
        <f t="shared" si="20"/>
        <v/>
      </c>
      <c r="Y127" s="89" t="str">
        <f t="shared" si="20"/>
        <v/>
      </c>
      <c r="Z127" s="89" t="str">
        <f t="shared" si="20"/>
        <v/>
      </c>
      <c r="AA127" s="89" t="str">
        <f t="shared" si="20"/>
        <v/>
      </c>
      <c r="AB127" s="89" t="str">
        <f t="shared" si="20"/>
        <v/>
      </c>
      <c r="AC127" s="89" t="str">
        <f t="shared" si="20"/>
        <v/>
      </c>
      <c r="AD127" s="89" t="str">
        <f t="shared" si="20"/>
        <v/>
      </c>
      <c r="AE127" s="89" t="str">
        <f t="shared" si="20"/>
        <v/>
      </c>
      <c r="AF127" s="89" t="str">
        <f t="shared" si="21"/>
        <v/>
      </c>
      <c r="AG127" s="89" t="str">
        <f t="shared" si="21"/>
        <v/>
      </c>
      <c r="AH127" s="89" t="str">
        <f t="shared" si="21"/>
        <v/>
      </c>
      <c r="AI127" s="89" t="str">
        <f t="shared" si="21"/>
        <v/>
      </c>
      <c r="AJ127" s="89" t="str">
        <f t="shared" si="21"/>
        <v/>
      </c>
      <c r="AK127" s="89" t="str">
        <f t="shared" si="21"/>
        <v/>
      </c>
      <c r="AL127" s="89" t="str">
        <f t="shared" si="21"/>
        <v/>
      </c>
      <c r="AM127" s="89" t="str">
        <f t="shared" si="21"/>
        <v/>
      </c>
      <c r="AN127" s="89" t="str">
        <f t="shared" si="21"/>
        <v/>
      </c>
      <c r="AO127" s="89" t="str">
        <f t="shared" si="21"/>
        <v/>
      </c>
    </row>
    <row r="128" spans="8:41" hidden="1" outlineLevel="1" x14ac:dyDescent="0.75">
      <c r="H128" s="108" t="str">
        <f t="shared" si="18"/>
        <v/>
      </c>
      <c r="L128" s="89" t="str">
        <f t="shared" si="19"/>
        <v/>
      </c>
      <c r="M128" s="89" t="str">
        <f t="shared" si="19"/>
        <v/>
      </c>
      <c r="N128" s="89" t="str">
        <f t="shared" si="19"/>
        <v/>
      </c>
      <c r="O128" s="89" t="str">
        <f t="shared" si="19"/>
        <v/>
      </c>
      <c r="P128" s="89" t="str">
        <f t="shared" si="19"/>
        <v/>
      </c>
      <c r="Q128" s="89" t="str">
        <f t="shared" si="19"/>
        <v/>
      </c>
      <c r="R128" s="89" t="str">
        <f t="shared" si="19"/>
        <v/>
      </c>
      <c r="S128" s="89" t="str">
        <f t="shared" si="19"/>
        <v/>
      </c>
      <c r="T128" s="89" t="str">
        <f t="shared" si="19"/>
        <v/>
      </c>
      <c r="U128" s="89" t="str">
        <f t="shared" si="19"/>
        <v/>
      </c>
      <c r="V128" s="89" t="str">
        <f t="shared" si="20"/>
        <v/>
      </c>
      <c r="W128" s="89" t="str">
        <f t="shared" si="20"/>
        <v/>
      </c>
      <c r="X128" s="89" t="str">
        <f t="shared" si="20"/>
        <v/>
      </c>
      <c r="Y128" s="89" t="str">
        <f t="shared" si="20"/>
        <v/>
      </c>
      <c r="Z128" s="89" t="str">
        <f t="shared" si="20"/>
        <v/>
      </c>
      <c r="AA128" s="89" t="str">
        <f t="shared" si="20"/>
        <v/>
      </c>
      <c r="AB128" s="89" t="str">
        <f t="shared" si="20"/>
        <v/>
      </c>
      <c r="AC128" s="89" t="str">
        <f t="shared" si="20"/>
        <v/>
      </c>
      <c r="AD128" s="89" t="str">
        <f t="shared" si="20"/>
        <v/>
      </c>
      <c r="AE128" s="89" t="str">
        <f t="shared" si="20"/>
        <v/>
      </c>
      <c r="AF128" s="89" t="str">
        <f t="shared" si="21"/>
        <v/>
      </c>
      <c r="AG128" s="89" t="str">
        <f t="shared" si="21"/>
        <v/>
      </c>
      <c r="AH128" s="89" t="str">
        <f t="shared" si="21"/>
        <v/>
      </c>
      <c r="AI128" s="89" t="str">
        <f t="shared" si="21"/>
        <v/>
      </c>
      <c r="AJ128" s="89" t="str">
        <f t="shared" si="21"/>
        <v/>
      </c>
      <c r="AK128" s="89" t="str">
        <f t="shared" si="21"/>
        <v/>
      </c>
      <c r="AL128" s="89" t="str">
        <f t="shared" si="21"/>
        <v/>
      </c>
      <c r="AM128" s="89" t="str">
        <f t="shared" si="21"/>
        <v/>
      </c>
      <c r="AN128" s="89" t="str">
        <f t="shared" si="21"/>
        <v/>
      </c>
      <c r="AO128" s="89" t="str">
        <f t="shared" si="21"/>
        <v/>
      </c>
    </row>
    <row r="129" spans="8:41" hidden="1" outlineLevel="1" x14ac:dyDescent="0.75">
      <c r="H129" s="108" t="str">
        <f t="shared" si="18"/>
        <v/>
      </c>
      <c r="L129" s="89" t="str">
        <f t="shared" si="19"/>
        <v/>
      </c>
      <c r="M129" s="89" t="str">
        <f t="shared" si="19"/>
        <v/>
      </c>
      <c r="N129" s="89" t="str">
        <f t="shared" si="19"/>
        <v/>
      </c>
      <c r="O129" s="89" t="str">
        <f t="shared" si="19"/>
        <v/>
      </c>
      <c r="P129" s="89" t="str">
        <f t="shared" si="19"/>
        <v/>
      </c>
      <c r="Q129" s="89" t="str">
        <f t="shared" si="19"/>
        <v/>
      </c>
      <c r="R129" s="89" t="str">
        <f t="shared" si="19"/>
        <v/>
      </c>
      <c r="S129" s="89" t="str">
        <f t="shared" si="19"/>
        <v/>
      </c>
      <c r="T129" s="89" t="str">
        <f t="shared" si="19"/>
        <v/>
      </c>
      <c r="U129" s="89" t="str">
        <f t="shared" si="19"/>
        <v/>
      </c>
      <c r="V129" s="89" t="str">
        <f t="shared" si="20"/>
        <v/>
      </c>
      <c r="W129" s="89" t="str">
        <f t="shared" si="20"/>
        <v/>
      </c>
      <c r="X129" s="89" t="str">
        <f t="shared" si="20"/>
        <v/>
      </c>
      <c r="Y129" s="89" t="str">
        <f t="shared" si="20"/>
        <v/>
      </c>
      <c r="Z129" s="89" t="str">
        <f t="shared" si="20"/>
        <v/>
      </c>
      <c r="AA129" s="89" t="str">
        <f t="shared" si="20"/>
        <v/>
      </c>
      <c r="AB129" s="89" t="str">
        <f t="shared" si="20"/>
        <v/>
      </c>
      <c r="AC129" s="89" t="str">
        <f t="shared" si="20"/>
        <v/>
      </c>
      <c r="AD129" s="89" t="str">
        <f t="shared" si="20"/>
        <v/>
      </c>
      <c r="AE129" s="89" t="str">
        <f t="shared" si="20"/>
        <v/>
      </c>
      <c r="AF129" s="89" t="str">
        <f t="shared" si="21"/>
        <v/>
      </c>
      <c r="AG129" s="89" t="str">
        <f t="shared" si="21"/>
        <v/>
      </c>
      <c r="AH129" s="89" t="str">
        <f t="shared" si="21"/>
        <v/>
      </c>
      <c r="AI129" s="89" t="str">
        <f t="shared" si="21"/>
        <v/>
      </c>
      <c r="AJ129" s="89" t="str">
        <f t="shared" si="21"/>
        <v/>
      </c>
      <c r="AK129" s="89" t="str">
        <f t="shared" si="21"/>
        <v/>
      </c>
      <c r="AL129" s="89" t="str">
        <f t="shared" si="21"/>
        <v/>
      </c>
      <c r="AM129" s="89" t="str">
        <f t="shared" si="21"/>
        <v/>
      </c>
      <c r="AN129" s="89" t="str">
        <f t="shared" si="21"/>
        <v/>
      </c>
      <c r="AO129" s="89" t="str">
        <f t="shared" si="21"/>
        <v/>
      </c>
    </row>
    <row r="130" spans="8:41" hidden="1" outlineLevel="1" x14ac:dyDescent="0.75">
      <c r="H130" s="108" t="str">
        <f t="shared" si="18"/>
        <v/>
      </c>
      <c r="L130" s="89" t="str">
        <f t="shared" si="19"/>
        <v/>
      </c>
      <c r="M130" s="89" t="str">
        <f t="shared" si="19"/>
        <v/>
      </c>
      <c r="N130" s="89" t="str">
        <f t="shared" si="19"/>
        <v/>
      </c>
      <c r="O130" s="89" t="str">
        <f t="shared" si="19"/>
        <v/>
      </c>
      <c r="P130" s="89" t="str">
        <f t="shared" si="19"/>
        <v/>
      </c>
      <c r="Q130" s="89" t="str">
        <f t="shared" si="19"/>
        <v/>
      </c>
      <c r="R130" s="89" t="str">
        <f t="shared" si="19"/>
        <v/>
      </c>
      <c r="S130" s="89" t="str">
        <f t="shared" si="19"/>
        <v/>
      </c>
      <c r="T130" s="89" t="str">
        <f t="shared" si="19"/>
        <v/>
      </c>
      <c r="U130" s="89" t="str">
        <f t="shared" si="19"/>
        <v/>
      </c>
      <c r="V130" s="89" t="str">
        <f t="shared" si="20"/>
        <v/>
      </c>
      <c r="W130" s="89" t="str">
        <f t="shared" si="20"/>
        <v/>
      </c>
      <c r="X130" s="89" t="str">
        <f t="shared" si="20"/>
        <v/>
      </c>
      <c r="Y130" s="89" t="str">
        <f t="shared" si="20"/>
        <v/>
      </c>
      <c r="Z130" s="89" t="str">
        <f t="shared" si="20"/>
        <v/>
      </c>
      <c r="AA130" s="89" t="str">
        <f t="shared" si="20"/>
        <v/>
      </c>
      <c r="AB130" s="89" t="str">
        <f t="shared" si="20"/>
        <v/>
      </c>
      <c r="AC130" s="89" t="str">
        <f t="shared" si="20"/>
        <v/>
      </c>
      <c r="AD130" s="89" t="str">
        <f t="shared" si="20"/>
        <v/>
      </c>
      <c r="AE130" s="89" t="str">
        <f t="shared" si="20"/>
        <v/>
      </c>
      <c r="AF130" s="89" t="str">
        <f t="shared" si="21"/>
        <v/>
      </c>
      <c r="AG130" s="89" t="str">
        <f t="shared" si="21"/>
        <v/>
      </c>
      <c r="AH130" s="89" t="str">
        <f t="shared" si="21"/>
        <v/>
      </c>
      <c r="AI130" s="89" t="str">
        <f t="shared" si="21"/>
        <v/>
      </c>
      <c r="AJ130" s="89" t="str">
        <f t="shared" si="21"/>
        <v/>
      </c>
      <c r="AK130" s="89" t="str">
        <f t="shared" si="21"/>
        <v/>
      </c>
      <c r="AL130" s="89" t="str">
        <f t="shared" si="21"/>
        <v/>
      </c>
      <c r="AM130" s="89" t="str">
        <f t="shared" si="21"/>
        <v/>
      </c>
      <c r="AN130" s="89" t="str">
        <f t="shared" si="21"/>
        <v/>
      </c>
      <c r="AO130" s="89" t="str">
        <f t="shared" si="21"/>
        <v/>
      </c>
    </row>
    <row r="131" spans="8:41" hidden="1" outlineLevel="1" x14ac:dyDescent="0.75">
      <c r="H131" s="108" t="str">
        <f t="shared" si="18"/>
        <v/>
      </c>
      <c r="L131" s="89" t="str">
        <f t="shared" si="19"/>
        <v/>
      </c>
      <c r="M131" s="89" t="str">
        <f t="shared" si="19"/>
        <v/>
      </c>
      <c r="N131" s="89" t="str">
        <f t="shared" si="19"/>
        <v/>
      </c>
      <c r="O131" s="89" t="str">
        <f t="shared" si="19"/>
        <v/>
      </c>
      <c r="P131" s="89" t="str">
        <f t="shared" si="19"/>
        <v/>
      </c>
      <c r="Q131" s="89" t="str">
        <f t="shared" si="19"/>
        <v/>
      </c>
      <c r="R131" s="89" t="str">
        <f t="shared" si="19"/>
        <v/>
      </c>
      <c r="S131" s="89" t="str">
        <f t="shared" si="19"/>
        <v/>
      </c>
      <c r="T131" s="89" t="str">
        <f t="shared" si="19"/>
        <v/>
      </c>
      <c r="U131" s="89" t="str">
        <f t="shared" si="19"/>
        <v/>
      </c>
      <c r="V131" s="89" t="str">
        <f t="shared" si="20"/>
        <v/>
      </c>
      <c r="W131" s="89" t="str">
        <f t="shared" si="20"/>
        <v/>
      </c>
      <c r="X131" s="89" t="str">
        <f t="shared" si="20"/>
        <v/>
      </c>
      <c r="Y131" s="89" t="str">
        <f t="shared" si="20"/>
        <v/>
      </c>
      <c r="Z131" s="89" t="str">
        <f t="shared" si="20"/>
        <v/>
      </c>
      <c r="AA131" s="89" t="str">
        <f t="shared" si="20"/>
        <v/>
      </c>
      <c r="AB131" s="89" t="str">
        <f t="shared" si="20"/>
        <v/>
      </c>
      <c r="AC131" s="89" t="str">
        <f t="shared" si="20"/>
        <v/>
      </c>
      <c r="AD131" s="89" t="str">
        <f t="shared" si="20"/>
        <v/>
      </c>
      <c r="AE131" s="89" t="str">
        <f t="shared" si="20"/>
        <v/>
      </c>
      <c r="AF131" s="89" t="str">
        <f t="shared" si="21"/>
        <v/>
      </c>
      <c r="AG131" s="89" t="str">
        <f t="shared" si="21"/>
        <v/>
      </c>
      <c r="AH131" s="89" t="str">
        <f t="shared" si="21"/>
        <v/>
      </c>
      <c r="AI131" s="89" t="str">
        <f t="shared" si="21"/>
        <v/>
      </c>
      <c r="AJ131" s="89" t="str">
        <f t="shared" si="21"/>
        <v/>
      </c>
      <c r="AK131" s="89" t="str">
        <f t="shared" si="21"/>
        <v/>
      </c>
      <c r="AL131" s="89" t="str">
        <f t="shared" si="21"/>
        <v/>
      </c>
      <c r="AM131" s="89" t="str">
        <f t="shared" si="21"/>
        <v/>
      </c>
      <c r="AN131" s="89" t="str">
        <f t="shared" si="21"/>
        <v/>
      </c>
      <c r="AO131" s="89" t="str">
        <f t="shared" si="21"/>
        <v/>
      </c>
    </row>
    <row r="132" spans="8:41" hidden="1" outlineLevel="1" x14ac:dyDescent="0.75">
      <c r="H132" s="108" t="str">
        <f t="shared" si="18"/>
        <v/>
      </c>
      <c r="L132" s="89" t="str">
        <f t="shared" ref="L132:U141" si="22">IF(AND($H132&lt;&gt;"",L$66&lt;&gt;""),IF(AND(L$66&gt;=$H132,L$66&lt;$H132+$D$28),SUMIFS($L$121:$AO$121,$L$66:$AO$66,$H132)/$D$28,0),"")</f>
        <v/>
      </c>
      <c r="M132" s="89" t="str">
        <f t="shared" si="22"/>
        <v/>
      </c>
      <c r="N132" s="89" t="str">
        <f t="shared" si="22"/>
        <v/>
      </c>
      <c r="O132" s="89" t="str">
        <f t="shared" si="22"/>
        <v/>
      </c>
      <c r="P132" s="89" t="str">
        <f t="shared" si="22"/>
        <v/>
      </c>
      <c r="Q132" s="89" t="str">
        <f t="shared" si="22"/>
        <v/>
      </c>
      <c r="R132" s="89" t="str">
        <f t="shared" si="22"/>
        <v/>
      </c>
      <c r="S132" s="89" t="str">
        <f t="shared" si="22"/>
        <v/>
      </c>
      <c r="T132" s="89" t="str">
        <f t="shared" si="22"/>
        <v/>
      </c>
      <c r="U132" s="89" t="str">
        <f t="shared" si="22"/>
        <v/>
      </c>
      <c r="V132" s="89" t="str">
        <f t="shared" ref="V132:AE141" si="23">IF(AND($H132&lt;&gt;"",V$66&lt;&gt;""),IF(AND(V$66&gt;=$H132,V$66&lt;$H132+$D$28),SUMIFS($L$121:$AO$121,$L$66:$AO$66,$H132)/$D$28,0),"")</f>
        <v/>
      </c>
      <c r="W132" s="89" t="str">
        <f t="shared" si="23"/>
        <v/>
      </c>
      <c r="X132" s="89" t="str">
        <f t="shared" si="23"/>
        <v/>
      </c>
      <c r="Y132" s="89" t="str">
        <f t="shared" si="23"/>
        <v/>
      </c>
      <c r="Z132" s="89" t="str">
        <f t="shared" si="23"/>
        <v/>
      </c>
      <c r="AA132" s="89" t="str">
        <f t="shared" si="23"/>
        <v/>
      </c>
      <c r="AB132" s="89" t="str">
        <f t="shared" si="23"/>
        <v/>
      </c>
      <c r="AC132" s="89" t="str">
        <f t="shared" si="23"/>
        <v/>
      </c>
      <c r="AD132" s="89" t="str">
        <f t="shared" si="23"/>
        <v/>
      </c>
      <c r="AE132" s="89" t="str">
        <f t="shared" si="23"/>
        <v/>
      </c>
      <c r="AF132" s="89" t="str">
        <f t="shared" ref="AF132:AO141" si="24">IF(AND($H132&lt;&gt;"",AF$66&lt;&gt;""),IF(AND(AF$66&gt;=$H132,AF$66&lt;$H132+$D$28),SUMIFS($L$121:$AO$121,$L$66:$AO$66,$H132)/$D$28,0),"")</f>
        <v/>
      </c>
      <c r="AG132" s="89" t="str">
        <f t="shared" si="24"/>
        <v/>
      </c>
      <c r="AH132" s="89" t="str">
        <f t="shared" si="24"/>
        <v/>
      </c>
      <c r="AI132" s="89" t="str">
        <f t="shared" si="24"/>
        <v/>
      </c>
      <c r="AJ132" s="89" t="str">
        <f t="shared" si="24"/>
        <v/>
      </c>
      <c r="AK132" s="89" t="str">
        <f t="shared" si="24"/>
        <v/>
      </c>
      <c r="AL132" s="89" t="str">
        <f t="shared" si="24"/>
        <v/>
      </c>
      <c r="AM132" s="89" t="str">
        <f t="shared" si="24"/>
        <v/>
      </c>
      <c r="AN132" s="89" t="str">
        <f t="shared" si="24"/>
        <v/>
      </c>
      <c r="AO132" s="89" t="str">
        <f t="shared" si="24"/>
        <v/>
      </c>
    </row>
    <row r="133" spans="8:41" hidden="1" outlineLevel="1" x14ac:dyDescent="0.75">
      <c r="H133" s="108" t="str">
        <f t="shared" si="18"/>
        <v/>
      </c>
      <c r="L133" s="89" t="str">
        <f t="shared" si="22"/>
        <v/>
      </c>
      <c r="M133" s="89" t="str">
        <f t="shared" si="22"/>
        <v/>
      </c>
      <c r="N133" s="89" t="str">
        <f t="shared" si="22"/>
        <v/>
      </c>
      <c r="O133" s="89" t="str">
        <f t="shared" si="22"/>
        <v/>
      </c>
      <c r="P133" s="89" t="str">
        <f t="shared" si="22"/>
        <v/>
      </c>
      <c r="Q133" s="89" t="str">
        <f t="shared" si="22"/>
        <v/>
      </c>
      <c r="R133" s="89" t="str">
        <f t="shared" si="22"/>
        <v/>
      </c>
      <c r="S133" s="89" t="str">
        <f t="shared" si="22"/>
        <v/>
      </c>
      <c r="T133" s="89" t="str">
        <f t="shared" si="22"/>
        <v/>
      </c>
      <c r="U133" s="89" t="str">
        <f t="shared" si="22"/>
        <v/>
      </c>
      <c r="V133" s="89" t="str">
        <f t="shared" si="23"/>
        <v/>
      </c>
      <c r="W133" s="89" t="str">
        <f t="shared" si="23"/>
        <v/>
      </c>
      <c r="X133" s="89" t="str">
        <f t="shared" si="23"/>
        <v/>
      </c>
      <c r="Y133" s="89" t="str">
        <f t="shared" si="23"/>
        <v/>
      </c>
      <c r="Z133" s="89" t="str">
        <f t="shared" si="23"/>
        <v/>
      </c>
      <c r="AA133" s="89" t="str">
        <f t="shared" si="23"/>
        <v/>
      </c>
      <c r="AB133" s="89" t="str">
        <f t="shared" si="23"/>
        <v/>
      </c>
      <c r="AC133" s="89" t="str">
        <f t="shared" si="23"/>
        <v/>
      </c>
      <c r="AD133" s="89" t="str">
        <f t="shared" si="23"/>
        <v/>
      </c>
      <c r="AE133" s="89" t="str">
        <f t="shared" si="23"/>
        <v/>
      </c>
      <c r="AF133" s="89" t="str">
        <f t="shared" si="24"/>
        <v/>
      </c>
      <c r="AG133" s="89" t="str">
        <f t="shared" si="24"/>
        <v/>
      </c>
      <c r="AH133" s="89" t="str">
        <f t="shared" si="24"/>
        <v/>
      </c>
      <c r="AI133" s="89" t="str">
        <f t="shared" si="24"/>
        <v/>
      </c>
      <c r="AJ133" s="89" t="str">
        <f t="shared" si="24"/>
        <v/>
      </c>
      <c r="AK133" s="89" t="str">
        <f t="shared" si="24"/>
        <v/>
      </c>
      <c r="AL133" s="89" t="str">
        <f t="shared" si="24"/>
        <v/>
      </c>
      <c r="AM133" s="89" t="str">
        <f t="shared" si="24"/>
        <v/>
      </c>
      <c r="AN133" s="89" t="str">
        <f t="shared" si="24"/>
        <v/>
      </c>
      <c r="AO133" s="89" t="str">
        <f t="shared" si="24"/>
        <v/>
      </c>
    </row>
    <row r="134" spans="8:41" hidden="1" outlineLevel="1" x14ac:dyDescent="0.75">
      <c r="H134" s="108" t="str">
        <f t="shared" si="18"/>
        <v/>
      </c>
      <c r="L134" s="89" t="str">
        <f t="shared" si="22"/>
        <v/>
      </c>
      <c r="M134" s="89" t="str">
        <f t="shared" si="22"/>
        <v/>
      </c>
      <c r="N134" s="89" t="str">
        <f t="shared" si="22"/>
        <v/>
      </c>
      <c r="O134" s="89" t="str">
        <f t="shared" si="22"/>
        <v/>
      </c>
      <c r="P134" s="89" t="str">
        <f t="shared" si="22"/>
        <v/>
      </c>
      <c r="Q134" s="89" t="str">
        <f t="shared" si="22"/>
        <v/>
      </c>
      <c r="R134" s="89" t="str">
        <f t="shared" si="22"/>
        <v/>
      </c>
      <c r="S134" s="89" t="str">
        <f t="shared" si="22"/>
        <v/>
      </c>
      <c r="T134" s="89" t="str">
        <f t="shared" si="22"/>
        <v/>
      </c>
      <c r="U134" s="89" t="str">
        <f t="shared" si="22"/>
        <v/>
      </c>
      <c r="V134" s="89" t="str">
        <f t="shared" si="23"/>
        <v/>
      </c>
      <c r="W134" s="89" t="str">
        <f t="shared" si="23"/>
        <v/>
      </c>
      <c r="X134" s="89" t="str">
        <f t="shared" si="23"/>
        <v/>
      </c>
      <c r="Y134" s="89" t="str">
        <f t="shared" si="23"/>
        <v/>
      </c>
      <c r="Z134" s="89" t="str">
        <f t="shared" si="23"/>
        <v/>
      </c>
      <c r="AA134" s="89" t="str">
        <f t="shared" si="23"/>
        <v/>
      </c>
      <c r="AB134" s="89" t="str">
        <f t="shared" si="23"/>
        <v/>
      </c>
      <c r="AC134" s="89" t="str">
        <f t="shared" si="23"/>
        <v/>
      </c>
      <c r="AD134" s="89" t="str">
        <f t="shared" si="23"/>
        <v/>
      </c>
      <c r="AE134" s="89" t="str">
        <f t="shared" si="23"/>
        <v/>
      </c>
      <c r="AF134" s="89" t="str">
        <f t="shared" si="24"/>
        <v/>
      </c>
      <c r="AG134" s="89" t="str">
        <f t="shared" si="24"/>
        <v/>
      </c>
      <c r="AH134" s="89" t="str">
        <f t="shared" si="24"/>
        <v/>
      </c>
      <c r="AI134" s="89" t="str">
        <f t="shared" si="24"/>
        <v/>
      </c>
      <c r="AJ134" s="89" t="str">
        <f t="shared" si="24"/>
        <v/>
      </c>
      <c r="AK134" s="89" t="str">
        <f t="shared" si="24"/>
        <v/>
      </c>
      <c r="AL134" s="89" t="str">
        <f t="shared" si="24"/>
        <v/>
      </c>
      <c r="AM134" s="89" t="str">
        <f t="shared" si="24"/>
        <v/>
      </c>
      <c r="AN134" s="89" t="str">
        <f t="shared" si="24"/>
        <v/>
      </c>
      <c r="AO134" s="89" t="str">
        <f t="shared" si="24"/>
        <v/>
      </c>
    </row>
    <row r="135" spans="8:41" hidden="1" outlineLevel="1" x14ac:dyDescent="0.75">
      <c r="H135" s="108" t="str">
        <f t="shared" si="18"/>
        <v/>
      </c>
      <c r="L135" s="89" t="str">
        <f t="shared" si="22"/>
        <v/>
      </c>
      <c r="M135" s="89" t="str">
        <f t="shared" si="22"/>
        <v/>
      </c>
      <c r="N135" s="89" t="str">
        <f t="shared" si="22"/>
        <v/>
      </c>
      <c r="O135" s="89" t="str">
        <f t="shared" si="22"/>
        <v/>
      </c>
      <c r="P135" s="89" t="str">
        <f t="shared" si="22"/>
        <v/>
      </c>
      <c r="Q135" s="89" t="str">
        <f t="shared" si="22"/>
        <v/>
      </c>
      <c r="R135" s="89" t="str">
        <f t="shared" si="22"/>
        <v/>
      </c>
      <c r="S135" s="89" t="str">
        <f t="shared" si="22"/>
        <v/>
      </c>
      <c r="T135" s="89" t="str">
        <f t="shared" si="22"/>
        <v/>
      </c>
      <c r="U135" s="89" t="str">
        <f t="shared" si="22"/>
        <v/>
      </c>
      <c r="V135" s="89" t="str">
        <f t="shared" si="23"/>
        <v/>
      </c>
      <c r="W135" s="89" t="str">
        <f t="shared" si="23"/>
        <v/>
      </c>
      <c r="X135" s="89" t="str">
        <f t="shared" si="23"/>
        <v/>
      </c>
      <c r="Y135" s="89" t="str">
        <f t="shared" si="23"/>
        <v/>
      </c>
      <c r="Z135" s="89" t="str">
        <f t="shared" si="23"/>
        <v/>
      </c>
      <c r="AA135" s="89" t="str">
        <f t="shared" si="23"/>
        <v/>
      </c>
      <c r="AB135" s="89" t="str">
        <f t="shared" si="23"/>
        <v/>
      </c>
      <c r="AC135" s="89" t="str">
        <f t="shared" si="23"/>
        <v/>
      </c>
      <c r="AD135" s="89" t="str">
        <f t="shared" si="23"/>
        <v/>
      </c>
      <c r="AE135" s="89" t="str">
        <f t="shared" si="23"/>
        <v/>
      </c>
      <c r="AF135" s="89" t="str">
        <f t="shared" si="24"/>
        <v/>
      </c>
      <c r="AG135" s="89" t="str">
        <f t="shared" si="24"/>
        <v/>
      </c>
      <c r="AH135" s="89" t="str">
        <f t="shared" si="24"/>
        <v/>
      </c>
      <c r="AI135" s="89" t="str">
        <f t="shared" si="24"/>
        <v/>
      </c>
      <c r="AJ135" s="89" t="str">
        <f t="shared" si="24"/>
        <v/>
      </c>
      <c r="AK135" s="89" t="str">
        <f t="shared" si="24"/>
        <v/>
      </c>
      <c r="AL135" s="89" t="str">
        <f t="shared" si="24"/>
        <v/>
      </c>
      <c r="AM135" s="89" t="str">
        <f t="shared" si="24"/>
        <v/>
      </c>
      <c r="AN135" s="89" t="str">
        <f t="shared" si="24"/>
        <v/>
      </c>
      <c r="AO135" s="89" t="str">
        <f t="shared" si="24"/>
        <v/>
      </c>
    </row>
    <row r="136" spans="8:41" hidden="1" outlineLevel="1" x14ac:dyDescent="0.75">
      <c r="H136" s="108" t="str">
        <f t="shared" si="18"/>
        <v/>
      </c>
      <c r="L136" s="89" t="str">
        <f t="shared" si="22"/>
        <v/>
      </c>
      <c r="M136" s="89" t="str">
        <f t="shared" si="22"/>
        <v/>
      </c>
      <c r="N136" s="89" t="str">
        <f t="shared" si="22"/>
        <v/>
      </c>
      <c r="O136" s="89" t="str">
        <f t="shared" si="22"/>
        <v/>
      </c>
      <c r="P136" s="89" t="str">
        <f t="shared" si="22"/>
        <v/>
      </c>
      <c r="Q136" s="89" t="str">
        <f t="shared" si="22"/>
        <v/>
      </c>
      <c r="R136" s="89" t="str">
        <f t="shared" si="22"/>
        <v/>
      </c>
      <c r="S136" s="89" t="str">
        <f t="shared" si="22"/>
        <v/>
      </c>
      <c r="T136" s="89" t="str">
        <f t="shared" si="22"/>
        <v/>
      </c>
      <c r="U136" s="89" t="str">
        <f t="shared" si="22"/>
        <v/>
      </c>
      <c r="V136" s="89" t="str">
        <f t="shared" si="23"/>
        <v/>
      </c>
      <c r="W136" s="89" t="str">
        <f t="shared" si="23"/>
        <v/>
      </c>
      <c r="X136" s="89" t="str">
        <f t="shared" si="23"/>
        <v/>
      </c>
      <c r="Y136" s="89" t="str">
        <f t="shared" si="23"/>
        <v/>
      </c>
      <c r="Z136" s="89" t="str">
        <f t="shared" si="23"/>
        <v/>
      </c>
      <c r="AA136" s="89" t="str">
        <f t="shared" si="23"/>
        <v/>
      </c>
      <c r="AB136" s="89" t="str">
        <f t="shared" si="23"/>
        <v/>
      </c>
      <c r="AC136" s="89" t="str">
        <f t="shared" si="23"/>
        <v/>
      </c>
      <c r="AD136" s="89" t="str">
        <f t="shared" si="23"/>
        <v/>
      </c>
      <c r="AE136" s="89" t="str">
        <f t="shared" si="23"/>
        <v/>
      </c>
      <c r="AF136" s="89" t="str">
        <f t="shared" si="24"/>
        <v/>
      </c>
      <c r="AG136" s="89" t="str">
        <f t="shared" si="24"/>
        <v/>
      </c>
      <c r="AH136" s="89" t="str">
        <f t="shared" si="24"/>
        <v/>
      </c>
      <c r="AI136" s="89" t="str">
        <f t="shared" si="24"/>
        <v/>
      </c>
      <c r="AJ136" s="89" t="str">
        <f t="shared" si="24"/>
        <v/>
      </c>
      <c r="AK136" s="89" t="str">
        <f t="shared" si="24"/>
        <v/>
      </c>
      <c r="AL136" s="89" t="str">
        <f t="shared" si="24"/>
        <v/>
      </c>
      <c r="AM136" s="89" t="str">
        <f t="shared" si="24"/>
        <v/>
      </c>
      <c r="AN136" s="89" t="str">
        <f t="shared" si="24"/>
        <v/>
      </c>
      <c r="AO136" s="89" t="str">
        <f t="shared" si="24"/>
        <v/>
      </c>
    </row>
    <row r="137" spans="8:41" hidden="1" outlineLevel="1" x14ac:dyDescent="0.75">
      <c r="H137" s="108" t="str">
        <f t="shared" si="18"/>
        <v/>
      </c>
      <c r="L137" s="89" t="str">
        <f t="shared" si="22"/>
        <v/>
      </c>
      <c r="M137" s="89" t="str">
        <f t="shared" si="22"/>
        <v/>
      </c>
      <c r="N137" s="89" t="str">
        <f t="shared" si="22"/>
        <v/>
      </c>
      <c r="O137" s="89" t="str">
        <f t="shared" si="22"/>
        <v/>
      </c>
      <c r="P137" s="89" t="str">
        <f t="shared" si="22"/>
        <v/>
      </c>
      <c r="Q137" s="89" t="str">
        <f t="shared" si="22"/>
        <v/>
      </c>
      <c r="R137" s="89" t="str">
        <f t="shared" si="22"/>
        <v/>
      </c>
      <c r="S137" s="89" t="str">
        <f t="shared" si="22"/>
        <v/>
      </c>
      <c r="T137" s="89" t="str">
        <f t="shared" si="22"/>
        <v/>
      </c>
      <c r="U137" s="89" t="str">
        <f t="shared" si="22"/>
        <v/>
      </c>
      <c r="V137" s="89" t="str">
        <f t="shared" si="23"/>
        <v/>
      </c>
      <c r="W137" s="89" t="str">
        <f t="shared" si="23"/>
        <v/>
      </c>
      <c r="X137" s="89" t="str">
        <f t="shared" si="23"/>
        <v/>
      </c>
      <c r="Y137" s="89" t="str">
        <f t="shared" si="23"/>
        <v/>
      </c>
      <c r="Z137" s="89" t="str">
        <f t="shared" si="23"/>
        <v/>
      </c>
      <c r="AA137" s="89" t="str">
        <f t="shared" si="23"/>
        <v/>
      </c>
      <c r="AB137" s="89" t="str">
        <f t="shared" si="23"/>
        <v/>
      </c>
      <c r="AC137" s="89" t="str">
        <f t="shared" si="23"/>
        <v/>
      </c>
      <c r="AD137" s="89" t="str">
        <f t="shared" si="23"/>
        <v/>
      </c>
      <c r="AE137" s="89" t="str">
        <f t="shared" si="23"/>
        <v/>
      </c>
      <c r="AF137" s="89" t="str">
        <f t="shared" si="24"/>
        <v/>
      </c>
      <c r="AG137" s="89" t="str">
        <f t="shared" si="24"/>
        <v/>
      </c>
      <c r="AH137" s="89" t="str">
        <f t="shared" si="24"/>
        <v/>
      </c>
      <c r="AI137" s="89" t="str">
        <f t="shared" si="24"/>
        <v/>
      </c>
      <c r="AJ137" s="89" t="str">
        <f t="shared" si="24"/>
        <v/>
      </c>
      <c r="AK137" s="89" t="str">
        <f t="shared" si="24"/>
        <v/>
      </c>
      <c r="AL137" s="89" t="str">
        <f t="shared" si="24"/>
        <v/>
      </c>
      <c r="AM137" s="89" t="str">
        <f t="shared" si="24"/>
        <v/>
      </c>
      <c r="AN137" s="89" t="str">
        <f t="shared" si="24"/>
        <v/>
      </c>
      <c r="AO137" s="89" t="str">
        <f t="shared" si="24"/>
        <v/>
      </c>
    </row>
    <row r="138" spans="8:41" hidden="1" outlineLevel="1" x14ac:dyDescent="0.75">
      <c r="H138" s="108" t="str">
        <f t="shared" si="18"/>
        <v/>
      </c>
      <c r="L138" s="89" t="str">
        <f t="shared" si="22"/>
        <v/>
      </c>
      <c r="M138" s="89" t="str">
        <f t="shared" si="22"/>
        <v/>
      </c>
      <c r="N138" s="89" t="str">
        <f t="shared" si="22"/>
        <v/>
      </c>
      <c r="O138" s="89" t="str">
        <f t="shared" si="22"/>
        <v/>
      </c>
      <c r="P138" s="89" t="str">
        <f t="shared" si="22"/>
        <v/>
      </c>
      <c r="Q138" s="89" t="str">
        <f t="shared" si="22"/>
        <v/>
      </c>
      <c r="R138" s="89" t="str">
        <f t="shared" si="22"/>
        <v/>
      </c>
      <c r="S138" s="89" t="str">
        <f t="shared" si="22"/>
        <v/>
      </c>
      <c r="T138" s="89" t="str">
        <f t="shared" si="22"/>
        <v/>
      </c>
      <c r="U138" s="89" t="str">
        <f t="shared" si="22"/>
        <v/>
      </c>
      <c r="V138" s="89" t="str">
        <f t="shared" si="23"/>
        <v/>
      </c>
      <c r="W138" s="89" t="str">
        <f t="shared" si="23"/>
        <v/>
      </c>
      <c r="X138" s="89" t="str">
        <f t="shared" si="23"/>
        <v/>
      </c>
      <c r="Y138" s="89" t="str">
        <f t="shared" si="23"/>
        <v/>
      </c>
      <c r="Z138" s="89" t="str">
        <f t="shared" si="23"/>
        <v/>
      </c>
      <c r="AA138" s="89" t="str">
        <f t="shared" si="23"/>
        <v/>
      </c>
      <c r="AB138" s="89" t="str">
        <f t="shared" si="23"/>
        <v/>
      </c>
      <c r="AC138" s="89" t="str">
        <f t="shared" si="23"/>
        <v/>
      </c>
      <c r="AD138" s="89" t="str">
        <f t="shared" si="23"/>
        <v/>
      </c>
      <c r="AE138" s="89" t="str">
        <f t="shared" si="23"/>
        <v/>
      </c>
      <c r="AF138" s="89" t="str">
        <f t="shared" si="24"/>
        <v/>
      </c>
      <c r="AG138" s="89" t="str">
        <f t="shared" si="24"/>
        <v/>
      </c>
      <c r="AH138" s="89" t="str">
        <f t="shared" si="24"/>
        <v/>
      </c>
      <c r="AI138" s="89" t="str">
        <f t="shared" si="24"/>
        <v/>
      </c>
      <c r="AJ138" s="89" t="str">
        <f t="shared" si="24"/>
        <v/>
      </c>
      <c r="AK138" s="89" t="str">
        <f t="shared" si="24"/>
        <v/>
      </c>
      <c r="AL138" s="89" t="str">
        <f t="shared" si="24"/>
        <v/>
      </c>
      <c r="AM138" s="89" t="str">
        <f t="shared" si="24"/>
        <v/>
      </c>
      <c r="AN138" s="89" t="str">
        <f t="shared" si="24"/>
        <v/>
      </c>
      <c r="AO138" s="89" t="str">
        <f t="shared" si="24"/>
        <v/>
      </c>
    </row>
    <row r="139" spans="8:41" hidden="1" outlineLevel="1" x14ac:dyDescent="0.75">
      <c r="H139" s="108" t="str">
        <f t="shared" si="18"/>
        <v/>
      </c>
      <c r="L139" s="89" t="str">
        <f t="shared" si="22"/>
        <v/>
      </c>
      <c r="M139" s="89" t="str">
        <f t="shared" si="22"/>
        <v/>
      </c>
      <c r="N139" s="89" t="str">
        <f t="shared" si="22"/>
        <v/>
      </c>
      <c r="O139" s="89" t="str">
        <f t="shared" si="22"/>
        <v/>
      </c>
      <c r="P139" s="89" t="str">
        <f t="shared" si="22"/>
        <v/>
      </c>
      <c r="Q139" s="89" t="str">
        <f t="shared" si="22"/>
        <v/>
      </c>
      <c r="R139" s="89" t="str">
        <f t="shared" si="22"/>
        <v/>
      </c>
      <c r="S139" s="89" t="str">
        <f t="shared" si="22"/>
        <v/>
      </c>
      <c r="T139" s="89" t="str">
        <f t="shared" si="22"/>
        <v/>
      </c>
      <c r="U139" s="89" t="str">
        <f t="shared" si="22"/>
        <v/>
      </c>
      <c r="V139" s="89" t="str">
        <f t="shared" si="23"/>
        <v/>
      </c>
      <c r="W139" s="89" t="str">
        <f t="shared" si="23"/>
        <v/>
      </c>
      <c r="X139" s="89" t="str">
        <f t="shared" si="23"/>
        <v/>
      </c>
      <c r="Y139" s="89" t="str">
        <f t="shared" si="23"/>
        <v/>
      </c>
      <c r="Z139" s="89" t="str">
        <f t="shared" si="23"/>
        <v/>
      </c>
      <c r="AA139" s="89" t="str">
        <f t="shared" si="23"/>
        <v/>
      </c>
      <c r="AB139" s="89" t="str">
        <f t="shared" si="23"/>
        <v/>
      </c>
      <c r="AC139" s="89" t="str">
        <f t="shared" si="23"/>
        <v/>
      </c>
      <c r="AD139" s="89" t="str">
        <f t="shared" si="23"/>
        <v/>
      </c>
      <c r="AE139" s="89" t="str">
        <f t="shared" si="23"/>
        <v/>
      </c>
      <c r="AF139" s="89" t="str">
        <f t="shared" si="24"/>
        <v/>
      </c>
      <c r="AG139" s="89" t="str">
        <f t="shared" si="24"/>
        <v/>
      </c>
      <c r="AH139" s="89" t="str">
        <f t="shared" si="24"/>
        <v/>
      </c>
      <c r="AI139" s="89" t="str">
        <f t="shared" si="24"/>
        <v/>
      </c>
      <c r="AJ139" s="89" t="str">
        <f t="shared" si="24"/>
        <v/>
      </c>
      <c r="AK139" s="89" t="str">
        <f t="shared" si="24"/>
        <v/>
      </c>
      <c r="AL139" s="89" t="str">
        <f t="shared" si="24"/>
        <v/>
      </c>
      <c r="AM139" s="89" t="str">
        <f t="shared" si="24"/>
        <v/>
      </c>
      <c r="AN139" s="89" t="str">
        <f t="shared" si="24"/>
        <v/>
      </c>
      <c r="AO139" s="89" t="str">
        <f t="shared" si="24"/>
        <v/>
      </c>
    </row>
    <row r="140" spans="8:41" hidden="1" outlineLevel="1" x14ac:dyDescent="0.75">
      <c r="H140" s="108" t="str">
        <f t="shared" si="18"/>
        <v/>
      </c>
      <c r="L140" s="89" t="str">
        <f t="shared" si="22"/>
        <v/>
      </c>
      <c r="M140" s="89" t="str">
        <f t="shared" si="22"/>
        <v/>
      </c>
      <c r="N140" s="89" t="str">
        <f t="shared" si="22"/>
        <v/>
      </c>
      <c r="O140" s="89" t="str">
        <f t="shared" si="22"/>
        <v/>
      </c>
      <c r="P140" s="89" t="str">
        <f t="shared" si="22"/>
        <v/>
      </c>
      <c r="Q140" s="89" t="str">
        <f t="shared" si="22"/>
        <v/>
      </c>
      <c r="R140" s="89" t="str">
        <f t="shared" si="22"/>
        <v/>
      </c>
      <c r="S140" s="89" t="str">
        <f t="shared" si="22"/>
        <v/>
      </c>
      <c r="T140" s="89" t="str">
        <f t="shared" si="22"/>
        <v/>
      </c>
      <c r="U140" s="89" t="str">
        <f t="shared" si="22"/>
        <v/>
      </c>
      <c r="V140" s="89" t="str">
        <f t="shared" si="23"/>
        <v/>
      </c>
      <c r="W140" s="89" t="str">
        <f t="shared" si="23"/>
        <v/>
      </c>
      <c r="X140" s="89" t="str">
        <f t="shared" si="23"/>
        <v/>
      </c>
      <c r="Y140" s="89" t="str">
        <f t="shared" si="23"/>
        <v/>
      </c>
      <c r="Z140" s="89" t="str">
        <f t="shared" si="23"/>
        <v/>
      </c>
      <c r="AA140" s="89" t="str">
        <f t="shared" si="23"/>
        <v/>
      </c>
      <c r="AB140" s="89" t="str">
        <f t="shared" si="23"/>
        <v/>
      </c>
      <c r="AC140" s="89" t="str">
        <f t="shared" si="23"/>
        <v/>
      </c>
      <c r="AD140" s="89" t="str">
        <f t="shared" si="23"/>
        <v/>
      </c>
      <c r="AE140" s="89" t="str">
        <f t="shared" si="23"/>
        <v/>
      </c>
      <c r="AF140" s="89" t="str">
        <f t="shared" si="24"/>
        <v/>
      </c>
      <c r="AG140" s="89" t="str">
        <f t="shared" si="24"/>
        <v/>
      </c>
      <c r="AH140" s="89" t="str">
        <f t="shared" si="24"/>
        <v/>
      </c>
      <c r="AI140" s="89" t="str">
        <f t="shared" si="24"/>
        <v/>
      </c>
      <c r="AJ140" s="89" t="str">
        <f t="shared" si="24"/>
        <v/>
      </c>
      <c r="AK140" s="89" t="str">
        <f t="shared" si="24"/>
        <v/>
      </c>
      <c r="AL140" s="89" t="str">
        <f t="shared" si="24"/>
        <v/>
      </c>
      <c r="AM140" s="89" t="str">
        <f t="shared" si="24"/>
        <v/>
      </c>
      <c r="AN140" s="89" t="str">
        <f t="shared" si="24"/>
        <v/>
      </c>
      <c r="AO140" s="89" t="str">
        <f t="shared" si="24"/>
        <v/>
      </c>
    </row>
    <row r="141" spans="8:41" hidden="1" outlineLevel="1" x14ac:dyDescent="0.75">
      <c r="H141" s="108" t="str">
        <f t="shared" si="18"/>
        <v/>
      </c>
      <c r="L141" s="89" t="str">
        <f t="shared" si="22"/>
        <v/>
      </c>
      <c r="M141" s="89" t="str">
        <f t="shared" si="22"/>
        <v/>
      </c>
      <c r="N141" s="89" t="str">
        <f t="shared" si="22"/>
        <v/>
      </c>
      <c r="O141" s="89" t="str">
        <f t="shared" si="22"/>
        <v/>
      </c>
      <c r="P141" s="89" t="str">
        <f t="shared" si="22"/>
        <v/>
      </c>
      <c r="Q141" s="89" t="str">
        <f t="shared" si="22"/>
        <v/>
      </c>
      <c r="R141" s="89" t="str">
        <f t="shared" si="22"/>
        <v/>
      </c>
      <c r="S141" s="89" t="str">
        <f t="shared" si="22"/>
        <v/>
      </c>
      <c r="T141" s="89" t="str">
        <f t="shared" si="22"/>
        <v/>
      </c>
      <c r="U141" s="89" t="str">
        <f t="shared" si="22"/>
        <v/>
      </c>
      <c r="V141" s="89" t="str">
        <f t="shared" si="23"/>
        <v/>
      </c>
      <c r="W141" s="89" t="str">
        <f t="shared" si="23"/>
        <v/>
      </c>
      <c r="X141" s="89" t="str">
        <f t="shared" si="23"/>
        <v/>
      </c>
      <c r="Y141" s="89" t="str">
        <f t="shared" si="23"/>
        <v/>
      </c>
      <c r="Z141" s="89" t="str">
        <f t="shared" si="23"/>
        <v/>
      </c>
      <c r="AA141" s="89" t="str">
        <f t="shared" si="23"/>
        <v/>
      </c>
      <c r="AB141" s="89" t="str">
        <f t="shared" si="23"/>
        <v/>
      </c>
      <c r="AC141" s="89" t="str">
        <f t="shared" si="23"/>
        <v/>
      </c>
      <c r="AD141" s="89" t="str">
        <f t="shared" si="23"/>
        <v/>
      </c>
      <c r="AE141" s="89" t="str">
        <f t="shared" si="23"/>
        <v/>
      </c>
      <c r="AF141" s="89" t="str">
        <f t="shared" si="24"/>
        <v/>
      </c>
      <c r="AG141" s="89" t="str">
        <f t="shared" si="24"/>
        <v/>
      </c>
      <c r="AH141" s="89" t="str">
        <f t="shared" si="24"/>
        <v/>
      </c>
      <c r="AI141" s="89" t="str">
        <f t="shared" si="24"/>
        <v/>
      </c>
      <c r="AJ141" s="89" t="str">
        <f t="shared" si="24"/>
        <v/>
      </c>
      <c r="AK141" s="89" t="str">
        <f t="shared" si="24"/>
        <v/>
      </c>
      <c r="AL141" s="89" t="str">
        <f t="shared" si="24"/>
        <v/>
      </c>
      <c r="AM141" s="89" t="str">
        <f t="shared" si="24"/>
        <v/>
      </c>
      <c r="AN141" s="89" t="str">
        <f t="shared" si="24"/>
        <v/>
      </c>
      <c r="AO141" s="89" t="str">
        <f t="shared" si="24"/>
        <v/>
      </c>
    </row>
    <row r="142" spans="8:41" hidden="1" outlineLevel="1" x14ac:dyDescent="0.75">
      <c r="H142" s="108" t="str">
        <f t="shared" si="18"/>
        <v/>
      </c>
      <c r="L142" s="89" t="str">
        <f t="shared" ref="L142:U151" si="25">IF(AND($H142&lt;&gt;"",L$66&lt;&gt;""),IF(AND(L$66&gt;=$H142,L$66&lt;$H142+$D$28),SUMIFS($L$121:$AO$121,$L$66:$AO$66,$H142)/$D$28,0),"")</f>
        <v/>
      </c>
      <c r="M142" s="89" t="str">
        <f t="shared" si="25"/>
        <v/>
      </c>
      <c r="N142" s="89" t="str">
        <f t="shared" si="25"/>
        <v/>
      </c>
      <c r="O142" s="89" t="str">
        <f t="shared" si="25"/>
        <v/>
      </c>
      <c r="P142" s="89" t="str">
        <f t="shared" si="25"/>
        <v/>
      </c>
      <c r="Q142" s="89" t="str">
        <f t="shared" si="25"/>
        <v/>
      </c>
      <c r="R142" s="89" t="str">
        <f t="shared" si="25"/>
        <v/>
      </c>
      <c r="S142" s="89" t="str">
        <f t="shared" si="25"/>
        <v/>
      </c>
      <c r="T142" s="89" t="str">
        <f t="shared" si="25"/>
        <v/>
      </c>
      <c r="U142" s="89" t="str">
        <f t="shared" si="25"/>
        <v/>
      </c>
      <c r="V142" s="89" t="str">
        <f t="shared" ref="V142:AE151" si="26">IF(AND($H142&lt;&gt;"",V$66&lt;&gt;""),IF(AND(V$66&gt;=$H142,V$66&lt;$H142+$D$28),SUMIFS($L$121:$AO$121,$L$66:$AO$66,$H142)/$D$28,0),"")</f>
        <v/>
      </c>
      <c r="W142" s="89" t="str">
        <f t="shared" si="26"/>
        <v/>
      </c>
      <c r="X142" s="89" t="str">
        <f t="shared" si="26"/>
        <v/>
      </c>
      <c r="Y142" s="89" t="str">
        <f t="shared" si="26"/>
        <v/>
      </c>
      <c r="Z142" s="89" t="str">
        <f t="shared" si="26"/>
        <v/>
      </c>
      <c r="AA142" s="89" t="str">
        <f t="shared" si="26"/>
        <v/>
      </c>
      <c r="AB142" s="89" t="str">
        <f t="shared" si="26"/>
        <v/>
      </c>
      <c r="AC142" s="89" t="str">
        <f t="shared" si="26"/>
        <v/>
      </c>
      <c r="AD142" s="89" t="str">
        <f t="shared" si="26"/>
        <v/>
      </c>
      <c r="AE142" s="89" t="str">
        <f t="shared" si="26"/>
        <v/>
      </c>
      <c r="AF142" s="89" t="str">
        <f t="shared" ref="AF142:AO151" si="27">IF(AND($H142&lt;&gt;"",AF$66&lt;&gt;""),IF(AND(AF$66&gt;=$H142,AF$66&lt;$H142+$D$28),SUMIFS($L$121:$AO$121,$L$66:$AO$66,$H142)/$D$28,0),"")</f>
        <v/>
      </c>
      <c r="AG142" s="89" t="str">
        <f t="shared" si="27"/>
        <v/>
      </c>
      <c r="AH142" s="89" t="str">
        <f t="shared" si="27"/>
        <v/>
      </c>
      <c r="AI142" s="89" t="str">
        <f t="shared" si="27"/>
        <v/>
      </c>
      <c r="AJ142" s="89" t="str">
        <f t="shared" si="27"/>
        <v/>
      </c>
      <c r="AK142" s="89" t="str">
        <f t="shared" si="27"/>
        <v/>
      </c>
      <c r="AL142" s="89" t="str">
        <f t="shared" si="27"/>
        <v/>
      </c>
      <c r="AM142" s="89" t="str">
        <f t="shared" si="27"/>
        <v/>
      </c>
      <c r="AN142" s="89" t="str">
        <f t="shared" si="27"/>
        <v/>
      </c>
      <c r="AO142" s="89" t="str">
        <f t="shared" si="27"/>
        <v/>
      </c>
    </row>
    <row r="143" spans="8:41" hidden="1" outlineLevel="1" x14ac:dyDescent="0.75">
      <c r="H143" s="108" t="str">
        <f t="shared" si="18"/>
        <v/>
      </c>
      <c r="L143" s="89" t="str">
        <f t="shared" si="25"/>
        <v/>
      </c>
      <c r="M143" s="89" t="str">
        <f t="shared" si="25"/>
        <v/>
      </c>
      <c r="N143" s="89" t="str">
        <f t="shared" si="25"/>
        <v/>
      </c>
      <c r="O143" s="89" t="str">
        <f t="shared" si="25"/>
        <v/>
      </c>
      <c r="P143" s="89" t="str">
        <f t="shared" si="25"/>
        <v/>
      </c>
      <c r="Q143" s="89" t="str">
        <f t="shared" si="25"/>
        <v/>
      </c>
      <c r="R143" s="89" t="str">
        <f t="shared" si="25"/>
        <v/>
      </c>
      <c r="S143" s="89" t="str">
        <f t="shared" si="25"/>
        <v/>
      </c>
      <c r="T143" s="89" t="str">
        <f t="shared" si="25"/>
        <v/>
      </c>
      <c r="U143" s="89" t="str">
        <f t="shared" si="25"/>
        <v/>
      </c>
      <c r="V143" s="89" t="str">
        <f t="shared" si="26"/>
        <v/>
      </c>
      <c r="W143" s="89" t="str">
        <f t="shared" si="26"/>
        <v/>
      </c>
      <c r="X143" s="89" t="str">
        <f t="shared" si="26"/>
        <v/>
      </c>
      <c r="Y143" s="89" t="str">
        <f t="shared" si="26"/>
        <v/>
      </c>
      <c r="Z143" s="89" t="str">
        <f t="shared" si="26"/>
        <v/>
      </c>
      <c r="AA143" s="89" t="str">
        <f t="shared" si="26"/>
        <v/>
      </c>
      <c r="AB143" s="89" t="str">
        <f t="shared" si="26"/>
        <v/>
      </c>
      <c r="AC143" s="89" t="str">
        <f t="shared" si="26"/>
        <v/>
      </c>
      <c r="AD143" s="89" t="str">
        <f t="shared" si="26"/>
        <v/>
      </c>
      <c r="AE143" s="89" t="str">
        <f t="shared" si="26"/>
        <v/>
      </c>
      <c r="AF143" s="89" t="str">
        <f t="shared" si="27"/>
        <v/>
      </c>
      <c r="AG143" s="89" t="str">
        <f t="shared" si="27"/>
        <v/>
      </c>
      <c r="AH143" s="89" t="str">
        <f t="shared" si="27"/>
        <v/>
      </c>
      <c r="AI143" s="89" t="str">
        <f t="shared" si="27"/>
        <v/>
      </c>
      <c r="AJ143" s="89" t="str">
        <f t="shared" si="27"/>
        <v/>
      </c>
      <c r="AK143" s="89" t="str">
        <f t="shared" si="27"/>
        <v/>
      </c>
      <c r="AL143" s="89" t="str">
        <f t="shared" si="27"/>
        <v/>
      </c>
      <c r="AM143" s="89" t="str">
        <f t="shared" si="27"/>
        <v/>
      </c>
      <c r="AN143" s="89" t="str">
        <f t="shared" si="27"/>
        <v/>
      </c>
      <c r="AO143" s="89" t="str">
        <f t="shared" si="27"/>
        <v/>
      </c>
    </row>
    <row r="144" spans="8:41" hidden="1" outlineLevel="1" x14ac:dyDescent="0.75">
      <c r="H144" s="108" t="str">
        <f t="shared" si="18"/>
        <v/>
      </c>
      <c r="L144" s="89" t="str">
        <f t="shared" si="25"/>
        <v/>
      </c>
      <c r="M144" s="89" t="str">
        <f t="shared" si="25"/>
        <v/>
      </c>
      <c r="N144" s="89" t="str">
        <f t="shared" si="25"/>
        <v/>
      </c>
      <c r="O144" s="89" t="str">
        <f t="shared" si="25"/>
        <v/>
      </c>
      <c r="P144" s="89" t="str">
        <f t="shared" si="25"/>
        <v/>
      </c>
      <c r="Q144" s="89" t="str">
        <f t="shared" si="25"/>
        <v/>
      </c>
      <c r="R144" s="89" t="str">
        <f t="shared" si="25"/>
        <v/>
      </c>
      <c r="S144" s="89" t="str">
        <f t="shared" si="25"/>
        <v/>
      </c>
      <c r="T144" s="89" t="str">
        <f t="shared" si="25"/>
        <v/>
      </c>
      <c r="U144" s="89" t="str">
        <f t="shared" si="25"/>
        <v/>
      </c>
      <c r="V144" s="89" t="str">
        <f t="shared" si="26"/>
        <v/>
      </c>
      <c r="W144" s="89" t="str">
        <f t="shared" si="26"/>
        <v/>
      </c>
      <c r="X144" s="89" t="str">
        <f t="shared" si="26"/>
        <v/>
      </c>
      <c r="Y144" s="89" t="str">
        <f t="shared" si="26"/>
        <v/>
      </c>
      <c r="Z144" s="89" t="str">
        <f t="shared" si="26"/>
        <v/>
      </c>
      <c r="AA144" s="89" t="str">
        <f t="shared" si="26"/>
        <v/>
      </c>
      <c r="AB144" s="89" t="str">
        <f t="shared" si="26"/>
        <v/>
      </c>
      <c r="AC144" s="89" t="str">
        <f t="shared" si="26"/>
        <v/>
      </c>
      <c r="AD144" s="89" t="str">
        <f t="shared" si="26"/>
        <v/>
      </c>
      <c r="AE144" s="89" t="str">
        <f t="shared" si="26"/>
        <v/>
      </c>
      <c r="AF144" s="89" t="str">
        <f t="shared" si="27"/>
        <v/>
      </c>
      <c r="AG144" s="89" t="str">
        <f t="shared" si="27"/>
        <v/>
      </c>
      <c r="AH144" s="89" t="str">
        <f t="shared" si="27"/>
        <v/>
      </c>
      <c r="AI144" s="89" t="str">
        <f t="shared" si="27"/>
        <v/>
      </c>
      <c r="AJ144" s="89" t="str">
        <f t="shared" si="27"/>
        <v/>
      </c>
      <c r="AK144" s="89" t="str">
        <f t="shared" si="27"/>
        <v/>
      </c>
      <c r="AL144" s="89" t="str">
        <f t="shared" si="27"/>
        <v/>
      </c>
      <c r="AM144" s="89" t="str">
        <f t="shared" si="27"/>
        <v/>
      </c>
      <c r="AN144" s="89" t="str">
        <f t="shared" si="27"/>
        <v/>
      </c>
      <c r="AO144" s="89" t="str">
        <f t="shared" si="27"/>
        <v/>
      </c>
    </row>
    <row r="145" spans="8:41" hidden="1" outlineLevel="1" x14ac:dyDescent="0.75">
      <c r="H145" s="108" t="str">
        <f t="shared" si="18"/>
        <v/>
      </c>
      <c r="L145" s="89" t="str">
        <f t="shared" si="25"/>
        <v/>
      </c>
      <c r="M145" s="89" t="str">
        <f t="shared" si="25"/>
        <v/>
      </c>
      <c r="N145" s="89" t="str">
        <f t="shared" si="25"/>
        <v/>
      </c>
      <c r="O145" s="89" t="str">
        <f t="shared" si="25"/>
        <v/>
      </c>
      <c r="P145" s="89" t="str">
        <f t="shared" si="25"/>
        <v/>
      </c>
      <c r="Q145" s="89" t="str">
        <f t="shared" si="25"/>
        <v/>
      </c>
      <c r="R145" s="89" t="str">
        <f t="shared" si="25"/>
        <v/>
      </c>
      <c r="S145" s="89" t="str">
        <f t="shared" si="25"/>
        <v/>
      </c>
      <c r="T145" s="89" t="str">
        <f t="shared" si="25"/>
        <v/>
      </c>
      <c r="U145" s="89" t="str">
        <f t="shared" si="25"/>
        <v/>
      </c>
      <c r="V145" s="89" t="str">
        <f t="shared" si="26"/>
        <v/>
      </c>
      <c r="W145" s="89" t="str">
        <f t="shared" si="26"/>
        <v/>
      </c>
      <c r="X145" s="89" t="str">
        <f t="shared" si="26"/>
        <v/>
      </c>
      <c r="Y145" s="89" t="str">
        <f t="shared" si="26"/>
        <v/>
      </c>
      <c r="Z145" s="89" t="str">
        <f t="shared" si="26"/>
        <v/>
      </c>
      <c r="AA145" s="89" t="str">
        <f t="shared" si="26"/>
        <v/>
      </c>
      <c r="AB145" s="89" t="str">
        <f t="shared" si="26"/>
        <v/>
      </c>
      <c r="AC145" s="89" t="str">
        <f t="shared" si="26"/>
        <v/>
      </c>
      <c r="AD145" s="89" t="str">
        <f t="shared" si="26"/>
        <v/>
      </c>
      <c r="AE145" s="89" t="str">
        <f t="shared" si="26"/>
        <v/>
      </c>
      <c r="AF145" s="89" t="str">
        <f t="shared" si="27"/>
        <v/>
      </c>
      <c r="AG145" s="89" t="str">
        <f t="shared" si="27"/>
        <v/>
      </c>
      <c r="AH145" s="89" t="str">
        <f t="shared" si="27"/>
        <v/>
      </c>
      <c r="AI145" s="89" t="str">
        <f t="shared" si="27"/>
        <v/>
      </c>
      <c r="AJ145" s="89" t="str">
        <f t="shared" si="27"/>
        <v/>
      </c>
      <c r="AK145" s="89" t="str">
        <f t="shared" si="27"/>
        <v/>
      </c>
      <c r="AL145" s="89" t="str">
        <f t="shared" si="27"/>
        <v/>
      </c>
      <c r="AM145" s="89" t="str">
        <f t="shared" si="27"/>
        <v/>
      </c>
      <c r="AN145" s="89" t="str">
        <f t="shared" si="27"/>
        <v/>
      </c>
      <c r="AO145" s="89" t="str">
        <f t="shared" si="27"/>
        <v/>
      </c>
    </row>
    <row r="146" spans="8:41" hidden="1" outlineLevel="1" x14ac:dyDescent="0.75">
      <c r="H146" s="108" t="str">
        <f t="shared" si="18"/>
        <v/>
      </c>
      <c r="L146" s="89" t="str">
        <f t="shared" si="25"/>
        <v/>
      </c>
      <c r="M146" s="89" t="str">
        <f t="shared" si="25"/>
        <v/>
      </c>
      <c r="N146" s="89" t="str">
        <f t="shared" si="25"/>
        <v/>
      </c>
      <c r="O146" s="89" t="str">
        <f t="shared" si="25"/>
        <v/>
      </c>
      <c r="P146" s="89" t="str">
        <f t="shared" si="25"/>
        <v/>
      </c>
      <c r="Q146" s="89" t="str">
        <f t="shared" si="25"/>
        <v/>
      </c>
      <c r="R146" s="89" t="str">
        <f t="shared" si="25"/>
        <v/>
      </c>
      <c r="S146" s="89" t="str">
        <f t="shared" si="25"/>
        <v/>
      </c>
      <c r="T146" s="89" t="str">
        <f t="shared" si="25"/>
        <v/>
      </c>
      <c r="U146" s="89" t="str">
        <f t="shared" si="25"/>
        <v/>
      </c>
      <c r="V146" s="89" t="str">
        <f t="shared" si="26"/>
        <v/>
      </c>
      <c r="W146" s="89" t="str">
        <f t="shared" si="26"/>
        <v/>
      </c>
      <c r="X146" s="89" t="str">
        <f t="shared" si="26"/>
        <v/>
      </c>
      <c r="Y146" s="89" t="str">
        <f t="shared" si="26"/>
        <v/>
      </c>
      <c r="Z146" s="89" t="str">
        <f t="shared" si="26"/>
        <v/>
      </c>
      <c r="AA146" s="89" t="str">
        <f t="shared" si="26"/>
        <v/>
      </c>
      <c r="AB146" s="89" t="str">
        <f t="shared" si="26"/>
        <v/>
      </c>
      <c r="AC146" s="89" t="str">
        <f t="shared" si="26"/>
        <v/>
      </c>
      <c r="AD146" s="89" t="str">
        <f t="shared" si="26"/>
        <v/>
      </c>
      <c r="AE146" s="89" t="str">
        <f t="shared" si="26"/>
        <v/>
      </c>
      <c r="AF146" s="89" t="str">
        <f t="shared" si="27"/>
        <v/>
      </c>
      <c r="AG146" s="89" t="str">
        <f t="shared" si="27"/>
        <v/>
      </c>
      <c r="AH146" s="89" t="str">
        <f t="shared" si="27"/>
        <v/>
      </c>
      <c r="AI146" s="89" t="str">
        <f t="shared" si="27"/>
        <v/>
      </c>
      <c r="AJ146" s="89" t="str">
        <f t="shared" si="27"/>
        <v/>
      </c>
      <c r="AK146" s="89" t="str">
        <f t="shared" si="27"/>
        <v/>
      </c>
      <c r="AL146" s="89" t="str">
        <f t="shared" si="27"/>
        <v/>
      </c>
      <c r="AM146" s="89" t="str">
        <f t="shared" si="27"/>
        <v/>
      </c>
      <c r="AN146" s="89" t="str">
        <f t="shared" si="27"/>
        <v/>
      </c>
      <c r="AO146" s="89" t="str">
        <f t="shared" si="27"/>
        <v/>
      </c>
    </row>
    <row r="147" spans="8:41" hidden="1" outlineLevel="1" x14ac:dyDescent="0.75">
      <c r="H147" s="108" t="str">
        <f t="shared" si="18"/>
        <v/>
      </c>
      <c r="L147" s="89" t="str">
        <f t="shared" si="25"/>
        <v/>
      </c>
      <c r="M147" s="89" t="str">
        <f t="shared" si="25"/>
        <v/>
      </c>
      <c r="N147" s="89" t="str">
        <f t="shared" si="25"/>
        <v/>
      </c>
      <c r="O147" s="89" t="str">
        <f t="shared" si="25"/>
        <v/>
      </c>
      <c r="P147" s="89" t="str">
        <f t="shared" si="25"/>
        <v/>
      </c>
      <c r="Q147" s="89" t="str">
        <f t="shared" si="25"/>
        <v/>
      </c>
      <c r="R147" s="89" t="str">
        <f t="shared" si="25"/>
        <v/>
      </c>
      <c r="S147" s="89" t="str">
        <f t="shared" si="25"/>
        <v/>
      </c>
      <c r="T147" s="89" t="str">
        <f t="shared" si="25"/>
        <v/>
      </c>
      <c r="U147" s="89" t="str">
        <f t="shared" si="25"/>
        <v/>
      </c>
      <c r="V147" s="89" t="str">
        <f t="shared" si="26"/>
        <v/>
      </c>
      <c r="W147" s="89" t="str">
        <f t="shared" si="26"/>
        <v/>
      </c>
      <c r="X147" s="89" t="str">
        <f t="shared" si="26"/>
        <v/>
      </c>
      <c r="Y147" s="89" t="str">
        <f t="shared" si="26"/>
        <v/>
      </c>
      <c r="Z147" s="89" t="str">
        <f t="shared" si="26"/>
        <v/>
      </c>
      <c r="AA147" s="89" t="str">
        <f t="shared" si="26"/>
        <v/>
      </c>
      <c r="AB147" s="89" t="str">
        <f t="shared" si="26"/>
        <v/>
      </c>
      <c r="AC147" s="89" t="str">
        <f t="shared" si="26"/>
        <v/>
      </c>
      <c r="AD147" s="89" t="str">
        <f t="shared" si="26"/>
        <v/>
      </c>
      <c r="AE147" s="89" t="str">
        <f t="shared" si="26"/>
        <v/>
      </c>
      <c r="AF147" s="89" t="str">
        <f t="shared" si="27"/>
        <v/>
      </c>
      <c r="AG147" s="89" t="str">
        <f t="shared" si="27"/>
        <v/>
      </c>
      <c r="AH147" s="89" t="str">
        <f t="shared" si="27"/>
        <v/>
      </c>
      <c r="AI147" s="89" t="str">
        <f t="shared" si="27"/>
        <v/>
      </c>
      <c r="AJ147" s="89" t="str">
        <f t="shared" si="27"/>
        <v/>
      </c>
      <c r="AK147" s="89" t="str">
        <f t="shared" si="27"/>
        <v/>
      </c>
      <c r="AL147" s="89" t="str">
        <f t="shared" si="27"/>
        <v/>
      </c>
      <c r="AM147" s="89" t="str">
        <f t="shared" si="27"/>
        <v/>
      </c>
      <c r="AN147" s="89" t="str">
        <f t="shared" si="27"/>
        <v/>
      </c>
      <c r="AO147" s="89" t="str">
        <f t="shared" si="27"/>
        <v/>
      </c>
    </row>
    <row r="148" spans="8:41" hidden="1" outlineLevel="1" x14ac:dyDescent="0.75">
      <c r="H148" s="108" t="str">
        <f t="shared" si="18"/>
        <v/>
      </c>
      <c r="L148" s="89" t="str">
        <f t="shared" si="25"/>
        <v/>
      </c>
      <c r="M148" s="89" t="str">
        <f t="shared" si="25"/>
        <v/>
      </c>
      <c r="N148" s="89" t="str">
        <f t="shared" si="25"/>
        <v/>
      </c>
      <c r="O148" s="89" t="str">
        <f t="shared" si="25"/>
        <v/>
      </c>
      <c r="P148" s="89" t="str">
        <f t="shared" si="25"/>
        <v/>
      </c>
      <c r="Q148" s="89" t="str">
        <f t="shared" si="25"/>
        <v/>
      </c>
      <c r="R148" s="89" t="str">
        <f t="shared" si="25"/>
        <v/>
      </c>
      <c r="S148" s="89" t="str">
        <f t="shared" si="25"/>
        <v/>
      </c>
      <c r="T148" s="89" t="str">
        <f t="shared" si="25"/>
        <v/>
      </c>
      <c r="U148" s="89" t="str">
        <f t="shared" si="25"/>
        <v/>
      </c>
      <c r="V148" s="89" t="str">
        <f t="shared" si="26"/>
        <v/>
      </c>
      <c r="W148" s="89" t="str">
        <f t="shared" si="26"/>
        <v/>
      </c>
      <c r="X148" s="89" t="str">
        <f t="shared" si="26"/>
        <v/>
      </c>
      <c r="Y148" s="89" t="str">
        <f t="shared" si="26"/>
        <v/>
      </c>
      <c r="Z148" s="89" t="str">
        <f t="shared" si="26"/>
        <v/>
      </c>
      <c r="AA148" s="89" t="str">
        <f t="shared" si="26"/>
        <v/>
      </c>
      <c r="AB148" s="89" t="str">
        <f t="shared" si="26"/>
        <v/>
      </c>
      <c r="AC148" s="89" t="str">
        <f t="shared" si="26"/>
        <v/>
      </c>
      <c r="AD148" s="89" t="str">
        <f t="shared" si="26"/>
        <v/>
      </c>
      <c r="AE148" s="89" t="str">
        <f t="shared" si="26"/>
        <v/>
      </c>
      <c r="AF148" s="89" t="str">
        <f t="shared" si="27"/>
        <v/>
      </c>
      <c r="AG148" s="89" t="str">
        <f t="shared" si="27"/>
        <v/>
      </c>
      <c r="AH148" s="89" t="str">
        <f t="shared" si="27"/>
        <v/>
      </c>
      <c r="AI148" s="89" t="str">
        <f t="shared" si="27"/>
        <v/>
      </c>
      <c r="AJ148" s="89" t="str">
        <f t="shared" si="27"/>
        <v/>
      </c>
      <c r="AK148" s="89" t="str">
        <f t="shared" si="27"/>
        <v/>
      </c>
      <c r="AL148" s="89" t="str">
        <f t="shared" si="27"/>
        <v/>
      </c>
      <c r="AM148" s="89" t="str">
        <f t="shared" si="27"/>
        <v/>
      </c>
      <c r="AN148" s="89" t="str">
        <f t="shared" si="27"/>
        <v/>
      </c>
      <c r="AO148" s="89" t="str">
        <f t="shared" si="27"/>
        <v/>
      </c>
    </row>
    <row r="149" spans="8:41" hidden="1" outlineLevel="1" x14ac:dyDescent="0.75">
      <c r="H149" s="108" t="str">
        <f t="shared" si="18"/>
        <v/>
      </c>
      <c r="L149" s="89" t="str">
        <f t="shared" si="25"/>
        <v/>
      </c>
      <c r="M149" s="89" t="str">
        <f t="shared" si="25"/>
        <v/>
      </c>
      <c r="N149" s="89" t="str">
        <f t="shared" si="25"/>
        <v/>
      </c>
      <c r="O149" s="89" t="str">
        <f t="shared" si="25"/>
        <v/>
      </c>
      <c r="P149" s="89" t="str">
        <f t="shared" si="25"/>
        <v/>
      </c>
      <c r="Q149" s="89" t="str">
        <f t="shared" si="25"/>
        <v/>
      </c>
      <c r="R149" s="89" t="str">
        <f t="shared" si="25"/>
        <v/>
      </c>
      <c r="S149" s="89" t="str">
        <f t="shared" si="25"/>
        <v/>
      </c>
      <c r="T149" s="89" t="str">
        <f t="shared" si="25"/>
        <v/>
      </c>
      <c r="U149" s="89" t="str">
        <f t="shared" si="25"/>
        <v/>
      </c>
      <c r="V149" s="89" t="str">
        <f t="shared" si="26"/>
        <v/>
      </c>
      <c r="W149" s="89" t="str">
        <f t="shared" si="26"/>
        <v/>
      </c>
      <c r="X149" s="89" t="str">
        <f t="shared" si="26"/>
        <v/>
      </c>
      <c r="Y149" s="89" t="str">
        <f t="shared" si="26"/>
        <v/>
      </c>
      <c r="Z149" s="89" t="str">
        <f t="shared" si="26"/>
        <v/>
      </c>
      <c r="AA149" s="89" t="str">
        <f t="shared" si="26"/>
        <v/>
      </c>
      <c r="AB149" s="89" t="str">
        <f t="shared" si="26"/>
        <v/>
      </c>
      <c r="AC149" s="89" t="str">
        <f t="shared" si="26"/>
        <v/>
      </c>
      <c r="AD149" s="89" t="str">
        <f t="shared" si="26"/>
        <v/>
      </c>
      <c r="AE149" s="89" t="str">
        <f t="shared" si="26"/>
        <v/>
      </c>
      <c r="AF149" s="89" t="str">
        <f t="shared" si="27"/>
        <v/>
      </c>
      <c r="AG149" s="89" t="str">
        <f t="shared" si="27"/>
        <v/>
      </c>
      <c r="AH149" s="89" t="str">
        <f t="shared" si="27"/>
        <v/>
      </c>
      <c r="AI149" s="89" t="str">
        <f t="shared" si="27"/>
        <v/>
      </c>
      <c r="AJ149" s="89" t="str">
        <f t="shared" si="27"/>
        <v/>
      </c>
      <c r="AK149" s="89" t="str">
        <f t="shared" si="27"/>
        <v/>
      </c>
      <c r="AL149" s="89" t="str">
        <f t="shared" si="27"/>
        <v/>
      </c>
      <c r="AM149" s="89" t="str">
        <f t="shared" si="27"/>
        <v/>
      </c>
      <c r="AN149" s="89" t="str">
        <f t="shared" si="27"/>
        <v/>
      </c>
      <c r="AO149" s="89" t="str">
        <f t="shared" si="27"/>
        <v/>
      </c>
    </row>
    <row r="150" spans="8:41" hidden="1" outlineLevel="1" x14ac:dyDescent="0.75">
      <c r="H150" s="108" t="str">
        <f t="shared" si="18"/>
        <v/>
      </c>
      <c r="L150" s="89" t="str">
        <f t="shared" si="25"/>
        <v/>
      </c>
      <c r="M150" s="89" t="str">
        <f t="shared" si="25"/>
        <v/>
      </c>
      <c r="N150" s="89" t="str">
        <f t="shared" si="25"/>
        <v/>
      </c>
      <c r="O150" s="89" t="str">
        <f t="shared" si="25"/>
        <v/>
      </c>
      <c r="P150" s="89" t="str">
        <f t="shared" si="25"/>
        <v/>
      </c>
      <c r="Q150" s="89" t="str">
        <f t="shared" si="25"/>
        <v/>
      </c>
      <c r="R150" s="89" t="str">
        <f t="shared" si="25"/>
        <v/>
      </c>
      <c r="S150" s="89" t="str">
        <f t="shared" si="25"/>
        <v/>
      </c>
      <c r="T150" s="89" t="str">
        <f t="shared" si="25"/>
        <v/>
      </c>
      <c r="U150" s="89" t="str">
        <f t="shared" si="25"/>
        <v/>
      </c>
      <c r="V150" s="89" t="str">
        <f t="shared" si="26"/>
        <v/>
      </c>
      <c r="W150" s="89" t="str">
        <f t="shared" si="26"/>
        <v/>
      </c>
      <c r="X150" s="89" t="str">
        <f t="shared" si="26"/>
        <v/>
      </c>
      <c r="Y150" s="89" t="str">
        <f t="shared" si="26"/>
        <v/>
      </c>
      <c r="Z150" s="89" t="str">
        <f t="shared" si="26"/>
        <v/>
      </c>
      <c r="AA150" s="89" t="str">
        <f t="shared" si="26"/>
        <v/>
      </c>
      <c r="AB150" s="89" t="str">
        <f t="shared" si="26"/>
        <v/>
      </c>
      <c r="AC150" s="89" t="str">
        <f t="shared" si="26"/>
        <v/>
      </c>
      <c r="AD150" s="89" t="str">
        <f t="shared" si="26"/>
        <v/>
      </c>
      <c r="AE150" s="89" t="str">
        <f t="shared" si="26"/>
        <v/>
      </c>
      <c r="AF150" s="89" t="str">
        <f t="shared" si="27"/>
        <v/>
      </c>
      <c r="AG150" s="89" t="str">
        <f t="shared" si="27"/>
        <v/>
      </c>
      <c r="AH150" s="89" t="str">
        <f t="shared" si="27"/>
        <v/>
      </c>
      <c r="AI150" s="89" t="str">
        <f t="shared" si="27"/>
        <v/>
      </c>
      <c r="AJ150" s="89" t="str">
        <f t="shared" si="27"/>
        <v/>
      </c>
      <c r="AK150" s="89" t="str">
        <f t="shared" si="27"/>
        <v/>
      </c>
      <c r="AL150" s="89" t="str">
        <f t="shared" si="27"/>
        <v/>
      </c>
      <c r="AM150" s="89" t="str">
        <f t="shared" si="27"/>
        <v/>
      </c>
      <c r="AN150" s="89" t="str">
        <f t="shared" si="27"/>
        <v/>
      </c>
      <c r="AO150" s="89" t="str">
        <f t="shared" si="27"/>
        <v/>
      </c>
    </row>
    <row r="151" spans="8:41" hidden="1" outlineLevel="1" x14ac:dyDescent="0.75">
      <c r="H151" s="108" t="str">
        <f t="shared" si="18"/>
        <v/>
      </c>
      <c r="L151" s="89" t="str">
        <f t="shared" si="25"/>
        <v/>
      </c>
      <c r="M151" s="89" t="str">
        <f t="shared" si="25"/>
        <v/>
      </c>
      <c r="N151" s="89" t="str">
        <f t="shared" si="25"/>
        <v/>
      </c>
      <c r="O151" s="89" t="str">
        <f t="shared" si="25"/>
        <v/>
      </c>
      <c r="P151" s="89" t="str">
        <f t="shared" si="25"/>
        <v/>
      </c>
      <c r="Q151" s="89" t="str">
        <f t="shared" si="25"/>
        <v/>
      </c>
      <c r="R151" s="89" t="str">
        <f t="shared" si="25"/>
        <v/>
      </c>
      <c r="S151" s="89" t="str">
        <f t="shared" si="25"/>
        <v/>
      </c>
      <c r="T151" s="89" t="str">
        <f t="shared" si="25"/>
        <v/>
      </c>
      <c r="U151" s="89" t="str">
        <f t="shared" si="25"/>
        <v/>
      </c>
      <c r="V151" s="89" t="str">
        <f t="shared" si="26"/>
        <v/>
      </c>
      <c r="W151" s="89" t="str">
        <f t="shared" si="26"/>
        <v/>
      </c>
      <c r="X151" s="89" t="str">
        <f t="shared" si="26"/>
        <v/>
      </c>
      <c r="Y151" s="89" t="str">
        <f t="shared" si="26"/>
        <v/>
      </c>
      <c r="Z151" s="89" t="str">
        <f t="shared" si="26"/>
        <v/>
      </c>
      <c r="AA151" s="89" t="str">
        <f t="shared" si="26"/>
        <v/>
      </c>
      <c r="AB151" s="89" t="str">
        <f t="shared" si="26"/>
        <v/>
      </c>
      <c r="AC151" s="89" t="str">
        <f t="shared" si="26"/>
        <v/>
      </c>
      <c r="AD151" s="89" t="str">
        <f t="shared" si="26"/>
        <v/>
      </c>
      <c r="AE151" s="89" t="str">
        <f t="shared" si="26"/>
        <v/>
      </c>
      <c r="AF151" s="89" t="str">
        <f t="shared" si="27"/>
        <v/>
      </c>
      <c r="AG151" s="89" t="str">
        <f t="shared" si="27"/>
        <v/>
      </c>
      <c r="AH151" s="89" t="str">
        <f t="shared" si="27"/>
        <v/>
      </c>
      <c r="AI151" s="89" t="str">
        <f t="shared" si="27"/>
        <v/>
      </c>
      <c r="AJ151" s="89" t="str">
        <f t="shared" si="27"/>
        <v/>
      </c>
      <c r="AK151" s="89" t="str">
        <f t="shared" si="27"/>
        <v/>
      </c>
      <c r="AL151" s="89" t="str">
        <f t="shared" si="27"/>
        <v/>
      </c>
      <c r="AM151" s="89" t="str">
        <f t="shared" si="27"/>
        <v/>
      </c>
      <c r="AN151" s="89" t="str">
        <f t="shared" si="27"/>
        <v/>
      </c>
      <c r="AO151" s="89" t="str">
        <f t="shared" si="27"/>
        <v/>
      </c>
    </row>
    <row r="152" spans="8:41" ht="17" collapsed="1" x14ac:dyDescent="1.2">
      <c r="I152" s="107"/>
      <c r="J152" s="68" t="s">
        <v>80</v>
      </c>
      <c r="K152" s="68" t="s">
        <v>5</v>
      </c>
      <c r="L152" s="53">
        <f>IF(AND(TRUE,L$66&lt;&gt;""),SUMIFS(Flussi!$F:$F,Flussi!$B:$B,L$66,Flussi!$D:$D,$J152,Flussi!$E:$E,$K152,Flussi!$A:$A,$D$2),"")</f>
        <v>0</v>
      </c>
      <c r="M152" s="53">
        <f>IF(AND(TRUE,M$66&lt;&gt;""),SUMIFS(Flussi!$F:$F,Flussi!$B:$B,M$66,Flussi!$D:$D,$J152,Flussi!$E:$E,$K152,Flussi!$A:$A,$D$2),"")</f>
        <v>0</v>
      </c>
      <c r="N152" s="53">
        <f>IF(AND(TRUE,N$66&lt;&gt;""),SUMIFS(Flussi!$F:$F,Flussi!$B:$B,N$66,Flussi!$D:$D,$J152,Flussi!$E:$E,$K152,Flussi!$A:$A,$D$2),"")</f>
        <v>0</v>
      </c>
      <c r="O152" s="53">
        <f>IF(AND(TRUE,O$66&lt;&gt;""),SUMIFS(Flussi!$F:$F,Flussi!$B:$B,O$66,Flussi!$D:$D,$J152,Flussi!$E:$E,$K152,Flussi!$A:$A,$D$2),"")</f>
        <v>0</v>
      </c>
      <c r="P152" s="53">
        <f>IF(AND(TRUE,P$66&lt;&gt;""),SUMIFS(Flussi!$F:$F,Flussi!$B:$B,P$66,Flussi!$D:$D,$J152,Flussi!$E:$E,$K152,Flussi!$A:$A,$D$2),"")</f>
        <v>0</v>
      </c>
      <c r="Q152" s="53" t="str">
        <f>IF(AND(TRUE,Q$66&lt;&gt;""),SUMIFS(Flussi!$F:$F,Flussi!$B:$B,Q$66,Flussi!$D:$D,$J152,Flussi!$E:$E,$K152,Flussi!$A:$A,$D$2),"")</f>
        <v/>
      </c>
      <c r="R152" s="53" t="str">
        <f>IF(AND(TRUE,R$66&lt;&gt;""),SUMIFS(Flussi!$F:$F,Flussi!$B:$B,R$66,Flussi!$D:$D,$J152,Flussi!$E:$E,$K152,Flussi!$A:$A,$D$2),"")</f>
        <v/>
      </c>
      <c r="S152" s="53" t="str">
        <f>IF(AND(TRUE,S$66&lt;&gt;""),SUMIFS(Flussi!$F:$F,Flussi!$B:$B,S$66,Flussi!$D:$D,$J152,Flussi!$E:$E,$K152,Flussi!$A:$A,$D$2),"")</f>
        <v/>
      </c>
      <c r="T152" s="53" t="str">
        <f>IF(AND(TRUE,T$66&lt;&gt;""),SUMIFS(Flussi!$F:$F,Flussi!$B:$B,T$66,Flussi!$D:$D,$J152,Flussi!$E:$E,$K152,Flussi!$A:$A,$D$2),"")</f>
        <v/>
      </c>
      <c r="U152" s="53" t="str">
        <f>IF(AND(TRUE,U$66&lt;&gt;""),SUMIFS(Flussi!$F:$F,Flussi!$B:$B,U$66,Flussi!$D:$D,$J152,Flussi!$E:$E,$K152,Flussi!$A:$A,$D$2),"")</f>
        <v/>
      </c>
      <c r="V152" s="53" t="str">
        <f>IF(AND(TRUE,V$66&lt;&gt;""),SUMIFS(Flussi!$F:$F,Flussi!$B:$B,V$66,Flussi!$D:$D,$J152,Flussi!$E:$E,$K152,Flussi!$A:$A,$D$2),"")</f>
        <v/>
      </c>
      <c r="W152" s="53" t="str">
        <f>IF(AND(TRUE,W$66&lt;&gt;""),SUMIFS(Flussi!$F:$F,Flussi!$B:$B,W$66,Flussi!$D:$D,$J152,Flussi!$E:$E,$K152,Flussi!$A:$A,$D$2),"")</f>
        <v/>
      </c>
      <c r="X152" s="53" t="str">
        <f>IF(AND(TRUE,X$66&lt;&gt;""),SUMIFS(Flussi!$F:$F,Flussi!$B:$B,X$66,Flussi!$D:$D,$J152,Flussi!$E:$E,$K152,Flussi!$A:$A,$D$2),"")</f>
        <v/>
      </c>
      <c r="Y152" s="53" t="str">
        <f>IF(AND(TRUE,Y$66&lt;&gt;""),SUMIFS(Flussi!$F:$F,Flussi!$B:$B,Y$66,Flussi!$D:$D,$J152,Flussi!$E:$E,$K152,Flussi!$A:$A,$D$2),"")</f>
        <v/>
      </c>
      <c r="Z152" s="53" t="str">
        <f>IF(AND(TRUE,Z$66&lt;&gt;""),SUMIFS(Flussi!$F:$F,Flussi!$B:$B,Z$66,Flussi!$D:$D,$J152,Flussi!$E:$E,$K152,Flussi!$A:$A,$D$2),"")</f>
        <v/>
      </c>
      <c r="AA152" s="53" t="str">
        <f>IF(AND(TRUE,AA$66&lt;&gt;""),SUMIFS(Flussi!$F:$F,Flussi!$B:$B,AA$66,Flussi!$D:$D,$J152,Flussi!$E:$E,$K152,Flussi!$A:$A,$D$2),"")</f>
        <v/>
      </c>
      <c r="AB152" s="53" t="str">
        <f>IF(AND(TRUE,AB$66&lt;&gt;""),SUMIFS(Flussi!$F:$F,Flussi!$B:$B,AB$66,Flussi!$D:$D,$J152,Flussi!$E:$E,$K152,Flussi!$A:$A,$D$2),"")</f>
        <v/>
      </c>
      <c r="AC152" s="53" t="str">
        <f>IF(AND(TRUE,AC$66&lt;&gt;""),SUMIFS(Flussi!$F:$F,Flussi!$B:$B,AC$66,Flussi!$D:$D,$J152,Flussi!$E:$E,$K152,Flussi!$A:$A,$D$2),"")</f>
        <v/>
      </c>
      <c r="AD152" s="53" t="str">
        <f>IF(AND(TRUE,AD$66&lt;&gt;""),SUMIFS(Flussi!$F:$F,Flussi!$B:$B,AD$66,Flussi!$D:$D,$J152,Flussi!$E:$E,$K152,Flussi!$A:$A,$D$2),"")</f>
        <v/>
      </c>
      <c r="AE152" s="53" t="str">
        <f>IF(AND(TRUE,AE$66&lt;&gt;""),SUMIFS(Flussi!$F:$F,Flussi!$B:$B,AE$66,Flussi!$D:$D,$J152,Flussi!$E:$E,$K152,Flussi!$A:$A,$D$2),"")</f>
        <v/>
      </c>
      <c r="AF152" s="53" t="str">
        <f>IF(AND(TRUE,AF$66&lt;&gt;""),SUMIFS(Flussi!$F:$F,Flussi!$B:$B,AF$66,Flussi!$D:$D,$J152,Flussi!$E:$E,$K152,Flussi!$A:$A,$D$2),"")</f>
        <v/>
      </c>
      <c r="AG152" s="53" t="str">
        <f>IF(AND(TRUE,AG$66&lt;&gt;""),SUMIFS(Flussi!$F:$F,Flussi!$B:$B,AG$66,Flussi!$D:$D,$J152,Flussi!$E:$E,$K152,Flussi!$A:$A,$D$2),"")</f>
        <v/>
      </c>
      <c r="AH152" s="53" t="str">
        <f>IF(AND(TRUE,AH$66&lt;&gt;""),SUMIFS(Flussi!$F:$F,Flussi!$B:$B,AH$66,Flussi!$D:$D,$J152,Flussi!$E:$E,$K152,Flussi!$A:$A,$D$2),"")</f>
        <v/>
      </c>
      <c r="AI152" s="53" t="str">
        <f>IF(AND(TRUE,AI$66&lt;&gt;""),SUMIFS(Flussi!$F:$F,Flussi!$B:$B,AI$66,Flussi!$D:$D,$J152,Flussi!$E:$E,$K152,Flussi!$A:$A,$D$2),"")</f>
        <v/>
      </c>
      <c r="AJ152" s="53" t="str">
        <f>IF(AND(TRUE,AJ$66&lt;&gt;""),SUMIFS(Flussi!$F:$F,Flussi!$B:$B,AJ$66,Flussi!$D:$D,$J152,Flussi!$E:$E,$K152,Flussi!$A:$A,$D$2),"")</f>
        <v/>
      </c>
      <c r="AK152" s="53" t="str">
        <f>IF(AND(TRUE,AK$66&lt;&gt;""),SUMIFS(Flussi!$F:$F,Flussi!$B:$B,AK$66,Flussi!$D:$D,$J152,Flussi!$E:$E,$K152,Flussi!$A:$A,$D$2),"")</f>
        <v/>
      </c>
      <c r="AL152" s="53" t="str">
        <f>IF(AND(TRUE,AL$66&lt;&gt;""),SUMIFS(Flussi!$F:$F,Flussi!$B:$B,AL$66,Flussi!$D:$D,$J152,Flussi!$E:$E,$K152,Flussi!$A:$A,$D$2),"")</f>
        <v/>
      </c>
      <c r="AM152" s="53" t="str">
        <f>IF(AND(TRUE,AM$66&lt;&gt;""),SUMIFS(Flussi!$F:$F,Flussi!$B:$B,AM$66,Flussi!$D:$D,$J152,Flussi!$E:$E,$K152,Flussi!$A:$A,$D$2),"")</f>
        <v/>
      </c>
      <c r="AN152" s="53" t="str">
        <f>IF(AND(TRUE,AN$66&lt;&gt;""),SUMIFS(Flussi!$F:$F,Flussi!$B:$B,AN$66,Flussi!$D:$D,$J152,Flussi!$E:$E,$K152,Flussi!$A:$A,$D$2),"")</f>
        <v/>
      </c>
      <c r="AO152" s="53" t="str">
        <f>IF(AND(TRUE,AO$66&lt;&gt;""),SUMIFS(Flussi!$F:$F,Flussi!$B:$B,AO$66,Flussi!$D:$D,$J152,Flussi!$E:$E,$K152,Flussi!$A:$A,$D$2),"")</f>
        <v/>
      </c>
    </row>
    <row r="153" spans="8:41" ht="17" hidden="1" outlineLevel="1" x14ac:dyDescent="1.2">
      <c r="H153" s="91">
        <f>YEAR($E$4)</f>
        <v>2023</v>
      </c>
      <c r="I153" s="91"/>
      <c r="L153" s="53">
        <f>IF(AND(TRUE,L$66&lt;&gt;""),SUMIFS(Flussi!$F:$F,Flussi!$B:$B,L$66,Flussi!$D:$D,$J153,Flussi!$E:$E,$K153,Flussi!$A:$A,$D$2),"")</f>
        <v>0</v>
      </c>
      <c r="M153" s="53">
        <f>IF(AND(TRUE,M$66&lt;&gt;""),SUMIFS(Flussi!$F:$F,Flussi!$B:$B,M$66,Flussi!$D:$D,$J153,Flussi!$E:$E,$K153,Flussi!$A:$A,$D$2),"")</f>
        <v>0</v>
      </c>
      <c r="N153" s="53">
        <f>IF(AND(TRUE,N$66&lt;&gt;""),SUMIFS(Flussi!$F:$F,Flussi!$B:$B,N$66,Flussi!$D:$D,$J153,Flussi!$E:$E,$K153,Flussi!$A:$A,$D$2),"")</f>
        <v>0</v>
      </c>
      <c r="O153" s="53">
        <f>IF(AND(TRUE,O$66&lt;&gt;""),SUMIFS(Flussi!$F:$F,Flussi!$B:$B,O$66,Flussi!$D:$D,$J153,Flussi!$E:$E,$K153,Flussi!$A:$A,$D$2),"")</f>
        <v>0</v>
      </c>
      <c r="P153" s="53">
        <f>IF(AND(TRUE,P$66&lt;&gt;""),SUMIFS(Flussi!$F:$F,Flussi!$B:$B,P$66,Flussi!$D:$D,$J153,Flussi!$E:$E,$K153,Flussi!$A:$A,$D$2),"")</f>
        <v>0</v>
      </c>
      <c r="Q153" s="53" t="str">
        <f>IF(AND(TRUE,Q$66&lt;&gt;""),SUMIFS(Flussi!$F:$F,Flussi!$B:$B,Q$66,Flussi!$D:$D,$J153,Flussi!$E:$E,$K153,Flussi!$A:$A,$D$2),"")</f>
        <v/>
      </c>
      <c r="R153" s="53" t="str">
        <f>IF(AND(TRUE,R$66&lt;&gt;""),SUMIFS(Flussi!$F:$F,Flussi!$B:$B,R$66,Flussi!$D:$D,$J153,Flussi!$E:$E,$K153,Flussi!$A:$A,$D$2),"")</f>
        <v/>
      </c>
      <c r="S153" s="53" t="str">
        <f>IF(AND(TRUE,S$66&lt;&gt;""),SUMIFS(Flussi!$F:$F,Flussi!$B:$B,S$66,Flussi!$D:$D,$J153,Flussi!$E:$E,$K153,Flussi!$A:$A,$D$2),"")</f>
        <v/>
      </c>
      <c r="T153" s="53" t="str">
        <f>IF(AND(TRUE,T$66&lt;&gt;""),SUMIFS(Flussi!$F:$F,Flussi!$B:$B,T$66,Flussi!$D:$D,$J153,Flussi!$E:$E,$K153,Flussi!$A:$A,$D$2),"")</f>
        <v/>
      </c>
      <c r="U153" s="53" t="str">
        <f>IF(AND(TRUE,U$66&lt;&gt;""),SUMIFS(Flussi!$F:$F,Flussi!$B:$B,U$66,Flussi!$D:$D,$J153,Flussi!$E:$E,$K153,Flussi!$A:$A,$D$2),"")</f>
        <v/>
      </c>
      <c r="V153" s="53" t="str">
        <f>IF(AND(TRUE,V$66&lt;&gt;""),SUMIFS(Flussi!$F:$F,Flussi!$B:$B,V$66,Flussi!$D:$D,$J153,Flussi!$E:$E,$K153,Flussi!$A:$A,$D$2),"")</f>
        <v/>
      </c>
      <c r="W153" s="53" t="str">
        <f>IF(AND(TRUE,W$66&lt;&gt;""),SUMIFS(Flussi!$F:$F,Flussi!$B:$B,W$66,Flussi!$D:$D,$J153,Flussi!$E:$E,$K153,Flussi!$A:$A,$D$2),"")</f>
        <v/>
      </c>
      <c r="X153" s="53" t="str">
        <f>IF(AND(TRUE,X$66&lt;&gt;""),SUMIFS(Flussi!$F:$F,Flussi!$B:$B,X$66,Flussi!$D:$D,$J153,Flussi!$E:$E,$K153,Flussi!$A:$A,$D$2),"")</f>
        <v/>
      </c>
      <c r="Y153" s="53" t="str">
        <f>IF(AND(TRUE,Y$66&lt;&gt;""),SUMIFS(Flussi!$F:$F,Flussi!$B:$B,Y$66,Flussi!$D:$D,$J153,Flussi!$E:$E,$K153,Flussi!$A:$A,$D$2),"")</f>
        <v/>
      </c>
      <c r="Z153" s="53" t="str">
        <f>IF(AND(TRUE,Z$66&lt;&gt;""),SUMIFS(Flussi!$F:$F,Flussi!$B:$B,Z$66,Flussi!$D:$D,$J153,Flussi!$E:$E,$K153,Flussi!$A:$A,$D$2),"")</f>
        <v/>
      </c>
      <c r="AA153" s="53" t="str">
        <f>IF(AND(TRUE,AA$66&lt;&gt;""),SUMIFS(Flussi!$F:$F,Flussi!$B:$B,AA$66,Flussi!$D:$D,$J153,Flussi!$E:$E,$K153,Flussi!$A:$A,$D$2),"")</f>
        <v/>
      </c>
      <c r="AB153" s="53" t="str">
        <f>IF(AND(TRUE,AB$66&lt;&gt;""),SUMIFS(Flussi!$F:$F,Flussi!$B:$B,AB$66,Flussi!$D:$D,$J153,Flussi!$E:$E,$K153,Flussi!$A:$A,$D$2),"")</f>
        <v/>
      </c>
      <c r="AC153" s="53" t="str">
        <f>IF(AND(TRUE,AC$66&lt;&gt;""),SUMIFS(Flussi!$F:$F,Flussi!$B:$B,AC$66,Flussi!$D:$D,$J153,Flussi!$E:$E,$K153,Flussi!$A:$A,$D$2),"")</f>
        <v/>
      </c>
      <c r="AD153" s="53" t="str">
        <f>IF(AND(TRUE,AD$66&lt;&gt;""),SUMIFS(Flussi!$F:$F,Flussi!$B:$B,AD$66,Flussi!$D:$D,$J153,Flussi!$E:$E,$K153,Flussi!$A:$A,$D$2),"")</f>
        <v/>
      </c>
      <c r="AE153" s="53" t="str">
        <f>IF(AND(TRUE,AE$66&lt;&gt;""),SUMIFS(Flussi!$F:$F,Flussi!$B:$B,AE$66,Flussi!$D:$D,$J153,Flussi!$E:$E,$K153,Flussi!$A:$A,$D$2),"")</f>
        <v/>
      </c>
      <c r="AF153" s="53" t="str">
        <f>IF(AND(TRUE,AF$66&lt;&gt;""),SUMIFS(Flussi!$F:$F,Flussi!$B:$B,AF$66,Flussi!$D:$D,$J153,Flussi!$E:$E,$K153,Flussi!$A:$A,$D$2),"")</f>
        <v/>
      </c>
      <c r="AG153" s="53" t="str">
        <f>IF(AND(TRUE,AG$66&lt;&gt;""),SUMIFS(Flussi!$F:$F,Flussi!$B:$B,AG$66,Flussi!$D:$D,$J153,Flussi!$E:$E,$K153,Flussi!$A:$A,$D$2),"")</f>
        <v/>
      </c>
      <c r="AH153" s="53" t="str">
        <f>IF(AND(TRUE,AH$66&lt;&gt;""),SUMIFS(Flussi!$F:$F,Flussi!$B:$B,AH$66,Flussi!$D:$D,$J153,Flussi!$E:$E,$K153,Flussi!$A:$A,$D$2),"")</f>
        <v/>
      </c>
      <c r="AI153" s="53" t="str">
        <f>IF(AND(TRUE,AI$66&lt;&gt;""),SUMIFS(Flussi!$F:$F,Flussi!$B:$B,AI$66,Flussi!$D:$D,$J153,Flussi!$E:$E,$K153,Flussi!$A:$A,$D$2),"")</f>
        <v/>
      </c>
      <c r="AJ153" s="53" t="str">
        <f>IF(AND(TRUE,AJ$66&lt;&gt;""),SUMIFS(Flussi!$F:$F,Flussi!$B:$B,AJ$66,Flussi!$D:$D,$J153,Flussi!$E:$E,$K153,Flussi!$A:$A,$D$2),"")</f>
        <v/>
      </c>
      <c r="AK153" s="53" t="str">
        <f>IF(AND(TRUE,AK$66&lt;&gt;""),SUMIFS(Flussi!$F:$F,Flussi!$B:$B,AK$66,Flussi!$D:$D,$J153,Flussi!$E:$E,$K153,Flussi!$A:$A,$D$2),"")</f>
        <v/>
      </c>
      <c r="AL153" s="53" t="str">
        <f>IF(AND(TRUE,AL$66&lt;&gt;""),SUMIFS(Flussi!$F:$F,Flussi!$B:$B,AL$66,Flussi!$D:$D,$J153,Flussi!$E:$E,$K153,Flussi!$A:$A,$D$2),"")</f>
        <v/>
      </c>
      <c r="AM153" s="53" t="str">
        <f>IF(AND(TRUE,AM$66&lt;&gt;""),SUMIFS(Flussi!$F:$F,Flussi!$B:$B,AM$66,Flussi!$D:$D,$J153,Flussi!$E:$E,$K153,Flussi!$A:$A,$D$2),"")</f>
        <v/>
      </c>
      <c r="AN153" s="53" t="str">
        <f>IF(AND(TRUE,AN$66&lt;&gt;""),SUMIFS(Flussi!$F:$F,Flussi!$B:$B,AN$66,Flussi!$D:$D,$J153,Flussi!$E:$E,$K153,Flussi!$A:$A,$D$2),"")</f>
        <v/>
      </c>
      <c r="AO153" s="53" t="str">
        <f>IF(AND(TRUE,AO$66&lt;&gt;""),SUMIFS(Flussi!$F:$F,Flussi!$B:$B,AO$66,Flussi!$D:$D,$J153,Flussi!$E:$E,$K153,Flussi!$A:$A,$D$2),"")</f>
        <v/>
      </c>
    </row>
    <row r="154" spans="8:41" hidden="1" outlineLevel="1" x14ac:dyDescent="0.75">
      <c r="H154" s="61">
        <f t="shared" ref="H154:H182" si="28">IF(H153&lt;&gt;"",IF(H153+1&lt;YEAR($E$4)+$E$5,H153+1,""),"")</f>
        <v>2024</v>
      </c>
      <c r="I154" s="91"/>
      <c r="L154" s="89" t="e">
        <f t="shared" ref="L154:U162" si="29">IF(AND($H154&lt;&gt;"",L$66&lt;&gt;""),IF(AND(L$66&gt;=$H154,L$66&lt;$H154+$D$28),SUMIFS($L$152:$AO$152,$L$66:$AO$66,$H154)/$D$28,0),"")</f>
        <v>#REF!</v>
      </c>
      <c r="M154" s="89" t="e">
        <f t="shared" si="29"/>
        <v>#REF!</v>
      </c>
      <c r="N154" s="89" t="e">
        <f t="shared" si="29"/>
        <v>#REF!</v>
      </c>
      <c r="O154" s="89" t="e">
        <f t="shared" si="29"/>
        <v>#REF!</v>
      </c>
      <c r="P154" s="89" t="e">
        <f t="shared" si="29"/>
        <v>#REF!</v>
      </c>
      <c r="Q154" s="89" t="str">
        <f t="shared" si="29"/>
        <v/>
      </c>
      <c r="R154" s="89" t="str">
        <f t="shared" si="29"/>
        <v/>
      </c>
      <c r="S154" s="89" t="str">
        <f t="shared" si="29"/>
        <v/>
      </c>
      <c r="T154" s="89" t="str">
        <f t="shared" si="29"/>
        <v/>
      </c>
      <c r="U154" s="89" t="str">
        <f t="shared" si="29"/>
        <v/>
      </c>
      <c r="V154" s="89" t="str">
        <f t="shared" ref="V154:AE162" si="30">IF(AND($H154&lt;&gt;"",V$66&lt;&gt;""),IF(AND(V$66&gt;=$H154,V$66&lt;$H154+$D$28),SUMIFS($L$152:$AO$152,$L$66:$AO$66,$H154)/$D$28,0),"")</f>
        <v/>
      </c>
      <c r="W154" s="89" t="str">
        <f t="shared" si="30"/>
        <v/>
      </c>
      <c r="X154" s="89" t="str">
        <f t="shared" si="30"/>
        <v/>
      </c>
      <c r="Y154" s="89" t="str">
        <f t="shared" si="30"/>
        <v/>
      </c>
      <c r="Z154" s="89" t="str">
        <f t="shared" si="30"/>
        <v/>
      </c>
      <c r="AA154" s="89" t="str">
        <f t="shared" si="30"/>
        <v/>
      </c>
      <c r="AB154" s="89" t="str">
        <f t="shared" si="30"/>
        <v/>
      </c>
      <c r="AC154" s="89" t="str">
        <f t="shared" si="30"/>
        <v/>
      </c>
      <c r="AD154" s="89" t="str">
        <f t="shared" si="30"/>
        <v/>
      </c>
      <c r="AE154" s="89" t="str">
        <f t="shared" si="30"/>
        <v/>
      </c>
      <c r="AF154" s="89" t="str">
        <f t="shared" ref="AF154:AO162" si="31">IF(AND($H154&lt;&gt;"",AF$66&lt;&gt;""),IF(AND(AF$66&gt;=$H154,AF$66&lt;$H154+$D$28),SUMIFS($L$152:$AO$152,$L$66:$AO$66,$H154)/$D$28,0),"")</f>
        <v/>
      </c>
      <c r="AG154" s="89" t="str">
        <f t="shared" si="31"/>
        <v/>
      </c>
      <c r="AH154" s="89" t="str">
        <f t="shared" si="31"/>
        <v/>
      </c>
      <c r="AI154" s="89" t="str">
        <f t="shared" si="31"/>
        <v/>
      </c>
      <c r="AJ154" s="89" t="str">
        <f t="shared" si="31"/>
        <v/>
      </c>
      <c r="AK154" s="89" t="str">
        <f t="shared" si="31"/>
        <v/>
      </c>
      <c r="AL154" s="89" t="str">
        <f t="shared" si="31"/>
        <v/>
      </c>
      <c r="AM154" s="89" t="str">
        <f t="shared" si="31"/>
        <v/>
      </c>
      <c r="AN154" s="89" t="str">
        <f t="shared" si="31"/>
        <v/>
      </c>
      <c r="AO154" s="89" t="str">
        <f t="shared" si="31"/>
        <v/>
      </c>
    </row>
    <row r="155" spans="8:41" hidden="1" outlineLevel="1" x14ac:dyDescent="0.75">
      <c r="H155" s="61">
        <f t="shared" si="28"/>
        <v>2025</v>
      </c>
      <c r="L155" s="89" t="e">
        <f t="shared" si="29"/>
        <v>#REF!</v>
      </c>
      <c r="M155" s="89" t="e">
        <f t="shared" si="29"/>
        <v>#REF!</v>
      </c>
      <c r="N155" s="89" t="e">
        <f t="shared" si="29"/>
        <v>#REF!</v>
      </c>
      <c r="O155" s="89" t="e">
        <f t="shared" si="29"/>
        <v>#REF!</v>
      </c>
      <c r="P155" s="89" t="e">
        <f t="shared" si="29"/>
        <v>#REF!</v>
      </c>
      <c r="Q155" s="89" t="str">
        <f t="shared" si="29"/>
        <v/>
      </c>
      <c r="R155" s="89" t="str">
        <f t="shared" si="29"/>
        <v/>
      </c>
      <c r="S155" s="89" t="str">
        <f t="shared" si="29"/>
        <v/>
      </c>
      <c r="T155" s="89" t="str">
        <f t="shared" si="29"/>
        <v/>
      </c>
      <c r="U155" s="89" t="str">
        <f t="shared" si="29"/>
        <v/>
      </c>
      <c r="V155" s="89" t="str">
        <f t="shared" si="30"/>
        <v/>
      </c>
      <c r="W155" s="89" t="str">
        <f t="shared" si="30"/>
        <v/>
      </c>
      <c r="X155" s="89" t="str">
        <f t="shared" si="30"/>
        <v/>
      </c>
      <c r="Y155" s="89" t="str">
        <f t="shared" si="30"/>
        <v/>
      </c>
      <c r="Z155" s="89" t="str">
        <f t="shared" si="30"/>
        <v/>
      </c>
      <c r="AA155" s="89" t="str">
        <f t="shared" si="30"/>
        <v/>
      </c>
      <c r="AB155" s="89" t="str">
        <f t="shared" si="30"/>
        <v/>
      </c>
      <c r="AC155" s="89" t="str">
        <f t="shared" si="30"/>
        <v/>
      </c>
      <c r="AD155" s="89" t="str">
        <f t="shared" si="30"/>
        <v/>
      </c>
      <c r="AE155" s="89" t="str">
        <f t="shared" si="30"/>
        <v/>
      </c>
      <c r="AF155" s="89" t="str">
        <f t="shared" si="31"/>
        <v/>
      </c>
      <c r="AG155" s="89" t="str">
        <f t="shared" si="31"/>
        <v/>
      </c>
      <c r="AH155" s="89" t="str">
        <f t="shared" si="31"/>
        <v/>
      </c>
      <c r="AI155" s="89" t="str">
        <f t="shared" si="31"/>
        <v/>
      </c>
      <c r="AJ155" s="89" t="str">
        <f t="shared" si="31"/>
        <v/>
      </c>
      <c r="AK155" s="89" t="str">
        <f t="shared" si="31"/>
        <v/>
      </c>
      <c r="AL155" s="89" t="str">
        <f t="shared" si="31"/>
        <v/>
      </c>
      <c r="AM155" s="89" t="str">
        <f t="shared" si="31"/>
        <v/>
      </c>
      <c r="AN155" s="89" t="str">
        <f t="shared" si="31"/>
        <v/>
      </c>
      <c r="AO155" s="89" t="str">
        <f t="shared" si="31"/>
        <v/>
      </c>
    </row>
    <row r="156" spans="8:41" hidden="1" outlineLevel="1" x14ac:dyDescent="0.75">
      <c r="H156" s="61" t="str">
        <f t="shared" si="28"/>
        <v/>
      </c>
      <c r="L156" s="89" t="str">
        <f t="shared" si="29"/>
        <v/>
      </c>
      <c r="M156" s="89" t="str">
        <f t="shared" si="29"/>
        <v/>
      </c>
      <c r="N156" s="89" t="str">
        <f t="shared" si="29"/>
        <v/>
      </c>
      <c r="O156" s="89" t="str">
        <f t="shared" si="29"/>
        <v/>
      </c>
      <c r="P156" s="89" t="str">
        <f t="shared" si="29"/>
        <v/>
      </c>
      <c r="Q156" s="89" t="str">
        <f t="shared" si="29"/>
        <v/>
      </c>
      <c r="R156" s="89" t="str">
        <f t="shared" si="29"/>
        <v/>
      </c>
      <c r="S156" s="89" t="str">
        <f t="shared" si="29"/>
        <v/>
      </c>
      <c r="T156" s="89" t="str">
        <f t="shared" si="29"/>
        <v/>
      </c>
      <c r="U156" s="89" t="str">
        <f t="shared" si="29"/>
        <v/>
      </c>
      <c r="V156" s="89" t="str">
        <f t="shared" si="30"/>
        <v/>
      </c>
      <c r="W156" s="89" t="str">
        <f t="shared" si="30"/>
        <v/>
      </c>
      <c r="X156" s="89" t="str">
        <f t="shared" si="30"/>
        <v/>
      </c>
      <c r="Y156" s="89" t="str">
        <f t="shared" si="30"/>
        <v/>
      </c>
      <c r="Z156" s="89" t="str">
        <f t="shared" si="30"/>
        <v/>
      </c>
      <c r="AA156" s="89" t="str">
        <f t="shared" si="30"/>
        <v/>
      </c>
      <c r="AB156" s="89" t="str">
        <f t="shared" si="30"/>
        <v/>
      </c>
      <c r="AC156" s="89" t="str">
        <f t="shared" si="30"/>
        <v/>
      </c>
      <c r="AD156" s="89" t="str">
        <f t="shared" si="30"/>
        <v/>
      </c>
      <c r="AE156" s="89" t="str">
        <f t="shared" si="30"/>
        <v/>
      </c>
      <c r="AF156" s="89" t="str">
        <f t="shared" si="31"/>
        <v/>
      </c>
      <c r="AG156" s="89" t="str">
        <f t="shared" si="31"/>
        <v/>
      </c>
      <c r="AH156" s="89" t="str">
        <f t="shared" si="31"/>
        <v/>
      </c>
      <c r="AI156" s="89" t="str">
        <f t="shared" si="31"/>
        <v/>
      </c>
      <c r="AJ156" s="89" t="str">
        <f t="shared" si="31"/>
        <v/>
      </c>
      <c r="AK156" s="89" t="str">
        <f t="shared" si="31"/>
        <v/>
      </c>
      <c r="AL156" s="89" t="str">
        <f t="shared" si="31"/>
        <v/>
      </c>
      <c r="AM156" s="89" t="str">
        <f t="shared" si="31"/>
        <v/>
      </c>
      <c r="AN156" s="89" t="str">
        <f t="shared" si="31"/>
        <v/>
      </c>
      <c r="AO156" s="89" t="str">
        <f t="shared" si="31"/>
        <v/>
      </c>
    </row>
    <row r="157" spans="8:41" hidden="1" outlineLevel="1" x14ac:dyDescent="0.75">
      <c r="H157" s="61" t="str">
        <f t="shared" si="28"/>
        <v/>
      </c>
      <c r="L157" s="89" t="str">
        <f t="shared" si="29"/>
        <v/>
      </c>
      <c r="M157" s="89" t="str">
        <f t="shared" si="29"/>
        <v/>
      </c>
      <c r="N157" s="89" t="str">
        <f t="shared" si="29"/>
        <v/>
      </c>
      <c r="O157" s="89" t="str">
        <f t="shared" si="29"/>
        <v/>
      </c>
      <c r="P157" s="89" t="str">
        <f t="shared" si="29"/>
        <v/>
      </c>
      <c r="Q157" s="89" t="str">
        <f t="shared" si="29"/>
        <v/>
      </c>
      <c r="R157" s="89" t="str">
        <f t="shared" si="29"/>
        <v/>
      </c>
      <c r="S157" s="89" t="str">
        <f t="shared" si="29"/>
        <v/>
      </c>
      <c r="T157" s="89" t="str">
        <f t="shared" si="29"/>
        <v/>
      </c>
      <c r="U157" s="89" t="str">
        <f t="shared" si="29"/>
        <v/>
      </c>
      <c r="V157" s="89" t="str">
        <f t="shared" si="30"/>
        <v/>
      </c>
      <c r="W157" s="89" t="str">
        <f t="shared" si="30"/>
        <v/>
      </c>
      <c r="X157" s="89" t="str">
        <f t="shared" si="30"/>
        <v/>
      </c>
      <c r="Y157" s="89" t="str">
        <f t="shared" si="30"/>
        <v/>
      </c>
      <c r="Z157" s="89" t="str">
        <f t="shared" si="30"/>
        <v/>
      </c>
      <c r="AA157" s="89" t="str">
        <f t="shared" si="30"/>
        <v/>
      </c>
      <c r="AB157" s="89" t="str">
        <f t="shared" si="30"/>
        <v/>
      </c>
      <c r="AC157" s="89" t="str">
        <f t="shared" si="30"/>
        <v/>
      </c>
      <c r="AD157" s="89" t="str">
        <f t="shared" si="30"/>
        <v/>
      </c>
      <c r="AE157" s="89" t="str">
        <f t="shared" si="30"/>
        <v/>
      </c>
      <c r="AF157" s="89" t="str">
        <f t="shared" si="31"/>
        <v/>
      </c>
      <c r="AG157" s="89" t="str">
        <f t="shared" si="31"/>
        <v/>
      </c>
      <c r="AH157" s="89" t="str">
        <f t="shared" si="31"/>
        <v/>
      </c>
      <c r="AI157" s="89" t="str">
        <f t="shared" si="31"/>
        <v/>
      </c>
      <c r="AJ157" s="89" t="str">
        <f t="shared" si="31"/>
        <v/>
      </c>
      <c r="AK157" s="89" t="str">
        <f t="shared" si="31"/>
        <v/>
      </c>
      <c r="AL157" s="89" t="str">
        <f t="shared" si="31"/>
        <v/>
      </c>
      <c r="AM157" s="89" t="str">
        <f t="shared" si="31"/>
        <v/>
      </c>
      <c r="AN157" s="89" t="str">
        <f t="shared" si="31"/>
        <v/>
      </c>
      <c r="AO157" s="89" t="str">
        <f t="shared" si="31"/>
        <v/>
      </c>
    </row>
    <row r="158" spans="8:41" hidden="1" outlineLevel="1" x14ac:dyDescent="0.75">
      <c r="H158" s="61" t="str">
        <f t="shared" si="28"/>
        <v/>
      </c>
      <c r="L158" s="89" t="str">
        <f t="shared" si="29"/>
        <v/>
      </c>
      <c r="M158" s="89" t="str">
        <f t="shared" si="29"/>
        <v/>
      </c>
      <c r="N158" s="89" t="str">
        <f t="shared" si="29"/>
        <v/>
      </c>
      <c r="O158" s="89" t="str">
        <f t="shared" si="29"/>
        <v/>
      </c>
      <c r="P158" s="89" t="str">
        <f t="shared" si="29"/>
        <v/>
      </c>
      <c r="Q158" s="89" t="str">
        <f t="shared" si="29"/>
        <v/>
      </c>
      <c r="R158" s="89" t="str">
        <f t="shared" si="29"/>
        <v/>
      </c>
      <c r="S158" s="89" t="str">
        <f t="shared" si="29"/>
        <v/>
      </c>
      <c r="T158" s="89" t="str">
        <f t="shared" si="29"/>
        <v/>
      </c>
      <c r="U158" s="89" t="str">
        <f t="shared" si="29"/>
        <v/>
      </c>
      <c r="V158" s="89" t="str">
        <f t="shared" si="30"/>
        <v/>
      </c>
      <c r="W158" s="89" t="str">
        <f t="shared" si="30"/>
        <v/>
      </c>
      <c r="X158" s="89" t="str">
        <f t="shared" si="30"/>
        <v/>
      </c>
      <c r="Y158" s="89" t="str">
        <f t="shared" si="30"/>
        <v/>
      </c>
      <c r="Z158" s="89" t="str">
        <f t="shared" si="30"/>
        <v/>
      </c>
      <c r="AA158" s="89" t="str">
        <f t="shared" si="30"/>
        <v/>
      </c>
      <c r="AB158" s="89" t="str">
        <f t="shared" si="30"/>
        <v/>
      </c>
      <c r="AC158" s="89" t="str">
        <f t="shared" si="30"/>
        <v/>
      </c>
      <c r="AD158" s="89" t="str">
        <f t="shared" si="30"/>
        <v/>
      </c>
      <c r="AE158" s="89" t="str">
        <f t="shared" si="30"/>
        <v/>
      </c>
      <c r="AF158" s="89" t="str">
        <f t="shared" si="31"/>
        <v/>
      </c>
      <c r="AG158" s="89" t="str">
        <f t="shared" si="31"/>
        <v/>
      </c>
      <c r="AH158" s="89" t="str">
        <f t="shared" si="31"/>
        <v/>
      </c>
      <c r="AI158" s="89" t="str">
        <f t="shared" si="31"/>
        <v/>
      </c>
      <c r="AJ158" s="89" t="str">
        <f t="shared" si="31"/>
        <v/>
      </c>
      <c r="AK158" s="89" t="str">
        <f t="shared" si="31"/>
        <v/>
      </c>
      <c r="AL158" s="89" t="str">
        <f t="shared" si="31"/>
        <v/>
      </c>
      <c r="AM158" s="89" t="str">
        <f t="shared" si="31"/>
        <v/>
      </c>
      <c r="AN158" s="89" t="str">
        <f t="shared" si="31"/>
        <v/>
      </c>
      <c r="AO158" s="89" t="str">
        <f t="shared" si="31"/>
        <v/>
      </c>
    </row>
    <row r="159" spans="8:41" hidden="1" outlineLevel="1" x14ac:dyDescent="0.75">
      <c r="H159" s="61" t="str">
        <f t="shared" si="28"/>
        <v/>
      </c>
      <c r="L159" s="89" t="str">
        <f t="shared" si="29"/>
        <v/>
      </c>
      <c r="M159" s="89" t="str">
        <f t="shared" si="29"/>
        <v/>
      </c>
      <c r="N159" s="89" t="str">
        <f t="shared" si="29"/>
        <v/>
      </c>
      <c r="O159" s="89" t="str">
        <f t="shared" si="29"/>
        <v/>
      </c>
      <c r="P159" s="89" t="str">
        <f t="shared" si="29"/>
        <v/>
      </c>
      <c r="Q159" s="89" t="str">
        <f t="shared" si="29"/>
        <v/>
      </c>
      <c r="R159" s="89" t="str">
        <f t="shared" si="29"/>
        <v/>
      </c>
      <c r="S159" s="89" t="str">
        <f t="shared" si="29"/>
        <v/>
      </c>
      <c r="T159" s="89" t="str">
        <f t="shared" si="29"/>
        <v/>
      </c>
      <c r="U159" s="89" t="str">
        <f t="shared" si="29"/>
        <v/>
      </c>
      <c r="V159" s="89" t="str">
        <f t="shared" si="30"/>
        <v/>
      </c>
      <c r="W159" s="89" t="str">
        <f t="shared" si="30"/>
        <v/>
      </c>
      <c r="X159" s="89" t="str">
        <f t="shared" si="30"/>
        <v/>
      </c>
      <c r="Y159" s="89" t="str">
        <f t="shared" si="30"/>
        <v/>
      </c>
      <c r="Z159" s="89" t="str">
        <f t="shared" si="30"/>
        <v/>
      </c>
      <c r="AA159" s="89" t="str">
        <f t="shared" si="30"/>
        <v/>
      </c>
      <c r="AB159" s="89" t="str">
        <f t="shared" si="30"/>
        <v/>
      </c>
      <c r="AC159" s="89" t="str">
        <f t="shared" si="30"/>
        <v/>
      </c>
      <c r="AD159" s="89" t="str">
        <f t="shared" si="30"/>
        <v/>
      </c>
      <c r="AE159" s="89" t="str">
        <f t="shared" si="30"/>
        <v/>
      </c>
      <c r="AF159" s="89" t="str">
        <f t="shared" si="31"/>
        <v/>
      </c>
      <c r="AG159" s="89" t="str">
        <f t="shared" si="31"/>
        <v/>
      </c>
      <c r="AH159" s="89" t="str">
        <f t="shared" si="31"/>
        <v/>
      </c>
      <c r="AI159" s="89" t="str">
        <f t="shared" si="31"/>
        <v/>
      </c>
      <c r="AJ159" s="89" t="str">
        <f t="shared" si="31"/>
        <v/>
      </c>
      <c r="AK159" s="89" t="str">
        <f t="shared" si="31"/>
        <v/>
      </c>
      <c r="AL159" s="89" t="str">
        <f t="shared" si="31"/>
        <v/>
      </c>
      <c r="AM159" s="89" t="str">
        <f t="shared" si="31"/>
        <v/>
      </c>
      <c r="AN159" s="89" t="str">
        <f t="shared" si="31"/>
        <v/>
      </c>
      <c r="AO159" s="89" t="str">
        <f t="shared" si="31"/>
        <v/>
      </c>
    </row>
    <row r="160" spans="8:41" hidden="1" outlineLevel="1" x14ac:dyDescent="0.75">
      <c r="H160" s="61" t="str">
        <f t="shared" si="28"/>
        <v/>
      </c>
      <c r="L160" s="89" t="str">
        <f t="shared" si="29"/>
        <v/>
      </c>
      <c r="M160" s="89" t="str">
        <f t="shared" si="29"/>
        <v/>
      </c>
      <c r="N160" s="89" t="str">
        <f t="shared" si="29"/>
        <v/>
      </c>
      <c r="O160" s="89" t="str">
        <f t="shared" si="29"/>
        <v/>
      </c>
      <c r="P160" s="89" t="str">
        <f t="shared" si="29"/>
        <v/>
      </c>
      <c r="Q160" s="89" t="str">
        <f t="shared" si="29"/>
        <v/>
      </c>
      <c r="R160" s="89" t="str">
        <f t="shared" si="29"/>
        <v/>
      </c>
      <c r="S160" s="89" t="str">
        <f t="shared" si="29"/>
        <v/>
      </c>
      <c r="T160" s="89" t="str">
        <f t="shared" si="29"/>
        <v/>
      </c>
      <c r="U160" s="89" t="str">
        <f t="shared" si="29"/>
        <v/>
      </c>
      <c r="V160" s="89" t="str">
        <f t="shared" si="30"/>
        <v/>
      </c>
      <c r="W160" s="89" t="str">
        <f t="shared" si="30"/>
        <v/>
      </c>
      <c r="X160" s="89" t="str">
        <f t="shared" si="30"/>
        <v/>
      </c>
      <c r="Y160" s="89" t="str">
        <f t="shared" si="30"/>
        <v/>
      </c>
      <c r="Z160" s="89" t="str">
        <f t="shared" si="30"/>
        <v/>
      </c>
      <c r="AA160" s="89" t="str">
        <f t="shared" si="30"/>
        <v/>
      </c>
      <c r="AB160" s="89" t="str">
        <f t="shared" si="30"/>
        <v/>
      </c>
      <c r="AC160" s="89" t="str">
        <f t="shared" si="30"/>
        <v/>
      </c>
      <c r="AD160" s="89" t="str">
        <f t="shared" si="30"/>
        <v/>
      </c>
      <c r="AE160" s="89" t="str">
        <f t="shared" si="30"/>
        <v/>
      </c>
      <c r="AF160" s="89" t="str">
        <f t="shared" si="31"/>
        <v/>
      </c>
      <c r="AG160" s="89" t="str">
        <f t="shared" si="31"/>
        <v/>
      </c>
      <c r="AH160" s="89" t="str">
        <f t="shared" si="31"/>
        <v/>
      </c>
      <c r="AI160" s="89" t="str">
        <f t="shared" si="31"/>
        <v/>
      </c>
      <c r="AJ160" s="89" t="str">
        <f t="shared" si="31"/>
        <v/>
      </c>
      <c r="AK160" s="89" t="str">
        <f t="shared" si="31"/>
        <v/>
      </c>
      <c r="AL160" s="89" t="str">
        <f t="shared" si="31"/>
        <v/>
      </c>
      <c r="AM160" s="89" t="str">
        <f t="shared" si="31"/>
        <v/>
      </c>
      <c r="AN160" s="89" t="str">
        <f t="shared" si="31"/>
        <v/>
      </c>
      <c r="AO160" s="89" t="str">
        <f t="shared" si="31"/>
        <v/>
      </c>
    </row>
    <row r="161" spans="8:41" hidden="1" outlineLevel="1" x14ac:dyDescent="0.75">
      <c r="H161" s="61" t="str">
        <f t="shared" si="28"/>
        <v/>
      </c>
      <c r="L161" s="89" t="str">
        <f t="shared" si="29"/>
        <v/>
      </c>
      <c r="M161" s="89" t="str">
        <f t="shared" si="29"/>
        <v/>
      </c>
      <c r="N161" s="89" t="str">
        <f t="shared" si="29"/>
        <v/>
      </c>
      <c r="O161" s="89" t="str">
        <f t="shared" si="29"/>
        <v/>
      </c>
      <c r="P161" s="89" t="str">
        <f t="shared" si="29"/>
        <v/>
      </c>
      <c r="Q161" s="89" t="str">
        <f t="shared" si="29"/>
        <v/>
      </c>
      <c r="R161" s="89" t="str">
        <f t="shared" si="29"/>
        <v/>
      </c>
      <c r="S161" s="89" t="str">
        <f t="shared" si="29"/>
        <v/>
      </c>
      <c r="T161" s="89" t="str">
        <f t="shared" si="29"/>
        <v/>
      </c>
      <c r="U161" s="89" t="str">
        <f t="shared" si="29"/>
        <v/>
      </c>
      <c r="V161" s="89" t="str">
        <f t="shared" si="30"/>
        <v/>
      </c>
      <c r="W161" s="89" t="str">
        <f t="shared" si="30"/>
        <v/>
      </c>
      <c r="X161" s="89" t="str">
        <f t="shared" si="30"/>
        <v/>
      </c>
      <c r="Y161" s="89" t="str">
        <f t="shared" si="30"/>
        <v/>
      </c>
      <c r="Z161" s="89" t="str">
        <f t="shared" si="30"/>
        <v/>
      </c>
      <c r="AA161" s="89" t="str">
        <f t="shared" si="30"/>
        <v/>
      </c>
      <c r="AB161" s="89" t="str">
        <f t="shared" si="30"/>
        <v/>
      </c>
      <c r="AC161" s="89" t="str">
        <f t="shared" si="30"/>
        <v/>
      </c>
      <c r="AD161" s="89" t="str">
        <f t="shared" si="30"/>
        <v/>
      </c>
      <c r="AE161" s="89" t="str">
        <f t="shared" si="30"/>
        <v/>
      </c>
      <c r="AF161" s="89" t="str">
        <f t="shared" si="31"/>
        <v/>
      </c>
      <c r="AG161" s="89" t="str">
        <f t="shared" si="31"/>
        <v/>
      </c>
      <c r="AH161" s="89" t="str">
        <f t="shared" si="31"/>
        <v/>
      </c>
      <c r="AI161" s="89" t="str">
        <f t="shared" si="31"/>
        <v/>
      </c>
      <c r="AJ161" s="89" t="str">
        <f t="shared" si="31"/>
        <v/>
      </c>
      <c r="AK161" s="89" t="str">
        <f t="shared" si="31"/>
        <v/>
      </c>
      <c r="AL161" s="89" t="str">
        <f t="shared" si="31"/>
        <v/>
      </c>
      <c r="AM161" s="89" t="str">
        <f t="shared" si="31"/>
        <v/>
      </c>
      <c r="AN161" s="89" t="str">
        <f t="shared" si="31"/>
        <v/>
      </c>
      <c r="AO161" s="89" t="str">
        <f t="shared" si="31"/>
        <v/>
      </c>
    </row>
    <row r="162" spans="8:41" hidden="1" outlineLevel="1" x14ac:dyDescent="0.75">
      <c r="H162" s="61" t="str">
        <f t="shared" si="28"/>
        <v/>
      </c>
      <c r="L162" s="89" t="str">
        <f t="shared" si="29"/>
        <v/>
      </c>
      <c r="M162" s="89" t="str">
        <f t="shared" si="29"/>
        <v/>
      </c>
      <c r="N162" s="89" t="str">
        <f t="shared" si="29"/>
        <v/>
      </c>
      <c r="O162" s="89" t="str">
        <f t="shared" si="29"/>
        <v/>
      </c>
      <c r="P162" s="89" t="str">
        <f t="shared" si="29"/>
        <v/>
      </c>
      <c r="Q162" s="89" t="str">
        <f t="shared" si="29"/>
        <v/>
      </c>
      <c r="R162" s="89" t="str">
        <f t="shared" si="29"/>
        <v/>
      </c>
      <c r="S162" s="89" t="str">
        <f t="shared" si="29"/>
        <v/>
      </c>
      <c r="T162" s="89" t="str">
        <f t="shared" si="29"/>
        <v/>
      </c>
      <c r="U162" s="89" t="str">
        <f t="shared" si="29"/>
        <v/>
      </c>
      <c r="V162" s="89" t="str">
        <f t="shared" si="30"/>
        <v/>
      </c>
      <c r="W162" s="89" t="str">
        <f t="shared" si="30"/>
        <v/>
      </c>
      <c r="X162" s="89" t="str">
        <f t="shared" si="30"/>
        <v/>
      </c>
      <c r="Y162" s="89" t="str">
        <f t="shared" si="30"/>
        <v/>
      </c>
      <c r="Z162" s="89" t="str">
        <f t="shared" si="30"/>
        <v/>
      </c>
      <c r="AA162" s="89" t="str">
        <f t="shared" si="30"/>
        <v/>
      </c>
      <c r="AB162" s="89" t="str">
        <f t="shared" si="30"/>
        <v/>
      </c>
      <c r="AC162" s="89" t="str">
        <f t="shared" si="30"/>
        <v/>
      </c>
      <c r="AD162" s="89" t="str">
        <f t="shared" si="30"/>
        <v/>
      </c>
      <c r="AE162" s="89" t="str">
        <f t="shared" si="30"/>
        <v/>
      </c>
      <c r="AF162" s="89" t="str">
        <f t="shared" si="31"/>
        <v/>
      </c>
      <c r="AG162" s="89" t="str">
        <f t="shared" si="31"/>
        <v/>
      </c>
      <c r="AH162" s="89" t="str">
        <f t="shared" si="31"/>
        <v/>
      </c>
      <c r="AI162" s="89" t="str">
        <f t="shared" si="31"/>
        <v/>
      </c>
      <c r="AJ162" s="89" t="str">
        <f t="shared" si="31"/>
        <v/>
      </c>
      <c r="AK162" s="89" t="str">
        <f t="shared" si="31"/>
        <v/>
      </c>
      <c r="AL162" s="89" t="str">
        <f t="shared" si="31"/>
        <v/>
      </c>
      <c r="AM162" s="89" t="str">
        <f t="shared" si="31"/>
        <v/>
      </c>
      <c r="AN162" s="89" t="str">
        <f t="shared" si="31"/>
        <v/>
      </c>
      <c r="AO162" s="89" t="str">
        <f t="shared" si="31"/>
        <v/>
      </c>
    </row>
    <row r="163" spans="8:41" hidden="1" outlineLevel="1" x14ac:dyDescent="0.75">
      <c r="H163" s="61" t="str">
        <f t="shared" si="28"/>
        <v/>
      </c>
      <c r="L163" s="89" t="str">
        <f t="shared" ref="L163:U172" si="32">IF(AND($H163&lt;&gt;"",L$66&lt;&gt;""),IF(AND(L$66&gt;=$H163,L$66&lt;$H163+$D$28),SUMIFS($L$152:$AO$152,$L$66:$AO$66,$H163)/$D$28,0),"")</f>
        <v/>
      </c>
      <c r="M163" s="89" t="str">
        <f t="shared" si="32"/>
        <v/>
      </c>
      <c r="N163" s="89" t="str">
        <f t="shared" si="32"/>
        <v/>
      </c>
      <c r="O163" s="89" t="str">
        <f t="shared" si="32"/>
        <v/>
      </c>
      <c r="P163" s="89" t="str">
        <f t="shared" si="32"/>
        <v/>
      </c>
      <c r="Q163" s="89" t="str">
        <f t="shared" si="32"/>
        <v/>
      </c>
      <c r="R163" s="89" t="str">
        <f t="shared" si="32"/>
        <v/>
      </c>
      <c r="S163" s="89" t="str">
        <f t="shared" si="32"/>
        <v/>
      </c>
      <c r="T163" s="89" t="str">
        <f t="shared" si="32"/>
        <v/>
      </c>
      <c r="U163" s="89" t="str">
        <f t="shared" si="32"/>
        <v/>
      </c>
      <c r="V163" s="89" t="str">
        <f t="shared" ref="V163:AE172" si="33">IF(AND($H163&lt;&gt;"",V$66&lt;&gt;""),IF(AND(V$66&gt;=$H163,V$66&lt;$H163+$D$28),SUMIFS($L$152:$AO$152,$L$66:$AO$66,$H163)/$D$28,0),"")</f>
        <v/>
      </c>
      <c r="W163" s="89" t="str">
        <f t="shared" si="33"/>
        <v/>
      </c>
      <c r="X163" s="89" t="str">
        <f t="shared" si="33"/>
        <v/>
      </c>
      <c r="Y163" s="89" t="str">
        <f t="shared" si="33"/>
        <v/>
      </c>
      <c r="Z163" s="89" t="str">
        <f t="shared" si="33"/>
        <v/>
      </c>
      <c r="AA163" s="89" t="str">
        <f t="shared" si="33"/>
        <v/>
      </c>
      <c r="AB163" s="89" t="str">
        <f t="shared" si="33"/>
        <v/>
      </c>
      <c r="AC163" s="89" t="str">
        <f t="shared" si="33"/>
        <v/>
      </c>
      <c r="AD163" s="89" t="str">
        <f t="shared" si="33"/>
        <v/>
      </c>
      <c r="AE163" s="89" t="str">
        <f t="shared" si="33"/>
        <v/>
      </c>
      <c r="AF163" s="89" t="str">
        <f t="shared" ref="AF163:AO172" si="34">IF(AND($H163&lt;&gt;"",AF$66&lt;&gt;""),IF(AND(AF$66&gt;=$H163,AF$66&lt;$H163+$D$28),SUMIFS($L$152:$AO$152,$L$66:$AO$66,$H163)/$D$28,0),"")</f>
        <v/>
      </c>
      <c r="AG163" s="89" t="str">
        <f t="shared" si="34"/>
        <v/>
      </c>
      <c r="AH163" s="89" t="str">
        <f t="shared" si="34"/>
        <v/>
      </c>
      <c r="AI163" s="89" t="str">
        <f t="shared" si="34"/>
        <v/>
      </c>
      <c r="AJ163" s="89" t="str">
        <f t="shared" si="34"/>
        <v/>
      </c>
      <c r="AK163" s="89" t="str">
        <f t="shared" si="34"/>
        <v/>
      </c>
      <c r="AL163" s="89" t="str">
        <f t="shared" si="34"/>
        <v/>
      </c>
      <c r="AM163" s="89" t="str">
        <f t="shared" si="34"/>
        <v/>
      </c>
      <c r="AN163" s="89" t="str">
        <f t="shared" si="34"/>
        <v/>
      </c>
      <c r="AO163" s="89" t="str">
        <f t="shared" si="34"/>
        <v/>
      </c>
    </row>
    <row r="164" spans="8:41" hidden="1" outlineLevel="1" x14ac:dyDescent="0.75">
      <c r="H164" s="61" t="str">
        <f t="shared" si="28"/>
        <v/>
      </c>
      <c r="L164" s="89" t="str">
        <f t="shared" si="32"/>
        <v/>
      </c>
      <c r="M164" s="89" t="str">
        <f t="shared" si="32"/>
        <v/>
      </c>
      <c r="N164" s="89" t="str">
        <f t="shared" si="32"/>
        <v/>
      </c>
      <c r="O164" s="89" t="str">
        <f t="shared" si="32"/>
        <v/>
      </c>
      <c r="P164" s="89" t="str">
        <f t="shared" si="32"/>
        <v/>
      </c>
      <c r="Q164" s="89" t="str">
        <f t="shared" si="32"/>
        <v/>
      </c>
      <c r="R164" s="89" t="str">
        <f t="shared" si="32"/>
        <v/>
      </c>
      <c r="S164" s="89" t="str">
        <f t="shared" si="32"/>
        <v/>
      </c>
      <c r="T164" s="89" t="str">
        <f t="shared" si="32"/>
        <v/>
      </c>
      <c r="U164" s="89" t="str">
        <f t="shared" si="32"/>
        <v/>
      </c>
      <c r="V164" s="89" t="str">
        <f t="shared" si="33"/>
        <v/>
      </c>
      <c r="W164" s="89" t="str">
        <f t="shared" si="33"/>
        <v/>
      </c>
      <c r="X164" s="89" t="str">
        <f t="shared" si="33"/>
        <v/>
      </c>
      <c r="Y164" s="89" t="str">
        <f t="shared" si="33"/>
        <v/>
      </c>
      <c r="Z164" s="89" t="str">
        <f t="shared" si="33"/>
        <v/>
      </c>
      <c r="AA164" s="89" t="str">
        <f t="shared" si="33"/>
        <v/>
      </c>
      <c r="AB164" s="89" t="str">
        <f t="shared" si="33"/>
        <v/>
      </c>
      <c r="AC164" s="89" t="str">
        <f t="shared" si="33"/>
        <v/>
      </c>
      <c r="AD164" s="89" t="str">
        <f t="shared" si="33"/>
        <v/>
      </c>
      <c r="AE164" s="89" t="str">
        <f t="shared" si="33"/>
        <v/>
      </c>
      <c r="AF164" s="89" t="str">
        <f t="shared" si="34"/>
        <v/>
      </c>
      <c r="AG164" s="89" t="str">
        <f t="shared" si="34"/>
        <v/>
      </c>
      <c r="AH164" s="89" t="str">
        <f t="shared" si="34"/>
        <v/>
      </c>
      <c r="AI164" s="89" t="str">
        <f t="shared" si="34"/>
        <v/>
      </c>
      <c r="AJ164" s="89" t="str">
        <f t="shared" si="34"/>
        <v/>
      </c>
      <c r="AK164" s="89" t="str">
        <f t="shared" si="34"/>
        <v/>
      </c>
      <c r="AL164" s="89" t="str">
        <f t="shared" si="34"/>
        <v/>
      </c>
      <c r="AM164" s="89" t="str">
        <f t="shared" si="34"/>
        <v/>
      </c>
      <c r="AN164" s="89" t="str">
        <f t="shared" si="34"/>
        <v/>
      </c>
      <c r="AO164" s="89" t="str">
        <f t="shared" si="34"/>
        <v/>
      </c>
    </row>
    <row r="165" spans="8:41" hidden="1" outlineLevel="1" x14ac:dyDescent="0.75">
      <c r="H165" s="61" t="str">
        <f t="shared" si="28"/>
        <v/>
      </c>
      <c r="L165" s="89" t="str">
        <f t="shared" si="32"/>
        <v/>
      </c>
      <c r="M165" s="89" t="str">
        <f t="shared" si="32"/>
        <v/>
      </c>
      <c r="N165" s="89" t="str">
        <f t="shared" si="32"/>
        <v/>
      </c>
      <c r="O165" s="89" t="str">
        <f t="shared" si="32"/>
        <v/>
      </c>
      <c r="P165" s="89" t="str">
        <f t="shared" si="32"/>
        <v/>
      </c>
      <c r="Q165" s="89" t="str">
        <f t="shared" si="32"/>
        <v/>
      </c>
      <c r="R165" s="89" t="str">
        <f t="shared" si="32"/>
        <v/>
      </c>
      <c r="S165" s="89" t="str">
        <f t="shared" si="32"/>
        <v/>
      </c>
      <c r="T165" s="89" t="str">
        <f t="shared" si="32"/>
        <v/>
      </c>
      <c r="U165" s="89" t="str">
        <f t="shared" si="32"/>
        <v/>
      </c>
      <c r="V165" s="89" t="str">
        <f t="shared" si="33"/>
        <v/>
      </c>
      <c r="W165" s="89" t="str">
        <f t="shared" si="33"/>
        <v/>
      </c>
      <c r="X165" s="89" t="str">
        <f t="shared" si="33"/>
        <v/>
      </c>
      <c r="Y165" s="89" t="str">
        <f t="shared" si="33"/>
        <v/>
      </c>
      <c r="Z165" s="89" t="str">
        <f t="shared" si="33"/>
        <v/>
      </c>
      <c r="AA165" s="89" t="str">
        <f t="shared" si="33"/>
        <v/>
      </c>
      <c r="AB165" s="89" t="str">
        <f t="shared" si="33"/>
        <v/>
      </c>
      <c r="AC165" s="89" t="str">
        <f t="shared" si="33"/>
        <v/>
      </c>
      <c r="AD165" s="89" t="str">
        <f t="shared" si="33"/>
        <v/>
      </c>
      <c r="AE165" s="89" t="str">
        <f t="shared" si="33"/>
        <v/>
      </c>
      <c r="AF165" s="89" t="str">
        <f t="shared" si="34"/>
        <v/>
      </c>
      <c r="AG165" s="89" t="str">
        <f t="shared" si="34"/>
        <v/>
      </c>
      <c r="AH165" s="89" t="str">
        <f t="shared" si="34"/>
        <v/>
      </c>
      <c r="AI165" s="89" t="str">
        <f t="shared" si="34"/>
        <v/>
      </c>
      <c r="AJ165" s="89" t="str">
        <f t="shared" si="34"/>
        <v/>
      </c>
      <c r="AK165" s="89" t="str">
        <f t="shared" si="34"/>
        <v/>
      </c>
      <c r="AL165" s="89" t="str">
        <f t="shared" si="34"/>
        <v/>
      </c>
      <c r="AM165" s="89" t="str">
        <f t="shared" si="34"/>
        <v/>
      </c>
      <c r="AN165" s="89" t="str">
        <f t="shared" si="34"/>
        <v/>
      </c>
      <c r="AO165" s="89" t="str">
        <f t="shared" si="34"/>
        <v/>
      </c>
    </row>
    <row r="166" spans="8:41" hidden="1" outlineLevel="1" x14ac:dyDescent="0.75">
      <c r="H166" s="61" t="str">
        <f t="shared" si="28"/>
        <v/>
      </c>
      <c r="L166" s="89" t="str">
        <f t="shared" si="32"/>
        <v/>
      </c>
      <c r="M166" s="89" t="str">
        <f t="shared" si="32"/>
        <v/>
      </c>
      <c r="N166" s="89" t="str">
        <f t="shared" si="32"/>
        <v/>
      </c>
      <c r="O166" s="89" t="str">
        <f t="shared" si="32"/>
        <v/>
      </c>
      <c r="P166" s="89" t="str">
        <f t="shared" si="32"/>
        <v/>
      </c>
      <c r="Q166" s="89" t="str">
        <f t="shared" si="32"/>
        <v/>
      </c>
      <c r="R166" s="89" t="str">
        <f t="shared" si="32"/>
        <v/>
      </c>
      <c r="S166" s="89" t="str">
        <f t="shared" si="32"/>
        <v/>
      </c>
      <c r="T166" s="89" t="str">
        <f t="shared" si="32"/>
        <v/>
      </c>
      <c r="U166" s="89" t="str">
        <f t="shared" si="32"/>
        <v/>
      </c>
      <c r="V166" s="89" t="str">
        <f t="shared" si="33"/>
        <v/>
      </c>
      <c r="W166" s="89" t="str">
        <f t="shared" si="33"/>
        <v/>
      </c>
      <c r="X166" s="89" t="str">
        <f t="shared" si="33"/>
        <v/>
      </c>
      <c r="Y166" s="89" t="str">
        <f t="shared" si="33"/>
        <v/>
      </c>
      <c r="Z166" s="89" t="str">
        <f t="shared" si="33"/>
        <v/>
      </c>
      <c r="AA166" s="89" t="str">
        <f t="shared" si="33"/>
        <v/>
      </c>
      <c r="AB166" s="89" t="str">
        <f t="shared" si="33"/>
        <v/>
      </c>
      <c r="AC166" s="89" t="str">
        <f t="shared" si="33"/>
        <v/>
      </c>
      <c r="AD166" s="89" t="str">
        <f t="shared" si="33"/>
        <v/>
      </c>
      <c r="AE166" s="89" t="str">
        <f t="shared" si="33"/>
        <v/>
      </c>
      <c r="AF166" s="89" t="str">
        <f t="shared" si="34"/>
        <v/>
      </c>
      <c r="AG166" s="89" t="str">
        <f t="shared" si="34"/>
        <v/>
      </c>
      <c r="AH166" s="89" t="str">
        <f t="shared" si="34"/>
        <v/>
      </c>
      <c r="AI166" s="89" t="str">
        <f t="shared" si="34"/>
        <v/>
      </c>
      <c r="AJ166" s="89" t="str">
        <f t="shared" si="34"/>
        <v/>
      </c>
      <c r="AK166" s="89" t="str">
        <f t="shared" si="34"/>
        <v/>
      </c>
      <c r="AL166" s="89" t="str">
        <f t="shared" si="34"/>
        <v/>
      </c>
      <c r="AM166" s="89" t="str">
        <f t="shared" si="34"/>
        <v/>
      </c>
      <c r="AN166" s="89" t="str">
        <f t="shared" si="34"/>
        <v/>
      </c>
      <c r="AO166" s="89" t="str">
        <f t="shared" si="34"/>
        <v/>
      </c>
    </row>
    <row r="167" spans="8:41" hidden="1" outlineLevel="1" x14ac:dyDescent="0.75">
      <c r="H167" s="61" t="str">
        <f t="shared" si="28"/>
        <v/>
      </c>
      <c r="L167" s="89" t="str">
        <f t="shared" si="32"/>
        <v/>
      </c>
      <c r="M167" s="89" t="str">
        <f t="shared" si="32"/>
        <v/>
      </c>
      <c r="N167" s="89" t="str">
        <f t="shared" si="32"/>
        <v/>
      </c>
      <c r="O167" s="89" t="str">
        <f t="shared" si="32"/>
        <v/>
      </c>
      <c r="P167" s="89" t="str">
        <f t="shared" si="32"/>
        <v/>
      </c>
      <c r="Q167" s="89" t="str">
        <f t="shared" si="32"/>
        <v/>
      </c>
      <c r="R167" s="89" t="str">
        <f t="shared" si="32"/>
        <v/>
      </c>
      <c r="S167" s="89" t="str">
        <f t="shared" si="32"/>
        <v/>
      </c>
      <c r="T167" s="89" t="str">
        <f t="shared" si="32"/>
        <v/>
      </c>
      <c r="U167" s="89" t="str">
        <f t="shared" si="32"/>
        <v/>
      </c>
      <c r="V167" s="89" t="str">
        <f t="shared" si="33"/>
        <v/>
      </c>
      <c r="W167" s="89" t="str">
        <f t="shared" si="33"/>
        <v/>
      </c>
      <c r="X167" s="89" t="str">
        <f t="shared" si="33"/>
        <v/>
      </c>
      <c r="Y167" s="89" t="str">
        <f t="shared" si="33"/>
        <v/>
      </c>
      <c r="Z167" s="89" t="str">
        <f t="shared" si="33"/>
        <v/>
      </c>
      <c r="AA167" s="89" t="str">
        <f t="shared" si="33"/>
        <v/>
      </c>
      <c r="AB167" s="89" t="str">
        <f t="shared" si="33"/>
        <v/>
      </c>
      <c r="AC167" s="89" t="str">
        <f t="shared" si="33"/>
        <v/>
      </c>
      <c r="AD167" s="89" t="str">
        <f t="shared" si="33"/>
        <v/>
      </c>
      <c r="AE167" s="89" t="str">
        <f t="shared" si="33"/>
        <v/>
      </c>
      <c r="AF167" s="89" t="str">
        <f t="shared" si="34"/>
        <v/>
      </c>
      <c r="AG167" s="89" t="str">
        <f t="shared" si="34"/>
        <v/>
      </c>
      <c r="AH167" s="89" t="str">
        <f t="shared" si="34"/>
        <v/>
      </c>
      <c r="AI167" s="89" t="str">
        <f t="shared" si="34"/>
        <v/>
      </c>
      <c r="AJ167" s="89" t="str">
        <f t="shared" si="34"/>
        <v/>
      </c>
      <c r="AK167" s="89" t="str">
        <f t="shared" si="34"/>
        <v/>
      </c>
      <c r="AL167" s="89" t="str">
        <f t="shared" si="34"/>
        <v/>
      </c>
      <c r="AM167" s="89" t="str">
        <f t="shared" si="34"/>
        <v/>
      </c>
      <c r="AN167" s="89" t="str">
        <f t="shared" si="34"/>
        <v/>
      </c>
      <c r="AO167" s="89" t="str">
        <f t="shared" si="34"/>
        <v/>
      </c>
    </row>
    <row r="168" spans="8:41" hidden="1" outlineLevel="1" x14ac:dyDescent="0.75">
      <c r="H168" s="61" t="str">
        <f t="shared" si="28"/>
        <v/>
      </c>
      <c r="L168" s="89" t="str">
        <f t="shared" si="32"/>
        <v/>
      </c>
      <c r="M168" s="89" t="str">
        <f t="shared" si="32"/>
        <v/>
      </c>
      <c r="N168" s="89" t="str">
        <f t="shared" si="32"/>
        <v/>
      </c>
      <c r="O168" s="89" t="str">
        <f t="shared" si="32"/>
        <v/>
      </c>
      <c r="P168" s="89" t="str">
        <f t="shared" si="32"/>
        <v/>
      </c>
      <c r="Q168" s="89" t="str">
        <f t="shared" si="32"/>
        <v/>
      </c>
      <c r="R168" s="89" t="str">
        <f t="shared" si="32"/>
        <v/>
      </c>
      <c r="S168" s="89" t="str">
        <f t="shared" si="32"/>
        <v/>
      </c>
      <c r="T168" s="89" t="str">
        <f t="shared" si="32"/>
        <v/>
      </c>
      <c r="U168" s="89" t="str">
        <f t="shared" si="32"/>
        <v/>
      </c>
      <c r="V168" s="89" t="str">
        <f t="shared" si="33"/>
        <v/>
      </c>
      <c r="W168" s="89" t="str">
        <f t="shared" si="33"/>
        <v/>
      </c>
      <c r="X168" s="89" t="str">
        <f t="shared" si="33"/>
        <v/>
      </c>
      <c r="Y168" s="89" t="str">
        <f t="shared" si="33"/>
        <v/>
      </c>
      <c r="Z168" s="89" t="str">
        <f t="shared" si="33"/>
        <v/>
      </c>
      <c r="AA168" s="89" t="str">
        <f t="shared" si="33"/>
        <v/>
      </c>
      <c r="AB168" s="89" t="str">
        <f t="shared" si="33"/>
        <v/>
      </c>
      <c r="AC168" s="89" t="str">
        <f t="shared" si="33"/>
        <v/>
      </c>
      <c r="AD168" s="89" t="str">
        <f t="shared" si="33"/>
        <v/>
      </c>
      <c r="AE168" s="89" t="str">
        <f t="shared" si="33"/>
        <v/>
      </c>
      <c r="AF168" s="89" t="str">
        <f t="shared" si="34"/>
        <v/>
      </c>
      <c r="AG168" s="89" t="str">
        <f t="shared" si="34"/>
        <v/>
      </c>
      <c r="AH168" s="89" t="str">
        <f t="shared" si="34"/>
        <v/>
      </c>
      <c r="AI168" s="89" t="str">
        <f t="shared" si="34"/>
        <v/>
      </c>
      <c r="AJ168" s="89" t="str">
        <f t="shared" si="34"/>
        <v/>
      </c>
      <c r="AK168" s="89" t="str">
        <f t="shared" si="34"/>
        <v/>
      </c>
      <c r="AL168" s="89" t="str">
        <f t="shared" si="34"/>
        <v/>
      </c>
      <c r="AM168" s="89" t="str">
        <f t="shared" si="34"/>
        <v/>
      </c>
      <c r="AN168" s="89" t="str">
        <f t="shared" si="34"/>
        <v/>
      </c>
      <c r="AO168" s="89" t="str">
        <f t="shared" si="34"/>
        <v/>
      </c>
    </row>
    <row r="169" spans="8:41" hidden="1" outlineLevel="1" x14ac:dyDescent="0.75">
      <c r="H169" s="61" t="str">
        <f t="shared" si="28"/>
        <v/>
      </c>
      <c r="L169" s="89" t="str">
        <f t="shared" si="32"/>
        <v/>
      </c>
      <c r="M169" s="89" t="str">
        <f t="shared" si="32"/>
        <v/>
      </c>
      <c r="N169" s="89" t="str">
        <f t="shared" si="32"/>
        <v/>
      </c>
      <c r="O169" s="89" t="str">
        <f t="shared" si="32"/>
        <v/>
      </c>
      <c r="P169" s="89" t="str">
        <f t="shared" si="32"/>
        <v/>
      </c>
      <c r="Q169" s="89" t="str">
        <f t="shared" si="32"/>
        <v/>
      </c>
      <c r="R169" s="89" t="str">
        <f t="shared" si="32"/>
        <v/>
      </c>
      <c r="S169" s="89" t="str">
        <f t="shared" si="32"/>
        <v/>
      </c>
      <c r="T169" s="89" t="str">
        <f t="shared" si="32"/>
        <v/>
      </c>
      <c r="U169" s="89" t="str">
        <f t="shared" si="32"/>
        <v/>
      </c>
      <c r="V169" s="89" t="str">
        <f t="shared" si="33"/>
        <v/>
      </c>
      <c r="W169" s="89" t="str">
        <f t="shared" si="33"/>
        <v/>
      </c>
      <c r="X169" s="89" t="str">
        <f t="shared" si="33"/>
        <v/>
      </c>
      <c r="Y169" s="89" t="str">
        <f t="shared" si="33"/>
        <v/>
      </c>
      <c r="Z169" s="89" t="str">
        <f t="shared" si="33"/>
        <v/>
      </c>
      <c r="AA169" s="89" t="str">
        <f t="shared" si="33"/>
        <v/>
      </c>
      <c r="AB169" s="89" t="str">
        <f t="shared" si="33"/>
        <v/>
      </c>
      <c r="AC169" s="89" t="str">
        <f t="shared" si="33"/>
        <v/>
      </c>
      <c r="AD169" s="89" t="str">
        <f t="shared" si="33"/>
        <v/>
      </c>
      <c r="AE169" s="89" t="str">
        <f t="shared" si="33"/>
        <v/>
      </c>
      <c r="AF169" s="89" t="str">
        <f t="shared" si="34"/>
        <v/>
      </c>
      <c r="AG169" s="89" t="str">
        <f t="shared" si="34"/>
        <v/>
      </c>
      <c r="AH169" s="89" t="str">
        <f t="shared" si="34"/>
        <v/>
      </c>
      <c r="AI169" s="89" t="str">
        <f t="shared" si="34"/>
        <v/>
      </c>
      <c r="AJ169" s="89" t="str">
        <f t="shared" si="34"/>
        <v/>
      </c>
      <c r="AK169" s="89" t="str">
        <f t="shared" si="34"/>
        <v/>
      </c>
      <c r="AL169" s="89" t="str">
        <f t="shared" si="34"/>
        <v/>
      </c>
      <c r="AM169" s="89" t="str">
        <f t="shared" si="34"/>
        <v/>
      </c>
      <c r="AN169" s="89" t="str">
        <f t="shared" si="34"/>
        <v/>
      </c>
      <c r="AO169" s="89" t="str">
        <f t="shared" si="34"/>
        <v/>
      </c>
    </row>
    <row r="170" spans="8:41" hidden="1" outlineLevel="1" x14ac:dyDescent="0.75">
      <c r="H170" s="61" t="str">
        <f t="shared" si="28"/>
        <v/>
      </c>
      <c r="L170" s="89" t="str">
        <f t="shared" si="32"/>
        <v/>
      </c>
      <c r="M170" s="89" t="str">
        <f t="shared" si="32"/>
        <v/>
      </c>
      <c r="N170" s="89" t="str">
        <f t="shared" si="32"/>
        <v/>
      </c>
      <c r="O170" s="89" t="str">
        <f t="shared" si="32"/>
        <v/>
      </c>
      <c r="P170" s="89" t="str">
        <f t="shared" si="32"/>
        <v/>
      </c>
      <c r="Q170" s="89" t="str">
        <f t="shared" si="32"/>
        <v/>
      </c>
      <c r="R170" s="89" t="str">
        <f t="shared" si="32"/>
        <v/>
      </c>
      <c r="S170" s="89" t="str">
        <f t="shared" si="32"/>
        <v/>
      </c>
      <c r="T170" s="89" t="str">
        <f t="shared" si="32"/>
        <v/>
      </c>
      <c r="U170" s="89" t="str">
        <f t="shared" si="32"/>
        <v/>
      </c>
      <c r="V170" s="89" t="str">
        <f t="shared" si="33"/>
        <v/>
      </c>
      <c r="W170" s="89" t="str">
        <f t="shared" si="33"/>
        <v/>
      </c>
      <c r="X170" s="89" t="str">
        <f t="shared" si="33"/>
        <v/>
      </c>
      <c r="Y170" s="89" t="str">
        <f t="shared" si="33"/>
        <v/>
      </c>
      <c r="Z170" s="89" t="str">
        <f t="shared" si="33"/>
        <v/>
      </c>
      <c r="AA170" s="89" t="str">
        <f t="shared" si="33"/>
        <v/>
      </c>
      <c r="AB170" s="89" t="str">
        <f t="shared" si="33"/>
        <v/>
      </c>
      <c r="AC170" s="89" t="str">
        <f t="shared" si="33"/>
        <v/>
      </c>
      <c r="AD170" s="89" t="str">
        <f t="shared" si="33"/>
        <v/>
      </c>
      <c r="AE170" s="89" t="str">
        <f t="shared" si="33"/>
        <v/>
      </c>
      <c r="AF170" s="89" t="str">
        <f t="shared" si="34"/>
        <v/>
      </c>
      <c r="AG170" s="89" t="str">
        <f t="shared" si="34"/>
        <v/>
      </c>
      <c r="AH170" s="89" t="str">
        <f t="shared" si="34"/>
        <v/>
      </c>
      <c r="AI170" s="89" t="str">
        <f t="shared" si="34"/>
        <v/>
      </c>
      <c r="AJ170" s="89" t="str">
        <f t="shared" si="34"/>
        <v/>
      </c>
      <c r="AK170" s="89" t="str">
        <f t="shared" si="34"/>
        <v/>
      </c>
      <c r="AL170" s="89" t="str">
        <f t="shared" si="34"/>
        <v/>
      </c>
      <c r="AM170" s="89" t="str">
        <f t="shared" si="34"/>
        <v/>
      </c>
      <c r="AN170" s="89" t="str">
        <f t="shared" si="34"/>
        <v/>
      </c>
      <c r="AO170" s="89" t="str">
        <f t="shared" si="34"/>
        <v/>
      </c>
    </row>
    <row r="171" spans="8:41" hidden="1" outlineLevel="1" x14ac:dyDescent="0.75">
      <c r="H171" s="61" t="str">
        <f t="shared" si="28"/>
        <v/>
      </c>
      <c r="L171" s="89" t="str">
        <f t="shared" si="32"/>
        <v/>
      </c>
      <c r="M171" s="89" t="str">
        <f t="shared" si="32"/>
        <v/>
      </c>
      <c r="N171" s="89" t="str">
        <f t="shared" si="32"/>
        <v/>
      </c>
      <c r="O171" s="89" t="str">
        <f t="shared" si="32"/>
        <v/>
      </c>
      <c r="P171" s="89" t="str">
        <f t="shared" si="32"/>
        <v/>
      </c>
      <c r="Q171" s="89" t="str">
        <f t="shared" si="32"/>
        <v/>
      </c>
      <c r="R171" s="89" t="str">
        <f t="shared" si="32"/>
        <v/>
      </c>
      <c r="S171" s="89" t="str">
        <f t="shared" si="32"/>
        <v/>
      </c>
      <c r="T171" s="89" t="str">
        <f t="shared" si="32"/>
        <v/>
      </c>
      <c r="U171" s="89" t="str">
        <f t="shared" si="32"/>
        <v/>
      </c>
      <c r="V171" s="89" t="str">
        <f t="shared" si="33"/>
        <v/>
      </c>
      <c r="W171" s="89" t="str">
        <f t="shared" si="33"/>
        <v/>
      </c>
      <c r="X171" s="89" t="str">
        <f t="shared" si="33"/>
        <v/>
      </c>
      <c r="Y171" s="89" t="str">
        <f t="shared" si="33"/>
        <v/>
      </c>
      <c r="Z171" s="89" t="str">
        <f t="shared" si="33"/>
        <v/>
      </c>
      <c r="AA171" s="89" t="str">
        <f t="shared" si="33"/>
        <v/>
      </c>
      <c r="AB171" s="89" t="str">
        <f t="shared" si="33"/>
        <v/>
      </c>
      <c r="AC171" s="89" t="str">
        <f t="shared" si="33"/>
        <v/>
      </c>
      <c r="AD171" s="89" t="str">
        <f t="shared" si="33"/>
        <v/>
      </c>
      <c r="AE171" s="89" t="str">
        <f t="shared" si="33"/>
        <v/>
      </c>
      <c r="AF171" s="89" t="str">
        <f t="shared" si="34"/>
        <v/>
      </c>
      <c r="AG171" s="89" t="str">
        <f t="shared" si="34"/>
        <v/>
      </c>
      <c r="AH171" s="89" t="str">
        <f t="shared" si="34"/>
        <v/>
      </c>
      <c r="AI171" s="89" t="str">
        <f t="shared" si="34"/>
        <v/>
      </c>
      <c r="AJ171" s="89" t="str">
        <f t="shared" si="34"/>
        <v/>
      </c>
      <c r="AK171" s="89" t="str">
        <f t="shared" si="34"/>
        <v/>
      </c>
      <c r="AL171" s="89" t="str">
        <f t="shared" si="34"/>
        <v/>
      </c>
      <c r="AM171" s="89" t="str">
        <f t="shared" si="34"/>
        <v/>
      </c>
      <c r="AN171" s="89" t="str">
        <f t="shared" si="34"/>
        <v/>
      </c>
      <c r="AO171" s="89" t="str">
        <f t="shared" si="34"/>
        <v/>
      </c>
    </row>
    <row r="172" spans="8:41" hidden="1" outlineLevel="1" x14ac:dyDescent="0.75">
      <c r="H172" s="61" t="str">
        <f t="shared" si="28"/>
        <v/>
      </c>
      <c r="L172" s="89" t="str">
        <f t="shared" si="32"/>
        <v/>
      </c>
      <c r="M172" s="89" t="str">
        <f t="shared" si="32"/>
        <v/>
      </c>
      <c r="N172" s="89" t="str">
        <f t="shared" si="32"/>
        <v/>
      </c>
      <c r="O172" s="89" t="str">
        <f t="shared" si="32"/>
        <v/>
      </c>
      <c r="P172" s="89" t="str">
        <f t="shared" si="32"/>
        <v/>
      </c>
      <c r="Q172" s="89" t="str">
        <f t="shared" si="32"/>
        <v/>
      </c>
      <c r="R172" s="89" t="str">
        <f t="shared" si="32"/>
        <v/>
      </c>
      <c r="S172" s="89" t="str">
        <f t="shared" si="32"/>
        <v/>
      </c>
      <c r="T172" s="89" t="str">
        <f t="shared" si="32"/>
        <v/>
      </c>
      <c r="U172" s="89" t="str">
        <f t="shared" si="32"/>
        <v/>
      </c>
      <c r="V172" s="89" t="str">
        <f t="shared" si="33"/>
        <v/>
      </c>
      <c r="W172" s="89" t="str">
        <f t="shared" si="33"/>
        <v/>
      </c>
      <c r="X172" s="89" t="str">
        <f t="shared" si="33"/>
        <v/>
      </c>
      <c r="Y172" s="89" t="str">
        <f t="shared" si="33"/>
        <v/>
      </c>
      <c r="Z172" s="89" t="str">
        <f t="shared" si="33"/>
        <v/>
      </c>
      <c r="AA172" s="89" t="str">
        <f t="shared" si="33"/>
        <v/>
      </c>
      <c r="AB172" s="89" t="str">
        <f t="shared" si="33"/>
        <v/>
      </c>
      <c r="AC172" s="89" t="str">
        <f t="shared" si="33"/>
        <v/>
      </c>
      <c r="AD172" s="89" t="str">
        <f t="shared" si="33"/>
        <v/>
      </c>
      <c r="AE172" s="89" t="str">
        <f t="shared" si="33"/>
        <v/>
      </c>
      <c r="AF172" s="89" t="str">
        <f t="shared" si="34"/>
        <v/>
      </c>
      <c r="AG172" s="89" t="str">
        <f t="shared" si="34"/>
        <v/>
      </c>
      <c r="AH172" s="89" t="str">
        <f t="shared" si="34"/>
        <v/>
      </c>
      <c r="AI172" s="89" t="str">
        <f t="shared" si="34"/>
        <v/>
      </c>
      <c r="AJ172" s="89" t="str">
        <f t="shared" si="34"/>
        <v/>
      </c>
      <c r="AK172" s="89" t="str">
        <f t="shared" si="34"/>
        <v/>
      </c>
      <c r="AL172" s="89" t="str">
        <f t="shared" si="34"/>
        <v/>
      </c>
      <c r="AM172" s="89" t="str">
        <f t="shared" si="34"/>
        <v/>
      </c>
      <c r="AN172" s="89" t="str">
        <f t="shared" si="34"/>
        <v/>
      </c>
      <c r="AO172" s="89" t="str">
        <f t="shared" si="34"/>
        <v/>
      </c>
    </row>
    <row r="173" spans="8:41" hidden="1" outlineLevel="1" x14ac:dyDescent="0.75">
      <c r="H173" s="61" t="str">
        <f t="shared" si="28"/>
        <v/>
      </c>
      <c r="L173" s="89" t="str">
        <f t="shared" ref="L173:U182" si="35">IF(AND($H173&lt;&gt;"",L$66&lt;&gt;""),IF(AND(L$66&gt;=$H173,L$66&lt;$H173+$D$28),SUMIFS($L$152:$AO$152,$L$66:$AO$66,$H173)/$D$28,0),"")</f>
        <v/>
      </c>
      <c r="M173" s="89" t="str">
        <f t="shared" si="35"/>
        <v/>
      </c>
      <c r="N173" s="89" t="str">
        <f t="shared" si="35"/>
        <v/>
      </c>
      <c r="O173" s="89" t="str">
        <f t="shared" si="35"/>
        <v/>
      </c>
      <c r="P173" s="89" t="str">
        <f t="shared" si="35"/>
        <v/>
      </c>
      <c r="Q173" s="89" t="str">
        <f t="shared" si="35"/>
        <v/>
      </c>
      <c r="R173" s="89" t="str">
        <f t="shared" si="35"/>
        <v/>
      </c>
      <c r="S173" s="89" t="str">
        <f t="shared" si="35"/>
        <v/>
      </c>
      <c r="T173" s="89" t="str">
        <f t="shared" si="35"/>
        <v/>
      </c>
      <c r="U173" s="89" t="str">
        <f t="shared" si="35"/>
        <v/>
      </c>
      <c r="V173" s="89" t="str">
        <f t="shared" ref="V173:AE182" si="36">IF(AND($H173&lt;&gt;"",V$66&lt;&gt;""),IF(AND(V$66&gt;=$H173,V$66&lt;$H173+$D$28),SUMIFS($L$152:$AO$152,$L$66:$AO$66,$H173)/$D$28,0),"")</f>
        <v/>
      </c>
      <c r="W173" s="89" t="str">
        <f t="shared" si="36"/>
        <v/>
      </c>
      <c r="X173" s="89" t="str">
        <f t="shared" si="36"/>
        <v/>
      </c>
      <c r="Y173" s="89" t="str">
        <f t="shared" si="36"/>
        <v/>
      </c>
      <c r="Z173" s="89" t="str">
        <f t="shared" si="36"/>
        <v/>
      </c>
      <c r="AA173" s="89" t="str">
        <f t="shared" si="36"/>
        <v/>
      </c>
      <c r="AB173" s="89" t="str">
        <f t="shared" si="36"/>
        <v/>
      </c>
      <c r="AC173" s="89" t="str">
        <f t="shared" si="36"/>
        <v/>
      </c>
      <c r="AD173" s="89" t="str">
        <f t="shared" si="36"/>
        <v/>
      </c>
      <c r="AE173" s="89" t="str">
        <f t="shared" si="36"/>
        <v/>
      </c>
      <c r="AF173" s="89" t="str">
        <f t="shared" ref="AF173:AO182" si="37">IF(AND($H173&lt;&gt;"",AF$66&lt;&gt;""),IF(AND(AF$66&gt;=$H173,AF$66&lt;$H173+$D$28),SUMIFS($L$152:$AO$152,$L$66:$AO$66,$H173)/$D$28,0),"")</f>
        <v/>
      </c>
      <c r="AG173" s="89" t="str">
        <f t="shared" si="37"/>
        <v/>
      </c>
      <c r="AH173" s="89" t="str">
        <f t="shared" si="37"/>
        <v/>
      </c>
      <c r="AI173" s="89" t="str">
        <f t="shared" si="37"/>
        <v/>
      </c>
      <c r="AJ173" s="89" t="str">
        <f t="shared" si="37"/>
        <v/>
      </c>
      <c r="AK173" s="89" t="str">
        <f t="shared" si="37"/>
        <v/>
      </c>
      <c r="AL173" s="89" t="str">
        <f t="shared" si="37"/>
        <v/>
      </c>
      <c r="AM173" s="89" t="str">
        <f t="shared" si="37"/>
        <v/>
      </c>
      <c r="AN173" s="89" t="str">
        <f t="shared" si="37"/>
        <v/>
      </c>
      <c r="AO173" s="89" t="str">
        <f t="shared" si="37"/>
        <v/>
      </c>
    </row>
    <row r="174" spans="8:41" hidden="1" outlineLevel="1" x14ac:dyDescent="0.75">
      <c r="H174" s="61" t="str">
        <f t="shared" si="28"/>
        <v/>
      </c>
      <c r="L174" s="89" t="str">
        <f t="shared" si="35"/>
        <v/>
      </c>
      <c r="M174" s="89" t="str">
        <f t="shared" si="35"/>
        <v/>
      </c>
      <c r="N174" s="89" t="str">
        <f t="shared" si="35"/>
        <v/>
      </c>
      <c r="O174" s="89" t="str">
        <f t="shared" si="35"/>
        <v/>
      </c>
      <c r="P174" s="89" t="str">
        <f t="shared" si="35"/>
        <v/>
      </c>
      <c r="Q174" s="89" t="str">
        <f t="shared" si="35"/>
        <v/>
      </c>
      <c r="R174" s="89" t="str">
        <f t="shared" si="35"/>
        <v/>
      </c>
      <c r="S174" s="89" t="str">
        <f t="shared" si="35"/>
        <v/>
      </c>
      <c r="T174" s="89" t="str">
        <f t="shared" si="35"/>
        <v/>
      </c>
      <c r="U174" s="89" t="str">
        <f t="shared" si="35"/>
        <v/>
      </c>
      <c r="V174" s="89" t="str">
        <f t="shared" si="36"/>
        <v/>
      </c>
      <c r="W174" s="89" t="str">
        <f t="shared" si="36"/>
        <v/>
      </c>
      <c r="X174" s="89" t="str">
        <f t="shared" si="36"/>
        <v/>
      </c>
      <c r="Y174" s="89" t="str">
        <f t="shared" si="36"/>
        <v/>
      </c>
      <c r="Z174" s="89" t="str">
        <f t="shared" si="36"/>
        <v/>
      </c>
      <c r="AA174" s="89" t="str">
        <f t="shared" si="36"/>
        <v/>
      </c>
      <c r="AB174" s="89" t="str">
        <f t="shared" si="36"/>
        <v/>
      </c>
      <c r="AC174" s="89" t="str">
        <f t="shared" si="36"/>
        <v/>
      </c>
      <c r="AD174" s="89" t="str">
        <f t="shared" si="36"/>
        <v/>
      </c>
      <c r="AE174" s="89" t="str">
        <f t="shared" si="36"/>
        <v/>
      </c>
      <c r="AF174" s="89" t="str">
        <f t="shared" si="37"/>
        <v/>
      </c>
      <c r="AG174" s="89" t="str">
        <f t="shared" si="37"/>
        <v/>
      </c>
      <c r="AH174" s="89" t="str">
        <f t="shared" si="37"/>
        <v/>
      </c>
      <c r="AI174" s="89" t="str">
        <f t="shared" si="37"/>
        <v/>
      </c>
      <c r="AJ174" s="89" t="str">
        <f t="shared" si="37"/>
        <v/>
      </c>
      <c r="AK174" s="89" t="str">
        <f t="shared" si="37"/>
        <v/>
      </c>
      <c r="AL174" s="89" t="str">
        <f t="shared" si="37"/>
        <v/>
      </c>
      <c r="AM174" s="89" t="str">
        <f t="shared" si="37"/>
        <v/>
      </c>
      <c r="AN174" s="89" t="str">
        <f t="shared" si="37"/>
        <v/>
      </c>
      <c r="AO174" s="89" t="str">
        <f t="shared" si="37"/>
        <v/>
      </c>
    </row>
    <row r="175" spans="8:41" hidden="1" outlineLevel="1" x14ac:dyDescent="0.75">
      <c r="H175" s="61" t="str">
        <f t="shared" si="28"/>
        <v/>
      </c>
      <c r="L175" s="89" t="str">
        <f t="shared" si="35"/>
        <v/>
      </c>
      <c r="M175" s="89" t="str">
        <f t="shared" si="35"/>
        <v/>
      </c>
      <c r="N175" s="89" t="str">
        <f t="shared" si="35"/>
        <v/>
      </c>
      <c r="O175" s="89" t="str">
        <f t="shared" si="35"/>
        <v/>
      </c>
      <c r="P175" s="89" t="str">
        <f t="shared" si="35"/>
        <v/>
      </c>
      <c r="Q175" s="89" t="str">
        <f t="shared" si="35"/>
        <v/>
      </c>
      <c r="R175" s="89" t="str">
        <f t="shared" si="35"/>
        <v/>
      </c>
      <c r="S175" s="89" t="str">
        <f t="shared" si="35"/>
        <v/>
      </c>
      <c r="T175" s="89" t="str">
        <f t="shared" si="35"/>
        <v/>
      </c>
      <c r="U175" s="89" t="str">
        <f t="shared" si="35"/>
        <v/>
      </c>
      <c r="V175" s="89" t="str">
        <f t="shared" si="36"/>
        <v/>
      </c>
      <c r="W175" s="89" t="str">
        <f t="shared" si="36"/>
        <v/>
      </c>
      <c r="X175" s="89" t="str">
        <f t="shared" si="36"/>
        <v/>
      </c>
      <c r="Y175" s="89" t="str">
        <f t="shared" si="36"/>
        <v/>
      </c>
      <c r="Z175" s="89" t="str">
        <f t="shared" si="36"/>
        <v/>
      </c>
      <c r="AA175" s="89" t="str">
        <f t="shared" si="36"/>
        <v/>
      </c>
      <c r="AB175" s="89" t="str">
        <f t="shared" si="36"/>
        <v/>
      </c>
      <c r="AC175" s="89" t="str">
        <f t="shared" si="36"/>
        <v/>
      </c>
      <c r="AD175" s="89" t="str">
        <f t="shared" si="36"/>
        <v/>
      </c>
      <c r="AE175" s="89" t="str">
        <f t="shared" si="36"/>
        <v/>
      </c>
      <c r="AF175" s="89" t="str">
        <f t="shared" si="37"/>
        <v/>
      </c>
      <c r="AG175" s="89" t="str">
        <f t="shared" si="37"/>
        <v/>
      </c>
      <c r="AH175" s="89" t="str">
        <f t="shared" si="37"/>
        <v/>
      </c>
      <c r="AI175" s="89" t="str">
        <f t="shared" si="37"/>
        <v/>
      </c>
      <c r="AJ175" s="89" t="str">
        <f t="shared" si="37"/>
        <v/>
      </c>
      <c r="AK175" s="89" t="str">
        <f t="shared" si="37"/>
        <v/>
      </c>
      <c r="AL175" s="89" t="str">
        <f t="shared" si="37"/>
        <v/>
      </c>
      <c r="AM175" s="89" t="str">
        <f t="shared" si="37"/>
        <v/>
      </c>
      <c r="AN175" s="89" t="str">
        <f t="shared" si="37"/>
        <v/>
      </c>
      <c r="AO175" s="89" t="str">
        <f t="shared" si="37"/>
        <v/>
      </c>
    </row>
    <row r="176" spans="8:41" hidden="1" outlineLevel="1" x14ac:dyDescent="0.75">
      <c r="H176" s="61" t="str">
        <f t="shared" si="28"/>
        <v/>
      </c>
      <c r="L176" s="89" t="str">
        <f t="shared" si="35"/>
        <v/>
      </c>
      <c r="M176" s="89" t="str">
        <f t="shared" si="35"/>
        <v/>
      </c>
      <c r="N176" s="89" t="str">
        <f t="shared" si="35"/>
        <v/>
      </c>
      <c r="O176" s="89" t="str">
        <f t="shared" si="35"/>
        <v/>
      </c>
      <c r="P176" s="89" t="str">
        <f t="shared" si="35"/>
        <v/>
      </c>
      <c r="Q176" s="89" t="str">
        <f t="shared" si="35"/>
        <v/>
      </c>
      <c r="R176" s="89" t="str">
        <f t="shared" si="35"/>
        <v/>
      </c>
      <c r="S176" s="89" t="str">
        <f t="shared" si="35"/>
        <v/>
      </c>
      <c r="T176" s="89" t="str">
        <f t="shared" si="35"/>
        <v/>
      </c>
      <c r="U176" s="89" t="str">
        <f t="shared" si="35"/>
        <v/>
      </c>
      <c r="V176" s="89" t="str">
        <f t="shared" si="36"/>
        <v/>
      </c>
      <c r="W176" s="89" t="str">
        <f t="shared" si="36"/>
        <v/>
      </c>
      <c r="X176" s="89" t="str">
        <f t="shared" si="36"/>
        <v/>
      </c>
      <c r="Y176" s="89" t="str">
        <f t="shared" si="36"/>
        <v/>
      </c>
      <c r="Z176" s="89" t="str">
        <f t="shared" si="36"/>
        <v/>
      </c>
      <c r="AA176" s="89" t="str">
        <f t="shared" si="36"/>
        <v/>
      </c>
      <c r="AB176" s="89" t="str">
        <f t="shared" si="36"/>
        <v/>
      </c>
      <c r="AC176" s="89" t="str">
        <f t="shared" si="36"/>
        <v/>
      </c>
      <c r="AD176" s="89" t="str">
        <f t="shared" si="36"/>
        <v/>
      </c>
      <c r="AE176" s="89" t="str">
        <f t="shared" si="36"/>
        <v/>
      </c>
      <c r="AF176" s="89" t="str">
        <f t="shared" si="37"/>
        <v/>
      </c>
      <c r="AG176" s="89" t="str">
        <f t="shared" si="37"/>
        <v/>
      </c>
      <c r="AH176" s="89" t="str">
        <f t="shared" si="37"/>
        <v/>
      </c>
      <c r="AI176" s="89" t="str">
        <f t="shared" si="37"/>
        <v/>
      </c>
      <c r="AJ176" s="89" t="str">
        <f t="shared" si="37"/>
        <v/>
      </c>
      <c r="AK176" s="89" t="str">
        <f t="shared" si="37"/>
        <v/>
      </c>
      <c r="AL176" s="89" t="str">
        <f t="shared" si="37"/>
        <v/>
      </c>
      <c r="AM176" s="89" t="str">
        <f t="shared" si="37"/>
        <v/>
      </c>
      <c r="AN176" s="89" t="str">
        <f t="shared" si="37"/>
        <v/>
      </c>
      <c r="AO176" s="89" t="str">
        <f t="shared" si="37"/>
        <v/>
      </c>
    </row>
    <row r="177" spans="8:41" hidden="1" outlineLevel="1" x14ac:dyDescent="0.75">
      <c r="H177" s="61" t="str">
        <f t="shared" si="28"/>
        <v/>
      </c>
      <c r="L177" s="89" t="str">
        <f t="shared" si="35"/>
        <v/>
      </c>
      <c r="M177" s="89" t="str">
        <f t="shared" si="35"/>
        <v/>
      </c>
      <c r="N177" s="89" t="str">
        <f t="shared" si="35"/>
        <v/>
      </c>
      <c r="O177" s="89" t="str">
        <f t="shared" si="35"/>
        <v/>
      </c>
      <c r="P177" s="89" t="str">
        <f t="shared" si="35"/>
        <v/>
      </c>
      <c r="Q177" s="89" t="str">
        <f t="shared" si="35"/>
        <v/>
      </c>
      <c r="R177" s="89" t="str">
        <f t="shared" si="35"/>
        <v/>
      </c>
      <c r="S177" s="89" t="str">
        <f t="shared" si="35"/>
        <v/>
      </c>
      <c r="T177" s="89" t="str">
        <f t="shared" si="35"/>
        <v/>
      </c>
      <c r="U177" s="89" t="str">
        <f t="shared" si="35"/>
        <v/>
      </c>
      <c r="V177" s="89" t="str">
        <f t="shared" si="36"/>
        <v/>
      </c>
      <c r="W177" s="89" t="str">
        <f t="shared" si="36"/>
        <v/>
      </c>
      <c r="X177" s="89" t="str">
        <f t="shared" si="36"/>
        <v/>
      </c>
      <c r="Y177" s="89" t="str">
        <f t="shared" si="36"/>
        <v/>
      </c>
      <c r="Z177" s="89" t="str">
        <f t="shared" si="36"/>
        <v/>
      </c>
      <c r="AA177" s="89" t="str">
        <f t="shared" si="36"/>
        <v/>
      </c>
      <c r="AB177" s="89" t="str">
        <f t="shared" si="36"/>
        <v/>
      </c>
      <c r="AC177" s="89" t="str">
        <f t="shared" si="36"/>
        <v/>
      </c>
      <c r="AD177" s="89" t="str">
        <f t="shared" si="36"/>
        <v/>
      </c>
      <c r="AE177" s="89" t="str">
        <f t="shared" si="36"/>
        <v/>
      </c>
      <c r="AF177" s="89" t="str">
        <f t="shared" si="37"/>
        <v/>
      </c>
      <c r="AG177" s="89" t="str">
        <f t="shared" si="37"/>
        <v/>
      </c>
      <c r="AH177" s="89" t="str">
        <f t="shared" si="37"/>
        <v/>
      </c>
      <c r="AI177" s="89" t="str">
        <f t="shared" si="37"/>
        <v/>
      </c>
      <c r="AJ177" s="89" t="str">
        <f t="shared" si="37"/>
        <v/>
      </c>
      <c r="AK177" s="89" t="str">
        <f t="shared" si="37"/>
        <v/>
      </c>
      <c r="AL177" s="89" t="str">
        <f t="shared" si="37"/>
        <v/>
      </c>
      <c r="AM177" s="89" t="str">
        <f t="shared" si="37"/>
        <v/>
      </c>
      <c r="AN177" s="89" t="str">
        <f t="shared" si="37"/>
        <v/>
      </c>
      <c r="AO177" s="89" t="str">
        <f t="shared" si="37"/>
        <v/>
      </c>
    </row>
    <row r="178" spans="8:41" hidden="1" outlineLevel="1" x14ac:dyDescent="0.75">
      <c r="H178" s="61" t="str">
        <f t="shared" si="28"/>
        <v/>
      </c>
      <c r="L178" s="89" t="str">
        <f t="shared" si="35"/>
        <v/>
      </c>
      <c r="M178" s="89" t="str">
        <f t="shared" si="35"/>
        <v/>
      </c>
      <c r="N178" s="89" t="str">
        <f t="shared" si="35"/>
        <v/>
      </c>
      <c r="O178" s="89" t="str">
        <f t="shared" si="35"/>
        <v/>
      </c>
      <c r="P178" s="89" t="str">
        <f t="shared" si="35"/>
        <v/>
      </c>
      <c r="Q178" s="89" t="str">
        <f t="shared" si="35"/>
        <v/>
      </c>
      <c r="R178" s="89" t="str">
        <f t="shared" si="35"/>
        <v/>
      </c>
      <c r="S178" s="89" t="str">
        <f t="shared" si="35"/>
        <v/>
      </c>
      <c r="T178" s="89" t="str">
        <f t="shared" si="35"/>
        <v/>
      </c>
      <c r="U178" s="89" t="str">
        <f t="shared" si="35"/>
        <v/>
      </c>
      <c r="V178" s="89" t="str">
        <f t="shared" si="36"/>
        <v/>
      </c>
      <c r="W178" s="89" t="str">
        <f t="shared" si="36"/>
        <v/>
      </c>
      <c r="X178" s="89" t="str">
        <f t="shared" si="36"/>
        <v/>
      </c>
      <c r="Y178" s="89" t="str">
        <f t="shared" si="36"/>
        <v/>
      </c>
      <c r="Z178" s="89" t="str">
        <f t="shared" si="36"/>
        <v/>
      </c>
      <c r="AA178" s="89" t="str">
        <f t="shared" si="36"/>
        <v/>
      </c>
      <c r="AB178" s="89" t="str">
        <f t="shared" si="36"/>
        <v/>
      </c>
      <c r="AC178" s="89" t="str">
        <f t="shared" si="36"/>
        <v/>
      </c>
      <c r="AD178" s="89" t="str">
        <f t="shared" si="36"/>
        <v/>
      </c>
      <c r="AE178" s="89" t="str">
        <f t="shared" si="36"/>
        <v/>
      </c>
      <c r="AF178" s="89" t="str">
        <f t="shared" si="37"/>
        <v/>
      </c>
      <c r="AG178" s="89" t="str">
        <f t="shared" si="37"/>
        <v/>
      </c>
      <c r="AH178" s="89" t="str">
        <f t="shared" si="37"/>
        <v/>
      </c>
      <c r="AI178" s="89" t="str">
        <f t="shared" si="37"/>
        <v/>
      </c>
      <c r="AJ178" s="89" t="str">
        <f t="shared" si="37"/>
        <v/>
      </c>
      <c r="AK178" s="89" t="str">
        <f t="shared" si="37"/>
        <v/>
      </c>
      <c r="AL178" s="89" t="str">
        <f t="shared" si="37"/>
        <v/>
      </c>
      <c r="AM178" s="89" t="str">
        <f t="shared" si="37"/>
        <v/>
      </c>
      <c r="AN178" s="89" t="str">
        <f t="shared" si="37"/>
        <v/>
      </c>
      <c r="AO178" s="89" t="str">
        <f t="shared" si="37"/>
        <v/>
      </c>
    </row>
    <row r="179" spans="8:41" hidden="1" outlineLevel="1" x14ac:dyDescent="0.75">
      <c r="H179" s="61" t="str">
        <f t="shared" si="28"/>
        <v/>
      </c>
      <c r="L179" s="89" t="str">
        <f t="shared" si="35"/>
        <v/>
      </c>
      <c r="M179" s="89" t="str">
        <f t="shared" si="35"/>
        <v/>
      </c>
      <c r="N179" s="89" t="str">
        <f t="shared" si="35"/>
        <v/>
      </c>
      <c r="O179" s="89" t="str">
        <f t="shared" si="35"/>
        <v/>
      </c>
      <c r="P179" s="89" t="str">
        <f t="shared" si="35"/>
        <v/>
      </c>
      <c r="Q179" s="89" t="str">
        <f t="shared" si="35"/>
        <v/>
      </c>
      <c r="R179" s="89" t="str">
        <f t="shared" si="35"/>
        <v/>
      </c>
      <c r="S179" s="89" t="str">
        <f t="shared" si="35"/>
        <v/>
      </c>
      <c r="T179" s="89" t="str">
        <f t="shared" si="35"/>
        <v/>
      </c>
      <c r="U179" s="89" t="str">
        <f t="shared" si="35"/>
        <v/>
      </c>
      <c r="V179" s="89" t="str">
        <f t="shared" si="36"/>
        <v/>
      </c>
      <c r="W179" s="89" t="str">
        <f t="shared" si="36"/>
        <v/>
      </c>
      <c r="X179" s="89" t="str">
        <f t="shared" si="36"/>
        <v/>
      </c>
      <c r="Y179" s="89" t="str">
        <f t="shared" si="36"/>
        <v/>
      </c>
      <c r="Z179" s="89" t="str">
        <f t="shared" si="36"/>
        <v/>
      </c>
      <c r="AA179" s="89" t="str">
        <f t="shared" si="36"/>
        <v/>
      </c>
      <c r="AB179" s="89" t="str">
        <f t="shared" si="36"/>
        <v/>
      </c>
      <c r="AC179" s="89" t="str">
        <f t="shared" si="36"/>
        <v/>
      </c>
      <c r="AD179" s="89" t="str">
        <f t="shared" si="36"/>
        <v/>
      </c>
      <c r="AE179" s="89" t="str">
        <f t="shared" si="36"/>
        <v/>
      </c>
      <c r="AF179" s="89" t="str">
        <f t="shared" si="37"/>
        <v/>
      </c>
      <c r="AG179" s="89" t="str">
        <f t="shared" si="37"/>
        <v/>
      </c>
      <c r="AH179" s="89" t="str">
        <f t="shared" si="37"/>
        <v/>
      </c>
      <c r="AI179" s="89" t="str">
        <f t="shared" si="37"/>
        <v/>
      </c>
      <c r="AJ179" s="89" t="str">
        <f t="shared" si="37"/>
        <v/>
      </c>
      <c r="AK179" s="89" t="str">
        <f t="shared" si="37"/>
        <v/>
      </c>
      <c r="AL179" s="89" t="str">
        <f t="shared" si="37"/>
        <v/>
      </c>
      <c r="AM179" s="89" t="str">
        <f t="shared" si="37"/>
        <v/>
      </c>
      <c r="AN179" s="89" t="str">
        <f t="shared" si="37"/>
        <v/>
      </c>
      <c r="AO179" s="89" t="str">
        <f t="shared" si="37"/>
        <v/>
      </c>
    </row>
    <row r="180" spans="8:41" hidden="1" outlineLevel="1" x14ac:dyDescent="0.75">
      <c r="H180" s="61" t="str">
        <f t="shared" si="28"/>
        <v/>
      </c>
      <c r="L180" s="89" t="str">
        <f t="shared" si="35"/>
        <v/>
      </c>
      <c r="M180" s="89" t="str">
        <f t="shared" si="35"/>
        <v/>
      </c>
      <c r="N180" s="89" t="str">
        <f t="shared" si="35"/>
        <v/>
      </c>
      <c r="O180" s="89" t="str">
        <f t="shared" si="35"/>
        <v/>
      </c>
      <c r="P180" s="89" t="str">
        <f t="shared" si="35"/>
        <v/>
      </c>
      <c r="Q180" s="89" t="str">
        <f t="shared" si="35"/>
        <v/>
      </c>
      <c r="R180" s="89" t="str">
        <f t="shared" si="35"/>
        <v/>
      </c>
      <c r="S180" s="89" t="str">
        <f t="shared" si="35"/>
        <v/>
      </c>
      <c r="T180" s="89" t="str">
        <f t="shared" si="35"/>
        <v/>
      </c>
      <c r="U180" s="89" t="str">
        <f t="shared" si="35"/>
        <v/>
      </c>
      <c r="V180" s="89" t="str">
        <f t="shared" si="36"/>
        <v/>
      </c>
      <c r="W180" s="89" t="str">
        <f t="shared" si="36"/>
        <v/>
      </c>
      <c r="X180" s="89" t="str">
        <f t="shared" si="36"/>
        <v/>
      </c>
      <c r="Y180" s="89" t="str">
        <f t="shared" si="36"/>
        <v/>
      </c>
      <c r="Z180" s="89" t="str">
        <f t="shared" si="36"/>
        <v/>
      </c>
      <c r="AA180" s="89" t="str">
        <f t="shared" si="36"/>
        <v/>
      </c>
      <c r="AB180" s="89" t="str">
        <f t="shared" si="36"/>
        <v/>
      </c>
      <c r="AC180" s="89" t="str">
        <f t="shared" si="36"/>
        <v/>
      </c>
      <c r="AD180" s="89" t="str">
        <f t="shared" si="36"/>
        <v/>
      </c>
      <c r="AE180" s="89" t="str">
        <f t="shared" si="36"/>
        <v/>
      </c>
      <c r="AF180" s="89" t="str">
        <f t="shared" si="37"/>
        <v/>
      </c>
      <c r="AG180" s="89" t="str">
        <f t="shared" si="37"/>
        <v/>
      </c>
      <c r="AH180" s="89" t="str">
        <f t="shared" si="37"/>
        <v/>
      </c>
      <c r="AI180" s="89" t="str">
        <f t="shared" si="37"/>
        <v/>
      </c>
      <c r="AJ180" s="89" t="str">
        <f t="shared" si="37"/>
        <v/>
      </c>
      <c r="AK180" s="89" t="str">
        <f t="shared" si="37"/>
        <v/>
      </c>
      <c r="AL180" s="89" t="str">
        <f t="shared" si="37"/>
        <v/>
      </c>
      <c r="AM180" s="89" t="str">
        <f t="shared" si="37"/>
        <v/>
      </c>
      <c r="AN180" s="89" t="str">
        <f t="shared" si="37"/>
        <v/>
      </c>
      <c r="AO180" s="89" t="str">
        <f t="shared" si="37"/>
        <v/>
      </c>
    </row>
    <row r="181" spans="8:41" hidden="1" outlineLevel="1" x14ac:dyDescent="0.75">
      <c r="H181" s="61" t="str">
        <f t="shared" si="28"/>
        <v/>
      </c>
      <c r="L181" s="89" t="str">
        <f t="shared" si="35"/>
        <v/>
      </c>
      <c r="M181" s="89" t="str">
        <f t="shared" si="35"/>
        <v/>
      </c>
      <c r="N181" s="89" t="str">
        <f t="shared" si="35"/>
        <v/>
      </c>
      <c r="O181" s="89" t="str">
        <f t="shared" si="35"/>
        <v/>
      </c>
      <c r="P181" s="89" t="str">
        <f t="shared" si="35"/>
        <v/>
      </c>
      <c r="Q181" s="89" t="str">
        <f t="shared" si="35"/>
        <v/>
      </c>
      <c r="R181" s="89" t="str">
        <f t="shared" si="35"/>
        <v/>
      </c>
      <c r="S181" s="89" t="str">
        <f t="shared" si="35"/>
        <v/>
      </c>
      <c r="T181" s="89" t="str">
        <f t="shared" si="35"/>
        <v/>
      </c>
      <c r="U181" s="89" t="str">
        <f t="shared" si="35"/>
        <v/>
      </c>
      <c r="V181" s="89" t="str">
        <f t="shared" si="36"/>
        <v/>
      </c>
      <c r="W181" s="89" t="str">
        <f t="shared" si="36"/>
        <v/>
      </c>
      <c r="X181" s="89" t="str">
        <f t="shared" si="36"/>
        <v/>
      </c>
      <c r="Y181" s="89" t="str">
        <f t="shared" si="36"/>
        <v/>
      </c>
      <c r="Z181" s="89" t="str">
        <f t="shared" si="36"/>
        <v/>
      </c>
      <c r="AA181" s="89" t="str">
        <f t="shared" si="36"/>
        <v/>
      </c>
      <c r="AB181" s="89" t="str">
        <f t="shared" si="36"/>
        <v/>
      </c>
      <c r="AC181" s="89" t="str">
        <f t="shared" si="36"/>
        <v/>
      </c>
      <c r="AD181" s="89" t="str">
        <f t="shared" si="36"/>
        <v/>
      </c>
      <c r="AE181" s="89" t="str">
        <f t="shared" si="36"/>
        <v/>
      </c>
      <c r="AF181" s="89" t="str">
        <f t="shared" si="37"/>
        <v/>
      </c>
      <c r="AG181" s="89" t="str">
        <f t="shared" si="37"/>
        <v/>
      </c>
      <c r="AH181" s="89" t="str">
        <f t="shared" si="37"/>
        <v/>
      </c>
      <c r="AI181" s="89" t="str">
        <f t="shared" si="37"/>
        <v/>
      </c>
      <c r="AJ181" s="89" t="str">
        <f t="shared" si="37"/>
        <v/>
      </c>
      <c r="AK181" s="89" t="str">
        <f t="shared" si="37"/>
        <v/>
      </c>
      <c r="AL181" s="89" t="str">
        <f t="shared" si="37"/>
        <v/>
      </c>
      <c r="AM181" s="89" t="str">
        <f t="shared" si="37"/>
        <v/>
      </c>
      <c r="AN181" s="89" t="str">
        <f t="shared" si="37"/>
        <v/>
      </c>
      <c r="AO181" s="89" t="str">
        <f t="shared" si="37"/>
        <v/>
      </c>
    </row>
    <row r="182" spans="8:41" hidden="1" outlineLevel="1" x14ac:dyDescent="0.75">
      <c r="H182" s="61" t="str">
        <f t="shared" si="28"/>
        <v/>
      </c>
      <c r="L182" s="89" t="str">
        <f t="shared" si="35"/>
        <v/>
      </c>
      <c r="M182" s="89" t="str">
        <f t="shared" si="35"/>
        <v/>
      </c>
      <c r="N182" s="89" t="str">
        <f t="shared" si="35"/>
        <v/>
      </c>
      <c r="O182" s="89" t="str">
        <f t="shared" si="35"/>
        <v/>
      </c>
      <c r="P182" s="89" t="str">
        <f t="shared" si="35"/>
        <v/>
      </c>
      <c r="Q182" s="89" t="str">
        <f t="shared" si="35"/>
        <v/>
      </c>
      <c r="R182" s="89" t="str">
        <f t="shared" si="35"/>
        <v/>
      </c>
      <c r="S182" s="89" t="str">
        <f t="shared" si="35"/>
        <v/>
      </c>
      <c r="T182" s="89" t="str">
        <f t="shared" si="35"/>
        <v/>
      </c>
      <c r="U182" s="89" t="str">
        <f t="shared" si="35"/>
        <v/>
      </c>
      <c r="V182" s="89" t="str">
        <f t="shared" si="36"/>
        <v/>
      </c>
      <c r="W182" s="89" t="str">
        <f t="shared" si="36"/>
        <v/>
      </c>
      <c r="X182" s="89" t="str">
        <f t="shared" si="36"/>
        <v/>
      </c>
      <c r="Y182" s="89" t="str">
        <f t="shared" si="36"/>
        <v/>
      </c>
      <c r="Z182" s="89" t="str">
        <f t="shared" si="36"/>
        <v/>
      </c>
      <c r="AA182" s="89" t="str">
        <f t="shared" si="36"/>
        <v/>
      </c>
      <c r="AB182" s="89" t="str">
        <f t="shared" si="36"/>
        <v/>
      </c>
      <c r="AC182" s="89" t="str">
        <f t="shared" si="36"/>
        <v/>
      </c>
      <c r="AD182" s="89" t="str">
        <f t="shared" si="36"/>
        <v/>
      </c>
      <c r="AE182" s="89" t="str">
        <f t="shared" si="36"/>
        <v/>
      </c>
      <c r="AF182" s="89" t="str">
        <f t="shared" si="37"/>
        <v/>
      </c>
      <c r="AG182" s="89" t="str">
        <f t="shared" si="37"/>
        <v/>
      </c>
      <c r="AH182" s="89" t="str">
        <f t="shared" si="37"/>
        <v/>
      </c>
      <c r="AI182" s="89" t="str">
        <f t="shared" si="37"/>
        <v/>
      </c>
      <c r="AJ182" s="89" t="str">
        <f t="shared" si="37"/>
        <v/>
      </c>
      <c r="AK182" s="89" t="str">
        <f t="shared" si="37"/>
        <v/>
      </c>
      <c r="AL182" s="89" t="str">
        <f t="shared" si="37"/>
        <v/>
      </c>
      <c r="AM182" s="89" t="str">
        <f t="shared" si="37"/>
        <v/>
      </c>
      <c r="AN182" s="89" t="str">
        <f t="shared" si="37"/>
        <v/>
      </c>
      <c r="AO182" s="89" t="str">
        <f t="shared" si="37"/>
        <v/>
      </c>
    </row>
    <row r="183" spans="8:41" ht="17" collapsed="1" x14ac:dyDescent="1.2">
      <c r="I183" s="61" t="s">
        <v>33</v>
      </c>
      <c r="J183" s="88" t="s">
        <v>23</v>
      </c>
      <c r="K183" s="87" t="s">
        <v>63</v>
      </c>
      <c r="L183" s="54">
        <f t="shared" ref="L183:AO183" si="38">IF(AND(TRUE,L$66&lt;&gt;""),L90+L121+L152,"")</f>
        <v>-13000</v>
      </c>
      <c r="M183" s="54">
        <f t="shared" si="38"/>
        <v>0</v>
      </c>
      <c r="N183" s="54">
        <f t="shared" si="38"/>
        <v>0</v>
      </c>
      <c r="O183" s="54">
        <f t="shared" si="38"/>
        <v>0</v>
      </c>
      <c r="P183" s="54">
        <f t="shared" si="38"/>
        <v>0</v>
      </c>
      <c r="Q183" s="54" t="str">
        <f t="shared" si="38"/>
        <v/>
      </c>
      <c r="R183" s="54" t="str">
        <f t="shared" si="38"/>
        <v/>
      </c>
      <c r="S183" s="54" t="str">
        <f t="shared" si="38"/>
        <v/>
      </c>
      <c r="T183" s="54" t="str">
        <f t="shared" si="38"/>
        <v/>
      </c>
      <c r="U183" s="54" t="str">
        <f t="shared" si="38"/>
        <v/>
      </c>
      <c r="V183" s="54" t="str">
        <f t="shared" si="38"/>
        <v/>
      </c>
      <c r="W183" s="54" t="str">
        <f t="shared" si="38"/>
        <v/>
      </c>
      <c r="X183" s="54" t="str">
        <f t="shared" si="38"/>
        <v/>
      </c>
      <c r="Y183" s="54" t="str">
        <f t="shared" si="38"/>
        <v/>
      </c>
      <c r="Z183" s="54" t="str">
        <f t="shared" si="38"/>
        <v/>
      </c>
      <c r="AA183" s="54" t="str">
        <f t="shared" si="38"/>
        <v/>
      </c>
      <c r="AB183" s="54" t="str">
        <f t="shared" si="38"/>
        <v/>
      </c>
      <c r="AC183" s="54" t="str">
        <f t="shared" si="38"/>
        <v/>
      </c>
      <c r="AD183" s="54" t="str">
        <f t="shared" si="38"/>
        <v/>
      </c>
      <c r="AE183" s="54" t="str">
        <f t="shared" si="38"/>
        <v/>
      </c>
      <c r="AF183" s="54" t="str">
        <f t="shared" si="38"/>
        <v/>
      </c>
      <c r="AG183" s="54" t="str">
        <f t="shared" si="38"/>
        <v/>
      </c>
      <c r="AH183" s="54" t="str">
        <f t="shared" si="38"/>
        <v/>
      </c>
      <c r="AI183" s="54" t="str">
        <f t="shared" si="38"/>
        <v/>
      </c>
      <c r="AJ183" s="54" t="str">
        <f t="shared" si="38"/>
        <v/>
      </c>
      <c r="AK183" s="54" t="str">
        <f t="shared" si="38"/>
        <v/>
      </c>
      <c r="AL183" s="54" t="str">
        <f t="shared" si="38"/>
        <v/>
      </c>
      <c r="AM183" s="54" t="str">
        <f t="shared" si="38"/>
        <v/>
      </c>
      <c r="AN183" s="54" t="str">
        <f t="shared" si="38"/>
        <v/>
      </c>
      <c r="AO183" s="54" t="str">
        <f t="shared" si="38"/>
        <v/>
      </c>
    </row>
    <row r="184" spans="8:41" x14ac:dyDescent="0.75">
      <c r="I184" s="86" t="s">
        <v>12</v>
      </c>
      <c r="J184" s="86"/>
      <c r="K184" s="86" t="s">
        <v>63</v>
      </c>
      <c r="L184" s="85" t="e">
        <f t="shared" ref="L184:AO184" si="39">IF(AND(TRUE,L$66&lt;&gt;""),SUM(L91:L120)+SUM(L122:L151)+SUM(L153:L182),"")</f>
        <v>#REF!</v>
      </c>
      <c r="M184" s="85" t="e">
        <f t="shared" si="39"/>
        <v>#REF!</v>
      </c>
      <c r="N184" s="85" t="e">
        <f t="shared" si="39"/>
        <v>#REF!</v>
      </c>
      <c r="O184" s="85" t="e">
        <f t="shared" si="39"/>
        <v>#REF!</v>
      </c>
      <c r="P184" s="85" t="e">
        <f t="shared" si="39"/>
        <v>#REF!</v>
      </c>
      <c r="Q184" s="85" t="str">
        <f t="shared" si="39"/>
        <v/>
      </c>
      <c r="R184" s="85" t="str">
        <f t="shared" si="39"/>
        <v/>
      </c>
      <c r="S184" s="85" t="str">
        <f t="shared" si="39"/>
        <v/>
      </c>
      <c r="T184" s="85" t="str">
        <f t="shared" si="39"/>
        <v/>
      </c>
      <c r="U184" s="85" t="str">
        <f t="shared" si="39"/>
        <v/>
      </c>
      <c r="V184" s="85" t="str">
        <f t="shared" si="39"/>
        <v/>
      </c>
      <c r="W184" s="85" t="str">
        <f t="shared" si="39"/>
        <v/>
      </c>
      <c r="X184" s="85" t="str">
        <f t="shared" si="39"/>
        <v/>
      </c>
      <c r="Y184" s="85" t="str">
        <f t="shared" si="39"/>
        <v/>
      </c>
      <c r="Z184" s="85" t="str">
        <f t="shared" si="39"/>
        <v/>
      </c>
      <c r="AA184" s="85" t="str">
        <f t="shared" si="39"/>
        <v/>
      </c>
      <c r="AB184" s="85" t="str">
        <f t="shared" si="39"/>
        <v/>
      </c>
      <c r="AC184" s="85" t="str">
        <f t="shared" si="39"/>
        <v/>
      </c>
      <c r="AD184" s="85" t="str">
        <f t="shared" si="39"/>
        <v/>
      </c>
      <c r="AE184" s="85" t="str">
        <f t="shared" si="39"/>
        <v/>
      </c>
      <c r="AF184" s="85" t="str">
        <f t="shared" si="39"/>
        <v/>
      </c>
      <c r="AG184" s="85" t="str">
        <f t="shared" si="39"/>
        <v/>
      </c>
      <c r="AH184" s="85" t="str">
        <f t="shared" si="39"/>
        <v/>
      </c>
      <c r="AI184" s="85" t="str">
        <f t="shared" si="39"/>
        <v/>
      </c>
      <c r="AJ184" s="85" t="str">
        <f t="shared" si="39"/>
        <v/>
      </c>
      <c r="AK184" s="85" t="str">
        <f t="shared" si="39"/>
        <v/>
      </c>
      <c r="AL184" s="85" t="str">
        <f t="shared" si="39"/>
        <v/>
      </c>
      <c r="AM184" s="85" t="str">
        <f t="shared" si="39"/>
        <v/>
      </c>
      <c r="AN184" s="85" t="str">
        <f t="shared" si="39"/>
        <v/>
      </c>
      <c r="AO184" s="85" t="str">
        <f t="shared" si="39"/>
        <v/>
      </c>
    </row>
    <row r="185" spans="8:41" x14ac:dyDescent="0.75">
      <c r="I185" s="65" t="s">
        <v>24</v>
      </c>
      <c r="J185" s="65"/>
      <c r="K185" s="65" t="s">
        <v>63</v>
      </c>
      <c r="L185" s="64" t="e">
        <f t="shared" ref="L185:AO185" si="40">IF(AND(TRUE,L$66&lt;&gt;""),L84+L184,"")</f>
        <v>#REF!</v>
      </c>
      <c r="M185" s="64" t="e">
        <f t="shared" si="40"/>
        <v>#REF!</v>
      </c>
      <c r="N185" s="64" t="e">
        <f t="shared" si="40"/>
        <v>#REF!</v>
      </c>
      <c r="O185" s="64" t="e">
        <f t="shared" ca="1" si="40"/>
        <v>#REF!</v>
      </c>
      <c r="P185" s="64" t="e">
        <f t="shared" si="40"/>
        <v>#REF!</v>
      </c>
      <c r="Q185" s="64" t="str">
        <f t="shared" si="40"/>
        <v/>
      </c>
      <c r="R185" s="64" t="str">
        <f t="shared" si="40"/>
        <v/>
      </c>
      <c r="S185" s="64" t="str">
        <f t="shared" si="40"/>
        <v/>
      </c>
      <c r="T185" s="64" t="str">
        <f t="shared" si="40"/>
        <v/>
      </c>
      <c r="U185" s="64" t="str">
        <f t="shared" si="40"/>
        <v/>
      </c>
      <c r="V185" s="64" t="str">
        <f t="shared" si="40"/>
        <v/>
      </c>
      <c r="W185" s="64" t="str">
        <f t="shared" si="40"/>
        <v/>
      </c>
      <c r="X185" s="64" t="str">
        <f t="shared" si="40"/>
        <v/>
      </c>
      <c r="Y185" s="64" t="str">
        <f t="shared" si="40"/>
        <v/>
      </c>
      <c r="Z185" s="64" t="str">
        <f t="shared" si="40"/>
        <v/>
      </c>
      <c r="AA185" s="64" t="str">
        <f t="shared" si="40"/>
        <v/>
      </c>
      <c r="AB185" s="64" t="str">
        <f t="shared" si="40"/>
        <v/>
      </c>
      <c r="AC185" s="64" t="str">
        <f t="shared" si="40"/>
        <v/>
      </c>
      <c r="AD185" s="64" t="str">
        <f t="shared" si="40"/>
        <v/>
      </c>
      <c r="AE185" s="64" t="str">
        <f t="shared" si="40"/>
        <v/>
      </c>
      <c r="AF185" s="64" t="str">
        <f t="shared" si="40"/>
        <v/>
      </c>
      <c r="AG185" s="64" t="str">
        <f t="shared" si="40"/>
        <v/>
      </c>
      <c r="AH185" s="64" t="str">
        <f t="shared" si="40"/>
        <v/>
      </c>
      <c r="AI185" s="64" t="str">
        <f t="shared" si="40"/>
        <v/>
      </c>
      <c r="AJ185" s="64" t="str">
        <f t="shared" si="40"/>
        <v/>
      </c>
      <c r="AK185" s="64" t="str">
        <f t="shared" si="40"/>
        <v/>
      </c>
      <c r="AL185" s="64" t="str">
        <f t="shared" si="40"/>
        <v/>
      </c>
      <c r="AM185" s="64" t="str">
        <f t="shared" si="40"/>
        <v/>
      </c>
      <c r="AN185" s="64" t="str">
        <f t="shared" si="40"/>
        <v/>
      </c>
      <c r="AO185" s="64" t="str">
        <f t="shared" si="40"/>
        <v/>
      </c>
    </row>
    <row r="186" spans="8:41" x14ac:dyDescent="0.75">
      <c r="K186" s="82"/>
    </row>
    <row r="187" spans="8:41" x14ac:dyDescent="0.75">
      <c r="J187" s="84" t="s">
        <v>58</v>
      </c>
      <c r="K187" s="84" t="s">
        <v>79</v>
      </c>
      <c r="L187" s="55">
        <v>0</v>
      </c>
      <c r="M187" s="55">
        <v>0</v>
      </c>
      <c r="N187" s="55">
        <v>0</v>
      </c>
      <c r="O187" s="55">
        <v>0</v>
      </c>
      <c r="P187" s="55">
        <v>0</v>
      </c>
      <c r="Q187" s="55">
        <v>0</v>
      </c>
      <c r="R187" s="55">
        <v>0</v>
      </c>
      <c r="S187" s="55">
        <v>0</v>
      </c>
      <c r="T187" s="55">
        <v>0</v>
      </c>
      <c r="U187" s="55">
        <v>0</v>
      </c>
      <c r="V187" s="55">
        <v>0</v>
      </c>
      <c r="W187" s="55">
        <v>0</v>
      </c>
      <c r="X187" s="55">
        <v>0</v>
      </c>
      <c r="Y187" s="55">
        <v>0</v>
      </c>
      <c r="Z187" s="55">
        <v>0</v>
      </c>
      <c r="AA187" s="55">
        <v>0</v>
      </c>
      <c r="AB187" s="55">
        <v>0</v>
      </c>
      <c r="AC187" s="55">
        <v>0</v>
      </c>
      <c r="AD187" s="55">
        <v>0</v>
      </c>
      <c r="AE187" s="55">
        <v>0</v>
      </c>
      <c r="AF187" s="55">
        <v>0</v>
      </c>
      <c r="AG187" s="55">
        <v>0</v>
      </c>
      <c r="AH187" s="55">
        <v>0</v>
      </c>
      <c r="AI187" s="55">
        <v>0</v>
      </c>
      <c r="AJ187" s="55">
        <v>0</v>
      </c>
      <c r="AK187" s="55">
        <v>0</v>
      </c>
      <c r="AL187" s="55">
        <v>0</v>
      </c>
      <c r="AM187" s="55">
        <v>0</v>
      </c>
      <c r="AN187" s="55">
        <v>0</v>
      </c>
      <c r="AO187" s="55">
        <v>0</v>
      </c>
    </row>
    <row r="188" spans="8:41" x14ac:dyDescent="0.75">
      <c r="J188" s="84" t="s">
        <v>58</v>
      </c>
      <c r="K188" s="84" t="s">
        <v>78</v>
      </c>
      <c r="L188" s="55">
        <v>0</v>
      </c>
      <c r="M188" s="55">
        <v>0</v>
      </c>
      <c r="N188" s="55">
        <v>0</v>
      </c>
      <c r="O188" s="55">
        <v>0</v>
      </c>
      <c r="P188" s="55">
        <v>0</v>
      </c>
      <c r="Q188" s="55">
        <v>0</v>
      </c>
      <c r="R188" s="55">
        <v>0</v>
      </c>
      <c r="S188" s="55">
        <v>0</v>
      </c>
      <c r="T188" s="55">
        <v>0</v>
      </c>
      <c r="U188" s="55">
        <v>0</v>
      </c>
      <c r="V188" s="55">
        <v>0</v>
      </c>
      <c r="W188" s="55">
        <v>0</v>
      </c>
      <c r="X188" s="55">
        <v>0</v>
      </c>
      <c r="Y188" s="55">
        <v>0</v>
      </c>
      <c r="Z188" s="55">
        <v>0</v>
      </c>
      <c r="AA188" s="55">
        <v>0</v>
      </c>
      <c r="AB188" s="55">
        <v>0</v>
      </c>
      <c r="AC188" s="55">
        <v>0</v>
      </c>
      <c r="AD188" s="55">
        <v>0</v>
      </c>
      <c r="AE188" s="55">
        <v>0</v>
      </c>
      <c r="AF188" s="55">
        <v>0</v>
      </c>
      <c r="AG188" s="55">
        <v>0</v>
      </c>
      <c r="AH188" s="55">
        <v>0</v>
      </c>
      <c r="AI188" s="55">
        <v>0</v>
      </c>
      <c r="AJ188" s="55">
        <v>0</v>
      </c>
      <c r="AK188" s="55">
        <v>0</v>
      </c>
      <c r="AL188" s="55">
        <v>0</v>
      </c>
      <c r="AM188" s="55">
        <v>0</v>
      </c>
      <c r="AN188" s="55">
        <v>0</v>
      </c>
      <c r="AO188" s="55">
        <v>0</v>
      </c>
    </row>
    <row r="189" spans="8:41" x14ac:dyDescent="0.75">
      <c r="I189" s="73" t="s">
        <v>14</v>
      </c>
      <c r="J189" s="73"/>
      <c r="K189" s="73" t="s">
        <v>63</v>
      </c>
      <c r="L189" s="72">
        <f t="shared" ref="L189:AO189" si="41">IF(AND(TRUE,L$66&lt;&gt;""),SUM(L187:L188),"")</f>
        <v>0</v>
      </c>
      <c r="M189" s="72">
        <f t="shared" si="41"/>
        <v>0</v>
      </c>
      <c r="N189" s="72">
        <f t="shared" si="41"/>
        <v>0</v>
      </c>
      <c r="O189" s="72">
        <f t="shared" si="41"/>
        <v>0</v>
      </c>
      <c r="P189" s="72">
        <f t="shared" si="41"/>
        <v>0</v>
      </c>
      <c r="Q189" s="72" t="str">
        <f t="shared" si="41"/>
        <v/>
      </c>
      <c r="R189" s="72" t="str">
        <f t="shared" si="41"/>
        <v/>
      </c>
      <c r="S189" s="72" t="str">
        <f t="shared" si="41"/>
        <v/>
      </c>
      <c r="T189" s="72" t="str">
        <f t="shared" si="41"/>
        <v/>
      </c>
      <c r="U189" s="72" t="str">
        <f t="shared" si="41"/>
        <v/>
      </c>
      <c r="V189" s="72" t="str">
        <f t="shared" si="41"/>
        <v/>
      </c>
      <c r="W189" s="72" t="str">
        <f t="shared" si="41"/>
        <v/>
      </c>
      <c r="X189" s="72" t="str">
        <f t="shared" si="41"/>
        <v/>
      </c>
      <c r="Y189" s="72" t="str">
        <f t="shared" si="41"/>
        <v/>
      </c>
      <c r="Z189" s="72" t="str">
        <f t="shared" si="41"/>
        <v/>
      </c>
      <c r="AA189" s="72" t="str">
        <f t="shared" si="41"/>
        <v/>
      </c>
      <c r="AB189" s="72" t="str">
        <f t="shared" si="41"/>
        <v/>
      </c>
      <c r="AC189" s="72" t="str">
        <f t="shared" si="41"/>
        <v/>
      </c>
      <c r="AD189" s="72" t="str">
        <f t="shared" si="41"/>
        <v/>
      </c>
      <c r="AE189" s="72" t="str">
        <f t="shared" si="41"/>
        <v/>
      </c>
      <c r="AF189" s="72" t="str">
        <f t="shared" si="41"/>
        <v/>
      </c>
      <c r="AG189" s="72" t="str">
        <f t="shared" si="41"/>
        <v/>
      </c>
      <c r="AH189" s="72" t="str">
        <f t="shared" si="41"/>
        <v/>
      </c>
      <c r="AI189" s="72" t="str">
        <f t="shared" si="41"/>
        <v/>
      </c>
      <c r="AJ189" s="72" t="str">
        <f t="shared" si="41"/>
        <v/>
      </c>
      <c r="AK189" s="72" t="str">
        <f t="shared" si="41"/>
        <v/>
      </c>
      <c r="AL189" s="72" t="str">
        <f t="shared" si="41"/>
        <v/>
      </c>
      <c r="AM189" s="72" t="str">
        <f t="shared" si="41"/>
        <v/>
      </c>
      <c r="AN189" s="72" t="str">
        <f t="shared" si="41"/>
        <v/>
      </c>
      <c r="AO189" s="72" t="str">
        <f t="shared" si="41"/>
        <v/>
      </c>
    </row>
    <row r="190" spans="8:41" x14ac:dyDescent="0.75">
      <c r="I190" s="65" t="s">
        <v>25</v>
      </c>
      <c r="J190" s="65"/>
      <c r="K190" s="65" t="s">
        <v>63</v>
      </c>
      <c r="L190" s="64" t="e">
        <f t="shared" ref="L190:AO190" si="42">IF(AND(TRUE,L$66&lt;&gt;""),L185+L189,"")</f>
        <v>#REF!</v>
      </c>
      <c r="M190" s="64" t="e">
        <f t="shared" si="42"/>
        <v>#REF!</v>
      </c>
      <c r="N190" s="64" t="e">
        <f t="shared" si="42"/>
        <v>#REF!</v>
      </c>
      <c r="O190" s="64" t="e">
        <f t="shared" ca="1" si="42"/>
        <v>#REF!</v>
      </c>
      <c r="P190" s="64" t="e">
        <f t="shared" si="42"/>
        <v>#REF!</v>
      </c>
      <c r="Q190" s="64" t="str">
        <f t="shared" si="42"/>
        <v/>
      </c>
      <c r="R190" s="64" t="str">
        <f t="shared" si="42"/>
        <v/>
      </c>
      <c r="S190" s="64" t="str">
        <f t="shared" si="42"/>
        <v/>
      </c>
      <c r="T190" s="64" t="str">
        <f t="shared" si="42"/>
        <v/>
      </c>
      <c r="U190" s="64" t="str">
        <f t="shared" si="42"/>
        <v/>
      </c>
      <c r="V190" s="64" t="str">
        <f t="shared" si="42"/>
        <v/>
      </c>
      <c r="W190" s="64" t="str">
        <f t="shared" si="42"/>
        <v/>
      </c>
      <c r="X190" s="64" t="str">
        <f t="shared" si="42"/>
        <v/>
      </c>
      <c r="Y190" s="64" t="str">
        <f t="shared" si="42"/>
        <v/>
      </c>
      <c r="Z190" s="64" t="str">
        <f t="shared" si="42"/>
        <v/>
      </c>
      <c r="AA190" s="64" t="str">
        <f t="shared" si="42"/>
        <v/>
      </c>
      <c r="AB190" s="64" t="str">
        <f t="shared" si="42"/>
        <v/>
      </c>
      <c r="AC190" s="64" t="str">
        <f t="shared" si="42"/>
        <v/>
      </c>
      <c r="AD190" s="64" t="str">
        <f t="shared" si="42"/>
        <v/>
      </c>
      <c r="AE190" s="64" t="str">
        <f t="shared" si="42"/>
        <v/>
      </c>
      <c r="AF190" s="64" t="str">
        <f t="shared" si="42"/>
        <v/>
      </c>
      <c r="AG190" s="64" t="str">
        <f t="shared" si="42"/>
        <v/>
      </c>
      <c r="AH190" s="64" t="str">
        <f t="shared" si="42"/>
        <v/>
      </c>
      <c r="AI190" s="64" t="str">
        <f t="shared" si="42"/>
        <v/>
      </c>
      <c r="AJ190" s="64" t="str">
        <f t="shared" si="42"/>
        <v/>
      </c>
      <c r="AK190" s="64" t="str">
        <f t="shared" si="42"/>
        <v/>
      </c>
      <c r="AL190" s="64" t="str">
        <f t="shared" si="42"/>
        <v/>
      </c>
      <c r="AM190" s="64" t="str">
        <f t="shared" si="42"/>
        <v/>
      </c>
      <c r="AN190" s="64" t="str">
        <f t="shared" si="42"/>
        <v/>
      </c>
      <c r="AO190" s="64" t="str">
        <f t="shared" si="42"/>
        <v/>
      </c>
    </row>
    <row r="192" spans="8:41" x14ac:dyDescent="0.75">
      <c r="J192" s="82" t="s">
        <v>57</v>
      </c>
      <c r="K192" s="82" t="s">
        <v>77</v>
      </c>
      <c r="L192" s="52">
        <f>SUMIFS($D:$D,$B:$B,$J192,$C:$C,$K192)</f>
        <v>0</v>
      </c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</row>
    <row r="193" spans="8:41" x14ac:dyDescent="0.75">
      <c r="J193" s="82" t="s">
        <v>57</v>
      </c>
      <c r="K193" s="82" t="s">
        <v>76</v>
      </c>
      <c r="L193" s="52">
        <f>SUMIFS($D:$D,$B:$B,$J193,$C:$C,$K193)</f>
        <v>0</v>
      </c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</row>
    <row r="194" spans="8:41" x14ac:dyDescent="0.75">
      <c r="J194" s="82" t="s">
        <v>57</v>
      </c>
      <c r="K194" s="82" t="s">
        <v>75</v>
      </c>
      <c r="L194" s="52">
        <f>SUMIFS($D:$D,$B:$B,$J194,$C:$C,$K194)</f>
        <v>0</v>
      </c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</row>
    <row r="195" spans="8:41" ht="17" x14ac:dyDescent="1.2">
      <c r="J195" s="82" t="s">
        <v>57</v>
      </c>
      <c r="K195" s="82" t="s">
        <v>74</v>
      </c>
      <c r="L195" s="53">
        <f>IF(AND(TRUE,L$66&lt;&gt;""),SUMIFS(Flussi!$F:$F,Flussi!$B:$B,L$66,Flussi!$D:$D,$J195,Flussi!$E:$E,$K195,Flussi!$A:$A,$D$2),"")</f>
        <v>-68.67</v>
      </c>
      <c r="M195" s="53">
        <f>IF(AND(TRUE,M$66&lt;&gt;""),SUMIFS(Flussi!$F:$F,Flussi!$B:$B,M$66,Flussi!$D:$D,$J195,Flussi!$E:$E,$K195,Flussi!$A:$A,$D$2),"")</f>
        <v>-103</v>
      </c>
      <c r="N195" s="53">
        <f>IF(AND(TRUE,N$66&lt;&gt;""),SUMIFS(Flussi!$F:$F,Flussi!$B:$B,N$66,Flussi!$D:$D,$J195,Flussi!$E:$E,$K195,Flussi!$A:$A,$D$2),"")</f>
        <v>-103</v>
      </c>
      <c r="O195" s="53">
        <f>IF(AND(TRUE,O$66&lt;&gt;""),SUMIFS(Flussi!$F:$F,Flussi!$B:$B,O$66,Flussi!$D:$D,$J195,Flussi!$E:$E,$K195,Flussi!$A:$A,$D$2),"")</f>
        <v>103</v>
      </c>
      <c r="P195" s="53">
        <f>IF(AND(TRUE,P$66&lt;&gt;""),SUMIFS(Flussi!$F:$F,Flussi!$B:$B,P$66,Flussi!$D:$D,$J195,Flussi!$E:$E,$K195,Flussi!$A:$A,$D$2),"")</f>
        <v>0</v>
      </c>
      <c r="Q195" s="53" t="str">
        <f>IF(AND(TRUE,Q$66&lt;&gt;""),SUMIFS(Flussi!$F:$F,Flussi!$B:$B,Q$66,Flussi!$D:$D,$J195,Flussi!$E:$E,$K195,Flussi!$A:$A,$D$2),"")</f>
        <v/>
      </c>
      <c r="R195" s="53" t="str">
        <f>IF(AND(TRUE,R$66&lt;&gt;""),SUMIFS(Flussi!$F:$F,Flussi!$B:$B,R$66,Flussi!$D:$D,$J195,Flussi!$E:$E,$K195,Flussi!$A:$A,$D$2),"")</f>
        <v/>
      </c>
      <c r="S195" s="53" t="str">
        <f>IF(AND(TRUE,S$66&lt;&gt;""),SUMIFS(Flussi!$F:$F,Flussi!$B:$B,S$66,Flussi!$D:$D,$J195,Flussi!$E:$E,$K195,Flussi!$A:$A,$D$2),"")</f>
        <v/>
      </c>
      <c r="T195" s="53" t="str">
        <f>IF(AND(TRUE,T$66&lt;&gt;""),SUMIFS(Flussi!$F:$F,Flussi!$B:$B,T$66,Flussi!$D:$D,$J195,Flussi!$E:$E,$K195,Flussi!$A:$A,$D$2),"")</f>
        <v/>
      </c>
      <c r="U195" s="53" t="str">
        <f>IF(AND(TRUE,U$66&lt;&gt;""),SUMIFS(Flussi!$F:$F,Flussi!$B:$B,U$66,Flussi!$D:$D,$J195,Flussi!$E:$E,$K195,Flussi!$A:$A,$D$2),"")</f>
        <v/>
      </c>
      <c r="V195" s="53" t="str">
        <f>IF(AND(TRUE,V$66&lt;&gt;""),SUMIFS(Flussi!$F:$F,Flussi!$B:$B,V$66,Flussi!$D:$D,$J195,Flussi!$E:$E,$K195,Flussi!$A:$A,$D$2),"")</f>
        <v/>
      </c>
      <c r="W195" s="53" t="str">
        <f>IF(AND(TRUE,W$66&lt;&gt;""),SUMIFS(Flussi!$F:$F,Flussi!$B:$B,W$66,Flussi!$D:$D,$J195,Flussi!$E:$E,$K195,Flussi!$A:$A,$D$2),"")</f>
        <v/>
      </c>
      <c r="X195" s="53" t="str">
        <f>IF(AND(TRUE,X$66&lt;&gt;""),SUMIFS(Flussi!$F:$F,Flussi!$B:$B,X$66,Flussi!$D:$D,$J195,Flussi!$E:$E,$K195,Flussi!$A:$A,$D$2),"")</f>
        <v/>
      </c>
      <c r="Y195" s="53" t="str">
        <f>IF(AND(TRUE,Y$66&lt;&gt;""),SUMIFS(Flussi!$F:$F,Flussi!$B:$B,Y$66,Flussi!$D:$D,$J195,Flussi!$E:$E,$K195,Flussi!$A:$A,$D$2),"")</f>
        <v/>
      </c>
      <c r="Z195" s="53" t="str">
        <f>IF(AND(TRUE,Z$66&lt;&gt;""),SUMIFS(Flussi!$F:$F,Flussi!$B:$B,Z$66,Flussi!$D:$D,$J195,Flussi!$E:$E,$K195,Flussi!$A:$A,$D$2),"")</f>
        <v/>
      </c>
      <c r="AA195" s="53" t="str">
        <f>IF(AND(TRUE,AA$66&lt;&gt;""),SUMIFS(Flussi!$F:$F,Flussi!$B:$B,AA$66,Flussi!$D:$D,$J195,Flussi!$E:$E,$K195,Flussi!$A:$A,$D$2),"")</f>
        <v/>
      </c>
      <c r="AB195" s="53" t="str">
        <f>IF(AND(TRUE,AB$66&lt;&gt;""),SUMIFS(Flussi!$F:$F,Flussi!$B:$B,AB$66,Flussi!$D:$D,$J195,Flussi!$E:$E,$K195,Flussi!$A:$A,$D$2),"")</f>
        <v/>
      </c>
      <c r="AC195" s="53" t="str">
        <f>IF(AND(TRUE,AC$66&lt;&gt;""),SUMIFS(Flussi!$F:$F,Flussi!$B:$B,AC$66,Flussi!$D:$D,$J195,Flussi!$E:$E,$K195,Flussi!$A:$A,$D$2),"")</f>
        <v/>
      </c>
      <c r="AD195" s="53" t="str">
        <f>IF(AND(TRUE,AD$66&lt;&gt;""),SUMIFS(Flussi!$F:$F,Flussi!$B:$B,AD$66,Flussi!$D:$D,$J195,Flussi!$E:$E,$K195,Flussi!$A:$A,$D$2),"")</f>
        <v/>
      </c>
      <c r="AE195" s="53" t="str">
        <f>IF(AND(TRUE,AE$66&lt;&gt;""),SUMIFS(Flussi!$F:$F,Flussi!$B:$B,AE$66,Flussi!$D:$D,$J195,Flussi!$E:$E,$K195,Flussi!$A:$A,$D$2),"")</f>
        <v/>
      </c>
      <c r="AF195" s="53" t="str">
        <f>IF(AND(TRUE,AF$66&lt;&gt;""),SUMIFS(Flussi!$F:$F,Flussi!$B:$B,AF$66,Flussi!$D:$D,$J195,Flussi!$E:$E,$K195,Flussi!$A:$A,$D$2),"")</f>
        <v/>
      </c>
      <c r="AG195" s="53" t="str">
        <f>IF(AND(TRUE,AG$66&lt;&gt;""),SUMIFS(Flussi!$F:$F,Flussi!$B:$B,AG$66,Flussi!$D:$D,$J195,Flussi!$E:$E,$K195,Flussi!$A:$A,$D$2),"")</f>
        <v/>
      </c>
      <c r="AH195" s="53" t="str">
        <f>IF(AND(TRUE,AH$66&lt;&gt;""),SUMIFS(Flussi!$F:$F,Flussi!$B:$B,AH$66,Flussi!$D:$D,$J195,Flussi!$E:$E,$K195,Flussi!$A:$A,$D$2),"")</f>
        <v/>
      </c>
      <c r="AI195" s="53" t="str">
        <f>IF(AND(TRUE,AI$66&lt;&gt;""),SUMIFS(Flussi!$F:$F,Flussi!$B:$B,AI$66,Flussi!$D:$D,$J195,Flussi!$E:$E,$K195,Flussi!$A:$A,$D$2),"")</f>
        <v/>
      </c>
      <c r="AJ195" s="53" t="str">
        <f>IF(AND(TRUE,AJ$66&lt;&gt;""),SUMIFS(Flussi!$F:$F,Flussi!$B:$B,AJ$66,Flussi!$D:$D,$J195,Flussi!$E:$E,$K195,Flussi!$A:$A,$D$2),"")</f>
        <v/>
      </c>
      <c r="AK195" s="53" t="str">
        <f>IF(AND(TRUE,AK$66&lt;&gt;""),SUMIFS(Flussi!$F:$F,Flussi!$B:$B,AK$66,Flussi!$D:$D,$J195,Flussi!$E:$E,$K195,Flussi!$A:$A,$D$2),"")</f>
        <v/>
      </c>
      <c r="AL195" s="53" t="str">
        <f>IF(AND(TRUE,AL$66&lt;&gt;""),SUMIFS(Flussi!$F:$F,Flussi!$B:$B,AL$66,Flussi!$D:$D,$J195,Flussi!$E:$E,$K195,Flussi!$A:$A,$D$2),"")</f>
        <v/>
      </c>
      <c r="AM195" s="53" t="str">
        <f>IF(AND(TRUE,AM$66&lt;&gt;""),SUMIFS(Flussi!$F:$F,Flussi!$B:$B,AM$66,Flussi!$D:$D,$J195,Flussi!$E:$E,$K195,Flussi!$A:$A,$D$2),"")</f>
        <v/>
      </c>
      <c r="AN195" s="53" t="str">
        <f>IF(AND(TRUE,AN$66&lt;&gt;""),SUMIFS(Flussi!$F:$F,Flussi!$B:$B,AN$66,Flussi!$D:$D,$J195,Flussi!$E:$E,$K195,Flussi!$A:$A,$D$2),"")</f>
        <v/>
      </c>
      <c r="AO195" s="53" t="str">
        <f>IF(AND(TRUE,AO$66&lt;&gt;""),SUMIFS(Flussi!$F:$F,Flussi!$B:$B,AO$66,Flussi!$D:$D,$J195,Flussi!$E:$E,$K195,Flussi!$A:$A,$D$2),"")</f>
        <v/>
      </c>
    </row>
    <row r="196" spans="8:41" ht="17" x14ac:dyDescent="1.2">
      <c r="J196" s="82" t="s">
        <v>57</v>
      </c>
      <c r="K196" s="82" t="s">
        <v>73</v>
      </c>
      <c r="L196" s="53">
        <f>IF(AND(TRUE,L$66&lt;&gt;""),SUMIFS(Flussi!$F:$F,Flussi!$B:$B,L$66,Flussi!$D:$D,$J196,Flussi!$E:$E,$K196,Flussi!$A:$A,$D$2),"")</f>
        <v>0</v>
      </c>
      <c r="M196" s="53">
        <f>IF(AND(TRUE,M$66&lt;&gt;""),SUMIFS(Flussi!$F:$F,Flussi!$B:$B,M$66,Flussi!$D:$D,$J196,Flussi!$E:$E,$K196,Flussi!$A:$A,$D$2),"")</f>
        <v>-20</v>
      </c>
      <c r="N196" s="53">
        <f>IF(AND(TRUE,N$66&lt;&gt;""),SUMIFS(Flussi!$F:$F,Flussi!$B:$B,N$66,Flussi!$D:$D,$J196,Flussi!$E:$E,$K196,Flussi!$A:$A,$D$2),"")</f>
        <v>-43.84</v>
      </c>
      <c r="O196" s="53">
        <f>IF(AND(TRUE,O$66&lt;&gt;""),SUMIFS(Flussi!$F:$F,Flussi!$B:$B,O$66,Flussi!$D:$D,$J196,Flussi!$E:$E,$K196,Flussi!$A:$A,$D$2),"")</f>
        <v>-20</v>
      </c>
      <c r="P196" s="53">
        <f>IF(AND(TRUE,P$66&lt;&gt;""),SUMIFS(Flussi!$F:$F,Flussi!$B:$B,P$66,Flussi!$D:$D,$J196,Flussi!$E:$E,$K196,Flussi!$A:$A,$D$2),"")</f>
        <v>0</v>
      </c>
      <c r="Q196" s="53" t="str">
        <f>IF(AND(TRUE,Q$66&lt;&gt;""),SUMIFS(Flussi!$F:$F,Flussi!$B:$B,Q$66,Flussi!$D:$D,$J196,Flussi!$E:$E,$K196,Flussi!$A:$A,$D$2),"")</f>
        <v/>
      </c>
      <c r="R196" s="53" t="str">
        <f>IF(AND(TRUE,R$66&lt;&gt;""),SUMIFS(Flussi!$F:$F,Flussi!$B:$B,R$66,Flussi!$D:$D,$J196,Flussi!$E:$E,$K196,Flussi!$A:$A,$D$2),"")</f>
        <v/>
      </c>
      <c r="S196" s="53" t="str">
        <f>IF(AND(TRUE,S$66&lt;&gt;""),SUMIFS(Flussi!$F:$F,Flussi!$B:$B,S$66,Flussi!$D:$D,$J196,Flussi!$E:$E,$K196,Flussi!$A:$A,$D$2),"")</f>
        <v/>
      </c>
      <c r="T196" s="53" t="str">
        <f>IF(AND(TRUE,T$66&lt;&gt;""),SUMIFS(Flussi!$F:$F,Flussi!$B:$B,T$66,Flussi!$D:$D,$J196,Flussi!$E:$E,$K196,Flussi!$A:$A,$D$2),"")</f>
        <v/>
      </c>
      <c r="U196" s="53" t="str">
        <f>IF(AND(TRUE,U$66&lt;&gt;""),SUMIFS(Flussi!$F:$F,Flussi!$B:$B,U$66,Flussi!$D:$D,$J196,Flussi!$E:$E,$K196,Flussi!$A:$A,$D$2),"")</f>
        <v/>
      </c>
      <c r="V196" s="53" t="str">
        <f>IF(AND(TRUE,V$66&lt;&gt;""),SUMIFS(Flussi!$F:$F,Flussi!$B:$B,V$66,Flussi!$D:$D,$J196,Flussi!$E:$E,$K196,Flussi!$A:$A,$D$2),"")</f>
        <v/>
      </c>
      <c r="W196" s="53" t="str">
        <f>IF(AND(TRUE,W$66&lt;&gt;""),SUMIFS(Flussi!$F:$F,Flussi!$B:$B,W$66,Flussi!$D:$D,$J196,Flussi!$E:$E,$K196,Flussi!$A:$A,$D$2),"")</f>
        <v/>
      </c>
      <c r="X196" s="53" t="str">
        <f>IF(AND(TRUE,X$66&lt;&gt;""),SUMIFS(Flussi!$F:$F,Flussi!$B:$B,X$66,Flussi!$D:$D,$J196,Flussi!$E:$E,$K196,Flussi!$A:$A,$D$2),"")</f>
        <v/>
      </c>
      <c r="Y196" s="53" t="str">
        <f>IF(AND(TRUE,Y$66&lt;&gt;""),SUMIFS(Flussi!$F:$F,Flussi!$B:$B,Y$66,Flussi!$D:$D,$J196,Flussi!$E:$E,$K196,Flussi!$A:$A,$D$2),"")</f>
        <v/>
      </c>
      <c r="Z196" s="53" t="str">
        <f>IF(AND(TRUE,Z$66&lt;&gt;""),SUMIFS(Flussi!$F:$F,Flussi!$B:$B,Z$66,Flussi!$D:$D,$J196,Flussi!$E:$E,$K196,Flussi!$A:$A,$D$2),"")</f>
        <v/>
      </c>
      <c r="AA196" s="53" t="str">
        <f>IF(AND(TRUE,AA$66&lt;&gt;""),SUMIFS(Flussi!$F:$F,Flussi!$B:$B,AA$66,Flussi!$D:$D,$J196,Flussi!$E:$E,$K196,Flussi!$A:$A,$D$2),"")</f>
        <v/>
      </c>
      <c r="AB196" s="53" t="str">
        <f>IF(AND(TRUE,AB$66&lt;&gt;""),SUMIFS(Flussi!$F:$F,Flussi!$B:$B,AB$66,Flussi!$D:$D,$J196,Flussi!$E:$E,$K196,Flussi!$A:$A,$D$2),"")</f>
        <v/>
      </c>
      <c r="AC196" s="53" t="str">
        <f>IF(AND(TRUE,AC$66&lt;&gt;""),SUMIFS(Flussi!$F:$F,Flussi!$B:$B,AC$66,Flussi!$D:$D,$J196,Flussi!$E:$E,$K196,Flussi!$A:$A,$D$2),"")</f>
        <v/>
      </c>
      <c r="AD196" s="53" t="str">
        <f>IF(AND(TRUE,AD$66&lt;&gt;""),SUMIFS(Flussi!$F:$F,Flussi!$B:$B,AD$66,Flussi!$D:$D,$J196,Flussi!$E:$E,$K196,Flussi!$A:$A,$D$2),"")</f>
        <v/>
      </c>
      <c r="AE196" s="53" t="str">
        <f>IF(AND(TRUE,AE$66&lt;&gt;""),SUMIFS(Flussi!$F:$F,Flussi!$B:$B,AE$66,Flussi!$D:$D,$J196,Flussi!$E:$E,$K196,Flussi!$A:$A,$D$2),"")</f>
        <v/>
      </c>
      <c r="AF196" s="53" t="str">
        <f>IF(AND(TRUE,AF$66&lt;&gt;""),SUMIFS(Flussi!$F:$F,Flussi!$B:$B,AF$66,Flussi!$D:$D,$J196,Flussi!$E:$E,$K196,Flussi!$A:$A,$D$2),"")</f>
        <v/>
      </c>
      <c r="AG196" s="53" t="str">
        <f>IF(AND(TRUE,AG$66&lt;&gt;""),SUMIFS(Flussi!$F:$F,Flussi!$B:$B,AG$66,Flussi!$D:$D,$J196,Flussi!$E:$E,$K196,Flussi!$A:$A,$D$2),"")</f>
        <v/>
      </c>
      <c r="AH196" s="53" t="str">
        <f>IF(AND(TRUE,AH$66&lt;&gt;""),SUMIFS(Flussi!$F:$F,Flussi!$B:$B,AH$66,Flussi!$D:$D,$J196,Flussi!$E:$E,$K196,Flussi!$A:$A,$D$2),"")</f>
        <v/>
      </c>
      <c r="AI196" s="53" t="str">
        <f>IF(AND(TRUE,AI$66&lt;&gt;""),SUMIFS(Flussi!$F:$F,Flussi!$B:$B,AI$66,Flussi!$D:$D,$J196,Flussi!$E:$E,$K196,Flussi!$A:$A,$D$2),"")</f>
        <v/>
      </c>
      <c r="AJ196" s="53" t="str">
        <f>IF(AND(TRUE,AJ$66&lt;&gt;""),SUMIFS(Flussi!$F:$F,Flussi!$B:$B,AJ$66,Flussi!$D:$D,$J196,Flussi!$E:$E,$K196,Flussi!$A:$A,$D$2),"")</f>
        <v/>
      </c>
      <c r="AK196" s="53" t="str">
        <f>IF(AND(TRUE,AK$66&lt;&gt;""),SUMIFS(Flussi!$F:$F,Flussi!$B:$B,AK$66,Flussi!$D:$D,$J196,Flussi!$E:$E,$K196,Flussi!$A:$A,$D$2),"")</f>
        <v/>
      </c>
      <c r="AL196" s="53" t="str">
        <f>IF(AND(TRUE,AL$66&lt;&gt;""),SUMIFS(Flussi!$F:$F,Flussi!$B:$B,AL$66,Flussi!$D:$D,$J196,Flussi!$E:$E,$K196,Flussi!$A:$A,$D$2),"")</f>
        <v/>
      </c>
      <c r="AM196" s="53" t="str">
        <f>IF(AND(TRUE,AM$66&lt;&gt;""),SUMIFS(Flussi!$F:$F,Flussi!$B:$B,AM$66,Flussi!$D:$D,$J196,Flussi!$E:$E,$K196,Flussi!$A:$A,$D$2),"")</f>
        <v/>
      </c>
      <c r="AN196" s="53" t="str">
        <f>IF(AND(TRUE,AN$66&lt;&gt;""),SUMIFS(Flussi!$F:$F,Flussi!$B:$B,AN$66,Flussi!$D:$D,$J196,Flussi!$E:$E,$K196,Flussi!$A:$A,$D$2),"")</f>
        <v/>
      </c>
      <c r="AO196" s="53" t="str">
        <f>IF(AND(TRUE,AO$66&lt;&gt;""),SUMIFS(Flussi!$F:$F,Flussi!$B:$B,AO$66,Flussi!$D:$D,$J196,Flussi!$E:$E,$K196,Flussi!$A:$A,$D$2),"")</f>
        <v/>
      </c>
    </row>
    <row r="197" spans="8:41" x14ac:dyDescent="0.75">
      <c r="I197" s="71" t="s">
        <v>15</v>
      </c>
      <c r="J197" s="71"/>
      <c r="K197" s="71" t="s">
        <v>63</v>
      </c>
      <c r="L197" s="70">
        <f t="shared" ref="L197:AO197" si="43">IF(AND(TRUE,L$66&lt;&gt;""),SUM(L192:L196),"")</f>
        <v>-68.67</v>
      </c>
      <c r="M197" s="70">
        <f t="shared" si="43"/>
        <v>-123</v>
      </c>
      <c r="N197" s="70">
        <f t="shared" si="43"/>
        <v>-146.84</v>
      </c>
      <c r="O197" s="70">
        <f t="shared" si="43"/>
        <v>83</v>
      </c>
      <c r="P197" s="70">
        <f t="shared" si="43"/>
        <v>0</v>
      </c>
      <c r="Q197" s="70" t="str">
        <f t="shared" si="43"/>
        <v/>
      </c>
      <c r="R197" s="70" t="str">
        <f t="shared" si="43"/>
        <v/>
      </c>
      <c r="S197" s="70" t="str">
        <f t="shared" si="43"/>
        <v/>
      </c>
      <c r="T197" s="70" t="str">
        <f t="shared" si="43"/>
        <v/>
      </c>
      <c r="U197" s="70" t="str">
        <f t="shared" si="43"/>
        <v/>
      </c>
      <c r="V197" s="70" t="str">
        <f t="shared" si="43"/>
        <v/>
      </c>
      <c r="W197" s="70" t="str">
        <f t="shared" si="43"/>
        <v/>
      </c>
      <c r="X197" s="70" t="str">
        <f t="shared" si="43"/>
        <v/>
      </c>
      <c r="Y197" s="70" t="str">
        <f t="shared" si="43"/>
        <v/>
      </c>
      <c r="Z197" s="70" t="str">
        <f t="shared" si="43"/>
        <v/>
      </c>
      <c r="AA197" s="70" t="str">
        <f t="shared" si="43"/>
        <v/>
      </c>
      <c r="AB197" s="70" t="str">
        <f t="shared" si="43"/>
        <v/>
      </c>
      <c r="AC197" s="70" t="str">
        <f t="shared" si="43"/>
        <v/>
      </c>
      <c r="AD197" s="70" t="str">
        <f t="shared" si="43"/>
        <v/>
      </c>
      <c r="AE197" s="70" t="str">
        <f t="shared" si="43"/>
        <v/>
      </c>
      <c r="AF197" s="70" t="str">
        <f t="shared" si="43"/>
        <v/>
      </c>
      <c r="AG197" s="70" t="str">
        <f t="shared" si="43"/>
        <v/>
      </c>
      <c r="AH197" s="70" t="str">
        <f t="shared" si="43"/>
        <v/>
      </c>
      <c r="AI197" s="70" t="str">
        <f t="shared" si="43"/>
        <v/>
      </c>
      <c r="AJ197" s="70" t="str">
        <f t="shared" si="43"/>
        <v/>
      </c>
      <c r="AK197" s="70" t="str">
        <f t="shared" si="43"/>
        <v/>
      </c>
      <c r="AL197" s="70" t="str">
        <f t="shared" si="43"/>
        <v/>
      </c>
      <c r="AM197" s="70" t="str">
        <f t="shared" si="43"/>
        <v/>
      </c>
      <c r="AN197" s="70" t="str">
        <f t="shared" si="43"/>
        <v/>
      </c>
      <c r="AO197" s="70" t="str">
        <f t="shared" si="43"/>
        <v/>
      </c>
    </row>
    <row r="198" spans="8:41" x14ac:dyDescent="0.75">
      <c r="H198" s="81"/>
      <c r="I198" s="80"/>
      <c r="J198" s="69"/>
      <c r="K198" s="69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</row>
    <row r="199" spans="8:41" x14ac:dyDescent="0.75">
      <c r="H199" s="81"/>
      <c r="I199" s="80"/>
      <c r="J199" s="69"/>
      <c r="K199" s="69"/>
      <c r="L199" s="104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</row>
    <row r="200" spans="8:41" x14ac:dyDescent="0.75">
      <c r="H200" s="81"/>
      <c r="I200" s="80"/>
      <c r="J200" s="69"/>
      <c r="K200" s="69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</row>
    <row r="201" spans="8:41" x14ac:dyDescent="0.75">
      <c r="H201" s="81"/>
      <c r="I201" s="80"/>
      <c r="J201" s="69"/>
      <c r="K201" s="69"/>
      <c r="L201" s="104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</row>
    <row r="202" spans="8:41" x14ac:dyDescent="0.75">
      <c r="H202" s="81"/>
      <c r="I202" s="80"/>
      <c r="J202" s="69"/>
      <c r="K202" s="69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</row>
    <row r="203" spans="8:41" x14ac:dyDescent="0.75">
      <c r="H203" s="81"/>
      <c r="I203" s="80"/>
      <c r="J203" s="69"/>
      <c r="K203" s="69"/>
      <c r="L203" s="104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</row>
    <row r="204" spans="8:41" hidden="1" outlineLevel="1" x14ac:dyDescent="0.75">
      <c r="H204" s="91">
        <f>YEAR($E$4)</f>
        <v>2023</v>
      </c>
      <c r="L204" s="89" t="e">
        <f t="shared" ref="L204:U213" si="44">IF(AND($H204&lt;&gt;"",L$66&lt;&gt;""),IF(AND(L$66&gt;=$H204,L$66&lt;$H204+$D$28),SUMIFS($L$203:$AK$203,$L$66:$AK$66,$H204)/$D$28,0),"")</f>
        <v>#REF!</v>
      </c>
      <c r="M204" s="89" t="e">
        <f t="shared" si="44"/>
        <v>#REF!</v>
      </c>
      <c r="N204" s="89" t="e">
        <f t="shared" si="44"/>
        <v>#REF!</v>
      </c>
      <c r="O204" s="89" t="e">
        <f t="shared" si="44"/>
        <v>#REF!</v>
      </c>
      <c r="P204" s="89" t="e">
        <f t="shared" si="44"/>
        <v>#REF!</v>
      </c>
      <c r="Q204" s="89" t="str">
        <f t="shared" si="44"/>
        <v/>
      </c>
      <c r="R204" s="89" t="str">
        <f t="shared" si="44"/>
        <v/>
      </c>
      <c r="S204" s="89" t="str">
        <f t="shared" si="44"/>
        <v/>
      </c>
      <c r="T204" s="89" t="str">
        <f t="shared" si="44"/>
        <v/>
      </c>
      <c r="U204" s="89" t="str">
        <f t="shared" si="44"/>
        <v/>
      </c>
      <c r="V204" s="89" t="str">
        <f t="shared" ref="V204:AE213" si="45">IF(AND($H204&lt;&gt;"",V$66&lt;&gt;""),IF(AND(V$66&gt;=$H204,V$66&lt;$H204+$D$28),SUMIFS($L$203:$AK$203,$L$66:$AK$66,$H204)/$D$28,0),"")</f>
        <v/>
      </c>
      <c r="W204" s="89" t="str">
        <f t="shared" si="45"/>
        <v/>
      </c>
      <c r="X204" s="89" t="str">
        <f t="shared" si="45"/>
        <v/>
      </c>
      <c r="Y204" s="89" t="str">
        <f t="shared" si="45"/>
        <v/>
      </c>
      <c r="Z204" s="89" t="str">
        <f t="shared" si="45"/>
        <v/>
      </c>
      <c r="AA204" s="89" t="str">
        <f t="shared" si="45"/>
        <v/>
      </c>
      <c r="AB204" s="89" t="str">
        <f t="shared" si="45"/>
        <v/>
      </c>
      <c r="AC204" s="89" t="str">
        <f t="shared" si="45"/>
        <v/>
      </c>
      <c r="AD204" s="89" t="str">
        <f t="shared" si="45"/>
        <v/>
      </c>
      <c r="AE204" s="89" t="str">
        <f t="shared" si="45"/>
        <v/>
      </c>
      <c r="AF204" s="89" t="str">
        <f t="shared" ref="AF204:AO213" si="46">IF(AND($H204&lt;&gt;"",AF$66&lt;&gt;""),IF(AND(AF$66&gt;=$H204,AF$66&lt;$H204+$D$28),SUMIFS($L$203:$AK$203,$L$66:$AK$66,$H204)/$D$28,0),"")</f>
        <v/>
      </c>
      <c r="AG204" s="89" t="str">
        <f t="shared" si="46"/>
        <v/>
      </c>
      <c r="AH204" s="89" t="str">
        <f t="shared" si="46"/>
        <v/>
      </c>
      <c r="AI204" s="89" t="str">
        <f t="shared" si="46"/>
        <v/>
      </c>
      <c r="AJ204" s="89" t="str">
        <f t="shared" si="46"/>
        <v/>
      </c>
      <c r="AK204" s="89" t="str">
        <f t="shared" si="46"/>
        <v/>
      </c>
      <c r="AL204" s="89" t="str">
        <f t="shared" si="46"/>
        <v/>
      </c>
      <c r="AM204" s="89" t="str">
        <f t="shared" si="46"/>
        <v/>
      </c>
      <c r="AN204" s="89" t="str">
        <f t="shared" si="46"/>
        <v/>
      </c>
      <c r="AO204" s="89" t="str">
        <f t="shared" si="46"/>
        <v/>
      </c>
    </row>
    <row r="205" spans="8:41" hidden="1" outlineLevel="1" x14ac:dyDescent="0.75">
      <c r="H205" s="61">
        <f t="shared" ref="H205:H233" si="47">IF(H204&lt;&gt;"",IF(H204+1&lt;YEAR($E$4)+$E$5,H204+1,""),"")</f>
        <v>2024</v>
      </c>
      <c r="L205" s="89" t="e">
        <f t="shared" si="44"/>
        <v>#REF!</v>
      </c>
      <c r="M205" s="89" t="e">
        <f t="shared" si="44"/>
        <v>#REF!</v>
      </c>
      <c r="N205" s="89" t="e">
        <f t="shared" si="44"/>
        <v>#REF!</v>
      </c>
      <c r="O205" s="89" t="e">
        <f t="shared" si="44"/>
        <v>#REF!</v>
      </c>
      <c r="P205" s="89" t="e">
        <f t="shared" si="44"/>
        <v>#REF!</v>
      </c>
      <c r="Q205" s="89" t="str">
        <f t="shared" si="44"/>
        <v/>
      </c>
      <c r="R205" s="89" t="str">
        <f t="shared" si="44"/>
        <v/>
      </c>
      <c r="S205" s="89" t="str">
        <f t="shared" si="44"/>
        <v/>
      </c>
      <c r="T205" s="89" t="str">
        <f t="shared" si="44"/>
        <v/>
      </c>
      <c r="U205" s="89" t="str">
        <f t="shared" si="44"/>
        <v/>
      </c>
      <c r="V205" s="89" t="str">
        <f t="shared" si="45"/>
        <v/>
      </c>
      <c r="W205" s="89" t="str">
        <f t="shared" si="45"/>
        <v/>
      </c>
      <c r="X205" s="89" t="str">
        <f t="shared" si="45"/>
        <v/>
      </c>
      <c r="Y205" s="89" t="str">
        <f t="shared" si="45"/>
        <v/>
      </c>
      <c r="Z205" s="89" t="str">
        <f t="shared" si="45"/>
        <v/>
      </c>
      <c r="AA205" s="89" t="str">
        <f t="shared" si="45"/>
        <v/>
      </c>
      <c r="AB205" s="89" t="str">
        <f t="shared" si="45"/>
        <v/>
      </c>
      <c r="AC205" s="89" t="str">
        <f t="shared" si="45"/>
        <v/>
      </c>
      <c r="AD205" s="89" t="str">
        <f t="shared" si="45"/>
        <v/>
      </c>
      <c r="AE205" s="89" t="str">
        <f t="shared" si="45"/>
        <v/>
      </c>
      <c r="AF205" s="89" t="str">
        <f t="shared" si="46"/>
        <v/>
      </c>
      <c r="AG205" s="89" t="str">
        <f t="shared" si="46"/>
        <v/>
      </c>
      <c r="AH205" s="89" t="str">
        <f t="shared" si="46"/>
        <v/>
      </c>
      <c r="AI205" s="89" t="str">
        <f t="shared" si="46"/>
        <v/>
      </c>
      <c r="AJ205" s="89" t="str">
        <f t="shared" si="46"/>
        <v/>
      </c>
      <c r="AK205" s="89" t="str">
        <f t="shared" si="46"/>
        <v/>
      </c>
      <c r="AL205" s="89" t="str">
        <f t="shared" si="46"/>
        <v/>
      </c>
      <c r="AM205" s="89" t="str">
        <f t="shared" si="46"/>
        <v/>
      </c>
      <c r="AN205" s="89" t="str">
        <f t="shared" si="46"/>
        <v/>
      </c>
      <c r="AO205" s="89" t="str">
        <f t="shared" si="46"/>
        <v/>
      </c>
    </row>
    <row r="206" spans="8:41" hidden="1" outlineLevel="1" x14ac:dyDescent="0.75">
      <c r="H206" s="61">
        <f t="shared" si="47"/>
        <v>2025</v>
      </c>
      <c r="L206" s="89" t="e">
        <f t="shared" si="44"/>
        <v>#REF!</v>
      </c>
      <c r="M206" s="89" t="e">
        <f t="shared" si="44"/>
        <v>#REF!</v>
      </c>
      <c r="N206" s="89" t="e">
        <f t="shared" si="44"/>
        <v>#REF!</v>
      </c>
      <c r="O206" s="89" t="e">
        <f t="shared" si="44"/>
        <v>#REF!</v>
      </c>
      <c r="P206" s="89" t="e">
        <f t="shared" si="44"/>
        <v>#REF!</v>
      </c>
      <c r="Q206" s="89" t="str">
        <f t="shared" si="44"/>
        <v/>
      </c>
      <c r="R206" s="89" t="str">
        <f t="shared" si="44"/>
        <v/>
      </c>
      <c r="S206" s="89" t="str">
        <f t="shared" si="44"/>
        <v/>
      </c>
      <c r="T206" s="89" t="str">
        <f t="shared" si="44"/>
        <v/>
      </c>
      <c r="U206" s="89" t="str">
        <f t="shared" si="44"/>
        <v/>
      </c>
      <c r="V206" s="89" t="str">
        <f t="shared" si="45"/>
        <v/>
      </c>
      <c r="W206" s="89" t="str">
        <f t="shared" si="45"/>
        <v/>
      </c>
      <c r="X206" s="89" t="str">
        <f t="shared" si="45"/>
        <v/>
      </c>
      <c r="Y206" s="89" t="str">
        <f t="shared" si="45"/>
        <v/>
      </c>
      <c r="Z206" s="89" t="str">
        <f t="shared" si="45"/>
        <v/>
      </c>
      <c r="AA206" s="89" t="str">
        <f t="shared" si="45"/>
        <v/>
      </c>
      <c r="AB206" s="89" t="str">
        <f t="shared" si="45"/>
        <v/>
      </c>
      <c r="AC206" s="89" t="str">
        <f t="shared" si="45"/>
        <v/>
      </c>
      <c r="AD206" s="89" t="str">
        <f t="shared" si="45"/>
        <v/>
      </c>
      <c r="AE206" s="89" t="str">
        <f t="shared" si="45"/>
        <v/>
      </c>
      <c r="AF206" s="89" t="str">
        <f t="shared" si="46"/>
        <v/>
      </c>
      <c r="AG206" s="89" t="str">
        <f t="shared" si="46"/>
        <v/>
      </c>
      <c r="AH206" s="89" t="str">
        <f t="shared" si="46"/>
        <v/>
      </c>
      <c r="AI206" s="89" t="str">
        <f t="shared" si="46"/>
        <v/>
      </c>
      <c r="AJ206" s="89" t="str">
        <f t="shared" si="46"/>
        <v/>
      </c>
      <c r="AK206" s="89" t="str">
        <f t="shared" si="46"/>
        <v/>
      </c>
      <c r="AL206" s="89" t="str">
        <f t="shared" si="46"/>
        <v/>
      </c>
      <c r="AM206" s="89" t="str">
        <f t="shared" si="46"/>
        <v/>
      </c>
      <c r="AN206" s="89" t="str">
        <f t="shared" si="46"/>
        <v/>
      </c>
      <c r="AO206" s="89" t="str">
        <f t="shared" si="46"/>
        <v/>
      </c>
    </row>
    <row r="207" spans="8:41" hidden="1" outlineLevel="1" x14ac:dyDescent="0.75">
      <c r="H207" s="61" t="str">
        <f t="shared" si="47"/>
        <v/>
      </c>
      <c r="L207" s="89" t="str">
        <f t="shared" si="44"/>
        <v/>
      </c>
      <c r="M207" s="89" t="str">
        <f t="shared" si="44"/>
        <v/>
      </c>
      <c r="N207" s="89" t="str">
        <f t="shared" si="44"/>
        <v/>
      </c>
      <c r="O207" s="89" t="str">
        <f t="shared" si="44"/>
        <v/>
      </c>
      <c r="P207" s="89" t="str">
        <f t="shared" si="44"/>
        <v/>
      </c>
      <c r="Q207" s="89" t="str">
        <f t="shared" si="44"/>
        <v/>
      </c>
      <c r="R207" s="89" t="str">
        <f t="shared" si="44"/>
        <v/>
      </c>
      <c r="S207" s="89" t="str">
        <f t="shared" si="44"/>
        <v/>
      </c>
      <c r="T207" s="89" t="str">
        <f t="shared" si="44"/>
        <v/>
      </c>
      <c r="U207" s="89" t="str">
        <f t="shared" si="44"/>
        <v/>
      </c>
      <c r="V207" s="89" t="str">
        <f t="shared" si="45"/>
        <v/>
      </c>
      <c r="W207" s="89" t="str">
        <f t="shared" si="45"/>
        <v/>
      </c>
      <c r="X207" s="89" t="str">
        <f t="shared" si="45"/>
        <v/>
      </c>
      <c r="Y207" s="89" t="str">
        <f t="shared" si="45"/>
        <v/>
      </c>
      <c r="Z207" s="89" t="str">
        <f t="shared" si="45"/>
        <v/>
      </c>
      <c r="AA207" s="89" t="str">
        <f t="shared" si="45"/>
        <v/>
      </c>
      <c r="AB207" s="89" t="str">
        <f t="shared" si="45"/>
        <v/>
      </c>
      <c r="AC207" s="89" t="str">
        <f t="shared" si="45"/>
        <v/>
      </c>
      <c r="AD207" s="89" t="str">
        <f t="shared" si="45"/>
        <v/>
      </c>
      <c r="AE207" s="89" t="str">
        <f t="shared" si="45"/>
        <v/>
      </c>
      <c r="AF207" s="89" t="str">
        <f t="shared" si="46"/>
        <v/>
      </c>
      <c r="AG207" s="89" t="str">
        <f t="shared" si="46"/>
        <v/>
      </c>
      <c r="AH207" s="89" t="str">
        <f t="shared" si="46"/>
        <v/>
      </c>
      <c r="AI207" s="89" t="str">
        <f t="shared" si="46"/>
        <v/>
      </c>
      <c r="AJ207" s="89" t="str">
        <f t="shared" si="46"/>
        <v/>
      </c>
      <c r="AK207" s="89" t="str">
        <f t="shared" si="46"/>
        <v/>
      </c>
      <c r="AL207" s="89" t="str">
        <f t="shared" si="46"/>
        <v/>
      </c>
      <c r="AM207" s="89" t="str">
        <f t="shared" si="46"/>
        <v/>
      </c>
      <c r="AN207" s="89" t="str">
        <f t="shared" si="46"/>
        <v/>
      </c>
      <c r="AO207" s="89" t="str">
        <f t="shared" si="46"/>
        <v/>
      </c>
    </row>
    <row r="208" spans="8:41" hidden="1" outlineLevel="1" x14ac:dyDescent="0.75">
      <c r="H208" s="61" t="str">
        <f t="shared" si="47"/>
        <v/>
      </c>
      <c r="L208" s="89" t="str">
        <f t="shared" si="44"/>
        <v/>
      </c>
      <c r="M208" s="89" t="str">
        <f t="shared" si="44"/>
        <v/>
      </c>
      <c r="N208" s="89" t="str">
        <f t="shared" si="44"/>
        <v/>
      </c>
      <c r="O208" s="89" t="str">
        <f t="shared" si="44"/>
        <v/>
      </c>
      <c r="P208" s="89" t="str">
        <f t="shared" si="44"/>
        <v/>
      </c>
      <c r="Q208" s="89" t="str">
        <f t="shared" si="44"/>
        <v/>
      </c>
      <c r="R208" s="89" t="str">
        <f t="shared" si="44"/>
        <v/>
      </c>
      <c r="S208" s="89" t="str">
        <f t="shared" si="44"/>
        <v/>
      </c>
      <c r="T208" s="89" t="str">
        <f t="shared" si="44"/>
        <v/>
      </c>
      <c r="U208" s="89" t="str">
        <f t="shared" si="44"/>
        <v/>
      </c>
      <c r="V208" s="89" t="str">
        <f t="shared" si="45"/>
        <v/>
      </c>
      <c r="W208" s="89" t="str">
        <f t="shared" si="45"/>
        <v/>
      </c>
      <c r="X208" s="89" t="str">
        <f t="shared" si="45"/>
        <v/>
      </c>
      <c r="Y208" s="89" t="str">
        <f t="shared" si="45"/>
        <v/>
      </c>
      <c r="Z208" s="89" t="str">
        <f t="shared" si="45"/>
        <v/>
      </c>
      <c r="AA208" s="89" t="str">
        <f t="shared" si="45"/>
        <v/>
      </c>
      <c r="AB208" s="89" t="str">
        <f t="shared" si="45"/>
        <v/>
      </c>
      <c r="AC208" s="89" t="str">
        <f t="shared" si="45"/>
        <v/>
      </c>
      <c r="AD208" s="89" t="str">
        <f t="shared" si="45"/>
        <v/>
      </c>
      <c r="AE208" s="89" t="str">
        <f t="shared" si="45"/>
        <v/>
      </c>
      <c r="AF208" s="89" t="str">
        <f t="shared" si="46"/>
        <v/>
      </c>
      <c r="AG208" s="89" t="str">
        <f t="shared" si="46"/>
        <v/>
      </c>
      <c r="AH208" s="89" t="str">
        <f t="shared" si="46"/>
        <v/>
      </c>
      <c r="AI208" s="89" t="str">
        <f t="shared" si="46"/>
        <v/>
      </c>
      <c r="AJ208" s="89" t="str">
        <f t="shared" si="46"/>
        <v/>
      </c>
      <c r="AK208" s="89" t="str">
        <f t="shared" si="46"/>
        <v/>
      </c>
      <c r="AL208" s="89" t="str">
        <f t="shared" si="46"/>
        <v/>
      </c>
      <c r="AM208" s="89" t="str">
        <f t="shared" si="46"/>
        <v/>
      </c>
      <c r="AN208" s="89" t="str">
        <f t="shared" si="46"/>
        <v/>
      </c>
      <c r="AO208" s="89" t="str">
        <f t="shared" si="46"/>
        <v/>
      </c>
    </row>
    <row r="209" spans="8:41" hidden="1" outlineLevel="1" x14ac:dyDescent="0.75">
      <c r="H209" s="61" t="str">
        <f t="shared" si="47"/>
        <v/>
      </c>
      <c r="L209" s="89" t="str">
        <f t="shared" si="44"/>
        <v/>
      </c>
      <c r="M209" s="89" t="str">
        <f t="shared" si="44"/>
        <v/>
      </c>
      <c r="N209" s="89" t="str">
        <f t="shared" si="44"/>
        <v/>
      </c>
      <c r="O209" s="89" t="str">
        <f t="shared" si="44"/>
        <v/>
      </c>
      <c r="P209" s="89" t="str">
        <f t="shared" si="44"/>
        <v/>
      </c>
      <c r="Q209" s="89" t="str">
        <f t="shared" si="44"/>
        <v/>
      </c>
      <c r="R209" s="89" t="str">
        <f t="shared" si="44"/>
        <v/>
      </c>
      <c r="S209" s="89" t="str">
        <f t="shared" si="44"/>
        <v/>
      </c>
      <c r="T209" s="89" t="str">
        <f t="shared" si="44"/>
        <v/>
      </c>
      <c r="U209" s="89" t="str">
        <f t="shared" si="44"/>
        <v/>
      </c>
      <c r="V209" s="89" t="str">
        <f t="shared" si="45"/>
        <v/>
      </c>
      <c r="W209" s="89" t="str">
        <f t="shared" si="45"/>
        <v/>
      </c>
      <c r="X209" s="89" t="str">
        <f t="shared" si="45"/>
        <v/>
      </c>
      <c r="Y209" s="89" t="str">
        <f t="shared" si="45"/>
        <v/>
      </c>
      <c r="Z209" s="89" t="str">
        <f t="shared" si="45"/>
        <v/>
      </c>
      <c r="AA209" s="89" t="str">
        <f t="shared" si="45"/>
        <v/>
      </c>
      <c r="AB209" s="89" t="str">
        <f t="shared" si="45"/>
        <v/>
      </c>
      <c r="AC209" s="89" t="str">
        <f t="shared" si="45"/>
        <v/>
      </c>
      <c r="AD209" s="89" t="str">
        <f t="shared" si="45"/>
        <v/>
      </c>
      <c r="AE209" s="89" t="str">
        <f t="shared" si="45"/>
        <v/>
      </c>
      <c r="AF209" s="89" t="str">
        <f t="shared" si="46"/>
        <v/>
      </c>
      <c r="AG209" s="89" t="str">
        <f t="shared" si="46"/>
        <v/>
      </c>
      <c r="AH209" s="89" t="str">
        <f t="shared" si="46"/>
        <v/>
      </c>
      <c r="AI209" s="89" t="str">
        <f t="shared" si="46"/>
        <v/>
      </c>
      <c r="AJ209" s="89" t="str">
        <f t="shared" si="46"/>
        <v/>
      </c>
      <c r="AK209" s="89" t="str">
        <f t="shared" si="46"/>
        <v/>
      </c>
      <c r="AL209" s="89" t="str">
        <f t="shared" si="46"/>
        <v/>
      </c>
      <c r="AM209" s="89" t="str">
        <f t="shared" si="46"/>
        <v/>
      </c>
      <c r="AN209" s="89" t="str">
        <f t="shared" si="46"/>
        <v/>
      </c>
      <c r="AO209" s="89" t="str">
        <f t="shared" si="46"/>
        <v/>
      </c>
    </row>
    <row r="210" spans="8:41" hidden="1" outlineLevel="1" x14ac:dyDescent="0.75">
      <c r="H210" s="61" t="str">
        <f t="shared" si="47"/>
        <v/>
      </c>
      <c r="L210" s="89" t="str">
        <f t="shared" si="44"/>
        <v/>
      </c>
      <c r="M210" s="89" t="str">
        <f t="shared" si="44"/>
        <v/>
      </c>
      <c r="N210" s="89" t="str">
        <f t="shared" si="44"/>
        <v/>
      </c>
      <c r="O210" s="89" t="str">
        <f t="shared" si="44"/>
        <v/>
      </c>
      <c r="P210" s="89" t="str">
        <f t="shared" si="44"/>
        <v/>
      </c>
      <c r="Q210" s="89" t="str">
        <f t="shared" si="44"/>
        <v/>
      </c>
      <c r="R210" s="89" t="str">
        <f t="shared" si="44"/>
        <v/>
      </c>
      <c r="S210" s="89" t="str">
        <f t="shared" si="44"/>
        <v/>
      </c>
      <c r="T210" s="89" t="str">
        <f t="shared" si="44"/>
        <v/>
      </c>
      <c r="U210" s="89" t="str">
        <f t="shared" si="44"/>
        <v/>
      </c>
      <c r="V210" s="89" t="str">
        <f t="shared" si="45"/>
        <v/>
      </c>
      <c r="W210" s="89" t="str">
        <f t="shared" si="45"/>
        <v/>
      </c>
      <c r="X210" s="89" t="str">
        <f t="shared" si="45"/>
        <v/>
      </c>
      <c r="Y210" s="89" t="str">
        <f t="shared" si="45"/>
        <v/>
      </c>
      <c r="Z210" s="89" t="str">
        <f t="shared" si="45"/>
        <v/>
      </c>
      <c r="AA210" s="89" t="str">
        <f t="shared" si="45"/>
        <v/>
      </c>
      <c r="AB210" s="89" t="str">
        <f t="shared" si="45"/>
        <v/>
      </c>
      <c r="AC210" s="89" t="str">
        <f t="shared" si="45"/>
        <v/>
      </c>
      <c r="AD210" s="89" t="str">
        <f t="shared" si="45"/>
        <v/>
      </c>
      <c r="AE210" s="89" t="str">
        <f t="shared" si="45"/>
        <v/>
      </c>
      <c r="AF210" s="89" t="str">
        <f t="shared" si="46"/>
        <v/>
      </c>
      <c r="AG210" s="89" t="str">
        <f t="shared" si="46"/>
        <v/>
      </c>
      <c r="AH210" s="89" t="str">
        <f t="shared" si="46"/>
        <v/>
      </c>
      <c r="AI210" s="89" t="str">
        <f t="shared" si="46"/>
        <v/>
      </c>
      <c r="AJ210" s="89" t="str">
        <f t="shared" si="46"/>
        <v/>
      </c>
      <c r="AK210" s="89" t="str">
        <f t="shared" si="46"/>
        <v/>
      </c>
      <c r="AL210" s="89" t="str">
        <f t="shared" si="46"/>
        <v/>
      </c>
      <c r="AM210" s="89" t="str">
        <f t="shared" si="46"/>
        <v/>
      </c>
      <c r="AN210" s="89" t="str">
        <f t="shared" si="46"/>
        <v/>
      </c>
      <c r="AO210" s="89" t="str">
        <f t="shared" si="46"/>
        <v/>
      </c>
    </row>
    <row r="211" spans="8:41" hidden="1" outlineLevel="1" x14ac:dyDescent="0.75">
      <c r="H211" s="61" t="str">
        <f t="shared" si="47"/>
        <v/>
      </c>
      <c r="L211" s="89" t="str">
        <f t="shared" si="44"/>
        <v/>
      </c>
      <c r="M211" s="89" t="str">
        <f t="shared" si="44"/>
        <v/>
      </c>
      <c r="N211" s="89" t="str">
        <f t="shared" si="44"/>
        <v/>
      </c>
      <c r="O211" s="89" t="str">
        <f t="shared" si="44"/>
        <v/>
      </c>
      <c r="P211" s="89" t="str">
        <f t="shared" si="44"/>
        <v/>
      </c>
      <c r="Q211" s="89" t="str">
        <f t="shared" si="44"/>
        <v/>
      </c>
      <c r="R211" s="89" t="str">
        <f t="shared" si="44"/>
        <v/>
      </c>
      <c r="S211" s="89" t="str">
        <f t="shared" si="44"/>
        <v/>
      </c>
      <c r="T211" s="89" t="str">
        <f t="shared" si="44"/>
        <v/>
      </c>
      <c r="U211" s="89" t="str">
        <f t="shared" si="44"/>
        <v/>
      </c>
      <c r="V211" s="89" t="str">
        <f t="shared" si="45"/>
        <v/>
      </c>
      <c r="W211" s="89" t="str">
        <f t="shared" si="45"/>
        <v/>
      </c>
      <c r="X211" s="89" t="str">
        <f t="shared" si="45"/>
        <v/>
      </c>
      <c r="Y211" s="89" t="str">
        <f t="shared" si="45"/>
        <v/>
      </c>
      <c r="Z211" s="89" t="str">
        <f t="shared" si="45"/>
        <v/>
      </c>
      <c r="AA211" s="89" t="str">
        <f t="shared" si="45"/>
        <v/>
      </c>
      <c r="AB211" s="89" t="str">
        <f t="shared" si="45"/>
        <v/>
      </c>
      <c r="AC211" s="89" t="str">
        <f t="shared" si="45"/>
        <v/>
      </c>
      <c r="AD211" s="89" t="str">
        <f t="shared" si="45"/>
        <v/>
      </c>
      <c r="AE211" s="89" t="str">
        <f t="shared" si="45"/>
        <v/>
      </c>
      <c r="AF211" s="89" t="str">
        <f t="shared" si="46"/>
        <v/>
      </c>
      <c r="AG211" s="89" t="str">
        <f t="shared" si="46"/>
        <v/>
      </c>
      <c r="AH211" s="89" t="str">
        <f t="shared" si="46"/>
        <v/>
      </c>
      <c r="AI211" s="89" t="str">
        <f t="shared" si="46"/>
        <v/>
      </c>
      <c r="AJ211" s="89" t="str">
        <f t="shared" si="46"/>
        <v/>
      </c>
      <c r="AK211" s="89" t="str">
        <f t="shared" si="46"/>
        <v/>
      </c>
      <c r="AL211" s="89" t="str">
        <f t="shared" si="46"/>
        <v/>
      </c>
      <c r="AM211" s="89" t="str">
        <f t="shared" si="46"/>
        <v/>
      </c>
      <c r="AN211" s="89" t="str">
        <f t="shared" si="46"/>
        <v/>
      </c>
      <c r="AO211" s="89" t="str">
        <f t="shared" si="46"/>
        <v/>
      </c>
    </row>
    <row r="212" spans="8:41" hidden="1" outlineLevel="1" x14ac:dyDescent="0.75">
      <c r="H212" s="61" t="str">
        <f t="shared" si="47"/>
        <v/>
      </c>
      <c r="L212" s="89" t="str">
        <f t="shared" si="44"/>
        <v/>
      </c>
      <c r="M212" s="89" t="str">
        <f t="shared" si="44"/>
        <v/>
      </c>
      <c r="N212" s="89" t="str">
        <f t="shared" si="44"/>
        <v/>
      </c>
      <c r="O212" s="89" t="str">
        <f t="shared" si="44"/>
        <v/>
      </c>
      <c r="P212" s="89" t="str">
        <f t="shared" si="44"/>
        <v/>
      </c>
      <c r="Q212" s="89" t="str">
        <f t="shared" si="44"/>
        <v/>
      </c>
      <c r="R212" s="89" t="str">
        <f t="shared" si="44"/>
        <v/>
      </c>
      <c r="S212" s="89" t="str">
        <f t="shared" si="44"/>
        <v/>
      </c>
      <c r="T212" s="89" t="str">
        <f t="shared" si="44"/>
        <v/>
      </c>
      <c r="U212" s="89" t="str">
        <f t="shared" si="44"/>
        <v/>
      </c>
      <c r="V212" s="89" t="str">
        <f t="shared" si="45"/>
        <v/>
      </c>
      <c r="W212" s="89" t="str">
        <f t="shared" si="45"/>
        <v/>
      </c>
      <c r="X212" s="89" t="str">
        <f t="shared" si="45"/>
        <v/>
      </c>
      <c r="Y212" s="89" t="str">
        <f t="shared" si="45"/>
        <v/>
      </c>
      <c r="Z212" s="89" t="str">
        <f t="shared" si="45"/>
        <v/>
      </c>
      <c r="AA212" s="89" t="str">
        <f t="shared" si="45"/>
        <v/>
      </c>
      <c r="AB212" s="89" t="str">
        <f t="shared" si="45"/>
        <v/>
      </c>
      <c r="AC212" s="89" t="str">
        <f t="shared" si="45"/>
        <v/>
      </c>
      <c r="AD212" s="89" t="str">
        <f t="shared" si="45"/>
        <v/>
      </c>
      <c r="AE212" s="89" t="str">
        <f t="shared" si="45"/>
        <v/>
      </c>
      <c r="AF212" s="89" t="str">
        <f t="shared" si="46"/>
        <v/>
      </c>
      <c r="AG212" s="89" t="str">
        <f t="shared" si="46"/>
        <v/>
      </c>
      <c r="AH212" s="89" t="str">
        <f t="shared" si="46"/>
        <v/>
      </c>
      <c r="AI212" s="89" t="str">
        <f t="shared" si="46"/>
        <v/>
      </c>
      <c r="AJ212" s="89" t="str">
        <f t="shared" si="46"/>
        <v/>
      </c>
      <c r="AK212" s="89" t="str">
        <f t="shared" si="46"/>
        <v/>
      </c>
      <c r="AL212" s="89" t="str">
        <f t="shared" si="46"/>
        <v/>
      </c>
      <c r="AM212" s="89" t="str">
        <f t="shared" si="46"/>
        <v/>
      </c>
      <c r="AN212" s="89" t="str">
        <f t="shared" si="46"/>
        <v/>
      </c>
      <c r="AO212" s="89" t="str">
        <f t="shared" si="46"/>
        <v/>
      </c>
    </row>
    <row r="213" spans="8:41" hidden="1" outlineLevel="1" x14ac:dyDescent="0.75">
      <c r="H213" s="61" t="str">
        <f t="shared" si="47"/>
        <v/>
      </c>
      <c r="L213" s="89" t="str">
        <f t="shared" si="44"/>
        <v/>
      </c>
      <c r="M213" s="89" t="str">
        <f t="shared" si="44"/>
        <v/>
      </c>
      <c r="N213" s="89" t="str">
        <f t="shared" si="44"/>
        <v/>
      </c>
      <c r="O213" s="89" t="str">
        <f t="shared" si="44"/>
        <v/>
      </c>
      <c r="P213" s="89" t="str">
        <f t="shared" si="44"/>
        <v/>
      </c>
      <c r="Q213" s="89" t="str">
        <f t="shared" si="44"/>
        <v/>
      </c>
      <c r="R213" s="89" t="str">
        <f t="shared" si="44"/>
        <v/>
      </c>
      <c r="S213" s="89" t="str">
        <f t="shared" si="44"/>
        <v/>
      </c>
      <c r="T213" s="89" t="str">
        <f t="shared" si="44"/>
        <v/>
      </c>
      <c r="U213" s="89" t="str">
        <f t="shared" si="44"/>
        <v/>
      </c>
      <c r="V213" s="89" t="str">
        <f t="shared" si="45"/>
        <v/>
      </c>
      <c r="W213" s="89" t="str">
        <f t="shared" si="45"/>
        <v/>
      </c>
      <c r="X213" s="89" t="str">
        <f t="shared" si="45"/>
        <v/>
      </c>
      <c r="Y213" s="89" t="str">
        <f t="shared" si="45"/>
        <v/>
      </c>
      <c r="Z213" s="89" t="str">
        <f t="shared" si="45"/>
        <v/>
      </c>
      <c r="AA213" s="89" t="str">
        <f t="shared" si="45"/>
        <v/>
      </c>
      <c r="AB213" s="89" t="str">
        <f t="shared" si="45"/>
        <v/>
      </c>
      <c r="AC213" s="89" t="str">
        <f t="shared" si="45"/>
        <v/>
      </c>
      <c r="AD213" s="89" t="str">
        <f t="shared" si="45"/>
        <v/>
      </c>
      <c r="AE213" s="89" t="str">
        <f t="shared" si="45"/>
        <v/>
      </c>
      <c r="AF213" s="89" t="str">
        <f t="shared" si="46"/>
        <v/>
      </c>
      <c r="AG213" s="89" t="str">
        <f t="shared" si="46"/>
        <v/>
      </c>
      <c r="AH213" s="89" t="str">
        <f t="shared" si="46"/>
        <v/>
      </c>
      <c r="AI213" s="89" t="str">
        <f t="shared" si="46"/>
        <v/>
      </c>
      <c r="AJ213" s="89" t="str">
        <f t="shared" si="46"/>
        <v/>
      </c>
      <c r="AK213" s="89" t="str">
        <f t="shared" si="46"/>
        <v/>
      </c>
      <c r="AL213" s="89" t="str">
        <f t="shared" si="46"/>
        <v/>
      </c>
      <c r="AM213" s="89" t="str">
        <f t="shared" si="46"/>
        <v/>
      </c>
      <c r="AN213" s="89" t="str">
        <f t="shared" si="46"/>
        <v/>
      </c>
      <c r="AO213" s="89" t="str">
        <f t="shared" si="46"/>
        <v/>
      </c>
    </row>
    <row r="214" spans="8:41" hidden="1" outlineLevel="1" x14ac:dyDescent="0.75">
      <c r="H214" s="61" t="str">
        <f t="shared" si="47"/>
        <v/>
      </c>
      <c r="L214" s="89" t="str">
        <f t="shared" ref="L214:U223" si="48">IF(AND($H214&lt;&gt;"",L$66&lt;&gt;""),IF(AND(L$66&gt;=$H214,L$66&lt;$H214+$D$28),SUMIFS($L$203:$AK$203,$L$66:$AK$66,$H214)/$D$28,0),"")</f>
        <v/>
      </c>
      <c r="M214" s="89" t="str">
        <f t="shared" si="48"/>
        <v/>
      </c>
      <c r="N214" s="89" t="str">
        <f t="shared" si="48"/>
        <v/>
      </c>
      <c r="O214" s="89" t="str">
        <f t="shared" si="48"/>
        <v/>
      </c>
      <c r="P214" s="89" t="str">
        <f t="shared" si="48"/>
        <v/>
      </c>
      <c r="Q214" s="89" t="str">
        <f t="shared" si="48"/>
        <v/>
      </c>
      <c r="R214" s="89" t="str">
        <f t="shared" si="48"/>
        <v/>
      </c>
      <c r="S214" s="89" t="str">
        <f t="shared" si="48"/>
        <v/>
      </c>
      <c r="T214" s="89" t="str">
        <f t="shared" si="48"/>
        <v/>
      </c>
      <c r="U214" s="89" t="str">
        <f t="shared" si="48"/>
        <v/>
      </c>
      <c r="V214" s="89" t="str">
        <f t="shared" ref="V214:AE223" si="49">IF(AND($H214&lt;&gt;"",V$66&lt;&gt;""),IF(AND(V$66&gt;=$H214,V$66&lt;$H214+$D$28),SUMIFS($L$203:$AK$203,$L$66:$AK$66,$H214)/$D$28,0),"")</f>
        <v/>
      </c>
      <c r="W214" s="89" t="str">
        <f t="shared" si="49"/>
        <v/>
      </c>
      <c r="X214" s="89" t="str">
        <f t="shared" si="49"/>
        <v/>
      </c>
      <c r="Y214" s="89" t="str">
        <f t="shared" si="49"/>
        <v/>
      </c>
      <c r="Z214" s="89" t="str">
        <f t="shared" si="49"/>
        <v/>
      </c>
      <c r="AA214" s="89" t="str">
        <f t="shared" si="49"/>
        <v/>
      </c>
      <c r="AB214" s="89" t="str">
        <f t="shared" si="49"/>
        <v/>
      </c>
      <c r="AC214" s="89" t="str">
        <f t="shared" si="49"/>
        <v/>
      </c>
      <c r="AD214" s="89" t="str">
        <f t="shared" si="49"/>
        <v/>
      </c>
      <c r="AE214" s="89" t="str">
        <f t="shared" si="49"/>
        <v/>
      </c>
      <c r="AF214" s="89" t="str">
        <f t="shared" ref="AF214:AO223" si="50">IF(AND($H214&lt;&gt;"",AF$66&lt;&gt;""),IF(AND(AF$66&gt;=$H214,AF$66&lt;$H214+$D$28),SUMIFS($L$203:$AK$203,$L$66:$AK$66,$H214)/$D$28,0),"")</f>
        <v/>
      </c>
      <c r="AG214" s="89" t="str">
        <f t="shared" si="50"/>
        <v/>
      </c>
      <c r="AH214" s="89" t="str">
        <f t="shared" si="50"/>
        <v/>
      </c>
      <c r="AI214" s="89" t="str">
        <f t="shared" si="50"/>
        <v/>
      </c>
      <c r="AJ214" s="89" t="str">
        <f t="shared" si="50"/>
        <v/>
      </c>
      <c r="AK214" s="89" t="str">
        <f t="shared" si="50"/>
        <v/>
      </c>
      <c r="AL214" s="89" t="str">
        <f t="shared" si="50"/>
        <v/>
      </c>
      <c r="AM214" s="89" t="str">
        <f t="shared" si="50"/>
        <v/>
      </c>
      <c r="AN214" s="89" t="str">
        <f t="shared" si="50"/>
        <v/>
      </c>
      <c r="AO214" s="89" t="str">
        <f t="shared" si="50"/>
        <v/>
      </c>
    </row>
    <row r="215" spans="8:41" hidden="1" outlineLevel="1" x14ac:dyDescent="0.75">
      <c r="H215" s="61" t="str">
        <f t="shared" si="47"/>
        <v/>
      </c>
      <c r="L215" s="89" t="str">
        <f t="shared" si="48"/>
        <v/>
      </c>
      <c r="M215" s="89" t="str">
        <f t="shared" si="48"/>
        <v/>
      </c>
      <c r="N215" s="89" t="str">
        <f t="shared" si="48"/>
        <v/>
      </c>
      <c r="O215" s="89" t="str">
        <f t="shared" si="48"/>
        <v/>
      </c>
      <c r="P215" s="89" t="str">
        <f t="shared" si="48"/>
        <v/>
      </c>
      <c r="Q215" s="89" t="str">
        <f t="shared" si="48"/>
        <v/>
      </c>
      <c r="R215" s="89" t="str">
        <f t="shared" si="48"/>
        <v/>
      </c>
      <c r="S215" s="89" t="str">
        <f t="shared" si="48"/>
        <v/>
      </c>
      <c r="T215" s="89" t="str">
        <f t="shared" si="48"/>
        <v/>
      </c>
      <c r="U215" s="89" t="str">
        <f t="shared" si="48"/>
        <v/>
      </c>
      <c r="V215" s="89" t="str">
        <f t="shared" si="49"/>
        <v/>
      </c>
      <c r="W215" s="89" t="str">
        <f t="shared" si="49"/>
        <v/>
      </c>
      <c r="X215" s="89" t="str">
        <f t="shared" si="49"/>
        <v/>
      </c>
      <c r="Y215" s="89" t="str">
        <f t="shared" si="49"/>
        <v/>
      </c>
      <c r="Z215" s="89" t="str">
        <f t="shared" si="49"/>
        <v/>
      </c>
      <c r="AA215" s="89" t="str">
        <f t="shared" si="49"/>
        <v/>
      </c>
      <c r="AB215" s="89" t="str">
        <f t="shared" si="49"/>
        <v/>
      </c>
      <c r="AC215" s="89" t="str">
        <f t="shared" si="49"/>
        <v/>
      </c>
      <c r="AD215" s="89" t="str">
        <f t="shared" si="49"/>
        <v/>
      </c>
      <c r="AE215" s="89" t="str">
        <f t="shared" si="49"/>
        <v/>
      </c>
      <c r="AF215" s="89" t="str">
        <f t="shared" si="50"/>
        <v/>
      </c>
      <c r="AG215" s="89" t="str">
        <f t="shared" si="50"/>
        <v/>
      </c>
      <c r="AH215" s="89" t="str">
        <f t="shared" si="50"/>
        <v/>
      </c>
      <c r="AI215" s="89" t="str">
        <f t="shared" si="50"/>
        <v/>
      </c>
      <c r="AJ215" s="89" t="str">
        <f t="shared" si="50"/>
        <v/>
      </c>
      <c r="AK215" s="89" t="str">
        <f t="shared" si="50"/>
        <v/>
      </c>
      <c r="AL215" s="89" t="str">
        <f t="shared" si="50"/>
        <v/>
      </c>
      <c r="AM215" s="89" t="str">
        <f t="shared" si="50"/>
        <v/>
      </c>
      <c r="AN215" s="89" t="str">
        <f t="shared" si="50"/>
        <v/>
      </c>
      <c r="AO215" s="89" t="str">
        <f t="shared" si="50"/>
        <v/>
      </c>
    </row>
    <row r="216" spans="8:41" hidden="1" outlineLevel="1" x14ac:dyDescent="0.75">
      <c r="H216" s="61" t="str">
        <f t="shared" si="47"/>
        <v/>
      </c>
      <c r="L216" s="89" t="str">
        <f t="shared" si="48"/>
        <v/>
      </c>
      <c r="M216" s="89" t="str">
        <f t="shared" si="48"/>
        <v/>
      </c>
      <c r="N216" s="89" t="str">
        <f t="shared" si="48"/>
        <v/>
      </c>
      <c r="O216" s="89" t="str">
        <f t="shared" si="48"/>
        <v/>
      </c>
      <c r="P216" s="89" t="str">
        <f t="shared" si="48"/>
        <v/>
      </c>
      <c r="Q216" s="89" t="str">
        <f t="shared" si="48"/>
        <v/>
      </c>
      <c r="R216" s="89" t="str">
        <f t="shared" si="48"/>
        <v/>
      </c>
      <c r="S216" s="89" t="str">
        <f t="shared" si="48"/>
        <v/>
      </c>
      <c r="T216" s="89" t="str">
        <f t="shared" si="48"/>
        <v/>
      </c>
      <c r="U216" s="89" t="str">
        <f t="shared" si="48"/>
        <v/>
      </c>
      <c r="V216" s="89" t="str">
        <f t="shared" si="49"/>
        <v/>
      </c>
      <c r="W216" s="89" t="str">
        <f t="shared" si="49"/>
        <v/>
      </c>
      <c r="X216" s="89" t="str">
        <f t="shared" si="49"/>
        <v/>
      </c>
      <c r="Y216" s="89" t="str">
        <f t="shared" si="49"/>
        <v/>
      </c>
      <c r="Z216" s="89" t="str">
        <f t="shared" si="49"/>
        <v/>
      </c>
      <c r="AA216" s="89" t="str">
        <f t="shared" si="49"/>
        <v/>
      </c>
      <c r="AB216" s="89" t="str">
        <f t="shared" si="49"/>
        <v/>
      </c>
      <c r="AC216" s="89" t="str">
        <f t="shared" si="49"/>
        <v/>
      </c>
      <c r="AD216" s="89" t="str">
        <f t="shared" si="49"/>
        <v/>
      </c>
      <c r="AE216" s="89" t="str">
        <f t="shared" si="49"/>
        <v/>
      </c>
      <c r="AF216" s="89" t="str">
        <f t="shared" si="50"/>
        <v/>
      </c>
      <c r="AG216" s="89" t="str">
        <f t="shared" si="50"/>
        <v/>
      </c>
      <c r="AH216" s="89" t="str">
        <f t="shared" si="50"/>
        <v/>
      </c>
      <c r="AI216" s="89" t="str">
        <f t="shared" si="50"/>
        <v/>
      </c>
      <c r="AJ216" s="89" t="str">
        <f t="shared" si="50"/>
        <v/>
      </c>
      <c r="AK216" s="89" t="str">
        <f t="shared" si="50"/>
        <v/>
      </c>
      <c r="AL216" s="89" t="str">
        <f t="shared" si="50"/>
        <v/>
      </c>
      <c r="AM216" s="89" t="str">
        <f t="shared" si="50"/>
        <v/>
      </c>
      <c r="AN216" s="89" t="str">
        <f t="shared" si="50"/>
        <v/>
      </c>
      <c r="AO216" s="89" t="str">
        <f t="shared" si="50"/>
        <v/>
      </c>
    </row>
    <row r="217" spans="8:41" hidden="1" outlineLevel="1" x14ac:dyDescent="0.75">
      <c r="H217" s="61" t="str">
        <f t="shared" si="47"/>
        <v/>
      </c>
      <c r="L217" s="89" t="str">
        <f t="shared" si="48"/>
        <v/>
      </c>
      <c r="M217" s="89" t="str">
        <f t="shared" si="48"/>
        <v/>
      </c>
      <c r="N217" s="89" t="str">
        <f t="shared" si="48"/>
        <v/>
      </c>
      <c r="O217" s="89" t="str">
        <f t="shared" si="48"/>
        <v/>
      </c>
      <c r="P217" s="89" t="str">
        <f t="shared" si="48"/>
        <v/>
      </c>
      <c r="Q217" s="89" t="str">
        <f t="shared" si="48"/>
        <v/>
      </c>
      <c r="R217" s="89" t="str">
        <f t="shared" si="48"/>
        <v/>
      </c>
      <c r="S217" s="89" t="str">
        <f t="shared" si="48"/>
        <v/>
      </c>
      <c r="T217" s="89" t="str">
        <f t="shared" si="48"/>
        <v/>
      </c>
      <c r="U217" s="89" t="str">
        <f t="shared" si="48"/>
        <v/>
      </c>
      <c r="V217" s="89" t="str">
        <f t="shared" si="49"/>
        <v/>
      </c>
      <c r="W217" s="89" t="str">
        <f t="shared" si="49"/>
        <v/>
      </c>
      <c r="X217" s="89" t="str">
        <f t="shared" si="49"/>
        <v/>
      </c>
      <c r="Y217" s="89" t="str">
        <f t="shared" si="49"/>
        <v/>
      </c>
      <c r="Z217" s="89" t="str">
        <f t="shared" si="49"/>
        <v/>
      </c>
      <c r="AA217" s="89" t="str">
        <f t="shared" si="49"/>
        <v/>
      </c>
      <c r="AB217" s="89" t="str">
        <f t="shared" si="49"/>
        <v/>
      </c>
      <c r="AC217" s="89" t="str">
        <f t="shared" si="49"/>
        <v/>
      </c>
      <c r="AD217" s="89" t="str">
        <f t="shared" si="49"/>
        <v/>
      </c>
      <c r="AE217" s="89" t="str">
        <f t="shared" si="49"/>
        <v/>
      </c>
      <c r="AF217" s="89" t="str">
        <f t="shared" si="50"/>
        <v/>
      </c>
      <c r="AG217" s="89" t="str">
        <f t="shared" si="50"/>
        <v/>
      </c>
      <c r="AH217" s="89" t="str">
        <f t="shared" si="50"/>
        <v/>
      </c>
      <c r="AI217" s="89" t="str">
        <f t="shared" si="50"/>
        <v/>
      </c>
      <c r="AJ217" s="89" t="str">
        <f t="shared" si="50"/>
        <v/>
      </c>
      <c r="AK217" s="89" t="str">
        <f t="shared" si="50"/>
        <v/>
      </c>
      <c r="AL217" s="89" t="str">
        <f t="shared" si="50"/>
        <v/>
      </c>
      <c r="AM217" s="89" t="str">
        <f t="shared" si="50"/>
        <v/>
      </c>
      <c r="AN217" s="89" t="str">
        <f t="shared" si="50"/>
        <v/>
      </c>
      <c r="AO217" s="89" t="str">
        <f t="shared" si="50"/>
        <v/>
      </c>
    </row>
    <row r="218" spans="8:41" hidden="1" outlineLevel="1" x14ac:dyDescent="0.75">
      <c r="H218" s="61" t="str">
        <f t="shared" si="47"/>
        <v/>
      </c>
      <c r="L218" s="89" t="str">
        <f t="shared" si="48"/>
        <v/>
      </c>
      <c r="M218" s="89" t="str">
        <f t="shared" si="48"/>
        <v/>
      </c>
      <c r="N218" s="89" t="str">
        <f t="shared" si="48"/>
        <v/>
      </c>
      <c r="O218" s="89" t="str">
        <f t="shared" si="48"/>
        <v/>
      </c>
      <c r="P218" s="89" t="str">
        <f t="shared" si="48"/>
        <v/>
      </c>
      <c r="Q218" s="89" t="str">
        <f t="shared" si="48"/>
        <v/>
      </c>
      <c r="R218" s="89" t="str">
        <f t="shared" si="48"/>
        <v/>
      </c>
      <c r="S218" s="89" t="str">
        <f t="shared" si="48"/>
        <v/>
      </c>
      <c r="T218" s="89" t="str">
        <f t="shared" si="48"/>
        <v/>
      </c>
      <c r="U218" s="89" t="str">
        <f t="shared" si="48"/>
        <v/>
      </c>
      <c r="V218" s="89" t="str">
        <f t="shared" si="49"/>
        <v/>
      </c>
      <c r="W218" s="89" t="str">
        <f t="shared" si="49"/>
        <v/>
      </c>
      <c r="X218" s="89" t="str">
        <f t="shared" si="49"/>
        <v/>
      </c>
      <c r="Y218" s="89" t="str">
        <f t="shared" si="49"/>
        <v/>
      </c>
      <c r="Z218" s="89" t="str">
        <f t="shared" si="49"/>
        <v/>
      </c>
      <c r="AA218" s="89" t="str">
        <f t="shared" si="49"/>
        <v/>
      </c>
      <c r="AB218" s="89" t="str">
        <f t="shared" si="49"/>
        <v/>
      </c>
      <c r="AC218" s="89" t="str">
        <f t="shared" si="49"/>
        <v/>
      </c>
      <c r="AD218" s="89" t="str">
        <f t="shared" si="49"/>
        <v/>
      </c>
      <c r="AE218" s="89" t="str">
        <f t="shared" si="49"/>
        <v/>
      </c>
      <c r="AF218" s="89" t="str">
        <f t="shared" si="50"/>
        <v/>
      </c>
      <c r="AG218" s="89" t="str">
        <f t="shared" si="50"/>
        <v/>
      </c>
      <c r="AH218" s="89" t="str">
        <f t="shared" si="50"/>
        <v/>
      </c>
      <c r="AI218" s="89" t="str">
        <f t="shared" si="50"/>
        <v/>
      </c>
      <c r="AJ218" s="89" t="str">
        <f t="shared" si="50"/>
        <v/>
      </c>
      <c r="AK218" s="89" t="str">
        <f t="shared" si="50"/>
        <v/>
      </c>
      <c r="AL218" s="89" t="str">
        <f t="shared" si="50"/>
        <v/>
      </c>
      <c r="AM218" s="89" t="str">
        <f t="shared" si="50"/>
        <v/>
      </c>
      <c r="AN218" s="89" t="str">
        <f t="shared" si="50"/>
        <v/>
      </c>
      <c r="AO218" s="89" t="str">
        <f t="shared" si="50"/>
        <v/>
      </c>
    </row>
    <row r="219" spans="8:41" hidden="1" outlineLevel="1" x14ac:dyDescent="0.75">
      <c r="H219" s="61" t="str">
        <f t="shared" si="47"/>
        <v/>
      </c>
      <c r="L219" s="89" t="str">
        <f t="shared" si="48"/>
        <v/>
      </c>
      <c r="M219" s="89" t="str">
        <f t="shared" si="48"/>
        <v/>
      </c>
      <c r="N219" s="89" t="str">
        <f t="shared" si="48"/>
        <v/>
      </c>
      <c r="O219" s="89" t="str">
        <f t="shared" si="48"/>
        <v/>
      </c>
      <c r="P219" s="89" t="str">
        <f t="shared" si="48"/>
        <v/>
      </c>
      <c r="Q219" s="89" t="str">
        <f t="shared" si="48"/>
        <v/>
      </c>
      <c r="R219" s="89" t="str">
        <f t="shared" si="48"/>
        <v/>
      </c>
      <c r="S219" s="89" t="str">
        <f t="shared" si="48"/>
        <v/>
      </c>
      <c r="T219" s="89" t="str">
        <f t="shared" si="48"/>
        <v/>
      </c>
      <c r="U219" s="89" t="str">
        <f t="shared" si="48"/>
        <v/>
      </c>
      <c r="V219" s="89" t="str">
        <f t="shared" si="49"/>
        <v/>
      </c>
      <c r="W219" s="89" t="str">
        <f t="shared" si="49"/>
        <v/>
      </c>
      <c r="X219" s="89" t="str">
        <f t="shared" si="49"/>
        <v/>
      </c>
      <c r="Y219" s="89" t="str">
        <f t="shared" si="49"/>
        <v/>
      </c>
      <c r="Z219" s="89" t="str">
        <f t="shared" si="49"/>
        <v/>
      </c>
      <c r="AA219" s="89" t="str">
        <f t="shared" si="49"/>
        <v/>
      </c>
      <c r="AB219" s="89" t="str">
        <f t="shared" si="49"/>
        <v/>
      </c>
      <c r="AC219" s="89" t="str">
        <f t="shared" si="49"/>
        <v/>
      </c>
      <c r="AD219" s="89" t="str">
        <f t="shared" si="49"/>
        <v/>
      </c>
      <c r="AE219" s="89" t="str">
        <f t="shared" si="49"/>
        <v/>
      </c>
      <c r="AF219" s="89" t="str">
        <f t="shared" si="50"/>
        <v/>
      </c>
      <c r="AG219" s="89" t="str">
        <f t="shared" si="50"/>
        <v/>
      </c>
      <c r="AH219" s="89" t="str">
        <f t="shared" si="50"/>
        <v/>
      </c>
      <c r="AI219" s="89" t="str">
        <f t="shared" si="50"/>
        <v/>
      </c>
      <c r="AJ219" s="89" t="str">
        <f t="shared" si="50"/>
        <v/>
      </c>
      <c r="AK219" s="89" t="str">
        <f t="shared" si="50"/>
        <v/>
      </c>
      <c r="AL219" s="89" t="str">
        <f t="shared" si="50"/>
        <v/>
      </c>
      <c r="AM219" s="89" t="str">
        <f t="shared" si="50"/>
        <v/>
      </c>
      <c r="AN219" s="89" t="str">
        <f t="shared" si="50"/>
        <v/>
      </c>
      <c r="AO219" s="89" t="str">
        <f t="shared" si="50"/>
        <v/>
      </c>
    </row>
    <row r="220" spans="8:41" hidden="1" outlineLevel="1" x14ac:dyDescent="0.75">
      <c r="H220" s="61" t="str">
        <f t="shared" si="47"/>
        <v/>
      </c>
      <c r="L220" s="89" t="str">
        <f t="shared" si="48"/>
        <v/>
      </c>
      <c r="M220" s="89" t="str">
        <f t="shared" si="48"/>
        <v/>
      </c>
      <c r="N220" s="89" t="str">
        <f t="shared" si="48"/>
        <v/>
      </c>
      <c r="O220" s="89" t="str">
        <f t="shared" si="48"/>
        <v/>
      </c>
      <c r="P220" s="89" t="str">
        <f t="shared" si="48"/>
        <v/>
      </c>
      <c r="Q220" s="89" t="str">
        <f t="shared" si="48"/>
        <v/>
      </c>
      <c r="R220" s="89" t="str">
        <f t="shared" si="48"/>
        <v/>
      </c>
      <c r="S220" s="89" t="str">
        <f t="shared" si="48"/>
        <v/>
      </c>
      <c r="T220" s="89" t="str">
        <f t="shared" si="48"/>
        <v/>
      </c>
      <c r="U220" s="89" t="str">
        <f t="shared" si="48"/>
        <v/>
      </c>
      <c r="V220" s="89" t="str">
        <f t="shared" si="49"/>
        <v/>
      </c>
      <c r="W220" s="89" t="str">
        <f t="shared" si="49"/>
        <v/>
      </c>
      <c r="X220" s="89" t="str">
        <f t="shared" si="49"/>
        <v/>
      </c>
      <c r="Y220" s="89" t="str">
        <f t="shared" si="49"/>
        <v/>
      </c>
      <c r="Z220" s="89" t="str">
        <f t="shared" si="49"/>
        <v/>
      </c>
      <c r="AA220" s="89" t="str">
        <f t="shared" si="49"/>
        <v/>
      </c>
      <c r="AB220" s="89" t="str">
        <f t="shared" si="49"/>
        <v/>
      </c>
      <c r="AC220" s="89" t="str">
        <f t="shared" si="49"/>
        <v/>
      </c>
      <c r="AD220" s="89" t="str">
        <f t="shared" si="49"/>
        <v/>
      </c>
      <c r="AE220" s="89" t="str">
        <f t="shared" si="49"/>
        <v/>
      </c>
      <c r="AF220" s="89" t="str">
        <f t="shared" si="50"/>
        <v/>
      </c>
      <c r="AG220" s="89" t="str">
        <f t="shared" si="50"/>
        <v/>
      </c>
      <c r="AH220" s="89" t="str">
        <f t="shared" si="50"/>
        <v/>
      </c>
      <c r="AI220" s="89" t="str">
        <f t="shared" si="50"/>
        <v/>
      </c>
      <c r="AJ220" s="89" t="str">
        <f t="shared" si="50"/>
        <v/>
      </c>
      <c r="AK220" s="89" t="str">
        <f t="shared" si="50"/>
        <v/>
      </c>
      <c r="AL220" s="89" t="str">
        <f t="shared" si="50"/>
        <v/>
      </c>
      <c r="AM220" s="89" t="str">
        <f t="shared" si="50"/>
        <v/>
      </c>
      <c r="AN220" s="89" t="str">
        <f t="shared" si="50"/>
        <v/>
      </c>
      <c r="AO220" s="89" t="str">
        <f t="shared" si="50"/>
        <v/>
      </c>
    </row>
    <row r="221" spans="8:41" hidden="1" outlineLevel="1" x14ac:dyDescent="0.75">
      <c r="H221" s="61" t="str">
        <f t="shared" si="47"/>
        <v/>
      </c>
      <c r="L221" s="89" t="str">
        <f t="shared" si="48"/>
        <v/>
      </c>
      <c r="M221" s="89" t="str">
        <f t="shared" si="48"/>
        <v/>
      </c>
      <c r="N221" s="89" t="str">
        <f t="shared" si="48"/>
        <v/>
      </c>
      <c r="O221" s="89" t="str">
        <f t="shared" si="48"/>
        <v/>
      </c>
      <c r="P221" s="89" t="str">
        <f t="shared" si="48"/>
        <v/>
      </c>
      <c r="Q221" s="89" t="str">
        <f t="shared" si="48"/>
        <v/>
      </c>
      <c r="R221" s="89" t="str">
        <f t="shared" si="48"/>
        <v/>
      </c>
      <c r="S221" s="89" t="str">
        <f t="shared" si="48"/>
        <v/>
      </c>
      <c r="T221" s="89" t="str">
        <f t="shared" si="48"/>
        <v/>
      </c>
      <c r="U221" s="89" t="str">
        <f t="shared" si="48"/>
        <v/>
      </c>
      <c r="V221" s="89" t="str">
        <f t="shared" si="49"/>
        <v/>
      </c>
      <c r="W221" s="89" t="str">
        <f t="shared" si="49"/>
        <v/>
      </c>
      <c r="X221" s="89" t="str">
        <f t="shared" si="49"/>
        <v/>
      </c>
      <c r="Y221" s="89" t="str">
        <f t="shared" si="49"/>
        <v/>
      </c>
      <c r="Z221" s="89" t="str">
        <f t="shared" si="49"/>
        <v/>
      </c>
      <c r="AA221" s="89" t="str">
        <f t="shared" si="49"/>
        <v/>
      </c>
      <c r="AB221" s="89" t="str">
        <f t="shared" si="49"/>
        <v/>
      </c>
      <c r="AC221" s="89" t="str">
        <f t="shared" si="49"/>
        <v/>
      </c>
      <c r="AD221" s="89" t="str">
        <f t="shared" si="49"/>
        <v/>
      </c>
      <c r="AE221" s="89" t="str">
        <f t="shared" si="49"/>
        <v/>
      </c>
      <c r="AF221" s="89" t="str">
        <f t="shared" si="50"/>
        <v/>
      </c>
      <c r="AG221" s="89" t="str">
        <f t="shared" si="50"/>
        <v/>
      </c>
      <c r="AH221" s="89" t="str">
        <f t="shared" si="50"/>
        <v/>
      </c>
      <c r="AI221" s="89" t="str">
        <f t="shared" si="50"/>
        <v/>
      </c>
      <c r="AJ221" s="89" t="str">
        <f t="shared" si="50"/>
        <v/>
      </c>
      <c r="AK221" s="89" t="str">
        <f t="shared" si="50"/>
        <v/>
      </c>
      <c r="AL221" s="89" t="str">
        <f t="shared" si="50"/>
        <v/>
      </c>
      <c r="AM221" s="89" t="str">
        <f t="shared" si="50"/>
        <v/>
      </c>
      <c r="AN221" s="89" t="str">
        <f t="shared" si="50"/>
        <v/>
      </c>
      <c r="AO221" s="89" t="str">
        <f t="shared" si="50"/>
        <v/>
      </c>
    </row>
    <row r="222" spans="8:41" hidden="1" outlineLevel="1" x14ac:dyDescent="0.75">
      <c r="H222" s="61" t="str">
        <f t="shared" si="47"/>
        <v/>
      </c>
      <c r="L222" s="89" t="str">
        <f t="shared" si="48"/>
        <v/>
      </c>
      <c r="M222" s="89" t="str">
        <f t="shared" si="48"/>
        <v/>
      </c>
      <c r="N222" s="89" t="str">
        <f t="shared" si="48"/>
        <v/>
      </c>
      <c r="O222" s="89" t="str">
        <f t="shared" si="48"/>
        <v/>
      </c>
      <c r="P222" s="89" t="str">
        <f t="shared" si="48"/>
        <v/>
      </c>
      <c r="Q222" s="89" t="str">
        <f t="shared" si="48"/>
        <v/>
      </c>
      <c r="R222" s="89" t="str">
        <f t="shared" si="48"/>
        <v/>
      </c>
      <c r="S222" s="89" t="str">
        <f t="shared" si="48"/>
        <v/>
      </c>
      <c r="T222" s="89" t="str">
        <f t="shared" si="48"/>
        <v/>
      </c>
      <c r="U222" s="89" t="str">
        <f t="shared" si="48"/>
        <v/>
      </c>
      <c r="V222" s="89" t="str">
        <f t="shared" si="49"/>
        <v/>
      </c>
      <c r="W222" s="89" t="str">
        <f t="shared" si="49"/>
        <v/>
      </c>
      <c r="X222" s="89" t="str">
        <f t="shared" si="49"/>
        <v/>
      </c>
      <c r="Y222" s="89" t="str">
        <f t="shared" si="49"/>
        <v/>
      </c>
      <c r="Z222" s="89" t="str">
        <f t="shared" si="49"/>
        <v/>
      </c>
      <c r="AA222" s="89" t="str">
        <f t="shared" si="49"/>
        <v/>
      </c>
      <c r="AB222" s="89" t="str">
        <f t="shared" si="49"/>
        <v/>
      </c>
      <c r="AC222" s="89" t="str">
        <f t="shared" si="49"/>
        <v/>
      </c>
      <c r="AD222" s="89" t="str">
        <f t="shared" si="49"/>
        <v/>
      </c>
      <c r="AE222" s="89" t="str">
        <f t="shared" si="49"/>
        <v/>
      </c>
      <c r="AF222" s="89" t="str">
        <f t="shared" si="50"/>
        <v/>
      </c>
      <c r="AG222" s="89" t="str">
        <f t="shared" si="50"/>
        <v/>
      </c>
      <c r="AH222" s="89" t="str">
        <f t="shared" si="50"/>
        <v/>
      </c>
      <c r="AI222" s="89" t="str">
        <f t="shared" si="50"/>
        <v/>
      </c>
      <c r="AJ222" s="89" t="str">
        <f t="shared" si="50"/>
        <v/>
      </c>
      <c r="AK222" s="89" t="str">
        <f t="shared" si="50"/>
        <v/>
      </c>
      <c r="AL222" s="89" t="str">
        <f t="shared" si="50"/>
        <v/>
      </c>
      <c r="AM222" s="89" t="str">
        <f t="shared" si="50"/>
        <v/>
      </c>
      <c r="AN222" s="89" t="str">
        <f t="shared" si="50"/>
        <v/>
      </c>
      <c r="AO222" s="89" t="str">
        <f t="shared" si="50"/>
        <v/>
      </c>
    </row>
    <row r="223" spans="8:41" hidden="1" outlineLevel="1" x14ac:dyDescent="0.75">
      <c r="H223" s="61" t="str">
        <f t="shared" si="47"/>
        <v/>
      </c>
      <c r="L223" s="89" t="str">
        <f t="shared" si="48"/>
        <v/>
      </c>
      <c r="M223" s="89" t="str">
        <f t="shared" si="48"/>
        <v/>
      </c>
      <c r="N223" s="89" t="str">
        <f t="shared" si="48"/>
        <v/>
      </c>
      <c r="O223" s="89" t="str">
        <f t="shared" si="48"/>
        <v/>
      </c>
      <c r="P223" s="89" t="str">
        <f t="shared" si="48"/>
        <v/>
      </c>
      <c r="Q223" s="89" t="str">
        <f t="shared" si="48"/>
        <v/>
      </c>
      <c r="R223" s="89" t="str">
        <f t="shared" si="48"/>
        <v/>
      </c>
      <c r="S223" s="89" t="str">
        <f t="shared" si="48"/>
        <v/>
      </c>
      <c r="T223" s="89" t="str">
        <f t="shared" si="48"/>
        <v/>
      </c>
      <c r="U223" s="89" t="str">
        <f t="shared" si="48"/>
        <v/>
      </c>
      <c r="V223" s="89" t="str">
        <f t="shared" si="49"/>
        <v/>
      </c>
      <c r="W223" s="89" t="str">
        <f t="shared" si="49"/>
        <v/>
      </c>
      <c r="X223" s="89" t="str">
        <f t="shared" si="49"/>
        <v/>
      </c>
      <c r="Y223" s="89" t="str">
        <f t="shared" si="49"/>
        <v/>
      </c>
      <c r="Z223" s="89" t="str">
        <f t="shared" si="49"/>
        <v/>
      </c>
      <c r="AA223" s="89" t="str">
        <f t="shared" si="49"/>
        <v/>
      </c>
      <c r="AB223" s="89" t="str">
        <f t="shared" si="49"/>
        <v/>
      </c>
      <c r="AC223" s="89" t="str">
        <f t="shared" si="49"/>
        <v/>
      </c>
      <c r="AD223" s="89" t="str">
        <f t="shared" si="49"/>
        <v/>
      </c>
      <c r="AE223" s="89" t="str">
        <f t="shared" si="49"/>
        <v/>
      </c>
      <c r="AF223" s="89" t="str">
        <f t="shared" si="50"/>
        <v/>
      </c>
      <c r="AG223" s="89" t="str">
        <f t="shared" si="50"/>
        <v/>
      </c>
      <c r="AH223" s="89" t="str">
        <f t="shared" si="50"/>
        <v/>
      </c>
      <c r="AI223" s="89" t="str">
        <f t="shared" si="50"/>
        <v/>
      </c>
      <c r="AJ223" s="89" t="str">
        <f t="shared" si="50"/>
        <v/>
      </c>
      <c r="AK223" s="89" t="str">
        <f t="shared" si="50"/>
        <v/>
      </c>
      <c r="AL223" s="89" t="str">
        <f t="shared" si="50"/>
        <v/>
      </c>
      <c r="AM223" s="89" t="str">
        <f t="shared" si="50"/>
        <v/>
      </c>
      <c r="AN223" s="89" t="str">
        <f t="shared" si="50"/>
        <v/>
      </c>
      <c r="AO223" s="89" t="str">
        <f t="shared" si="50"/>
        <v/>
      </c>
    </row>
    <row r="224" spans="8:41" hidden="1" outlineLevel="1" x14ac:dyDescent="0.75">
      <c r="H224" s="61" t="str">
        <f t="shared" si="47"/>
        <v/>
      </c>
      <c r="L224" s="89" t="str">
        <f t="shared" ref="L224:U233" si="51">IF(AND($H224&lt;&gt;"",L$66&lt;&gt;""),IF(AND(L$66&gt;=$H224,L$66&lt;$H224+$D$28),SUMIFS($L$203:$AK$203,$L$66:$AK$66,$H224)/$D$28,0),"")</f>
        <v/>
      </c>
      <c r="M224" s="89" t="str">
        <f t="shared" si="51"/>
        <v/>
      </c>
      <c r="N224" s="89" t="str">
        <f t="shared" si="51"/>
        <v/>
      </c>
      <c r="O224" s="89" t="str">
        <f t="shared" si="51"/>
        <v/>
      </c>
      <c r="P224" s="89" t="str">
        <f t="shared" si="51"/>
        <v/>
      </c>
      <c r="Q224" s="89" t="str">
        <f t="shared" si="51"/>
        <v/>
      </c>
      <c r="R224" s="89" t="str">
        <f t="shared" si="51"/>
        <v/>
      </c>
      <c r="S224" s="89" t="str">
        <f t="shared" si="51"/>
        <v/>
      </c>
      <c r="T224" s="89" t="str">
        <f t="shared" si="51"/>
        <v/>
      </c>
      <c r="U224" s="89" t="str">
        <f t="shared" si="51"/>
        <v/>
      </c>
      <c r="V224" s="89" t="str">
        <f t="shared" ref="V224:AE233" si="52">IF(AND($H224&lt;&gt;"",V$66&lt;&gt;""),IF(AND(V$66&gt;=$H224,V$66&lt;$H224+$D$28),SUMIFS($L$203:$AK$203,$L$66:$AK$66,$H224)/$D$28,0),"")</f>
        <v/>
      </c>
      <c r="W224" s="89" t="str">
        <f t="shared" si="52"/>
        <v/>
      </c>
      <c r="X224" s="89" t="str">
        <f t="shared" si="52"/>
        <v/>
      </c>
      <c r="Y224" s="89" t="str">
        <f t="shared" si="52"/>
        <v/>
      </c>
      <c r="Z224" s="89" t="str">
        <f t="shared" si="52"/>
        <v/>
      </c>
      <c r="AA224" s="89" t="str">
        <f t="shared" si="52"/>
        <v/>
      </c>
      <c r="AB224" s="89" t="str">
        <f t="shared" si="52"/>
        <v/>
      </c>
      <c r="AC224" s="89" t="str">
        <f t="shared" si="52"/>
        <v/>
      </c>
      <c r="AD224" s="89" t="str">
        <f t="shared" si="52"/>
        <v/>
      </c>
      <c r="AE224" s="89" t="str">
        <f t="shared" si="52"/>
        <v/>
      </c>
      <c r="AF224" s="89" t="str">
        <f t="shared" ref="AF224:AO233" si="53">IF(AND($H224&lt;&gt;"",AF$66&lt;&gt;""),IF(AND(AF$66&gt;=$H224,AF$66&lt;$H224+$D$28),SUMIFS($L$203:$AK$203,$L$66:$AK$66,$H224)/$D$28,0),"")</f>
        <v/>
      </c>
      <c r="AG224" s="89" t="str">
        <f t="shared" si="53"/>
        <v/>
      </c>
      <c r="AH224" s="89" t="str">
        <f t="shared" si="53"/>
        <v/>
      </c>
      <c r="AI224" s="89" t="str">
        <f t="shared" si="53"/>
        <v/>
      </c>
      <c r="AJ224" s="89" t="str">
        <f t="shared" si="53"/>
        <v/>
      </c>
      <c r="AK224" s="89" t="str">
        <f t="shared" si="53"/>
        <v/>
      </c>
      <c r="AL224" s="89" t="str">
        <f t="shared" si="53"/>
        <v/>
      </c>
      <c r="AM224" s="89" t="str">
        <f t="shared" si="53"/>
        <v/>
      </c>
      <c r="AN224" s="89" t="str">
        <f t="shared" si="53"/>
        <v/>
      </c>
      <c r="AO224" s="89" t="str">
        <f t="shared" si="53"/>
        <v/>
      </c>
    </row>
    <row r="225" spans="8:41" hidden="1" outlineLevel="1" x14ac:dyDescent="0.75">
      <c r="H225" s="61" t="str">
        <f t="shared" si="47"/>
        <v/>
      </c>
      <c r="L225" s="89" t="str">
        <f t="shared" si="51"/>
        <v/>
      </c>
      <c r="M225" s="89" t="str">
        <f t="shared" si="51"/>
        <v/>
      </c>
      <c r="N225" s="89" t="str">
        <f t="shared" si="51"/>
        <v/>
      </c>
      <c r="O225" s="89" t="str">
        <f t="shared" si="51"/>
        <v/>
      </c>
      <c r="P225" s="89" t="str">
        <f t="shared" si="51"/>
        <v/>
      </c>
      <c r="Q225" s="89" t="str">
        <f t="shared" si="51"/>
        <v/>
      </c>
      <c r="R225" s="89" t="str">
        <f t="shared" si="51"/>
        <v/>
      </c>
      <c r="S225" s="89" t="str">
        <f t="shared" si="51"/>
        <v/>
      </c>
      <c r="T225" s="89" t="str">
        <f t="shared" si="51"/>
        <v/>
      </c>
      <c r="U225" s="89" t="str">
        <f t="shared" si="51"/>
        <v/>
      </c>
      <c r="V225" s="89" t="str">
        <f t="shared" si="52"/>
        <v/>
      </c>
      <c r="W225" s="89" t="str">
        <f t="shared" si="52"/>
        <v/>
      </c>
      <c r="X225" s="89" t="str">
        <f t="shared" si="52"/>
        <v/>
      </c>
      <c r="Y225" s="89" t="str">
        <f t="shared" si="52"/>
        <v/>
      </c>
      <c r="Z225" s="89" t="str">
        <f t="shared" si="52"/>
        <v/>
      </c>
      <c r="AA225" s="89" t="str">
        <f t="shared" si="52"/>
        <v/>
      </c>
      <c r="AB225" s="89" t="str">
        <f t="shared" si="52"/>
        <v/>
      </c>
      <c r="AC225" s="89" t="str">
        <f t="shared" si="52"/>
        <v/>
      </c>
      <c r="AD225" s="89" t="str">
        <f t="shared" si="52"/>
        <v/>
      </c>
      <c r="AE225" s="89" t="str">
        <f t="shared" si="52"/>
        <v/>
      </c>
      <c r="AF225" s="89" t="str">
        <f t="shared" si="53"/>
        <v/>
      </c>
      <c r="AG225" s="89" t="str">
        <f t="shared" si="53"/>
        <v/>
      </c>
      <c r="AH225" s="89" t="str">
        <f t="shared" si="53"/>
        <v/>
      </c>
      <c r="AI225" s="89" t="str">
        <f t="shared" si="53"/>
        <v/>
      </c>
      <c r="AJ225" s="89" t="str">
        <f t="shared" si="53"/>
        <v/>
      </c>
      <c r="AK225" s="89" t="str">
        <f t="shared" si="53"/>
        <v/>
      </c>
      <c r="AL225" s="89" t="str">
        <f t="shared" si="53"/>
        <v/>
      </c>
      <c r="AM225" s="89" t="str">
        <f t="shared" si="53"/>
        <v/>
      </c>
      <c r="AN225" s="89" t="str">
        <f t="shared" si="53"/>
        <v/>
      </c>
      <c r="AO225" s="89" t="str">
        <f t="shared" si="53"/>
        <v/>
      </c>
    </row>
    <row r="226" spans="8:41" hidden="1" outlineLevel="1" x14ac:dyDescent="0.75">
      <c r="H226" s="61" t="str">
        <f t="shared" si="47"/>
        <v/>
      </c>
      <c r="L226" s="89" t="str">
        <f t="shared" si="51"/>
        <v/>
      </c>
      <c r="M226" s="89" t="str">
        <f t="shared" si="51"/>
        <v/>
      </c>
      <c r="N226" s="89" t="str">
        <f t="shared" si="51"/>
        <v/>
      </c>
      <c r="O226" s="89" t="str">
        <f t="shared" si="51"/>
        <v/>
      </c>
      <c r="P226" s="89" t="str">
        <f t="shared" si="51"/>
        <v/>
      </c>
      <c r="Q226" s="89" t="str">
        <f t="shared" si="51"/>
        <v/>
      </c>
      <c r="R226" s="89" t="str">
        <f t="shared" si="51"/>
        <v/>
      </c>
      <c r="S226" s="89" t="str">
        <f t="shared" si="51"/>
        <v/>
      </c>
      <c r="T226" s="89" t="str">
        <f t="shared" si="51"/>
        <v/>
      </c>
      <c r="U226" s="89" t="str">
        <f t="shared" si="51"/>
        <v/>
      </c>
      <c r="V226" s="89" t="str">
        <f t="shared" si="52"/>
        <v/>
      </c>
      <c r="W226" s="89" t="str">
        <f t="shared" si="52"/>
        <v/>
      </c>
      <c r="X226" s="89" t="str">
        <f t="shared" si="52"/>
        <v/>
      </c>
      <c r="Y226" s="89" t="str">
        <f t="shared" si="52"/>
        <v/>
      </c>
      <c r="Z226" s="89" t="str">
        <f t="shared" si="52"/>
        <v/>
      </c>
      <c r="AA226" s="89" t="str">
        <f t="shared" si="52"/>
        <v/>
      </c>
      <c r="AB226" s="89" t="str">
        <f t="shared" si="52"/>
        <v/>
      </c>
      <c r="AC226" s="89" t="str">
        <f t="shared" si="52"/>
        <v/>
      </c>
      <c r="AD226" s="89" t="str">
        <f t="shared" si="52"/>
        <v/>
      </c>
      <c r="AE226" s="89" t="str">
        <f t="shared" si="52"/>
        <v/>
      </c>
      <c r="AF226" s="89" t="str">
        <f t="shared" si="53"/>
        <v/>
      </c>
      <c r="AG226" s="89" t="str">
        <f t="shared" si="53"/>
        <v/>
      </c>
      <c r="AH226" s="89" t="str">
        <f t="shared" si="53"/>
        <v/>
      </c>
      <c r="AI226" s="89" t="str">
        <f t="shared" si="53"/>
        <v/>
      </c>
      <c r="AJ226" s="89" t="str">
        <f t="shared" si="53"/>
        <v/>
      </c>
      <c r="AK226" s="89" t="str">
        <f t="shared" si="53"/>
        <v/>
      </c>
      <c r="AL226" s="89" t="str">
        <f t="shared" si="53"/>
        <v/>
      </c>
      <c r="AM226" s="89" t="str">
        <f t="shared" si="53"/>
        <v/>
      </c>
      <c r="AN226" s="89" t="str">
        <f t="shared" si="53"/>
        <v/>
      </c>
      <c r="AO226" s="89" t="str">
        <f t="shared" si="53"/>
        <v/>
      </c>
    </row>
    <row r="227" spans="8:41" hidden="1" outlineLevel="1" x14ac:dyDescent="0.75">
      <c r="H227" s="61" t="str">
        <f t="shared" si="47"/>
        <v/>
      </c>
      <c r="L227" s="89" t="str">
        <f t="shared" si="51"/>
        <v/>
      </c>
      <c r="M227" s="89" t="str">
        <f t="shared" si="51"/>
        <v/>
      </c>
      <c r="N227" s="89" t="str">
        <f t="shared" si="51"/>
        <v/>
      </c>
      <c r="O227" s="89" t="str">
        <f t="shared" si="51"/>
        <v/>
      </c>
      <c r="P227" s="89" t="str">
        <f t="shared" si="51"/>
        <v/>
      </c>
      <c r="Q227" s="89" t="str">
        <f t="shared" si="51"/>
        <v/>
      </c>
      <c r="R227" s="89" t="str">
        <f t="shared" si="51"/>
        <v/>
      </c>
      <c r="S227" s="89" t="str">
        <f t="shared" si="51"/>
        <v/>
      </c>
      <c r="T227" s="89" t="str">
        <f t="shared" si="51"/>
        <v/>
      </c>
      <c r="U227" s="89" t="str">
        <f t="shared" si="51"/>
        <v/>
      </c>
      <c r="V227" s="89" t="str">
        <f t="shared" si="52"/>
        <v/>
      </c>
      <c r="W227" s="89" t="str">
        <f t="shared" si="52"/>
        <v/>
      </c>
      <c r="X227" s="89" t="str">
        <f t="shared" si="52"/>
        <v/>
      </c>
      <c r="Y227" s="89" t="str">
        <f t="shared" si="52"/>
        <v/>
      </c>
      <c r="Z227" s="89" t="str">
        <f t="shared" si="52"/>
        <v/>
      </c>
      <c r="AA227" s="89" t="str">
        <f t="shared" si="52"/>
        <v/>
      </c>
      <c r="AB227" s="89" t="str">
        <f t="shared" si="52"/>
        <v/>
      </c>
      <c r="AC227" s="89" t="str">
        <f t="shared" si="52"/>
        <v/>
      </c>
      <c r="AD227" s="89" t="str">
        <f t="shared" si="52"/>
        <v/>
      </c>
      <c r="AE227" s="89" t="str">
        <f t="shared" si="52"/>
        <v/>
      </c>
      <c r="AF227" s="89" t="str">
        <f t="shared" si="53"/>
        <v/>
      </c>
      <c r="AG227" s="89" t="str">
        <f t="shared" si="53"/>
        <v/>
      </c>
      <c r="AH227" s="89" t="str">
        <f t="shared" si="53"/>
        <v/>
      </c>
      <c r="AI227" s="89" t="str">
        <f t="shared" si="53"/>
        <v/>
      </c>
      <c r="AJ227" s="89" t="str">
        <f t="shared" si="53"/>
        <v/>
      </c>
      <c r="AK227" s="89" t="str">
        <f t="shared" si="53"/>
        <v/>
      </c>
      <c r="AL227" s="89" t="str">
        <f t="shared" si="53"/>
        <v/>
      </c>
      <c r="AM227" s="89" t="str">
        <f t="shared" si="53"/>
        <v/>
      </c>
      <c r="AN227" s="89" t="str">
        <f t="shared" si="53"/>
        <v/>
      </c>
      <c r="AO227" s="89" t="str">
        <f t="shared" si="53"/>
        <v/>
      </c>
    </row>
    <row r="228" spans="8:41" hidden="1" outlineLevel="1" x14ac:dyDescent="0.75">
      <c r="H228" s="61" t="str">
        <f t="shared" si="47"/>
        <v/>
      </c>
      <c r="L228" s="89" t="str">
        <f t="shared" si="51"/>
        <v/>
      </c>
      <c r="M228" s="89" t="str">
        <f t="shared" si="51"/>
        <v/>
      </c>
      <c r="N228" s="89" t="str">
        <f t="shared" si="51"/>
        <v/>
      </c>
      <c r="O228" s="89" t="str">
        <f t="shared" si="51"/>
        <v/>
      </c>
      <c r="P228" s="89" t="str">
        <f t="shared" si="51"/>
        <v/>
      </c>
      <c r="Q228" s="89" t="str">
        <f t="shared" si="51"/>
        <v/>
      </c>
      <c r="R228" s="89" t="str">
        <f t="shared" si="51"/>
        <v/>
      </c>
      <c r="S228" s="89" t="str">
        <f t="shared" si="51"/>
        <v/>
      </c>
      <c r="T228" s="89" t="str">
        <f t="shared" si="51"/>
        <v/>
      </c>
      <c r="U228" s="89" t="str">
        <f t="shared" si="51"/>
        <v/>
      </c>
      <c r="V228" s="89" t="str">
        <f t="shared" si="52"/>
        <v/>
      </c>
      <c r="W228" s="89" t="str">
        <f t="shared" si="52"/>
        <v/>
      </c>
      <c r="X228" s="89" t="str">
        <f t="shared" si="52"/>
        <v/>
      </c>
      <c r="Y228" s="89" t="str">
        <f t="shared" si="52"/>
        <v/>
      </c>
      <c r="Z228" s="89" t="str">
        <f t="shared" si="52"/>
        <v/>
      </c>
      <c r="AA228" s="89" t="str">
        <f t="shared" si="52"/>
        <v/>
      </c>
      <c r="AB228" s="89" t="str">
        <f t="shared" si="52"/>
        <v/>
      </c>
      <c r="AC228" s="89" t="str">
        <f t="shared" si="52"/>
        <v/>
      </c>
      <c r="AD228" s="89" t="str">
        <f t="shared" si="52"/>
        <v/>
      </c>
      <c r="AE228" s="89" t="str">
        <f t="shared" si="52"/>
        <v/>
      </c>
      <c r="AF228" s="89" t="str">
        <f t="shared" si="53"/>
        <v/>
      </c>
      <c r="AG228" s="89" t="str">
        <f t="shared" si="53"/>
        <v/>
      </c>
      <c r="AH228" s="89" t="str">
        <f t="shared" si="53"/>
        <v/>
      </c>
      <c r="AI228" s="89" t="str">
        <f t="shared" si="53"/>
        <v/>
      </c>
      <c r="AJ228" s="89" t="str">
        <f t="shared" si="53"/>
        <v/>
      </c>
      <c r="AK228" s="89" t="str">
        <f t="shared" si="53"/>
        <v/>
      </c>
      <c r="AL228" s="89" t="str">
        <f t="shared" si="53"/>
        <v/>
      </c>
      <c r="AM228" s="89" t="str">
        <f t="shared" si="53"/>
        <v/>
      </c>
      <c r="AN228" s="89" t="str">
        <f t="shared" si="53"/>
        <v/>
      </c>
      <c r="AO228" s="89" t="str">
        <f t="shared" si="53"/>
        <v/>
      </c>
    </row>
    <row r="229" spans="8:41" hidden="1" outlineLevel="1" x14ac:dyDescent="0.75">
      <c r="H229" s="61" t="str">
        <f t="shared" si="47"/>
        <v/>
      </c>
      <c r="L229" s="89" t="str">
        <f t="shared" si="51"/>
        <v/>
      </c>
      <c r="M229" s="89" t="str">
        <f t="shared" si="51"/>
        <v/>
      </c>
      <c r="N229" s="89" t="str">
        <f t="shared" si="51"/>
        <v/>
      </c>
      <c r="O229" s="89" t="str">
        <f t="shared" si="51"/>
        <v/>
      </c>
      <c r="P229" s="89" t="str">
        <f t="shared" si="51"/>
        <v/>
      </c>
      <c r="Q229" s="89" t="str">
        <f t="shared" si="51"/>
        <v/>
      </c>
      <c r="R229" s="89" t="str">
        <f t="shared" si="51"/>
        <v/>
      </c>
      <c r="S229" s="89" t="str">
        <f t="shared" si="51"/>
        <v/>
      </c>
      <c r="T229" s="89" t="str">
        <f t="shared" si="51"/>
        <v/>
      </c>
      <c r="U229" s="89" t="str">
        <f t="shared" si="51"/>
        <v/>
      </c>
      <c r="V229" s="89" t="str">
        <f t="shared" si="52"/>
        <v/>
      </c>
      <c r="W229" s="89" t="str">
        <f t="shared" si="52"/>
        <v/>
      </c>
      <c r="X229" s="89" t="str">
        <f t="shared" si="52"/>
        <v/>
      </c>
      <c r="Y229" s="89" t="str">
        <f t="shared" si="52"/>
        <v/>
      </c>
      <c r="Z229" s="89" t="str">
        <f t="shared" si="52"/>
        <v/>
      </c>
      <c r="AA229" s="89" t="str">
        <f t="shared" si="52"/>
        <v/>
      </c>
      <c r="AB229" s="89" t="str">
        <f t="shared" si="52"/>
        <v/>
      </c>
      <c r="AC229" s="89" t="str">
        <f t="shared" si="52"/>
        <v/>
      </c>
      <c r="AD229" s="89" t="str">
        <f t="shared" si="52"/>
        <v/>
      </c>
      <c r="AE229" s="89" t="str">
        <f t="shared" si="52"/>
        <v/>
      </c>
      <c r="AF229" s="89" t="str">
        <f t="shared" si="53"/>
        <v/>
      </c>
      <c r="AG229" s="89" t="str">
        <f t="shared" si="53"/>
        <v/>
      </c>
      <c r="AH229" s="89" t="str">
        <f t="shared" si="53"/>
        <v/>
      </c>
      <c r="AI229" s="89" t="str">
        <f t="shared" si="53"/>
        <v/>
      </c>
      <c r="AJ229" s="89" t="str">
        <f t="shared" si="53"/>
        <v/>
      </c>
      <c r="AK229" s="89" t="str">
        <f t="shared" si="53"/>
        <v/>
      </c>
      <c r="AL229" s="89" t="str">
        <f t="shared" si="53"/>
        <v/>
      </c>
      <c r="AM229" s="89" t="str">
        <f t="shared" si="53"/>
        <v/>
      </c>
      <c r="AN229" s="89" t="str">
        <f t="shared" si="53"/>
        <v/>
      </c>
      <c r="AO229" s="89" t="str">
        <f t="shared" si="53"/>
        <v/>
      </c>
    </row>
    <row r="230" spans="8:41" hidden="1" outlineLevel="1" x14ac:dyDescent="0.75">
      <c r="H230" s="61" t="str">
        <f t="shared" si="47"/>
        <v/>
      </c>
      <c r="L230" s="89" t="str">
        <f t="shared" si="51"/>
        <v/>
      </c>
      <c r="M230" s="89" t="str">
        <f t="shared" si="51"/>
        <v/>
      </c>
      <c r="N230" s="89" t="str">
        <f t="shared" si="51"/>
        <v/>
      </c>
      <c r="O230" s="89" t="str">
        <f t="shared" si="51"/>
        <v/>
      </c>
      <c r="P230" s="89" t="str">
        <f t="shared" si="51"/>
        <v/>
      </c>
      <c r="Q230" s="89" t="str">
        <f t="shared" si="51"/>
        <v/>
      </c>
      <c r="R230" s="89" t="str">
        <f t="shared" si="51"/>
        <v/>
      </c>
      <c r="S230" s="89" t="str">
        <f t="shared" si="51"/>
        <v/>
      </c>
      <c r="T230" s="89" t="str">
        <f t="shared" si="51"/>
        <v/>
      </c>
      <c r="U230" s="89" t="str">
        <f t="shared" si="51"/>
        <v/>
      </c>
      <c r="V230" s="89" t="str">
        <f t="shared" si="52"/>
        <v/>
      </c>
      <c r="W230" s="89" t="str">
        <f t="shared" si="52"/>
        <v/>
      </c>
      <c r="X230" s="89" t="str">
        <f t="shared" si="52"/>
        <v/>
      </c>
      <c r="Y230" s="89" t="str">
        <f t="shared" si="52"/>
        <v/>
      </c>
      <c r="Z230" s="89" t="str">
        <f t="shared" si="52"/>
        <v/>
      </c>
      <c r="AA230" s="89" t="str">
        <f t="shared" si="52"/>
        <v/>
      </c>
      <c r="AB230" s="89" t="str">
        <f t="shared" si="52"/>
        <v/>
      </c>
      <c r="AC230" s="89" t="str">
        <f t="shared" si="52"/>
        <v/>
      </c>
      <c r="AD230" s="89" t="str">
        <f t="shared" si="52"/>
        <v/>
      </c>
      <c r="AE230" s="89" t="str">
        <f t="shared" si="52"/>
        <v/>
      </c>
      <c r="AF230" s="89" t="str">
        <f t="shared" si="53"/>
        <v/>
      </c>
      <c r="AG230" s="89" t="str">
        <f t="shared" si="53"/>
        <v/>
      </c>
      <c r="AH230" s="89" t="str">
        <f t="shared" si="53"/>
        <v/>
      </c>
      <c r="AI230" s="89" t="str">
        <f t="shared" si="53"/>
        <v/>
      </c>
      <c r="AJ230" s="89" t="str">
        <f t="shared" si="53"/>
        <v/>
      </c>
      <c r="AK230" s="89" t="str">
        <f t="shared" si="53"/>
        <v/>
      </c>
      <c r="AL230" s="89" t="str">
        <f t="shared" si="53"/>
        <v/>
      </c>
      <c r="AM230" s="89" t="str">
        <f t="shared" si="53"/>
        <v/>
      </c>
      <c r="AN230" s="89" t="str">
        <f t="shared" si="53"/>
        <v/>
      </c>
      <c r="AO230" s="89" t="str">
        <f t="shared" si="53"/>
        <v/>
      </c>
    </row>
    <row r="231" spans="8:41" hidden="1" outlineLevel="1" x14ac:dyDescent="0.75">
      <c r="H231" s="61" t="str">
        <f t="shared" si="47"/>
        <v/>
      </c>
      <c r="L231" s="89" t="str">
        <f t="shared" si="51"/>
        <v/>
      </c>
      <c r="M231" s="89" t="str">
        <f t="shared" si="51"/>
        <v/>
      </c>
      <c r="N231" s="89" t="str">
        <f t="shared" si="51"/>
        <v/>
      </c>
      <c r="O231" s="89" t="str">
        <f t="shared" si="51"/>
        <v/>
      </c>
      <c r="P231" s="89" t="str">
        <f t="shared" si="51"/>
        <v/>
      </c>
      <c r="Q231" s="89" t="str">
        <f t="shared" si="51"/>
        <v/>
      </c>
      <c r="R231" s="89" t="str">
        <f t="shared" si="51"/>
        <v/>
      </c>
      <c r="S231" s="89" t="str">
        <f t="shared" si="51"/>
        <v/>
      </c>
      <c r="T231" s="89" t="str">
        <f t="shared" si="51"/>
        <v/>
      </c>
      <c r="U231" s="89" t="str">
        <f t="shared" si="51"/>
        <v/>
      </c>
      <c r="V231" s="89" t="str">
        <f t="shared" si="52"/>
        <v/>
      </c>
      <c r="W231" s="89" t="str">
        <f t="shared" si="52"/>
        <v/>
      </c>
      <c r="X231" s="89" t="str">
        <f t="shared" si="52"/>
        <v/>
      </c>
      <c r="Y231" s="89" t="str">
        <f t="shared" si="52"/>
        <v/>
      </c>
      <c r="Z231" s="89" t="str">
        <f t="shared" si="52"/>
        <v/>
      </c>
      <c r="AA231" s="89" t="str">
        <f t="shared" si="52"/>
        <v/>
      </c>
      <c r="AB231" s="89" t="str">
        <f t="shared" si="52"/>
        <v/>
      </c>
      <c r="AC231" s="89" t="str">
        <f t="shared" si="52"/>
        <v/>
      </c>
      <c r="AD231" s="89" t="str">
        <f t="shared" si="52"/>
        <v/>
      </c>
      <c r="AE231" s="89" t="str">
        <f t="shared" si="52"/>
        <v/>
      </c>
      <c r="AF231" s="89" t="str">
        <f t="shared" si="53"/>
        <v/>
      </c>
      <c r="AG231" s="89" t="str">
        <f t="shared" si="53"/>
        <v/>
      </c>
      <c r="AH231" s="89" t="str">
        <f t="shared" si="53"/>
        <v/>
      </c>
      <c r="AI231" s="89" t="str">
        <f t="shared" si="53"/>
        <v/>
      </c>
      <c r="AJ231" s="89" t="str">
        <f t="shared" si="53"/>
        <v/>
      </c>
      <c r="AK231" s="89" t="str">
        <f t="shared" si="53"/>
        <v/>
      </c>
      <c r="AL231" s="89" t="str">
        <f t="shared" si="53"/>
        <v/>
      </c>
      <c r="AM231" s="89" t="str">
        <f t="shared" si="53"/>
        <v/>
      </c>
      <c r="AN231" s="89" t="str">
        <f t="shared" si="53"/>
        <v/>
      </c>
      <c r="AO231" s="89" t="str">
        <f t="shared" si="53"/>
        <v/>
      </c>
    </row>
    <row r="232" spans="8:41" hidden="1" outlineLevel="1" x14ac:dyDescent="0.75">
      <c r="H232" s="61" t="str">
        <f t="shared" si="47"/>
        <v/>
      </c>
      <c r="L232" s="89" t="str">
        <f t="shared" si="51"/>
        <v/>
      </c>
      <c r="M232" s="89" t="str">
        <f t="shared" si="51"/>
        <v/>
      </c>
      <c r="N232" s="89" t="str">
        <f t="shared" si="51"/>
        <v/>
      </c>
      <c r="O232" s="89" t="str">
        <f t="shared" si="51"/>
        <v/>
      </c>
      <c r="P232" s="89" t="str">
        <f t="shared" si="51"/>
        <v/>
      </c>
      <c r="Q232" s="89" t="str">
        <f t="shared" si="51"/>
        <v/>
      </c>
      <c r="R232" s="89" t="str">
        <f t="shared" si="51"/>
        <v/>
      </c>
      <c r="S232" s="89" t="str">
        <f t="shared" si="51"/>
        <v/>
      </c>
      <c r="T232" s="89" t="str">
        <f t="shared" si="51"/>
        <v/>
      </c>
      <c r="U232" s="89" t="str">
        <f t="shared" si="51"/>
        <v/>
      </c>
      <c r="V232" s="89" t="str">
        <f t="shared" si="52"/>
        <v/>
      </c>
      <c r="W232" s="89" t="str">
        <f t="shared" si="52"/>
        <v/>
      </c>
      <c r="X232" s="89" t="str">
        <f t="shared" si="52"/>
        <v/>
      </c>
      <c r="Y232" s="89" t="str">
        <f t="shared" si="52"/>
        <v/>
      </c>
      <c r="Z232" s="89" t="str">
        <f t="shared" si="52"/>
        <v/>
      </c>
      <c r="AA232" s="89" t="str">
        <f t="shared" si="52"/>
        <v/>
      </c>
      <c r="AB232" s="89" t="str">
        <f t="shared" si="52"/>
        <v/>
      </c>
      <c r="AC232" s="89" t="str">
        <f t="shared" si="52"/>
        <v/>
      </c>
      <c r="AD232" s="89" t="str">
        <f t="shared" si="52"/>
        <v/>
      </c>
      <c r="AE232" s="89" t="str">
        <f t="shared" si="52"/>
        <v/>
      </c>
      <c r="AF232" s="89" t="str">
        <f t="shared" si="53"/>
        <v/>
      </c>
      <c r="AG232" s="89" t="str">
        <f t="shared" si="53"/>
        <v/>
      </c>
      <c r="AH232" s="89" t="str">
        <f t="shared" si="53"/>
        <v/>
      </c>
      <c r="AI232" s="89" t="str">
        <f t="shared" si="53"/>
        <v/>
      </c>
      <c r="AJ232" s="89" t="str">
        <f t="shared" si="53"/>
        <v/>
      </c>
      <c r="AK232" s="89" t="str">
        <f t="shared" si="53"/>
        <v/>
      </c>
      <c r="AL232" s="89" t="str">
        <f t="shared" si="53"/>
        <v/>
      </c>
      <c r="AM232" s="89" t="str">
        <f t="shared" si="53"/>
        <v/>
      </c>
      <c r="AN232" s="89" t="str">
        <f t="shared" si="53"/>
        <v/>
      </c>
      <c r="AO232" s="89" t="str">
        <f t="shared" si="53"/>
        <v/>
      </c>
    </row>
    <row r="233" spans="8:41" hidden="1" outlineLevel="1" x14ac:dyDescent="0.75">
      <c r="H233" s="61" t="str">
        <f t="shared" si="47"/>
        <v/>
      </c>
      <c r="L233" s="89" t="str">
        <f t="shared" si="51"/>
        <v/>
      </c>
      <c r="M233" s="89" t="str">
        <f t="shared" si="51"/>
        <v/>
      </c>
      <c r="N233" s="89" t="str">
        <f t="shared" si="51"/>
        <v/>
      </c>
      <c r="O233" s="89" t="str">
        <f t="shared" si="51"/>
        <v/>
      </c>
      <c r="P233" s="89" t="str">
        <f t="shared" si="51"/>
        <v/>
      </c>
      <c r="Q233" s="89" t="str">
        <f t="shared" si="51"/>
        <v/>
      </c>
      <c r="R233" s="89" t="str">
        <f t="shared" si="51"/>
        <v/>
      </c>
      <c r="S233" s="89" t="str">
        <f t="shared" si="51"/>
        <v/>
      </c>
      <c r="T233" s="89" t="str">
        <f t="shared" si="51"/>
        <v/>
      </c>
      <c r="U233" s="89" t="str">
        <f t="shared" si="51"/>
        <v/>
      </c>
      <c r="V233" s="89" t="str">
        <f t="shared" si="52"/>
        <v/>
      </c>
      <c r="W233" s="89" t="str">
        <f t="shared" si="52"/>
        <v/>
      </c>
      <c r="X233" s="89" t="str">
        <f t="shared" si="52"/>
        <v/>
      </c>
      <c r="Y233" s="89" t="str">
        <f t="shared" si="52"/>
        <v/>
      </c>
      <c r="Z233" s="89" t="str">
        <f t="shared" si="52"/>
        <v/>
      </c>
      <c r="AA233" s="89" t="str">
        <f t="shared" si="52"/>
        <v/>
      </c>
      <c r="AB233" s="89" t="str">
        <f t="shared" si="52"/>
        <v/>
      </c>
      <c r="AC233" s="89" t="str">
        <f t="shared" si="52"/>
        <v/>
      </c>
      <c r="AD233" s="89" t="str">
        <f t="shared" si="52"/>
        <v/>
      </c>
      <c r="AE233" s="89" t="str">
        <f t="shared" si="52"/>
        <v/>
      </c>
      <c r="AF233" s="89" t="str">
        <f t="shared" si="53"/>
        <v/>
      </c>
      <c r="AG233" s="89" t="str">
        <f t="shared" si="53"/>
        <v/>
      </c>
      <c r="AH233" s="89" t="str">
        <f t="shared" si="53"/>
        <v/>
      </c>
      <c r="AI233" s="89" t="str">
        <f t="shared" si="53"/>
        <v/>
      </c>
      <c r="AJ233" s="89" t="str">
        <f t="shared" si="53"/>
        <v/>
      </c>
      <c r="AK233" s="89" t="str">
        <f t="shared" si="53"/>
        <v/>
      </c>
      <c r="AL233" s="89" t="str">
        <f t="shared" si="53"/>
        <v/>
      </c>
      <c r="AM233" s="89" t="str">
        <f t="shared" si="53"/>
        <v/>
      </c>
      <c r="AN233" s="89" t="str">
        <f t="shared" si="53"/>
        <v/>
      </c>
      <c r="AO233" s="89" t="str">
        <f t="shared" si="53"/>
        <v/>
      </c>
    </row>
    <row r="234" spans="8:41" collapsed="1" x14ac:dyDescent="0.75">
      <c r="H234" s="81"/>
      <c r="I234" s="80"/>
      <c r="J234" s="69"/>
      <c r="K234" s="69"/>
      <c r="L234" s="106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</row>
    <row r="235" spans="8:41" x14ac:dyDescent="0.75">
      <c r="H235" s="81"/>
      <c r="I235" s="80"/>
      <c r="J235" s="69"/>
      <c r="K235" s="69"/>
      <c r="L235" s="104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</row>
    <row r="236" spans="8:41" hidden="1" outlineLevel="1" x14ac:dyDescent="0.75">
      <c r="H236" s="91">
        <f>YEAR($E$4)</f>
        <v>2023</v>
      </c>
      <c r="L236" s="89" t="e">
        <f t="shared" ref="L236:U245" si="54">IF(AND($H236&lt;&gt;"",L$66&lt;&gt;""),IF(AND(L$66&gt;=$H236,L$66&lt;$H236+$D$28),SUMIFS($L$235:$AK$235,$L$66:$AK$66,$H236)/$D$28,0),"")</f>
        <v>#REF!</v>
      </c>
      <c r="M236" s="89" t="e">
        <f t="shared" si="54"/>
        <v>#REF!</v>
      </c>
      <c r="N236" s="89" t="e">
        <f t="shared" si="54"/>
        <v>#REF!</v>
      </c>
      <c r="O236" s="89" t="e">
        <f t="shared" si="54"/>
        <v>#REF!</v>
      </c>
      <c r="P236" s="89" t="e">
        <f t="shared" si="54"/>
        <v>#REF!</v>
      </c>
      <c r="Q236" s="89" t="str">
        <f t="shared" si="54"/>
        <v/>
      </c>
      <c r="R236" s="89" t="str">
        <f t="shared" si="54"/>
        <v/>
      </c>
      <c r="S236" s="89" t="str">
        <f t="shared" si="54"/>
        <v/>
      </c>
      <c r="T236" s="89" t="str">
        <f t="shared" si="54"/>
        <v/>
      </c>
      <c r="U236" s="89" t="str">
        <f t="shared" si="54"/>
        <v/>
      </c>
      <c r="V236" s="89" t="str">
        <f t="shared" ref="V236:AE245" si="55">IF(AND($H236&lt;&gt;"",V$66&lt;&gt;""),IF(AND(V$66&gt;=$H236,V$66&lt;$H236+$D$28),SUMIFS($L$235:$AK$235,$L$66:$AK$66,$H236)/$D$28,0),"")</f>
        <v/>
      </c>
      <c r="W236" s="89" t="str">
        <f t="shared" si="55"/>
        <v/>
      </c>
      <c r="X236" s="89" t="str">
        <f t="shared" si="55"/>
        <v/>
      </c>
      <c r="Y236" s="89" t="str">
        <f t="shared" si="55"/>
        <v/>
      </c>
      <c r="Z236" s="89" t="str">
        <f t="shared" si="55"/>
        <v/>
      </c>
      <c r="AA236" s="89" t="str">
        <f t="shared" si="55"/>
        <v/>
      </c>
      <c r="AB236" s="89" t="str">
        <f t="shared" si="55"/>
        <v/>
      </c>
      <c r="AC236" s="89" t="str">
        <f t="shared" si="55"/>
        <v/>
      </c>
      <c r="AD236" s="89" t="str">
        <f t="shared" si="55"/>
        <v/>
      </c>
      <c r="AE236" s="89" t="str">
        <f t="shared" si="55"/>
        <v/>
      </c>
      <c r="AF236" s="89" t="str">
        <f t="shared" ref="AF236:AO245" si="56">IF(AND($H236&lt;&gt;"",AF$66&lt;&gt;""),IF(AND(AF$66&gt;=$H236,AF$66&lt;$H236+$D$28),SUMIFS($L$235:$AK$235,$L$66:$AK$66,$H236)/$D$28,0),"")</f>
        <v/>
      </c>
      <c r="AG236" s="89" t="str">
        <f t="shared" si="56"/>
        <v/>
      </c>
      <c r="AH236" s="89" t="str">
        <f t="shared" si="56"/>
        <v/>
      </c>
      <c r="AI236" s="89" t="str">
        <f t="shared" si="56"/>
        <v/>
      </c>
      <c r="AJ236" s="89" t="str">
        <f t="shared" si="56"/>
        <v/>
      </c>
      <c r="AK236" s="89" t="str">
        <f t="shared" si="56"/>
        <v/>
      </c>
      <c r="AL236" s="89" t="str">
        <f t="shared" si="56"/>
        <v/>
      </c>
      <c r="AM236" s="89" t="str">
        <f t="shared" si="56"/>
        <v/>
      </c>
      <c r="AN236" s="89" t="str">
        <f t="shared" si="56"/>
        <v/>
      </c>
      <c r="AO236" s="89" t="str">
        <f t="shared" si="56"/>
        <v/>
      </c>
    </row>
    <row r="237" spans="8:41" hidden="1" outlineLevel="1" x14ac:dyDescent="0.75">
      <c r="H237" s="61">
        <f t="shared" ref="H237:H265" si="57">IF(H236&lt;&gt;"",IF(H236+1&lt;YEAR($E$4)+$E$5,H236+1,""),"")</f>
        <v>2024</v>
      </c>
      <c r="L237" s="89" t="e">
        <f t="shared" si="54"/>
        <v>#REF!</v>
      </c>
      <c r="M237" s="89" t="e">
        <f t="shared" si="54"/>
        <v>#REF!</v>
      </c>
      <c r="N237" s="89" t="e">
        <f t="shared" si="54"/>
        <v>#REF!</v>
      </c>
      <c r="O237" s="89" t="e">
        <f t="shared" si="54"/>
        <v>#REF!</v>
      </c>
      <c r="P237" s="89" t="e">
        <f t="shared" si="54"/>
        <v>#REF!</v>
      </c>
      <c r="Q237" s="89" t="str">
        <f t="shared" si="54"/>
        <v/>
      </c>
      <c r="R237" s="89" t="str">
        <f t="shared" si="54"/>
        <v/>
      </c>
      <c r="S237" s="89" t="str">
        <f t="shared" si="54"/>
        <v/>
      </c>
      <c r="T237" s="89" t="str">
        <f t="shared" si="54"/>
        <v/>
      </c>
      <c r="U237" s="89" t="str">
        <f t="shared" si="54"/>
        <v/>
      </c>
      <c r="V237" s="89" t="str">
        <f t="shared" si="55"/>
        <v/>
      </c>
      <c r="W237" s="89" t="str">
        <f t="shared" si="55"/>
        <v/>
      </c>
      <c r="X237" s="89" t="str">
        <f t="shared" si="55"/>
        <v/>
      </c>
      <c r="Y237" s="89" t="str">
        <f t="shared" si="55"/>
        <v/>
      </c>
      <c r="Z237" s="89" t="str">
        <f t="shared" si="55"/>
        <v/>
      </c>
      <c r="AA237" s="89" t="str">
        <f t="shared" si="55"/>
        <v/>
      </c>
      <c r="AB237" s="89" t="str">
        <f t="shared" si="55"/>
        <v/>
      </c>
      <c r="AC237" s="89" t="str">
        <f t="shared" si="55"/>
        <v/>
      </c>
      <c r="AD237" s="89" t="str">
        <f t="shared" si="55"/>
        <v/>
      </c>
      <c r="AE237" s="89" t="str">
        <f t="shared" si="55"/>
        <v/>
      </c>
      <c r="AF237" s="89" t="str">
        <f t="shared" si="56"/>
        <v/>
      </c>
      <c r="AG237" s="89" t="str">
        <f t="shared" si="56"/>
        <v/>
      </c>
      <c r="AH237" s="89" t="str">
        <f t="shared" si="56"/>
        <v/>
      </c>
      <c r="AI237" s="89" t="str">
        <f t="shared" si="56"/>
        <v/>
      </c>
      <c r="AJ237" s="89" t="str">
        <f t="shared" si="56"/>
        <v/>
      </c>
      <c r="AK237" s="89" t="str">
        <f t="shared" si="56"/>
        <v/>
      </c>
      <c r="AL237" s="89" t="str">
        <f t="shared" si="56"/>
        <v/>
      </c>
      <c r="AM237" s="89" t="str">
        <f t="shared" si="56"/>
        <v/>
      </c>
      <c r="AN237" s="89" t="str">
        <f t="shared" si="56"/>
        <v/>
      </c>
      <c r="AO237" s="89" t="str">
        <f t="shared" si="56"/>
        <v/>
      </c>
    </row>
    <row r="238" spans="8:41" hidden="1" outlineLevel="1" x14ac:dyDescent="0.75">
      <c r="H238" s="61">
        <f t="shared" si="57"/>
        <v>2025</v>
      </c>
      <c r="L238" s="89" t="e">
        <f t="shared" si="54"/>
        <v>#REF!</v>
      </c>
      <c r="M238" s="89" t="e">
        <f t="shared" si="54"/>
        <v>#REF!</v>
      </c>
      <c r="N238" s="89" t="e">
        <f t="shared" si="54"/>
        <v>#REF!</v>
      </c>
      <c r="O238" s="89" t="e">
        <f t="shared" si="54"/>
        <v>#REF!</v>
      </c>
      <c r="P238" s="89" t="e">
        <f t="shared" si="54"/>
        <v>#REF!</v>
      </c>
      <c r="Q238" s="89" t="str">
        <f t="shared" si="54"/>
        <v/>
      </c>
      <c r="R238" s="89" t="str">
        <f t="shared" si="54"/>
        <v/>
      </c>
      <c r="S238" s="89" t="str">
        <f t="shared" si="54"/>
        <v/>
      </c>
      <c r="T238" s="89" t="str">
        <f t="shared" si="54"/>
        <v/>
      </c>
      <c r="U238" s="89" t="str">
        <f t="shared" si="54"/>
        <v/>
      </c>
      <c r="V238" s="89" t="str">
        <f t="shared" si="55"/>
        <v/>
      </c>
      <c r="W238" s="89" t="str">
        <f t="shared" si="55"/>
        <v/>
      </c>
      <c r="X238" s="89" t="str">
        <f t="shared" si="55"/>
        <v/>
      </c>
      <c r="Y238" s="89" t="str">
        <f t="shared" si="55"/>
        <v/>
      </c>
      <c r="Z238" s="89" t="str">
        <f t="shared" si="55"/>
        <v/>
      </c>
      <c r="AA238" s="89" t="str">
        <f t="shared" si="55"/>
        <v/>
      </c>
      <c r="AB238" s="89" t="str">
        <f t="shared" si="55"/>
        <v/>
      </c>
      <c r="AC238" s="89" t="str">
        <f t="shared" si="55"/>
        <v/>
      </c>
      <c r="AD238" s="89" t="str">
        <f t="shared" si="55"/>
        <v/>
      </c>
      <c r="AE238" s="89" t="str">
        <f t="shared" si="55"/>
        <v/>
      </c>
      <c r="AF238" s="89" t="str">
        <f t="shared" si="56"/>
        <v/>
      </c>
      <c r="AG238" s="89" t="str">
        <f t="shared" si="56"/>
        <v/>
      </c>
      <c r="AH238" s="89" t="str">
        <f t="shared" si="56"/>
        <v/>
      </c>
      <c r="AI238" s="89" t="str">
        <f t="shared" si="56"/>
        <v/>
      </c>
      <c r="AJ238" s="89" t="str">
        <f t="shared" si="56"/>
        <v/>
      </c>
      <c r="AK238" s="89" t="str">
        <f t="shared" si="56"/>
        <v/>
      </c>
      <c r="AL238" s="89" t="str">
        <f t="shared" si="56"/>
        <v/>
      </c>
      <c r="AM238" s="89" t="str">
        <f t="shared" si="56"/>
        <v/>
      </c>
      <c r="AN238" s="89" t="str">
        <f t="shared" si="56"/>
        <v/>
      </c>
      <c r="AO238" s="89" t="str">
        <f t="shared" si="56"/>
        <v/>
      </c>
    </row>
    <row r="239" spans="8:41" hidden="1" outlineLevel="1" x14ac:dyDescent="0.75">
      <c r="H239" s="61" t="str">
        <f t="shared" si="57"/>
        <v/>
      </c>
      <c r="L239" s="89" t="str">
        <f t="shared" si="54"/>
        <v/>
      </c>
      <c r="M239" s="89" t="str">
        <f t="shared" si="54"/>
        <v/>
      </c>
      <c r="N239" s="89" t="str">
        <f t="shared" si="54"/>
        <v/>
      </c>
      <c r="O239" s="89" t="str">
        <f t="shared" si="54"/>
        <v/>
      </c>
      <c r="P239" s="89" t="str">
        <f t="shared" si="54"/>
        <v/>
      </c>
      <c r="Q239" s="89" t="str">
        <f t="shared" si="54"/>
        <v/>
      </c>
      <c r="R239" s="89" t="str">
        <f t="shared" si="54"/>
        <v/>
      </c>
      <c r="S239" s="89" t="str">
        <f t="shared" si="54"/>
        <v/>
      </c>
      <c r="T239" s="89" t="str">
        <f t="shared" si="54"/>
        <v/>
      </c>
      <c r="U239" s="89" t="str">
        <f t="shared" si="54"/>
        <v/>
      </c>
      <c r="V239" s="89" t="str">
        <f t="shared" si="55"/>
        <v/>
      </c>
      <c r="W239" s="89" t="str">
        <f t="shared" si="55"/>
        <v/>
      </c>
      <c r="X239" s="89" t="str">
        <f t="shared" si="55"/>
        <v/>
      </c>
      <c r="Y239" s="89" t="str">
        <f t="shared" si="55"/>
        <v/>
      </c>
      <c r="Z239" s="89" t="str">
        <f t="shared" si="55"/>
        <v/>
      </c>
      <c r="AA239" s="89" t="str">
        <f t="shared" si="55"/>
        <v/>
      </c>
      <c r="AB239" s="89" t="str">
        <f t="shared" si="55"/>
        <v/>
      </c>
      <c r="AC239" s="89" t="str">
        <f t="shared" si="55"/>
        <v/>
      </c>
      <c r="AD239" s="89" t="str">
        <f t="shared" si="55"/>
        <v/>
      </c>
      <c r="AE239" s="89" t="str">
        <f t="shared" si="55"/>
        <v/>
      </c>
      <c r="AF239" s="89" t="str">
        <f t="shared" si="56"/>
        <v/>
      </c>
      <c r="AG239" s="89" t="str">
        <f t="shared" si="56"/>
        <v/>
      </c>
      <c r="AH239" s="89" t="str">
        <f t="shared" si="56"/>
        <v/>
      </c>
      <c r="AI239" s="89" t="str">
        <f t="shared" si="56"/>
        <v/>
      </c>
      <c r="AJ239" s="89" t="str">
        <f t="shared" si="56"/>
        <v/>
      </c>
      <c r="AK239" s="89" t="str">
        <f t="shared" si="56"/>
        <v/>
      </c>
      <c r="AL239" s="89" t="str">
        <f t="shared" si="56"/>
        <v/>
      </c>
      <c r="AM239" s="89" t="str">
        <f t="shared" si="56"/>
        <v/>
      </c>
      <c r="AN239" s="89" t="str">
        <f t="shared" si="56"/>
        <v/>
      </c>
      <c r="AO239" s="89" t="str">
        <f t="shared" si="56"/>
        <v/>
      </c>
    </row>
    <row r="240" spans="8:41" hidden="1" outlineLevel="1" x14ac:dyDescent="0.75">
      <c r="H240" s="61" t="str">
        <f t="shared" si="57"/>
        <v/>
      </c>
      <c r="L240" s="89" t="str">
        <f t="shared" si="54"/>
        <v/>
      </c>
      <c r="M240" s="89" t="str">
        <f t="shared" si="54"/>
        <v/>
      </c>
      <c r="N240" s="89" t="str">
        <f t="shared" si="54"/>
        <v/>
      </c>
      <c r="O240" s="89" t="str">
        <f t="shared" si="54"/>
        <v/>
      </c>
      <c r="P240" s="89" t="str">
        <f t="shared" si="54"/>
        <v/>
      </c>
      <c r="Q240" s="89" t="str">
        <f t="shared" si="54"/>
        <v/>
      </c>
      <c r="R240" s="89" t="str">
        <f t="shared" si="54"/>
        <v/>
      </c>
      <c r="S240" s="89" t="str">
        <f t="shared" si="54"/>
        <v/>
      </c>
      <c r="T240" s="89" t="str">
        <f t="shared" si="54"/>
        <v/>
      </c>
      <c r="U240" s="89" t="str">
        <f t="shared" si="54"/>
        <v/>
      </c>
      <c r="V240" s="89" t="str">
        <f t="shared" si="55"/>
        <v/>
      </c>
      <c r="W240" s="89" t="str">
        <f t="shared" si="55"/>
        <v/>
      </c>
      <c r="X240" s="89" t="str">
        <f t="shared" si="55"/>
        <v/>
      </c>
      <c r="Y240" s="89" t="str">
        <f t="shared" si="55"/>
        <v/>
      </c>
      <c r="Z240" s="89" t="str">
        <f t="shared" si="55"/>
        <v/>
      </c>
      <c r="AA240" s="89" t="str">
        <f t="shared" si="55"/>
        <v/>
      </c>
      <c r="AB240" s="89" t="str">
        <f t="shared" si="55"/>
        <v/>
      </c>
      <c r="AC240" s="89" t="str">
        <f t="shared" si="55"/>
        <v/>
      </c>
      <c r="AD240" s="89" t="str">
        <f t="shared" si="55"/>
        <v/>
      </c>
      <c r="AE240" s="89" t="str">
        <f t="shared" si="55"/>
        <v/>
      </c>
      <c r="AF240" s="89" t="str">
        <f t="shared" si="56"/>
        <v/>
      </c>
      <c r="AG240" s="89" t="str">
        <f t="shared" si="56"/>
        <v/>
      </c>
      <c r="AH240" s="89" t="str">
        <f t="shared" si="56"/>
        <v/>
      </c>
      <c r="AI240" s="89" t="str">
        <f t="shared" si="56"/>
        <v/>
      </c>
      <c r="AJ240" s="89" t="str">
        <f t="shared" si="56"/>
        <v/>
      </c>
      <c r="AK240" s="89" t="str">
        <f t="shared" si="56"/>
        <v/>
      </c>
      <c r="AL240" s="89" t="str">
        <f t="shared" si="56"/>
        <v/>
      </c>
      <c r="AM240" s="89" t="str">
        <f t="shared" si="56"/>
        <v/>
      </c>
      <c r="AN240" s="89" t="str">
        <f t="shared" si="56"/>
        <v/>
      </c>
      <c r="AO240" s="89" t="str">
        <f t="shared" si="56"/>
        <v/>
      </c>
    </row>
    <row r="241" spans="8:41" hidden="1" outlineLevel="1" x14ac:dyDescent="0.75">
      <c r="H241" s="61" t="str">
        <f t="shared" si="57"/>
        <v/>
      </c>
      <c r="L241" s="89" t="str">
        <f t="shared" si="54"/>
        <v/>
      </c>
      <c r="M241" s="89" t="str">
        <f t="shared" si="54"/>
        <v/>
      </c>
      <c r="N241" s="89" t="str">
        <f t="shared" si="54"/>
        <v/>
      </c>
      <c r="O241" s="89" t="str">
        <f t="shared" si="54"/>
        <v/>
      </c>
      <c r="P241" s="89" t="str">
        <f t="shared" si="54"/>
        <v/>
      </c>
      <c r="Q241" s="89" t="str">
        <f t="shared" si="54"/>
        <v/>
      </c>
      <c r="R241" s="89" t="str">
        <f t="shared" si="54"/>
        <v/>
      </c>
      <c r="S241" s="89" t="str">
        <f t="shared" si="54"/>
        <v/>
      </c>
      <c r="T241" s="89" t="str">
        <f t="shared" si="54"/>
        <v/>
      </c>
      <c r="U241" s="89" t="str">
        <f t="shared" si="54"/>
        <v/>
      </c>
      <c r="V241" s="89" t="str">
        <f t="shared" si="55"/>
        <v/>
      </c>
      <c r="W241" s="89" t="str">
        <f t="shared" si="55"/>
        <v/>
      </c>
      <c r="X241" s="89" t="str">
        <f t="shared" si="55"/>
        <v/>
      </c>
      <c r="Y241" s="89" t="str">
        <f t="shared" si="55"/>
        <v/>
      </c>
      <c r="Z241" s="89" t="str">
        <f t="shared" si="55"/>
        <v/>
      </c>
      <c r="AA241" s="89" t="str">
        <f t="shared" si="55"/>
        <v/>
      </c>
      <c r="AB241" s="89" t="str">
        <f t="shared" si="55"/>
        <v/>
      </c>
      <c r="AC241" s="89" t="str">
        <f t="shared" si="55"/>
        <v/>
      </c>
      <c r="AD241" s="89" t="str">
        <f t="shared" si="55"/>
        <v/>
      </c>
      <c r="AE241" s="89" t="str">
        <f t="shared" si="55"/>
        <v/>
      </c>
      <c r="AF241" s="89" t="str">
        <f t="shared" si="56"/>
        <v/>
      </c>
      <c r="AG241" s="89" t="str">
        <f t="shared" si="56"/>
        <v/>
      </c>
      <c r="AH241" s="89" t="str">
        <f t="shared" si="56"/>
        <v/>
      </c>
      <c r="AI241" s="89" t="str">
        <f t="shared" si="56"/>
        <v/>
      </c>
      <c r="AJ241" s="89" t="str">
        <f t="shared" si="56"/>
        <v/>
      </c>
      <c r="AK241" s="89" t="str">
        <f t="shared" si="56"/>
        <v/>
      </c>
      <c r="AL241" s="89" t="str">
        <f t="shared" si="56"/>
        <v/>
      </c>
      <c r="AM241" s="89" t="str">
        <f t="shared" si="56"/>
        <v/>
      </c>
      <c r="AN241" s="89" t="str">
        <f t="shared" si="56"/>
        <v/>
      </c>
      <c r="AO241" s="89" t="str">
        <f t="shared" si="56"/>
        <v/>
      </c>
    </row>
    <row r="242" spans="8:41" hidden="1" outlineLevel="1" x14ac:dyDescent="0.75">
      <c r="H242" s="61" t="str">
        <f t="shared" si="57"/>
        <v/>
      </c>
      <c r="L242" s="89" t="str">
        <f t="shared" si="54"/>
        <v/>
      </c>
      <c r="M242" s="89" t="str">
        <f t="shared" si="54"/>
        <v/>
      </c>
      <c r="N242" s="89" t="str">
        <f t="shared" si="54"/>
        <v/>
      </c>
      <c r="O242" s="89" t="str">
        <f t="shared" si="54"/>
        <v/>
      </c>
      <c r="P242" s="89" t="str">
        <f t="shared" si="54"/>
        <v/>
      </c>
      <c r="Q242" s="89" t="str">
        <f t="shared" si="54"/>
        <v/>
      </c>
      <c r="R242" s="89" t="str">
        <f t="shared" si="54"/>
        <v/>
      </c>
      <c r="S242" s="89" t="str">
        <f t="shared" si="54"/>
        <v/>
      </c>
      <c r="T242" s="89" t="str">
        <f t="shared" si="54"/>
        <v/>
      </c>
      <c r="U242" s="89" t="str">
        <f t="shared" si="54"/>
        <v/>
      </c>
      <c r="V242" s="89" t="str">
        <f t="shared" si="55"/>
        <v/>
      </c>
      <c r="W242" s="89" t="str">
        <f t="shared" si="55"/>
        <v/>
      </c>
      <c r="X242" s="89" t="str">
        <f t="shared" si="55"/>
        <v/>
      </c>
      <c r="Y242" s="89" t="str">
        <f t="shared" si="55"/>
        <v/>
      </c>
      <c r="Z242" s="89" t="str">
        <f t="shared" si="55"/>
        <v/>
      </c>
      <c r="AA242" s="89" t="str">
        <f t="shared" si="55"/>
        <v/>
      </c>
      <c r="AB242" s="89" t="str">
        <f t="shared" si="55"/>
        <v/>
      </c>
      <c r="AC242" s="89" t="str">
        <f t="shared" si="55"/>
        <v/>
      </c>
      <c r="AD242" s="89" t="str">
        <f t="shared" si="55"/>
        <v/>
      </c>
      <c r="AE242" s="89" t="str">
        <f t="shared" si="55"/>
        <v/>
      </c>
      <c r="AF242" s="89" t="str">
        <f t="shared" si="56"/>
        <v/>
      </c>
      <c r="AG242" s="89" t="str">
        <f t="shared" si="56"/>
        <v/>
      </c>
      <c r="AH242" s="89" t="str">
        <f t="shared" si="56"/>
        <v/>
      </c>
      <c r="AI242" s="89" t="str">
        <f t="shared" si="56"/>
        <v/>
      </c>
      <c r="AJ242" s="89" t="str">
        <f t="shared" si="56"/>
        <v/>
      </c>
      <c r="AK242" s="89" t="str">
        <f t="shared" si="56"/>
        <v/>
      </c>
      <c r="AL242" s="89" t="str">
        <f t="shared" si="56"/>
        <v/>
      </c>
      <c r="AM242" s="89" t="str">
        <f t="shared" si="56"/>
        <v/>
      </c>
      <c r="AN242" s="89" t="str">
        <f t="shared" si="56"/>
        <v/>
      </c>
      <c r="AO242" s="89" t="str">
        <f t="shared" si="56"/>
        <v/>
      </c>
    </row>
    <row r="243" spans="8:41" hidden="1" outlineLevel="1" x14ac:dyDescent="0.75">
      <c r="H243" s="61" t="str">
        <f t="shared" si="57"/>
        <v/>
      </c>
      <c r="L243" s="89" t="str">
        <f t="shared" si="54"/>
        <v/>
      </c>
      <c r="M243" s="89" t="str">
        <f t="shared" si="54"/>
        <v/>
      </c>
      <c r="N243" s="89" t="str">
        <f t="shared" si="54"/>
        <v/>
      </c>
      <c r="O243" s="89" t="str">
        <f t="shared" si="54"/>
        <v/>
      </c>
      <c r="P243" s="89" t="str">
        <f t="shared" si="54"/>
        <v/>
      </c>
      <c r="Q243" s="89" t="str">
        <f t="shared" si="54"/>
        <v/>
      </c>
      <c r="R243" s="89" t="str">
        <f t="shared" si="54"/>
        <v/>
      </c>
      <c r="S243" s="89" t="str">
        <f t="shared" si="54"/>
        <v/>
      </c>
      <c r="T243" s="89" t="str">
        <f t="shared" si="54"/>
        <v/>
      </c>
      <c r="U243" s="89" t="str">
        <f t="shared" si="54"/>
        <v/>
      </c>
      <c r="V243" s="89" t="str">
        <f t="shared" si="55"/>
        <v/>
      </c>
      <c r="W243" s="89" t="str">
        <f t="shared" si="55"/>
        <v/>
      </c>
      <c r="X243" s="89" t="str">
        <f t="shared" si="55"/>
        <v/>
      </c>
      <c r="Y243" s="89" t="str">
        <f t="shared" si="55"/>
        <v/>
      </c>
      <c r="Z243" s="89" t="str">
        <f t="shared" si="55"/>
        <v/>
      </c>
      <c r="AA243" s="89" t="str">
        <f t="shared" si="55"/>
        <v/>
      </c>
      <c r="AB243" s="89" t="str">
        <f t="shared" si="55"/>
        <v/>
      </c>
      <c r="AC243" s="89" t="str">
        <f t="shared" si="55"/>
        <v/>
      </c>
      <c r="AD243" s="89" t="str">
        <f t="shared" si="55"/>
        <v/>
      </c>
      <c r="AE243" s="89" t="str">
        <f t="shared" si="55"/>
        <v/>
      </c>
      <c r="AF243" s="89" t="str">
        <f t="shared" si="56"/>
        <v/>
      </c>
      <c r="AG243" s="89" t="str">
        <f t="shared" si="56"/>
        <v/>
      </c>
      <c r="AH243" s="89" t="str">
        <f t="shared" si="56"/>
        <v/>
      </c>
      <c r="AI243" s="89" t="str">
        <f t="shared" si="56"/>
        <v/>
      </c>
      <c r="AJ243" s="89" t="str">
        <f t="shared" si="56"/>
        <v/>
      </c>
      <c r="AK243" s="89" t="str">
        <f t="shared" si="56"/>
        <v/>
      </c>
      <c r="AL243" s="89" t="str">
        <f t="shared" si="56"/>
        <v/>
      </c>
      <c r="AM243" s="89" t="str">
        <f t="shared" si="56"/>
        <v/>
      </c>
      <c r="AN243" s="89" t="str">
        <f t="shared" si="56"/>
        <v/>
      </c>
      <c r="AO243" s="89" t="str">
        <f t="shared" si="56"/>
        <v/>
      </c>
    </row>
    <row r="244" spans="8:41" hidden="1" outlineLevel="1" x14ac:dyDescent="0.75">
      <c r="H244" s="61" t="str">
        <f t="shared" si="57"/>
        <v/>
      </c>
      <c r="L244" s="89" t="str">
        <f t="shared" si="54"/>
        <v/>
      </c>
      <c r="M244" s="89" t="str">
        <f t="shared" si="54"/>
        <v/>
      </c>
      <c r="N244" s="89" t="str">
        <f t="shared" si="54"/>
        <v/>
      </c>
      <c r="O244" s="89" t="str">
        <f t="shared" si="54"/>
        <v/>
      </c>
      <c r="P244" s="89" t="str">
        <f t="shared" si="54"/>
        <v/>
      </c>
      <c r="Q244" s="89" t="str">
        <f t="shared" si="54"/>
        <v/>
      </c>
      <c r="R244" s="89" t="str">
        <f t="shared" si="54"/>
        <v/>
      </c>
      <c r="S244" s="89" t="str">
        <f t="shared" si="54"/>
        <v/>
      </c>
      <c r="T244" s="89" t="str">
        <f t="shared" si="54"/>
        <v/>
      </c>
      <c r="U244" s="89" t="str">
        <f t="shared" si="54"/>
        <v/>
      </c>
      <c r="V244" s="89" t="str">
        <f t="shared" si="55"/>
        <v/>
      </c>
      <c r="W244" s="89" t="str">
        <f t="shared" si="55"/>
        <v/>
      </c>
      <c r="X244" s="89" t="str">
        <f t="shared" si="55"/>
        <v/>
      </c>
      <c r="Y244" s="89" t="str">
        <f t="shared" si="55"/>
        <v/>
      </c>
      <c r="Z244" s="89" t="str">
        <f t="shared" si="55"/>
        <v/>
      </c>
      <c r="AA244" s="89" t="str">
        <f t="shared" si="55"/>
        <v/>
      </c>
      <c r="AB244" s="89" t="str">
        <f t="shared" si="55"/>
        <v/>
      </c>
      <c r="AC244" s="89" t="str">
        <f t="shared" si="55"/>
        <v/>
      </c>
      <c r="AD244" s="89" t="str">
        <f t="shared" si="55"/>
        <v/>
      </c>
      <c r="AE244" s="89" t="str">
        <f t="shared" si="55"/>
        <v/>
      </c>
      <c r="AF244" s="89" t="str">
        <f t="shared" si="56"/>
        <v/>
      </c>
      <c r="AG244" s="89" t="str">
        <f t="shared" si="56"/>
        <v/>
      </c>
      <c r="AH244" s="89" t="str">
        <f t="shared" si="56"/>
        <v/>
      </c>
      <c r="AI244" s="89" t="str">
        <f t="shared" si="56"/>
        <v/>
      </c>
      <c r="AJ244" s="89" t="str">
        <f t="shared" si="56"/>
        <v/>
      </c>
      <c r="AK244" s="89" t="str">
        <f t="shared" si="56"/>
        <v/>
      </c>
      <c r="AL244" s="89" t="str">
        <f t="shared" si="56"/>
        <v/>
      </c>
      <c r="AM244" s="89" t="str">
        <f t="shared" si="56"/>
        <v/>
      </c>
      <c r="AN244" s="89" t="str">
        <f t="shared" si="56"/>
        <v/>
      </c>
      <c r="AO244" s="89" t="str">
        <f t="shared" si="56"/>
        <v/>
      </c>
    </row>
    <row r="245" spans="8:41" hidden="1" outlineLevel="1" x14ac:dyDescent="0.75">
      <c r="H245" s="61" t="str">
        <f t="shared" si="57"/>
        <v/>
      </c>
      <c r="L245" s="89" t="str">
        <f t="shared" si="54"/>
        <v/>
      </c>
      <c r="M245" s="89" t="str">
        <f t="shared" si="54"/>
        <v/>
      </c>
      <c r="N245" s="89" t="str">
        <f t="shared" si="54"/>
        <v/>
      </c>
      <c r="O245" s="89" t="str">
        <f t="shared" si="54"/>
        <v/>
      </c>
      <c r="P245" s="89" t="str">
        <f t="shared" si="54"/>
        <v/>
      </c>
      <c r="Q245" s="89" t="str">
        <f t="shared" si="54"/>
        <v/>
      </c>
      <c r="R245" s="89" t="str">
        <f t="shared" si="54"/>
        <v/>
      </c>
      <c r="S245" s="89" t="str">
        <f t="shared" si="54"/>
        <v/>
      </c>
      <c r="T245" s="89" t="str">
        <f t="shared" si="54"/>
        <v/>
      </c>
      <c r="U245" s="89" t="str">
        <f t="shared" si="54"/>
        <v/>
      </c>
      <c r="V245" s="89" t="str">
        <f t="shared" si="55"/>
        <v/>
      </c>
      <c r="W245" s="89" t="str">
        <f t="shared" si="55"/>
        <v/>
      </c>
      <c r="X245" s="89" t="str">
        <f t="shared" si="55"/>
        <v/>
      </c>
      <c r="Y245" s="89" t="str">
        <f t="shared" si="55"/>
        <v/>
      </c>
      <c r="Z245" s="89" t="str">
        <f t="shared" si="55"/>
        <v/>
      </c>
      <c r="AA245" s="89" t="str">
        <f t="shared" si="55"/>
        <v/>
      </c>
      <c r="AB245" s="89" t="str">
        <f t="shared" si="55"/>
        <v/>
      </c>
      <c r="AC245" s="89" t="str">
        <f t="shared" si="55"/>
        <v/>
      </c>
      <c r="AD245" s="89" t="str">
        <f t="shared" si="55"/>
        <v/>
      </c>
      <c r="AE245" s="89" t="str">
        <f t="shared" si="55"/>
        <v/>
      </c>
      <c r="AF245" s="89" t="str">
        <f t="shared" si="56"/>
        <v/>
      </c>
      <c r="AG245" s="89" t="str">
        <f t="shared" si="56"/>
        <v/>
      </c>
      <c r="AH245" s="89" t="str">
        <f t="shared" si="56"/>
        <v/>
      </c>
      <c r="AI245" s="89" t="str">
        <f t="shared" si="56"/>
        <v/>
      </c>
      <c r="AJ245" s="89" t="str">
        <f t="shared" si="56"/>
        <v/>
      </c>
      <c r="AK245" s="89" t="str">
        <f t="shared" si="56"/>
        <v/>
      </c>
      <c r="AL245" s="89" t="str">
        <f t="shared" si="56"/>
        <v/>
      </c>
      <c r="AM245" s="89" t="str">
        <f t="shared" si="56"/>
        <v/>
      </c>
      <c r="AN245" s="89" t="str">
        <f t="shared" si="56"/>
        <v/>
      </c>
      <c r="AO245" s="89" t="str">
        <f t="shared" si="56"/>
        <v/>
      </c>
    </row>
    <row r="246" spans="8:41" hidden="1" outlineLevel="1" x14ac:dyDescent="0.75">
      <c r="H246" s="61" t="str">
        <f t="shared" si="57"/>
        <v/>
      </c>
      <c r="L246" s="89" t="str">
        <f t="shared" ref="L246:U255" si="58">IF(AND($H246&lt;&gt;"",L$66&lt;&gt;""),IF(AND(L$66&gt;=$H246,L$66&lt;$H246+$D$28),SUMIFS($L$235:$AK$235,$L$66:$AK$66,$H246)/$D$28,0),"")</f>
        <v/>
      </c>
      <c r="M246" s="89" t="str">
        <f t="shared" si="58"/>
        <v/>
      </c>
      <c r="N246" s="89" t="str">
        <f t="shared" si="58"/>
        <v/>
      </c>
      <c r="O246" s="89" t="str">
        <f t="shared" si="58"/>
        <v/>
      </c>
      <c r="P246" s="89" t="str">
        <f t="shared" si="58"/>
        <v/>
      </c>
      <c r="Q246" s="89" t="str">
        <f t="shared" si="58"/>
        <v/>
      </c>
      <c r="R246" s="89" t="str">
        <f t="shared" si="58"/>
        <v/>
      </c>
      <c r="S246" s="89" t="str">
        <f t="shared" si="58"/>
        <v/>
      </c>
      <c r="T246" s="89" t="str">
        <f t="shared" si="58"/>
        <v/>
      </c>
      <c r="U246" s="89" t="str">
        <f t="shared" si="58"/>
        <v/>
      </c>
      <c r="V246" s="89" t="str">
        <f t="shared" ref="V246:AE255" si="59">IF(AND($H246&lt;&gt;"",V$66&lt;&gt;""),IF(AND(V$66&gt;=$H246,V$66&lt;$H246+$D$28),SUMIFS($L$235:$AK$235,$L$66:$AK$66,$H246)/$D$28,0),"")</f>
        <v/>
      </c>
      <c r="W246" s="89" t="str">
        <f t="shared" si="59"/>
        <v/>
      </c>
      <c r="X246" s="89" t="str">
        <f t="shared" si="59"/>
        <v/>
      </c>
      <c r="Y246" s="89" t="str">
        <f t="shared" si="59"/>
        <v/>
      </c>
      <c r="Z246" s="89" t="str">
        <f t="shared" si="59"/>
        <v/>
      </c>
      <c r="AA246" s="89" t="str">
        <f t="shared" si="59"/>
        <v/>
      </c>
      <c r="AB246" s="89" t="str">
        <f t="shared" si="59"/>
        <v/>
      </c>
      <c r="AC246" s="89" t="str">
        <f t="shared" si="59"/>
        <v/>
      </c>
      <c r="AD246" s="89" t="str">
        <f t="shared" si="59"/>
        <v/>
      </c>
      <c r="AE246" s="89" t="str">
        <f t="shared" si="59"/>
        <v/>
      </c>
      <c r="AF246" s="89" t="str">
        <f t="shared" ref="AF246:AO255" si="60">IF(AND($H246&lt;&gt;"",AF$66&lt;&gt;""),IF(AND(AF$66&gt;=$H246,AF$66&lt;$H246+$D$28),SUMIFS($L$235:$AK$235,$L$66:$AK$66,$H246)/$D$28,0),"")</f>
        <v/>
      </c>
      <c r="AG246" s="89" t="str">
        <f t="shared" si="60"/>
        <v/>
      </c>
      <c r="AH246" s="89" t="str">
        <f t="shared" si="60"/>
        <v/>
      </c>
      <c r="AI246" s="89" t="str">
        <f t="shared" si="60"/>
        <v/>
      </c>
      <c r="AJ246" s="89" t="str">
        <f t="shared" si="60"/>
        <v/>
      </c>
      <c r="AK246" s="89" t="str">
        <f t="shared" si="60"/>
        <v/>
      </c>
      <c r="AL246" s="89" t="str">
        <f t="shared" si="60"/>
        <v/>
      </c>
      <c r="AM246" s="89" t="str">
        <f t="shared" si="60"/>
        <v/>
      </c>
      <c r="AN246" s="89" t="str">
        <f t="shared" si="60"/>
        <v/>
      </c>
      <c r="AO246" s="89" t="str">
        <f t="shared" si="60"/>
        <v/>
      </c>
    </row>
    <row r="247" spans="8:41" hidden="1" outlineLevel="1" x14ac:dyDescent="0.75">
      <c r="H247" s="61" t="str">
        <f t="shared" si="57"/>
        <v/>
      </c>
      <c r="L247" s="89" t="str">
        <f t="shared" si="58"/>
        <v/>
      </c>
      <c r="M247" s="89" t="str">
        <f t="shared" si="58"/>
        <v/>
      </c>
      <c r="N247" s="89" t="str">
        <f t="shared" si="58"/>
        <v/>
      </c>
      <c r="O247" s="89" t="str">
        <f t="shared" si="58"/>
        <v/>
      </c>
      <c r="P247" s="89" t="str">
        <f t="shared" si="58"/>
        <v/>
      </c>
      <c r="Q247" s="89" t="str">
        <f t="shared" si="58"/>
        <v/>
      </c>
      <c r="R247" s="89" t="str">
        <f t="shared" si="58"/>
        <v/>
      </c>
      <c r="S247" s="89" t="str">
        <f t="shared" si="58"/>
        <v/>
      </c>
      <c r="T247" s="89" t="str">
        <f t="shared" si="58"/>
        <v/>
      </c>
      <c r="U247" s="89" t="str">
        <f t="shared" si="58"/>
        <v/>
      </c>
      <c r="V247" s="89" t="str">
        <f t="shared" si="59"/>
        <v/>
      </c>
      <c r="W247" s="89" t="str">
        <f t="shared" si="59"/>
        <v/>
      </c>
      <c r="X247" s="89" t="str">
        <f t="shared" si="59"/>
        <v/>
      </c>
      <c r="Y247" s="89" t="str">
        <f t="shared" si="59"/>
        <v/>
      </c>
      <c r="Z247" s="89" t="str">
        <f t="shared" si="59"/>
        <v/>
      </c>
      <c r="AA247" s="89" t="str">
        <f t="shared" si="59"/>
        <v/>
      </c>
      <c r="AB247" s="89" t="str">
        <f t="shared" si="59"/>
        <v/>
      </c>
      <c r="AC247" s="89" t="str">
        <f t="shared" si="59"/>
        <v/>
      </c>
      <c r="AD247" s="89" t="str">
        <f t="shared" si="59"/>
        <v/>
      </c>
      <c r="AE247" s="89" t="str">
        <f t="shared" si="59"/>
        <v/>
      </c>
      <c r="AF247" s="89" t="str">
        <f t="shared" si="60"/>
        <v/>
      </c>
      <c r="AG247" s="89" t="str">
        <f t="shared" si="60"/>
        <v/>
      </c>
      <c r="AH247" s="89" t="str">
        <f t="shared" si="60"/>
        <v/>
      </c>
      <c r="AI247" s="89" t="str">
        <f t="shared" si="60"/>
        <v/>
      </c>
      <c r="AJ247" s="89" t="str">
        <f t="shared" si="60"/>
        <v/>
      </c>
      <c r="AK247" s="89" t="str">
        <f t="shared" si="60"/>
        <v/>
      </c>
      <c r="AL247" s="89" t="str">
        <f t="shared" si="60"/>
        <v/>
      </c>
      <c r="AM247" s="89" t="str">
        <f t="shared" si="60"/>
        <v/>
      </c>
      <c r="AN247" s="89" t="str">
        <f t="shared" si="60"/>
        <v/>
      </c>
      <c r="AO247" s="89" t="str">
        <f t="shared" si="60"/>
        <v/>
      </c>
    </row>
    <row r="248" spans="8:41" hidden="1" outlineLevel="1" x14ac:dyDescent="0.75">
      <c r="H248" s="61" t="str">
        <f t="shared" si="57"/>
        <v/>
      </c>
      <c r="L248" s="89" t="str">
        <f t="shared" si="58"/>
        <v/>
      </c>
      <c r="M248" s="89" t="str">
        <f t="shared" si="58"/>
        <v/>
      </c>
      <c r="N248" s="89" t="str">
        <f t="shared" si="58"/>
        <v/>
      </c>
      <c r="O248" s="89" t="str">
        <f t="shared" si="58"/>
        <v/>
      </c>
      <c r="P248" s="89" t="str">
        <f t="shared" si="58"/>
        <v/>
      </c>
      <c r="Q248" s="89" t="str">
        <f t="shared" si="58"/>
        <v/>
      </c>
      <c r="R248" s="89" t="str">
        <f t="shared" si="58"/>
        <v/>
      </c>
      <c r="S248" s="89" t="str">
        <f t="shared" si="58"/>
        <v/>
      </c>
      <c r="T248" s="89" t="str">
        <f t="shared" si="58"/>
        <v/>
      </c>
      <c r="U248" s="89" t="str">
        <f t="shared" si="58"/>
        <v/>
      </c>
      <c r="V248" s="89" t="str">
        <f t="shared" si="59"/>
        <v/>
      </c>
      <c r="W248" s="89" t="str">
        <f t="shared" si="59"/>
        <v/>
      </c>
      <c r="X248" s="89" t="str">
        <f t="shared" si="59"/>
        <v/>
      </c>
      <c r="Y248" s="89" t="str">
        <f t="shared" si="59"/>
        <v/>
      </c>
      <c r="Z248" s="89" t="str">
        <f t="shared" si="59"/>
        <v/>
      </c>
      <c r="AA248" s="89" t="str">
        <f t="shared" si="59"/>
        <v/>
      </c>
      <c r="AB248" s="89" t="str">
        <f t="shared" si="59"/>
        <v/>
      </c>
      <c r="AC248" s="89" t="str">
        <f t="shared" si="59"/>
        <v/>
      </c>
      <c r="AD248" s="89" t="str">
        <f t="shared" si="59"/>
        <v/>
      </c>
      <c r="AE248" s="89" t="str">
        <f t="shared" si="59"/>
        <v/>
      </c>
      <c r="AF248" s="89" t="str">
        <f t="shared" si="60"/>
        <v/>
      </c>
      <c r="AG248" s="89" t="str">
        <f t="shared" si="60"/>
        <v/>
      </c>
      <c r="AH248" s="89" t="str">
        <f t="shared" si="60"/>
        <v/>
      </c>
      <c r="AI248" s="89" t="str">
        <f t="shared" si="60"/>
        <v/>
      </c>
      <c r="AJ248" s="89" t="str">
        <f t="shared" si="60"/>
        <v/>
      </c>
      <c r="AK248" s="89" t="str">
        <f t="shared" si="60"/>
        <v/>
      </c>
      <c r="AL248" s="89" t="str">
        <f t="shared" si="60"/>
        <v/>
      </c>
      <c r="AM248" s="89" t="str">
        <f t="shared" si="60"/>
        <v/>
      </c>
      <c r="AN248" s="89" t="str">
        <f t="shared" si="60"/>
        <v/>
      </c>
      <c r="AO248" s="89" t="str">
        <f t="shared" si="60"/>
        <v/>
      </c>
    </row>
    <row r="249" spans="8:41" hidden="1" outlineLevel="1" x14ac:dyDescent="0.75">
      <c r="H249" s="61" t="str">
        <f t="shared" si="57"/>
        <v/>
      </c>
      <c r="L249" s="89" t="str">
        <f t="shared" si="58"/>
        <v/>
      </c>
      <c r="M249" s="89" t="str">
        <f t="shared" si="58"/>
        <v/>
      </c>
      <c r="N249" s="89" t="str">
        <f t="shared" si="58"/>
        <v/>
      </c>
      <c r="O249" s="89" t="str">
        <f t="shared" si="58"/>
        <v/>
      </c>
      <c r="P249" s="89" t="str">
        <f t="shared" si="58"/>
        <v/>
      </c>
      <c r="Q249" s="89" t="str">
        <f t="shared" si="58"/>
        <v/>
      </c>
      <c r="R249" s="89" t="str">
        <f t="shared" si="58"/>
        <v/>
      </c>
      <c r="S249" s="89" t="str">
        <f t="shared" si="58"/>
        <v/>
      </c>
      <c r="T249" s="89" t="str">
        <f t="shared" si="58"/>
        <v/>
      </c>
      <c r="U249" s="89" t="str">
        <f t="shared" si="58"/>
        <v/>
      </c>
      <c r="V249" s="89" t="str">
        <f t="shared" si="59"/>
        <v/>
      </c>
      <c r="W249" s="89" t="str">
        <f t="shared" si="59"/>
        <v/>
      </c>
      <c r="X249" s="89" t="str">
        <f t="shared" si="59"/>
        <v/>
      </c>
      <c r="Y249" s="89" t="str">
        <f t="shared" si="59"/>
        <v/>
      </c>
      <c r="Z249" s="89" t="str">
        <f t="shared" si="59"/>
        <v/>
      </c>
      <c r="AA249" s="89" t="str">
        <f t="shared" si="59"/>
        <v/>
      </c>
      <c r="AB249" s="89" t="str">
        <f t="shared" si="59"/>
        <v/>
      </c>
      <c r="AC249" s="89" t="str">
        <f t="shared" si="59"/>
        <v/>
      </c>
      <c r="AD249" s="89" t="str">
        <f t="shared" si="59"/>
        <v/>
      </c>
      <c r="AE249" s="89" t="str">
        <f t="shared" si="59"/>
        <v/>
      </c>
      <c r="AF249" s="89" t="str">
        <f t="shared" si="60"/>
        <v/>
      </c>
      <c r="AG249" s="89" t="str">
        <f t="shared" si="60"/>
        <v/>
      </c>
      <c r="AH249" s="89" t="str">
        <f t="shared" si="60"/>
        <v/>
      </c>
      <c r="AI249" s="89" t="str">
        <f t="shared" si="60"/>
        <v/>
      </c>
      <c r="AJ249" s="89" t="str">
        <f t="shared" si="60"/>
        <v/>
      </c>
      <c r="AK249" s="89" t="str">
        <f t="shared" si="60"/>
        <v/>
      </c>
      <c r="AL249" s="89" t="str">
        <f t="shared" si="60"/>
        <v/>
      </c>
      <c r="AM249" s="89" t="str">
        <f t="shared" si="60"/>
        <v/>
      </c>
      <c r="AN249" s="89" t="str">
        <f t="shared" si="60"/>
        <v/>
      </c>
      <c r="AO249" s="89" t="str">
        <f t="shared" si="60"/>
        <v/>
      </c>
    </row>
    <row r="250" spans="8:41" hidden="1" outlineLevel="1" x14ac:dyDescent="0.75">
      <c r="H250" s="61" t="str">
        <f t="shared" si="57"/>
        <v/>
      </c>
      <c r="L250" s="89" t="str">
        <f t="shared" si="58"/>
        <v/>
      </c>
      <c r="M250" s="89" t="str">
        <f t="shared" si="58"/>
        <v/>
      </c>
      <c r="N250" s="89" t="str">
        <f t="shared" si="58"/>
        <v/>
      </c>
      <c r="O250" s="89" t="str">
        <f t="shared" si="58"/>
        <v/>
      </c>
      <c r="P250" s="89" t="str">
        <f t="shared" si="58"/>
        <v/>
      </c>
      <c r="Q250" s="89" t="str">
        <f t="shared" si="58"/>
        <v/>
      </c>
      <c r="R250" s="89" t="str">
        <f t="shared" si="58"/>
        <v/>
      </c>
      <c r="S250" s="89" t="str">
        <f t="shared" si="58"/>
        <v/>
      </c>
      <c r="T250" s="89" t="str">
        <f t="shared" si="58"/>
        <v/>
      </c>
      <c r="U250" s="89" t="str">
        <f t="shared" si="58"/>
        <v/>
      </c>
      <c r="V250" s="89" t="str">
        <f t="shared" si="59"/>
        <v/>
      </c>
      <c r="W250" s="89" t="str">
        <f t="shared" si="59"/>
        <v/>
      </c>
      <c r="X250" s="89" t="str">
        <f t="shared" si="59"/>
        <v/>
      </c>
      <c r="Y250" s="89" t="str">
        <f t="shared" si="59"/>
        <v/>
      </c>
      <c r="Z250" s="89" t="str">
        <f t="shared" si="59"/>
        <v/>
      </c>
      <c r="AA250" s="89" t="str">
        <f t="shared" si="59"/>
        <v/>
      </c>
      <c r="AB250" s="89" t="str">
        <f t="shared" si="59"/>
        <v/>
      </c>
      <c r="AC250" s="89" t="str">
        <f t="shared" si="59"/>
        <v/>
      </c>
      <c r="AD250" s="89" t="str">
        <f t="shared" si="59"/>
        <v/>
      </c>
      <c r="AE250" s="89" t="str">
        <f t="shared" si="59"/>
        <v/>
      </c>
      <c r="AF250" s="89" t="str">
        <f t="shared" si="60"/>
        <v/>
      </c>
      <c r="AG250" s="89" t="str">
        <f t="shared" si="60"/>
        <v/>
      </c>
      <c r="AH250" s="89" t="str">
        <f t="shared" si="60"/>
        <v/>
      </c>
      <c r="AI250" s="89" t="str">
        <f t="shared" si="60"/>
        <v/>
      </c>
      <c r="AJ250" s="89" t="str">
        <f t="shared" si="60"/>
        <v/>
      </c>
      <c r="AK250" s="89" t="str">
        <f t="shared" si="60"/>
        <v/>
      </c>
      <c r="AL250" s="89" t="str">
        <f t="shared" si="60"/>
        <v/>
      </c>
      <c r="AM250" s="89" t="str">
        <f t="shared" si="60"/>
        <v/>
      </c>
      <c r="AN250" s="89" t="str">
        <f t="shared" si="60"/>
        <v/>
      </c>
      <c r="AO250" s="89" t="str">
        <f t="shared" si="60"/>
        <v/>
      </c>
    </row>
    <row r="251" spans="8:41" hidden="1" outlineLevel="1" x14ac:dyDescent="0.75">
      <c r="H251" s="61" t="str">
        <f t="shared" si="57"/>
        <v/>
      </c>
      <c r="L251" s="89" t="str">
        <f t="shared" si="58"/>
        <v/>
      </c>
      <c r="M251" s="89" t="str">
        <f t="shared" si="58"/>
        <v/>
      </c>
      <c r="N251" s="89" t="str">
        <f t="shared" si="58"/>
        <v/>
      </c>
      <c r="O251" s="89" t="str">
        <f t="shared" si="58"/>
        <v/>
      </c>
      <c r="P251" s="89" t="str">
        <f t="shared" si="58"/>
        <v/>
      </c>
      <c r="Q251" s="89" t="str">
        <f t="shared" si="58"/>
        <v/>
      </c>
      <c r="R251" s="89" t="str">
        <f t="shared" si="58"/>
        <v/>
      </c>
      <c r="S251" s="89" t="str">
        <f t="shared" si="58"/>
        <v/>
      </c>
      <c r="T251" s="89" t="str">
        <f t="shared" si="58"/>
        <v/>
      </c>
      <c r="U251" s="89" t="str">
        <f t="shared" si="58"/>
        <v/>
      </c>
      <c r="V251" s="89" t="str">
        <f t="shared" si="59"/>
        <v/>
      </c>
      <c r="W251" s="89" t="str">
        <f t="shared" si="59"/>
        <v/>
      </c>
      <c r="X251" s="89" t="str">
        <f t="shared" si="59"/>
        <v/>
      </c>
      <c r="Y251" s="89" t="str">
        <f t="shared" si="59"/>
        <v/>
      </c>
      <c r="Z251" s="89" t="str">
        <f t="shared" si="59"/>
        <v/>
      </c>
      <c r="AA251" s="89" t="str">
        <f t="shared" si="59"/>
        <v/>
      </c>
      <c r="AB251" s="89" t="str">
        <f t="shared" si="59"/>
        <v/>
      </c>
      <c r="AC251" s="89" t="str">
        <f t="shared" si="59"/>
        <v/>
      </c>
      <c r="AD251" s="89" t="str">
        <f t="shared" si="59"/>
        <v/>
      </c>
      <c r="AE251" s="89" t="str">
        <f t="shared" si="59"/>
        <v/>
      </c>
      <c r="AF251" s="89" t="str">
        <f t="shared" si="60"/>
        <v/>
      </c>
      <c r="AG251" s="89" t="str">
        <f t="shared" si="60"/>
        <v/>
      </c>
      <c r="AH251" s="89" t="str">
        <f t="shared" si="60"/>
        <v/>
      </c>
      <c r="AI251" s="89" t="str">
        <f t="shared" si="60"/>
        <v/>
      </c>
      <c r="AJ251" s="89" t="str">
        <f t="shared" si="60"/>
        <v/>
      </c>
      <c r="AK251" s="89" t="str">
        <f t="shared" si="60"/>
        <v/>
      </c>
      <c r="AL251" s="89" t="str">
        <f t="shared" si="60"/>
        <v/>
      </c>
      <c r="AM251" s="89" t="str">
        <f t="shared" si="60"/>
        <v/>
      </c>
      <c r="AN251" s="89" t="str">
        <f t="shared" si="60"/>
        <v/>
      </c>
      <c r="AO251" s="89" t="str">
        <f t="shared" si="60"/>
        <v/>
      </c>
    </row>
    <row r="252" spans="8:41" hidden="1" outlineLevel="1" x14ac:dyDescent="0.75">
      <c r="H252" s="61" t="str">
        <f t="shared" si="57"/>
        <v/>
      </c>
      <c r="L252" s="89" t="str">
        <f t="shared" si="58"/>
        <v/>
      </c>
      <c r="M252" s="89" t="str">
        <f t="shared" si="58"/>
        <v/>
      </c>
      <c r="N252" s="89" t="str">
        <f t="shared" si="58"/>
        <v/>
      </c>
      <c r="O252" s="89" t="str">
        <f t="shared" si="58"/>
        <v/>
      </c>
      <c r="P252" s="89" t="str">
        <f t="shared" si="58"/>
        <v/>
      </c>
      <c r="Q252" s="89" t="str">
        <f t="shared" si="58"/>
        <v/>
      </c>
      <c r="R252" s="89" t="str">
        <f t="shared" si="58"/>
        <v/>
      </c>
      <c r="S252" s="89" t="str">
        <f t="shared" si="58"/>
        <v/>
      </c>
      <c r="T252" s="89" t="str">
        <f t="shared" si="58"/>
        <v/>
      </c>
      <c r="U252" s="89" t="str">
        <f t="shared" si="58"/>
        <v/>
      </c>
      <c r="V252" s="89" t="str">
        <f t="shared" si="59"/>
        <v/>
      </c>
      <c r="W252" s="89" t="str">
        <f t="shared" si="59"/>
        <v/>
      </c>
      <c r="X252" s="89" t="str">
        <f t="shared" si="59"/>
        <v/>
      </c>
      <c r="Y252" s="89" t="str">
        <f t="shared" si="59"/>
        <v/>
      </c>
      <c r="Z252" s="89" t="str">
        <f t="shared" si="59"/>
        <v/>
      </c>
      <c r="AA252" s="89" t="str">
        <f t="shared" si="59"/>
        <v/>
      </c>
      <c r="AB252" s="89" t="str">
        <f t="shared" si="59"/>
        <v/>
      </c>
      <c r="AC252" s="89" t="str">
        <f t="shared" si="59"/>
        <v/>
      </c>
      <c r="AD252" s="89" t="str">
        <f t="shared" si="59"/>
        <v/>
      </c>
      <c r="AE252" s="89" t="str">
        <f t="shared" si="59"/>
        <v/>
      </c>
      <c r="AF252" s="89" t="str">
        <f t="shared" si="60"/>
        <v/>
      </c>
      <c r="AG252" s="89" t="str">
        <f t="shared" si="60"/>
        <v/>
      </c>
      <c r="AH252" s="89" t="str">
        <f t="shared" si="60"/>
        <v/>
      </c>
      <c r="AI252" s="89" t="str">
        <f t="shared" si="60"/>
        <v/>
      </c>
      <c r="AJ252" s="89" t="str">
        <f t="shared" si="60"/>
        <v/>
      </c>
      <c r="AK252" s="89" t="str">
        <f t="shared" si="60"/>
        <v/>
      </c>
      <c r="AL252" s="89" t="str">
        <f t="shared" si="60"/>
        <v/>
      </c>
      <c r="AM252" s="89" t="str">
        <f t="shared" si="60"/>
        <v/>
      </c>
      <c r="AN252" s="89" t="str">
        <f t="shared" si="60"/>
        <v/>
      </c>
      <c r="AO252" s="89" t="str">
        <f t="shared" si="60"/>
        <v/>
      </c>
    </row>
    <row r="253" spans="8:41" hidden="1" outlineLevel="1" x14ac:dyDescent="0.75">
      <c r="H253" s="61" t="str">
        <f t="shared" si="57"/>
        <v/>
      </c>
      <c r="L253" s="89" t="str">
        <f t="shared" si="58"/>
        <v/>
      </c>
      <c r="M253" s="89" t="str">
        <f t="shared" si="58"/>
        <v/>
      </c>
      <c r="N253" s="89" t="str">
        <f t="shared" si="58"/>
        <v/>
      </c>
      <c r="O253" s="89" t="str">
        <f t="shared" si="58"/>
        <v/>
      </c>
      <c r="P253" s="89" t="str">
        <f t="shared" si="58"/>
        <v/>
      </c>
      <c r="Q253" s="89" t="str">
        <f t="shared" si="58"/>
        <v/>
      </c>
      <c r="R253" s="89" t="str">
        <f t="shared" si="58"/>
        <v/>
      </c>
      <c r="S253" s="89" t="str">
        <f t="shared" si="58"/>
        <v/>
      </c>
      <c r="T253" s="89" t="str">
        <f t="shared" si="58"/>
        <v/>
      </c>
      <c r="U253" s="89" t="str">
        <f t="shared" si="58"/>
        <v/>
      </c>
      <c r="V253" s="89" t="str">
        <f t="shared" si="59"/>
        <v/>
      </c>
      <c r="W253" s="89" t="str">
        <f t="shared" si="59"/>
        <v/>
      </c>
      <c r="X253" s="89" t="str">
        <f t="shared" si="59"/>
        <v/>
      </c>
      <c r="Y253" s="89" t="str">
        <f t="shared" si="59"/>
        <v/>
      </c>
      <c r="Z253" s="89" t="str">
        <f t="shared" si="59"/>
        <v/>
      </c>
      <c r="AA253" s="89" t="str">
        <f t="shared" si="59"/>
        <v/>
      </c>
      <c r="AB253" s="89" t="str">
        <f t="shared" si="59"/>
        <v/>
      </c>
      <c r="AC253" s="89" t="str">
        <f t="shared" si="59"/>
        <v/>
      </c>
      <c r="AD253" s="89" t="str">
        <f t="shared" si="59"/>
        <v/>
      </c>
      <c r="AE253" s="89" t="str">
        <f t="shared" si="59"/>
        <v/>
      </c>
      <c r="AF253" s="89" t="str">
        <f t="shared" si="60"/>
        <v/>
      </c>
      <c r="AG253" s="89" t="str">
        <f t="shared" si="60"/>
        <v/>
      </c>
      <c r="AH253" s="89" t="str">
        <f t="shared" si="60"/>
        <v/>
      </c>
      <c r="AI253" s="89" t="str">
        <f t="shared" si="60"/>
        <v/>
      </c>
      <c r="AJ253" s="89" t="str">
        <f t="shared" si="60"/>
        <v/>
      </c>
      <c r="AK253" s="89" t="str">
        <f t="shared" si="60"/>
        <v/>
      </c>
      <c r="AL253" s="89" t="str">
        <f t="shared" si="60"/>
        <v/>
      </c>
      <c r="AM253" s="89" t="str">
        <f t="shared" si="60"/>
        <v/>
      </c>
      <c r="AN253" s="89" t="str">
        <f t="shared" si="60"/>
        <v/>
      </c>
      <c r="AO253" s="89" t="str">
        <f t="shared" si="60"/>
        <v/>
      </c>
    </row>
    <row r="254" spans="8:41" hidden="1" outlineLevel="1" x14ac:dyDescent="0.75">
      <c r="H254" s="61" t="str">
        <f t="shared" si="57"/>
        <v/>
      </c>
      <c r="L254" s="89" t="str">
        <f t="shared" si="58"/>
        <v/>
      </c>
      <c r="M254" s="89" t="str">
        <f t="shared" si="58"/>
        <v/>
      </c>
      <c r="N254" s="89" t="str">
        <f t="shared" si="58"/>
        <v/>
      </c>
      <c r="O254" s="89" t="str">
        <f t="shared" si="58"/>
        <v/>
      </c>
      <c r="P254" s="89" t="str">
        <f t="shared" si="58"/>
        <v/>
      </c>
      <c r="Q254" s="89" t="str">
        <f t="shared" si="58"/>
        <v/>
      </c>
      <c r="R254" s="89" t="str">
        <f t="shared" si="58"/>
        <v/>
      </c>
      <c r="S254" s="89" t="str">
        <f t="shared" si="58"/>
        <v/>
      </c>
      <c r="T254" s="89" t="str">
        <f t="shared" si="58"/>
        <v/>
      </c>
      <c r="U254" s="89" t="str">
        <f t="shared" si="58"/>
        <v/>
      </c>
      <c r="V254" s="89" t="str">
        <f t="shared" si="59"/>
        <v/>
      </c>
      <c r="W254" s="89" t="str">
        <f t="shared" si="59"/>
        <v/>
      </c>
      <c r="X254" s="89" t="str">
        <f t="shared" si="59"/>
        <v/>
      </c>
      <c r="Y254" s="89" t="str">
        <f t="shared" si="59"/>
        <v/>
      </c>
      <c r="Z254" s="89" t="str">
        <f t="shared" si="59"/>
        <v/>
      </c>
      <c r="AA254" s="89" t="str">
        <f t="shared" si="59"/>
        <v/>
      </c>
      <c r="AB254" s="89" t="str">
        <f t="shared" si="59"/>
        <v/>
      </c>
      <c r="AC254" s="89" t="str">
        <f t="shared" si="59"/>
        <v/>
      </c>
      <c r="AD254" s="89" t="str">
        <f t="shared" si="59"/>
        <v/>
      </c>
      <c r="AE254" s="89" t="str">
        <f t="shared" si="59"/>
        <v/>
      </c>
      <c r="AF254" s="89" t="str">
        <f t="shared" si="60"/>
        <v/>
      </c>
      <c r="AG254" s="89" t="str">
        <f t="shared" si="60"/>
        <v/>
      </c>
      <c r="AH254" s="89" t="str">
        <f t="shared" si="60"/>
        <v/>
      </c>
      <c r="AI254" s="89" t="str">
        <f t="shared" si="60"/>
        <v/>
      </c>
      <c r="AJ254" s="89" t="str">
        <f t="shared" si="60"/>
        <v/>
      </c>
      <c r="AK254" s="89" t="str">
        <f t="shared" si="60"/>
        <v/>
      </c>
      <c r="AL254" s="89" t="str">
        <f t="shared" si="60"/>
        <v/>
      </c>
      <c r="AM254" s="89" t="str">
        <f t="shared" si="60"/>
        <v/>
      </c>
      <c r="AN254" s="89" t="str">
        <f t="shared" si="60"/>
        <v/>
      </c>
      <c r="AO254" s="89" t="str">
        <f t="shared" si="60"/>
        <v/>
      </c>
    </row>
    <row r="255" spans="8:41" hidden="1" outlineLevel="1" x14ac:dyDescent="0.75">
      <c r="H255" s="61" t="str">
        <f t="shared" si="57"/>
        <v/>
      </c>
      <c r="L255" s="89" t="str">
        <f t="shared" si="58"/>
        <v/>
      </c>
      <c r="M255" s="89" t="str">
        <f t="shared" si="58"/>
        <v/>
      </c>
      <c r="N255" s="89" t="str">
        <f t="shared" si="58"/>
        <v/>
      </c>
      <c r="O255" s="89" t="str">
        <f t="shared" si="58"/>
        <v/>
      </c>
      <c r="P255" s="89" t="str">
        <f t="shared" si="58"/>
        <v/>
      </c>
      <c r="Q255" s="89" t="str">
        <f t="shared" si="58"/>
        <v/>
      </c>
      <c r="R255" s="89" t="str">
        <f t="shared" si="58"/>
        <v/>
      </c>
      <c r="S255" s="89" t="str">
        <f t="shared" si="58"/>
        <v/>
      </c>
      <c r="T255" s="89" t="str">
        <f t="shared" si="58"/>
        <v/>
      </c>
      <c r="U255" s="89" t="str">
        <f t="shared" si="58"/>
        <v/>
      </c>
      <c r="V255" s="89" t="str">
        <f t="shared" si="59"/>
        <v/>
      </c>
      <c r="W255" s="89" t="str">
        <f t="shared" si="59"/>
        <v/>
      </c>
      <c r="X255" s="89" t="str">
        <f t="shared" si="59"/>
        <v/>
      </c>
      <c r="Y255" s="89" t="str">
        <f t="shared" si="59"/>
        <v/>
      </c>
      <c r="Z255" s="89" t="str">
        <f t="shared" si="59"/>
        <v/>
      </c>
      <c r="AA255" s="89" t="str">
        <f t="shared" si="59"/>
        <v/>
      </c>
      <c r="AB255" s="89" t="str">
        <f t="shared" si="59"/>
        <v/>
      </c>
      <c r="AC255" s="89" t="str">
        <f t="shared" si="59"/>
        <v/>
      </c>
      <c r="AD255" s="89" t="str">
        <f t="shared" si="59"/>
        <v/>
      </c>
      <c r="AE255" s="89" t="str">
        <f t="shared" si="59"/>
        <v/>
      </c>
      <c r="AF255" s="89" t="str">
        <f t="shared" si="60"/>
        <v/>
      </c>
      <c r="AG255" s="89" t="str">
        <f t="shared" si="60"/>
        <v/>
      </c>
      <c r="AH255" s="89" t="str">
        <f t="shared" si="60"/>
        <v/>
      </c>
      <c r="AI255" s="89" t="str">
        <f t="shared" si="60"/>
        <v/>
      </c>
      <c r="AJ255" s="89" t="str">
        <f t="shared" si="60"/>
        <v/>
      </c>
      <c r="AK255" s="89" t="str">
        <f t="shared" si="60"/>
        <v/>
      </c>
      <c r="AL255" s="89" t="str">
        <f t="shared" si="60"/>
        <v/>
      </c>
      <c r="AM255" s="89" t="str">
        <f t="shared" si="60"/>
        <v/>
      </c>
      <c r="AN255" s="89" t="str">
        <f t="shared" si="60"/>
        <v/>
      </c>
      <c r="AO255" s="89" t="str">
        <f t="shared" si="60"/>
        <v/>
      </c>
    </row>
    <row r="256" spans="8:41" hidden="1" outlineLevel="1" x14ac:dyDescent="0.75">
      <c r="H256" s="61" t="str">
        <f t="shared" si="57"/>
        <v/>
      </c>
      <c r="L256" s="89" t="str">
        <f t="shared" ref="L256:U265" si="61">IF(AND($H256&lt;&gt;"",L$66&lt;&gt;""),IF(AND(L$66&gt;=$H256,L$66&lt;$H256+$D$28),SUMIFS($L$235:$AK$235,$L$66:$AK$66,$H256)/$D$28,0),"")</f>
        <v/>
      </c>
      <c r="M256" s="89" t="str">
        <f t="shared" si="61"/>
        <v/>
      </c>
      <c r="N256" s="89" t="str">
        <f t="shared" si="61"/>
        <v/>
      </c>
      <c r="O256" s="89" t="str">
        <f t="shared" si="61"/>
        <v/>
      </c>
      <c r="P256" s="89" t="str">
        <f t="shared" si="61"/>
        <v/>
      </c>
      <c r="Q256" s="89" t="str">
        <f t="shared" si="61"/>
        <v/>
      </c>
      <c r="R256" s="89" t="str">
        <f t="shared" si="61"/>
        <v/>
      </c>
      <c r="S256" s="89" t="str">
        <f t="shared" si="61"/>
        <v/>
      </c>
      <c r="T256" s="89" t="str">
        <f t="shared" si="61"/>
        <v/>
      </c>
      <c r="U256" s="89" t="str">
        <f t="shared" si="61"/>
        <v/>
      </c>
      <c r="V256" s="89" t="str">
        <f t="shared" ref="V256:AE265" si="62">IF(AND($H256&lt;&gt;"",V$66&lt;&gt;""),IF(AND(V$66&gt;=$H256,V$66&lt;$H256+$D$28),SUMIFS($L$235:$AK$235,$L$66:$AK$66,$H256)/$D$28,0),"")</f>
        <v/>
      </c>
      <c r="W256" s="89" t="str">
        <f t="shared" si="62"/>
        <v/>
      </c>
      <c r="X256" s="89" t="str">
        <f t="shared" si="62"/>
        <v/>
      </c>
      <c r="Y256" s="89" t="str">
        <f t="shared" si="62"/>
        <v/>
      </c>
      <c r="Z256" s="89" t="str">
        <f t="shared" si="62"/>
        <v/>
      </c>
      <c r="AA256" s="89" t="str">
        <f t="shared" si="62"/>
        <v/>
      </c>
      <c r="AB256" s="89" t="str">
        <f t="shared" si="62"/>
        <v/>
      </c>
      <c r="AC256" s="89" t="str">
        <f t="shared" si="62"/>
        <v/>
      </c>
      <c r="AD256" s="89" t="str">
        <f t="shared" si="62"/>
        <v/>
      </c>
      <c r="AE256" s="89" t="str">
        <f t="shared" si="62"/>
        <v/>
      </c>
      <c r="AF256" s="89" t="str">
        <f t="shared" ref="AF256:AO265" si="63">IF(AND($H256&lt;&gt;"",AF$66&lt;&gt;""),IF(AND(AF$66&gt;=$H256,AF$66&lt;$H256+$D$28),SUMIFS($L$235:$AK$235,$L$66:$AK$66,$H256)/$D$28,0),"")</f>
        <v/>
      </c>
      <c r="AG256" s="89" t="str">
        <f t="shared" si="63"/>
        <v/>
      </c>
      <c r="AH256" s="89" t="str">
        <f t="shared" si="63"/>
        <v/>
      </c>
      <c r="AI256" s="89" t="str">
        <f t="shared" si="63"/>
        <v/>
      </c>
      <c r="AJ256" s="89" t="str">
        <f t="shared" si="63"/>
        <v/>
      </c>
      <c r="AK256" s="89" t="str">
        <f t="shared" si="63"/>
        <v/>
      </c>
      <c r="AL256" s="89" t="str">
        <f t="shared" si="63"/>
        <v/>
      </c>
      <c r="AM256" s="89" t="str">
        <f t="shared" si="63"/>
        <v/>
      </c>
      <c r="AN256" s="89" t="str">
        <f t="shared" si="63"/>
        <v/>
      </c>
      <c r="AO256" s="89" t="str">
        <f t="shared" si="63"/>
        <v/>
      </c>
    </row>
    <row r="257" spans="8:41" hidden="1" outlineLevel="1" x14ac:dyDescent="0.75">
      <c r="H257" s="61" t="str">
        <f t="shared" si="57"/>
        <v/>
      </c>
      <c r="L257" s="89" t="str">
        <f t="shared" si="61"/>
        <v/>
      </c>
      <c r="M257" s="89" t="str">
        <f t="shared" si="61"/>
        <v/>
      </c>
      <c r="N257" s="89" t="str">
        <f t="shared" si="61"/>
        <v/>
      </c>
      <c r="O257" s="89" t="str">
        <f t="shared" si="61"/>
        <v/>
      </c>
      <c r="P257" s="89" t="str">
        <f t="shared" si="61"/>
        <v/>
      </c>
      <c r="Q257" s="89" t="str">
        <f t="shared" si="61"/>
        <v/>
      </c>
      <c r="R257" s="89" t="str">
        <f t="shared" si="61"/>
        <v/>
      </c>
      <c r="S257" s="89" t="str">
        <f t="shared" si="61"/>
        <v/>
      </c>
      <c r="T257" s="89" t="str">
        <f t="shared" si="61"/>
        <v/>
      </c>
      <c r="U257" s="89" t="str">
        <f t="shared" si="61"/>
        <v/>
      </c>
      <c r="V257" s="89" t="str">
        <f t="shared" si="62"/>
        <v/>
      </c>
      <c r="W257" s="89" t="str">
        <f t="shared" si="62"/>
        <v/>
      </c>
      <c r="X257" s="89" t="str">
        <f t="shared" si="62"/>
        <v/>
      </c>
      <c r="Y257" s="89" t="str">
        <f t="shared" si="62"/>
        <v/>
      </c>
      <c r="Z257" s="89" t="str">
        <f t="shared" si="62"/>
        <v/>
      </c>
      <c r="AA257" s="89" t="str">
        <f t="shared" si="62"/>
        <v/>
      </c>
      <c r="AB257" s="89" t="str">
        <f t="shared" si="62"/>
        <v/>
      </c>
      <c r="AC257" s="89" t="str">
        <f t="shared" si="62"/>
        <v/>
      </c>
      <c r="AD257" s="89" t="str">
        <f t="shared" si="62"/>
        <v/>
      </c>
      <c r="AE257" s="89" t="str">
        <f t="shared" si="62"/>
        <v/>
      </c>
      <c r="AF257" s="89" t="str">
        <f t="shared" si="63"/>
        <v/>
      </c>
      <c r="AG257" s="89" t="str">
        <f t="shared" si="63"/>
        <v/>
      </c>
      <c r="AH257" s="89" t="str">
        <f t="shared" si="63"/>
        <v/>
      </c>
      <c r="AI257" s="89" t="str">
        <f t="shared" si="63"/>
        <v/>
      </c>
      <c r="AJ257" s="89" t="str">
        <f t="shared" si="63"/>
        <v/>
      </c>
      <c r="AK257" s="89" t="str">
        <f t="shared" si="63"/>
        <v/>
      </c>
      <c r="AL257" s="89" t="str">
        <f t="shared" si="63"/>
        <v/>
      </c>
      <c r="AM257" s="89" t="str">
        <f t="shared" si="63"/>
        <v/>
      </c>
      <c r="AN257" s="89" t="str">
        <f t="shared" si="63"/>
        <v/>
      </c>
      <c r="AO257" s="89" t="str">
        <f t="shared" si="63"/>
        <v/>
      </c>
    </row>
    <row r="258" spans="8:41" hidden="1" outlineLevel="1" x14ac:dyDescent="0.75">
      <c r="H258" s="61" t="str">
        <f t="shared" si="57"/>
        <v/>
      </c>
      <c r="L258" s="89" t="str">
        <f t="shared" si="61"/>
        <v/>
      </c>
      <c r="M258" s="89" t="str">
        <f t="shared" si="61"/>
        <v/>
      </c>
      <c r="N258" s="89" t="str">
        <f t="shared" si="61"/>
        <v/>
      </c>
      <c r="O258" s="89" t="str">
        <f t="shared" si="61"/>
        <v/>
      </c>
      <c r="P258" s="89" t="str">
        <f t="shared" si="61"/>
        <v/>
      </c>
      <c r="Q258" s="89" t="str">
        <f t="shared" si="61"/>
        <v/>
      </c>
      <c r="R258" s="89" t="str">
        <f t="shared" si="61"/>
        <v/>
      </c>
      <c r="S258" s="89" t="str">
        <f t="shared" si="61"/>
        <v/>
      </c>
      <c r="T258" s="89" t="str">
        <f t="shared" si="61"/>
        <v/>
      </c>
      <c r="U258" s="89" t="str">
        <f t="shared" si="61"/>
        <v/>
      </c>
      <c r="V258" s="89" t="str">
        <f t="shared" si="62"/>
        <v/>
      </c>
      <c r="W258" s="89" t="str">
        <f t="shared" si="62"/>
        <v/>
      </c>
      <c r="X258" s="89" t="str">
        <f t="shared" si="62"/>
        <v/>
      </c>
      <c r="Y258" s="89" t="str">
        <f t="shared" si="62"/>
        <v/>
      </c>
      <c r="Z258" s="89" t="str">
        <f t="shared" si="62"/>
        <v/>
      </c>
      <c r="AA258" s="89" t="str">
        <f t="shared" si="62"/>
        <v/>
      </c>
      <c r="AB258" s="89" t="str">
        <f t="shared" si="62"/>
        <v/>
      </c>
      <c r="AC258" s="89" t="str">
        <f t="shared" si="62"/>
        <v/>
      </c>
      <c r="AD258" s="89" t="str">
        <f t="shared" si="62"/>
        <v/>
      </c>
      <c r="AE258" s="89" t="str">
        <f t="shared" si="62"/>
        <v/>
      </c>
      <c r="AF258" s="89" t="str">
        <f t="shared" si="63"/>
        <v/>
      </c>
      <c r="AG258" s="89" t="str">
        <f t="shared" si="63"/>
        <v/>
      </c>
      <c r="AH258" s="89" t="str">
        <f t="shared" si="63"/>
        <v/>
      </c>
      <c r="AI258" s="89" t="str">
        <f t="shared" si="63"/>
        <v/>
      </c>
      <c r="AJ258" s="89" t="str">
        <f t="shared" si="63"/>
        <v/>
      </c>
      <c r="AK258" s="89" t="str">
        <f t="shared" si="63"/>
        <v/>
      </c>
      <c r="AL258" s="89" t="str">
        <f t="shared" si="63"/>
        <v/>
      </c>
      <c r="AM258" s="89" t="str">
        <f t="shared" si="63"/>
        <v/>
      </c>
      <c r="AN258" s="89" t="str">
        <f t="shared" si="63"/>
        <v/>
      </c>
      <c r="AO258" s="89" t="str">
        <f t="shared" si="63"/>
        <v/>
      </c>
    </row>
    <row r="259" spans="8:41" hidden="1" outlineLevel="1" x14ac:dyDescent="0.75">
      <c r="H259" s="61" t="str">
        <f t="shared" si="57"/>
        <v/>
      </c>
      <c r="L259" s="89" t="str">
        <f t="shared" si="61"/>
        <v/>
      </c>
      <c r="M259" s="89" t="str">
        <f t="shared" si="61"/>
        <v/>
      </c>
      <c r="N259" s="89" t="str">
        <f t="shared" si="61"/>
        <v/>
      </c>
      <c r="O259" s="89" t="str">
        <f t="shared" si="61"/>
        <v/>
      </c>
      <c r="P259" s="89" t="str">
        <f t="shared" si="61"/>
        <v/>
      </c>
      <c r="Q259" s="89" t="str">
        <f t="shared" si="61"/>
        <v/>
      </c>
      <c r="R259" s="89" t="str">
        <f t="shared" si="61"/>
        <v/>
      </c>
      <c r="S259" s="89" t="str">
        <f t="shared" si="61"/>
        <v/>
      </c>
      <c r="T259" s="89" t="str">
        <f t="shared" si="61"/>
        <v/>
      </c>
      <c r="U259" s="89" t="str">
        <f t="shared" si="61"/>
        <v/>
      </c>
      <c r="V259" s="89" t="str">
        <f t="shared" si="62"/>
        <v/>
      </c>
      <c r="W259" s="89" t="str">
        <f t="shared" si="62"/>
        <v/>
      </c>
      <c r="X259" s="89" t="str">
        <f t="shared" si="62"/>
        <v/>
      </c>
      <c r="Y259" s="89" t="str">
        <f t="shared" si="62"/>
        <v/>
      </c>
      <c r="Z259" s="89" t="str">
        <f t="shared" si="62"/>
        <v/>
      </c>
      <c r="AA259" s="89" t="str">
        <f t="shared" si="62"/>
        <v/>
      </c>
      <c r="AB259" s="89" t="str">
        <f t="shared" si="62"/>
        <v/>
      </c>
      <c r="AC259" s="89" t="str">
        <f t="shared" si="62"/>
        <v/>
      </c>
      <c r="AD259" s="89" t="str">
        <f t="shared" si="62"/>
        <v/>
      </c>
      <c r="AE259" s="89" t="str">
        <f t="shared" si="62"/>
        <v/>
      </c>
      <c r="AF259" s="89" t="str">
        <f t="shared" si="63"/>
        <v/>
      </c>
      <c r="AG259" s="89" t="str">
        <f t="shared" si="63"/>
        <v/>
      </c>
      <c r="AH259" s="89" t="str">
        <f t="shared" si="63"/>
        <v/>
      </c>
      <c r="AI259" s="89" t="str">
        <f t="shared" si="63"/>
        <v/>
      </c>
      <c r="AJ259" s="89" t="str">
        <f t="shared" si="63"/>
        <v/>
      </c>
      <c r="AK259" s="89" t="str">
        <f t="shared" si="63"/>
        <v/>
      </c>
      <c r="AL259" s="89" t="str">
        <f t="shared" si="63"/>
        <v/>
      </c>
      <c r="AM259" s="89" t="str">
        <f t="shared" si="63"/>
        <v/>
      </c>
      <c r="AN259" s="89" t="str">
        <f t="shared" si="63"/>
        <v/>
      </c>
      <c r="AO259" s="89" t="str">
        <f t="shared" si="63"/>
        <v/>
      </c>
    </row>
    <row r="260" spans="8:41" hidden="1" outlineLevel="1" x14ac:dyDescent="0.75">
      <c r="H260" s="61" t="str">
        <f t="shared" si="57"/>
        <v/>
      </c>
      <c r="L260" s="89" t="str">
        <f t="shared" si="61"/>
        <v/>
      </c>
      <c r="M260" s="89" t="str">
        <f t="shared" si="61"/>
        <v/>
      </c>
      <c r="N260" s="89" t="str">
        <f t="shared" si="61"/>
        <v/>
      </c>
      <c r="O260" s="89" t="str">
        <f t="shared" si="61"/>
        <v/>
      </c>
      <c r="P260" s="89" t="str">
        <f t="shared" si="61"/>
        <v/>
      </c>
      <c r="Q260" s="89" t="str">
        <f t="shared" si="61"/>
        <v/>
      </c>
      <c r="R260" s="89" t="str">
        <f t="shared" si="61"/>
        <v/>
      </c>
      <c r="S260" s="89" t="str">
        <f t="shared" si="61"/>
        <v/>
      </c>
      <c r="T260" s="89" t="str">
        <f t="shared" si="61"/>
        <v/>
      </c>
      <c r="U260" s="89" t="str">
        <f t="shared" si="61"/>
        <v/>
      </c>
      <c r="V260" s="89" t="str">
        <f t="shared" si="62"/>
        <v/>
      </c>
      <c r="W260" s="89" t="str">
        <f t="shared" si="62"/>
        <v/>
      </c>
      <c r="X260" s="89" t="str">
        <f t="shared" si="62"/>
        <v/>
      </c>
      <c r="Y260" s="89" t="str">
        <f t="shared" si="62"/>
        <v/>
      </c>
      <c r="Z260" s="89" t="str">
        <f t="shared" si="62"/>
        <v/>
      </c>
      <c r="AA260" s="89" t="str">
        <f t="shared" si="62"/>
        <v/>
      </c>
      <c r="AB260" s="89" t="str">
        <f t="shared" si="62"/>
        <v/>
      </c>
      <c r="AC260" s="89" t="str">
        <f t="shared" si="62"/>
        <v/>
      </c>
      <c r="AD260" s="89" t="str">
        <f t="shared" si="62"/>
        <v/>
      </c>
      <c r="AE260" s="89" t="str">
        <f t="shared" si="62"/>
        <v/>
      </c>
      <c r="AF260" s="89" t="str">
        <f t="shared" si="63"/>
        <v/>
      </c>
      <c r="AG260" s="89" t="str">
        <f t="shared" si="63"/>
        <v/>
      </c>
      <c r="AH260" s="89" t="str">
        <f t="shared" si="63"/>
        <v/>
      </c>
      <c r="AI260" s="89" t="str">
        <f t="shared" si="63"/>
        <v/>
      </c>
      <c r="AJ260" s="89" t="str">
        <f t="shared" si="63"/>
        <v/>
      </c>
      <c r="AK260" s="89" t="str">
        <f t="shared" si="63"/>
        <v/>
      </c>
      <c r="AL260" s="89" t="str">
        <f t="shared" si="63"/>
        <v/>
      </c>
      <c r="AM260" s="89" t="str">
        <f t="shared" si="63"/>
        <v/>
      </c>
      <c r="AN260" s="89" t="str">
        <f t="shared" si="63"/>
        <v/>
      </c>
      <c r="AO260" s="89" t="str">
        <f t="shared" si="63"/>
        <v/>
      </c>
    </row>
    <row r="261" spans="8:41" hidden="1" outlineLevel="1" x14ac:dyDescent="0.75">
      <c r="H261" s="61" t="str">
        <f t="shared" si="57"/>
        <v/>
      </c>
      <c r="L261" s="89" t="str">
        <f t="shared" si="61"/>
        <v/>
      </c>
      <c r="M261" s="89" t="str">
        <f t="shared" si="61"/>
        <v/>
      </c>
      <c r="N261" s="89" t="str">
        <f t="shared" si="61"/>
        <v/>
      </c>
      <c r="O261" s="89" t="str">
        <f t="shared" si="61"/>
        <v/>
      </c>
      <c r="P261" s="89" t="str">
        <f t="shared" si="61"/>
        <v/>
      </c>
      <c r="Q261" s="89" t="str">
        <f t="shared" si="61"/>
        <v/>
      </c>
      <c r="R261" s="89" t="str">
        <f t="shared" si="61"/>
        <v/>
      </c>
      <c r="S261" s="89" t="str">
        <f t="shared" si="61"/>
        <v/>
      </c>
      <c r="T261" s="89" t="str">
        <f t="shared" si="61"/>
        <v/>
      </c>
      <c r="U261" s="89" t="str">
        <f t="shared" si="61"/>
        <v/>
      </c>
      <c r="V261" s="89" t="str">
        <f t="shared" si="62"/>
        <v/>
      </c>
      <c r="W261" s="89" t="str">
        <f t="shared" si="62"/>
        <v/>
      </c>
      <c r="X261" s="89" t="str">
        <f t="shared" si="62"/>
        <v/>
      </c>
      <c r="Y261" s="89" t="str">
        <f t="shared" si="62"/>
        <v/>
      </c>
      <c r="Z261" s="89" t="str">
        <f t="shared" si="62"/>
        <v/>
      </c>
      <c r="AA261" s="89" t="str">
        <f t="shared" si="62"/>
        <v/>
      </c>
      <c r="AB261" s="89" t="str">
        <f t="shared" si="62"/>
        <v/>
      </c>
      <c r="AC261" s="89" t="str">
        <f t="shared" si="62"/>
        <v/>
      </c>
      <c r="AD261" s="89" t="str">
        <f t="shared" si="62"/>
        <v/>
      </c>
      <c r="AE261" s="89" t="str">
        <f t="shared" si="62"/>
        <v/>
      </c>
      <c r="AF261" s="89" t="str">
        <f t="shared" si="63"/>
        <v/>
      </c>
      <c r="AG261" s="89" t="str">
        <f t="shared" si="63"/>
        <v/>
      </c>
      <c r="AH261" s="89" t="str">
        <f t="shared" si="63"/>
        <v/>
      </c>
      <c r="AI261" s="89" t="str">
        <f t="shared" si="63"/>
        <v/>
      </c>
      <c r="AJ261" s="89" t="str">
        <f t="shared" si="63"/>
        <v/>
      </c>
      <c r="AK261" s="89" t="str">
        <f t="shared" si="63"/>
        <v/>
      </c>
      <c r="AL261" s="89" t="str">
        <f t="shared" si="63"/>
        <v/>
      </c>
      <c r="AM261" s="89" t="str">
        <f t="shared" si="63"/>
        <v/>
      </c>
      <c r="AN261" s="89" t="str">
        <f t="shared" si="63"/>
        <v/>
      </c>
      <c r="AO261" s="89" t="str">
        <f t="shared" si="63"/>
        <v/>
      </c>
    </row>
    <row r="262" spans="8:41" hidden="1" outlineLevel="1" x14ac:dyDescent="0.75">
      <c r="H262" s="61" t="str">
        <f t="shared" si="57"/>
        <v/>
      </c>
      <c r="L262" s="89" t="str">
        <f t="shared" si="61"/>
        <v/>
      </c>
      <c r="M262" s="89" t="str">
        <f t="shared" si="61"/>
        <v/>
      </c>
      <c r="N262" s="89" t="str">
        <f t="shared" si="61"/>
        <v/>
      </c>
      <c r="O262" s="89" t="str">
        <f t="shared" si="61"/>
        <v/>
      </c>
      <c r="P262" s="89" t="str">
        <f t="shared" si="61"/>
        <v/>
      </c>
      <c r="Q262" s="89" t="str">
        <f t="shared" si="61"/>
        <v/>
      </c>
      <c r="R262" s="89" t="str">
        <f t="shared" si="61"/>
        <v/>
      </c>
      <c r="S262" s="89" t="str">
        <f t="shared" si="61"/>
        <v/>
      </c>
      <c r="T262" s="89" t="str">
        <f t="shared" si="61"/>
        <v/>
      </c>
      <c r="U262" s="89" t="str">
        <f t="shared" si="61"/>
        <v/>
      </c>
      <c r="V262" s="89" t="str">
        <f t="shared" si="62"/>
        <v/>
      </c>
      <c r="W262" s="89" t="str">
        <f t="shared" si="62"/>
        <v/>
      </c>
      <c r="X262" s="89" t="str">
        <f t="shared" si="62"/>
        <v/>
      </c>
      <c r="Y262" s="89" t="str">
        <f t="shared" si="62"/>
        <v/>
      </c>
      <c r="Z262" s="89" t="str">
        <f t="shared" si="62"/>
        <v/>
      </c>
      <c r="AA262" s="89" t="str">
        <f t="shared" si="62"/>
        <v/>
      </c>
      <c r="AB262" s="89" t="str">
        <f t="shared" si="62"/>
        <v/>
      </c>
      <c r="AC262" s="89" t="str">
        <f t="shared" si="62"/>
        <v/>
      </c>
      <c r="AD262" s="89" t="str">
        <f t="shared" si="62"/>
        <v/>
      </c>
      <c r="AE262" s="89" t="str">
        <f t="shared" si="62"/>
        <v/>
      </c>
      <c r="AF262" s="89" t="str">
        <f t="shared" si="63"/>
        <v/>
      </c>
      <c r="AG262" s="89" t="str">
        <f t="shared" si="63"/>
        <v/>
      </c>
      <c r="AH262" s="89" t="str">
        <f t="shared" si="63"/>
        <v/>
      </c>
      <c r="AI262" s="89" t="str">
        <f t="shared" si="63"/>
        <v/>
      </c>
      <c r="AJ262" s="89" t="str">
        <f t="shared" si="63"/>
        <v/>
      </c>
      <c r="AK262" s="89" t="str">
        <f t="shared" si="63"/>
        <v/>
      </c>
      <c r="AL262" s="89" t="str">
        <f t="shared" si="63"/>
        <v/>
      </c>
      <c r="AM262" s="89" t="str">
        <f t="shared" si="63"/>
        <v/>
      </c>
      <c r="AN262" s="89" t="str">
        <f t="shared" si="63"/>
        <v/>
      </c>
      <c r="AO262" s="89" t="str">
        <f t="shared" si="63"/>
        <v/>
      </c>
    </row>
    <row r="263" spans="8:41" hidden="1" outlineLevel="1" x14ac:dyDescent="0.75">
      <c r="H263" s="61" t="str">
        <f t="shared" si="57"/>
        <v/>
      </c>
      <c r="L263" s="89" t="str">
        <f t="shared" si="61"/>
        <v/>
      </c>
      <c r="M263" s="89" t="str">
        <f t="shared" si="61"/>
        <v/>
      </c>
      <c r="N263" s="89" t="str">
        <f t="shared" si="61"/>
        <v/>
      </c>
      <c r="O263" s="89" t="str">
        <f t="shared" si="61"/>
        <v/>
      </c>
      <c r="P263" s="89" t="str">
        <f t="shared" si="61"/>
        <v/>
      </c>
      <c r="Q263" s="89" t="str">
        <f t="shared" si="61"/>
        <v/>
      </c>
      <c r="R263" s="89" t="str">
        <f t="shared" si="61"/>
        <v/>
      </c>
      <c r="S263" s="89" t="str">
        <f t="shared" si="61"/>
        <v/>
      </c>
      <c r="T263" s="89" t="str">
        <f t="shared" si="61"/>
        <v/>
      </c>
      <c r="U263" s="89" t="str">
        <f t="shared" si="61"/>
        <v/>
      </c>
      <c r="V263" s="89" t="str">
        <f t="shared" si="62"/>
        <v/>
      </c>
      <c r="W263" s="89" t="str">
        <f t="shared" si="62"/>
        <v/>
      </c>
      <c r="X263" s="89" t="str">
        <f t="shared" si="62"/>
        <v/>
      </c>
      <c r="Y263" s="89" t="str">
        <f t="shared" si="62"/>
        <v/>
      </c>
      <c r="Z263" s="89" t="str">
        <f t="shared" si="62"/>
        <v/>
      </c>
      <c r="AA263" s="89" t="str">
        <f t="shared" si="62"/>
        <v/>
      </c>
      <c r="AB263" s="89" t="str">
        <f t="shared" si="62"/>
        <v/>
      </c>
      <c r="AC263" s="89" t="str">
        <f t="shared" si="62"/>
        <v/>
      </c>
      <c r="AD263" s="89" t="str">
        <f t="shared" si="62"/>
        <v/>
      </c>
      <c r="AE263" s="89" t="str">
        <f t="shared" si="62"/>
        <v/>
      </c>
      <c r="AF263" s="89" t="str">
        <f t="shared" si="63"/>
        <v/>
      </c>
      <c r="AG263" s="89" t="str">
        <f t="shared" si="63"/>
        <v/>
      </c>
      <c r="AH263" s="89" t="str">
        <f t="shared" si="63"/>
        <v/>
      </c>
      <c r="AI263" s="89" t="str">
        <f t="shared" si="63"/>
        <v/>
      </c>
      <c r="AJ263" s="89" t="str">
        <f t="shared" si="63"/>
        <v/>
      </c>
      <c r="AK263" s="89" t="str">
        <f t="shared" si="63"/>
        <v/>
      </c>
      <c r="AL263" s="89" t="str">
        <f t="shared" si="63"/>
        <v/>
      </c>
      <c r="AM263" s="89" t="str">
        <f t="shared" si="63"/>
        <v/>
      </c>
      <c r="AN263" s="89" t="str">
        <f t="shared" si="63"/>
        <v/>
      </c>
      <c r="AO263" s="89" t="str">
        <f t="shared" si="63"/>
        <v/>
      </c>
    </row>
    <row r="264" spans="8:41" hidden="1" outlineLevel="1" x14ac:dyDescent="0.75">
      <c r="H264" s="61" t="str">
        <f t="shared" si="57"/>
        <v/>
      </c>
      <c r="L264" s="89" t="str">
        <f t="shared" si="61"/>
        <v/>
      </c>
      <c r="M264" s="89" t="str">
        <f t="shared" si="61"/>
        <v/>
      </c>
      <c r="N264" s="89" t="str">
        <f t="shared" si="61"/>
        <v/>
      </c>
      <c r="O264" s="89" t="str">
        <f t="shared" si="61"/>
        <v/>
      </c>
      <c r="P264" s="89" t="str">
        <f t="shared" si="61"/>
        <v/>
      </c>
      <c r="Q264" s="89" t="str">
        <f t="shared" si="61"/>
        <v/>
      </c>
      <c r="R264" s="89" t="str">
        <f t="shared" si="61"/>
        <v/>
      </c>
      <c r="S264" s="89" t="str">
        <f t="shared" si="61"/>
        <v/>
      </c>
      <c r="T264" s="89" t="str">
        <f t="shared" si="61"/>
        <v/>
      </c>
      <c r="U264" s="89" t="str">
        <f t="shared" si="61"/>
        <v/>
      </c>
      <c r="V264" s="89" t="str">
        <f t="shared" si="62"/>
        <v/>
      </c>
      <c r="W264" s="89" t="str">
        <f t="shared" si="62"/>
        <v/>
      </c>
      <c r="X264" s="89" t="str">
        <f t="shared" si="62"/>
        <v/>
      </c>
      <c r="Y264" s="89" t="str">
        <f t="shared" si="62"/>
        <v/>
      </c>
      <c r="Z264" s="89" t="str">
        <f t="shared" si="62"/>
        <v/>
      </c>
      <c r="AA264" s="89" t="str">
        <f t="shared" si="62"/>
        <v/>
      </c>
      <c r="AB264" s="89" t="str">
        <f t="shared" si="62"/>
        <v/>
      </c>
      <c r="AC264" s="89" t="str">
        <f t="shared" si="62"/>
        <v/>
      </c>
      <c r="AD264" s="89" t="str">
        <f t="shared" si="62"/>
        <v/>
      </c>
      <c r="AE264" s="89" t="str">
        <f t="shared" si="62"/>
        <v/>
      </c>
      <c r="AF264" s="89" t="str">
        <f t="shared" si="63"/>
        <v/>
      </c>
      <c r="AG264" s="89" t="str">
        <f t="shared" si="63"/>
        <v/>
      </c>
      <c r="AH264" s="89" t="str">
        <f t="shared" si="63"/>
        <v/>
      </c>
      <c r="AI264" s="89" t="str">
        <f t="shared" si="63"/>
        <v/>
      </c>
      <c r="AJ264" s="89" t="str">
        <f t="shared" si="63"/>
        <v/>
      </c>
      <c r="AK264" s="89" t="str">
        <f t="shared" si="63"/>
        <v/>
      </c>
      <c r="AL264" s="89" t="str">
        <f t="shared" si="63"/>
        <v/>
      </c>
      <c r="AM264" s="89" t="str">
        <f t="shared" si="63"/>
        <v/>
      </c>
      <c r="AN264" s="89" t="str">
        <f t="shared" si="63"/>
        <v/>
      </c>
      <c r="AO264" s="89" t="str">
        <f t="shared" si="63"/>
        <v/>
      </c>
    </row>
    <row r="265" spans="8:41" hidden="1" outlineLevel="1" x14ac:dyDescent="0.75">
      <c r="H265" s="61" t="str">
        <f t="shared" si="57"/>
        <v/>
      </c>
      <c r="L265" s="89" t="str">
        <f t="shared" si="61"/>
        <v/>
      </c>
      <c r="M265" s="89" t="str">
        <f t="shared" si="61"/>
        <v/>
      </c>
      <c r="N265" s="89" t="str">
        <f t="shared" si="61"/>
        <v/>
      </c>
      <c r="O265" s="89" t="str">
        <f t="shared" si="61"/>
        <v/>
      </c>
      <c r="P265" s="89" t="str">
        <f t="shared" si="61"/>
        <v/>
      </c>
      <c r="Q265" s="89" t="str">
        <f t="shared" si="61"/>
        <v/>
      </c>
      <c r="R265" s="89" t="str">
        <f t="shared" si="61"/>
        <v/>
      </c>
      <c r="S265" s="89" t="str">
        <f t="shared" si="61"/>
        <v/>
      </c>
      <c r="T265" s="89" t="str">
        <f t="shared" si="61"/>
        <v/>
      </c>
      <c r="U265" s="89" t="str">
        <f t="shared" si="61"/>
        <v/>
      </c>
      <c r="V265" s="89" t="str">
        <f t="shared" si="62"/>
        <v/>
      </c>
      <c r="W265" s="89" t="str">
        <f t="shared" si="62"/>
        <v/>
      </c>
      <c r="X265" s="89" t="str">
        <f t="shared" si="62"/>
        <v/>
      </c>
      <c r="Y265" s="89" t="str">
        <f t="shared" si="62"/>
        <v/>
      </c>
      <c r="Z265" s="89" t="str">
        <f t="shared" si="62"/>
        <v/>
      </c>
      <c r="AA265" s="89" t="str">
        <f t="shared" si="62"/>
        <v/>
      </c>
      <c r="AB265" s="89" t="str">
        <f t="shared" si="62"/>
        <v/>
      </c>
      <c r="AC265" s="89" t="str">
        <f t="shared" si="62"/>
        <v/>
      </c>
      <c r="AD265" s="89" t="str">
        <f t="shared" si="62"/>
        <v/>
      </c>
      <c r="AE265" s="89" t="str">
        <f t="shared" si="62"/>
        <v/>
      </c>
      <c r="AF265" s="89" t="str">
        <f t="shared" si="63"/>
        <v/>
      </c>
      <c r="AG265" s="89" t="str">
        <f t="shared" si="63"/>
        <v/>
      </c>
      <c r="AH265" s="89" t="str">
        <f t="shared" si="63"/>
        <v/>
      </c>
      <c r="AI265" s="89" t="str">
        <f t="shared" si="63"/>
        <v/>
      </c>
      <c r="AJ265" s="89" t="str">
        <f t="shared" si="63"/>
        <v/>
      </c>
      <c r="AK265" s="89" t="str">
        <f t="shared" si="63"/>
        <v/>
      </c>
      <c r="AL265" s="89" t="str">
        <f t="shared" si="63"/>
        <v/>
      </c>
      <c r="AM265" s="89" t="str">
        <f t="shared" si="63"/>
        <v/>
      </c>
      <c r="AN265" s="89" t="str">
        <f t="shared" si="63"/>
        <v/>
      </c>
      <c r="AO265" s="89" t="str">
        <f t="shared" si="63"/>
        <v/>
      </c>
    </row>
    <row r="266" spans="8:41" collapsed="1" x14ac:dyDescent="0.75">
      <c r="I266" s="71" t="s">
        <v>16</v>
      </c>
      <c r="J266" s="71"/>
      <c r="K266" s="71" t="s">
        <v>63</v>
      </c>
      <c r="L266" s="70">
        <f t="shared" ref="L266:AO266" si="64">IF(AND(TRUE,L$66&lt;&gt;""),IF($E$7="SI",L199+L201+SUM(L204:L233)+SUM(L236:L265),0),"")</f>
        <v>0</v>
      </c>
      <c r="M266" s="70">
        <f t="shared" si="64"/>
        <v>0</v>
      </c>
      <c r="N266" s="70">
        <f t="shared" si="64"/>
        <v>0</v>
      </c>
      <c r="O266" s="70">
        <f t="shared" si="64"/>
        <v>0</v>
      </c>
      <c r="P266" s="70">
        <f t="shared" si="64"/>
        <v>0</v>
      </c>
      <c r="Q266" s="70" t="str">
        <f t="shared" si="64"/>
        <v/>
      </c>
      <c r="R266" s="70" t="str">
        <f t="shared" si="64"/>
        <v/>
      </c>
      <c r="S266" s="70" t="str">
        <f t="shared" si="64"/>
        <v/>
      </c>
      <c r="T266" s="70" t="str">
        <f t="shared" si="64"/>
        <v/>
      </c>
      <c r="U266" s="70" t="str">
        <f t="shared" si="64"/>
        <v/>
      </c>
      <c r="V266" s="70" t="str">
        <f t="shared" si="64"/>
        <v/>
      </c>
      <c r="W266" s="70" t="str">
        <f t="shared" si="64"/>
        <v/>
      </c>
      <c r="X266" s="70" t="str">
        <f t="shared" si="64"/>
        <v/>
      </c>
      <c r="Y266" s="70" t="str">
        <f t="shared" si="64"/>
        <v/>
      </c>
      <c r="Z266" s="70" t="str">
        <f t="shared" si="64"/>
        <v/>
      </c>
      <c r="AA266" s="70" t="str">
        <f t="shared" si="64"/>
        <v/>
      </c>
      <c r="AB266" s="70" t="str">
        <f t="shared" si="64"/>
        <v/>
      </c>
      <c r="AC266" s="70" t="str">
        <f t="shared" si="64"/>
        <v/>
      </c>
      <c r="AD266" s="70" t="str">
        <f t="shared" si="64"/>
        <v/>
      </c>
      <c r="AE266" s="70" t="str">
        <f t="shared" si="64"/>
        <v/>
      </c>
      <c r="AF266" s="70" t="str">
        <f t="shared" si="64"/>
        <v/>
      </c>
      <c r="AG266" s="70" t="str">
        <f t="shared" si="64"/>
        <v/>
      </c>
      <c r="AH266" s="70" t="str">
        <f t="shared" si="64"/>
        <v/>
      </c>
      <c r="AI266" s="70" t="str">
        <f t="shared" si="64"/>
        <v/>
      </c>
      <c r="AJ266" s="70" t="str">
        <f t="shared" si="64"/>
        <v/>
      </c>
      <c r="AK266" s="70" t="str">
        <f t="shared" si="64"/>
        <v/>
      </c>
      <c r="AL266" s="70" t="str">
        <f t="shared" si="64"/>
        <v/>
      </c>
      <c r="AM266" s="70" t="str">
        <f t="shared" si="64"/>
        <v/>
      </c>
      <c r="AN266" s="70" t="str">
        <f t="shared" si="64"/>
        <v/>
      </c>
      <c r="AO266" s="70" t="str">
        <f t="shared" si="64"/>
        <v/>
      </c>
    </row>
    <row r="267" spans="8:41" x14ac:dyDescent="0.75">
      <c r="I267" s="65" t="s">
        <v>26</v>
      </c>
      <c r="J267" s="65"/>
      <c r="K267" s="65" t="s">
        <v>63</v>
      </c>
      <c r="L267" s="64" t="e">
        <f t="shared" ref="L267:AO267" si="65">IF(AND(TRUE,L$66&lt;&gt;""),L190+L197+L266,"")</f>
        <v>#REF!</v>
      </c>
      <c r="M267" s="64" t="e">
        <f t="shared" si="65"/>
        <v>#REF!</v>
      </c>
      <c r="N267" s="64" t="e">
        <f t="shared" si="65"/>
        <v>#REF!</v>
      </c>
      <c r="O267" s="64" t="e">
        <f t="shared" ca="1" si="65"/>
        <v>#REF!</v>
      </c>
      <c r="P267" s="64" t="e">
        <f t="shared" si="65"/>
        <v>#REF!</v>
      </c>
      <c r="Q267" s="64" t="str">
        <f t="shared" si="65"/>
        <v/>
      </c>
      <c r="R267" s="64" t="str">
        <f t="shared" si="65"/>
        <v/>
      </c>
      <c r="S267" s="64" t="str">
        <f t="shared" si="65"/>
        <v/>
      </c>
      <c r="T267" s="64" t="str">
        <f t="shared" si="65"/>
        <v/>
      </c>
      <c r="U267" s="64" t="str">
        <f t="shared" si="65"/>
        <v/>
      </c>
      <c r="V267" s="64" t="str">
        <f t="shared" si="65"/>
        <v/>
      </c>
      <c r="W267" s="64" t="str">
        <f t="shared" si="65"/>
        <v/>
      </c>
      <c r="X267" s="64" t="str">
        <f t="shared" si="65"/>
        <v/>
      </c>
      <c r="Y267" s="64" t="str">
        <f t="shared" si="65"/>
        <v/>
      </c>
      <c r="Z267" s="64" t="str">
        <f t="shared" si="65"/>
        <v/>
      </c>
      <c r="AA267" s="64" t="str">
        <f t="shared" si="65"/>
        <v/>
      </c>
      <c r="AB267" s="64" t="str">
        <f t="shared" si="65"/>
        <v/>
      </c>
      <c r="AC267" s="64" t="str">
        <f t="shared" si="65"/>
        <v/>
      </c>
      <c r="AD267" s="64" t="str">
        <f t="shared" si="65"/>
        <v/>
      </c>
      <c r="AE267" s="64" t="str">
        <f t="shared" si="65"/>
        <v/>
      </c>
      <c r="AF267" s="64" t="str">
        <f t="shared" si="65"/>
        <v/>
      </c>
      <c r="AG267" s="64" t="str">
        <f t="shared" si="65"/>
        <v/>
      </c>
      <c r="AH267" s="64" t="str">
        <f t="shared" si="65"/>
        <v/>
      </c>
      <c r="AI267" s="64" t="str">
        <f t="shared" si="65"/>
        <v/>
      </c>
      <c r="AJ267" s="64" t="str">
        <f t="shared" si="65"/>
        <v/>
      </c>
      <c r="AK267" s="64" t="str">
        <f t="shared" si="65"/>
        <v/>
      </c>
      <c r="AL267" s="64" t="str">
        <f t="shared" si="65"/>
        <v/>
      </c>
      <c r="AM267" s="64" t="str">
        <f t="shared" si="65"/>
        <v/>
      </c>
      <c r="AN267" s="64" t="str">
        <f t="shared" si="65"/>
        <v/>
      </c>
      <c r="AO267" s="64" t="str">
        <f t="shared" si="65"/>
        <v/>
      </c>
    </row>
    <row r="269" spans="8:41" x14ac:dyDescent="0.75">
      <c r="I269" s="66" t="s">
        <v>27</v>
      </c>
      <c r="J269" s="66"/>
      <c r="K269" s="66"/>
      <c r="L269" s="67" t="e">
        <f>L267</f>
        <v>#REF!</v>
      </c>
      <c r="M269" s="67" t="e">
        <f t="shared" ref="M269:AO269" si="66">IF(AND(TRUE,M$66&lt;&gt;""),M267+L269,"")</f>
        <v>#REF!</v>
      </c>
      <c r="N269" s="67" t="e">
        <f t="shared" si="66"/>
        <v>#REF!</v>
      </c>
      <c r="O269" s="67" t="e">
        <f t="shared" ca="1" si="66"/>
        <v>#REF!</v>
      </c>
      <c r="P269" s="67" t="e">
        <f t="shared" ca="1" si="66"/>
        <v>#REF!</v>
      </c>
      <c r="Q269" s="67" t="str">
        <f t="shared" si="66"/>
        <v/>
      </c>
      <c r="R269" s="67" t="str">
        <f t="shared" si="66"/>
        <v/>
      </c>
      <c r="S269" s="67" t="str">
        <f t="shared" si="66"/>
        <v/>
      </c>
      <c r="T269" s="67" t="str">
        <f t="shared" si="66"/>
        <v/>
      </c>
      <c r="U269" s="67" t="str">
        <f t="shared" si="66"/>
        <v/>
      </c>
      <c r="V269" s="67" t="str">
        <f t="shared" si="66"/>
        <v/>
      </c>
      <c r="W269" s="67" t="str">
        <f t="shared" si="66"/>
        <v/>
      </c>
      <c r="X269" s="67" t="str">
        <f t="shared" si="66"/>
        <v/>
      </c>
      <c r="Y269" s="67" t="str">
        <f t="shared" si="66"/>
        <v/>
      </c>
      <c r="Z269" s="67" t="str">
        <f t="shared" si="66"/>
        <v/>
      </c>
      <c r="AA269" s="67" t="str">
        <f t="shared" si="66"/>
        <v/>
      </c>
      <c r="AB269" s="67" t="str">
        <f t="shared" si="66"/>
        <v/>
      </c>
      <c r="AC269" s="67" t="str">
        <f t="shared" si="66"/>
        <v/>
      </c>
      <c r="AD269" s="67" t="str">
        <f t="shared" si="66"/>
        <v/>
      </c>
      <c r="AE269" s="67" t="str">
        <f t="shared" si="66"/>
        <v/>
      </c>
      <c r="AF269" s="67" t="str">
        <f t="shared" si="66"/>
        <v/>
      </c>
      <c r="AG269" s="67" t="str">
        <f t="shared" si="66"/>
        <v/>
      </c>
      <c r="AH269" s="67" t="str">
        <f t="shared" si="66"/>
        <v/>
      </c>
      <c r="AI269" s="67" t="str">
        <f t="shared" si="66"/>
        <v/>
      </c>
      <c r="AJ269" s="67" t="str">
        <f t="shared" si="66"/>
        <v/>
      </c>
      <c r="AK269" s="67" t="str">
        <f t="shared" si="66"/>
        <v/>
      </c>
      <c r="AL269" s="67" t="str">
        <f t="shared" si="66"/>
        <v/>
      </c>
      <c r="AM269" s="67" t="str">
        <f t="shared" si="66"/>
        <v/>
      </c>
      <c r="AN269" s="67" t="str">
        <f t="shared" si="66"/>
        <v/>
      </c>
      <c r="AO269" s="67" t="str">
        <f t="shared" si="66"/>
        <v/>
      </c>
    </row>
    <row r="270" spans="8:41" x14ac:dyDescent="0.75">
      <c r="I270" s="66" t="s">
        <v>28</v>
      </c>
      <c r="J270" s="66"/>
      <c r="K270" s="66"/>
      <c r="L270" s="56">
        <f>IF(AND(TRUE,L$66&lt;&gt;""),SUMIFS(FOI!$I:$I,FOI!$B:$B,L$66),"")</f>
        <v>5.5231519286016502E-2</v>
      </c>
      <c r="M270" s="56">
        <f>IF(AND(TRUE,M$66&lt;&gt;""),SUMIFS(FOI!$I:$I,FOI!$B:$B,M$66),"")</f>
        <v>8.7784286042041429E-3</v>
      </c>
      <c r="N270" s="56">
        <f>IF(AND(TRUE,N$66&lt;&gt;""),SUMIFS(FOI!$I:$I,FOI!$B:$B,N$66),"")</f>
        <v>1.7173591803524974E-2</v>
      </c>
      <c r="O270" s="56">
        <f>IF(AND(TRUE,O$66&lt;&gt;""),SUMIFS(FOI!$I:$I,FOI!$B:$B,O$66),"")</f>
        <v>1.7643630305095401E-2</v>
      </c>
      <c r="P270" s="56">
        <f>IF(AND(TRUE,P$66&lt;&gt;""),SUMIFS(FOI!$I:$I,FOI!$B:$B,P$66),"")</f>
        <v>1.9167061079574096E-2</v>
      </c>
      <c r="Q270" s="56" t="str">
        <f>IF(AND(TRUE,Q$66&lt;&gt;""),SUMIFS(FOI!$I:$I,FOI!$B:$B,Q$66),"")</f>
        <v/>
      </c>
      <c r="R270" s="56" t="str">
        <f>IF(AND(TRUE,R$66&lt;&gt;""),SUMIFS(FOI!$I:$I,FOI!$B:$B,R$66),"")</f>
        <v/>
      </c>
      <c r="S270" s="56" t="str">
        <f>IF(AND(TRUE,S$66&lt;&gt;""),SUMIFS(FOI!$I:$I,FOI!$B:$B,S$66),"")</f>
        <v/>
      </c>
      <c r="T270" s="56" t="str">
        <f>IF(AND(TRUE,T$66&lt;&gt;""),SUMIFS(FOI!$I:$I,FOI!$B:$B,T$66),"")</f>
        <v/>
      </c>
      <c r="U270" s="56" t="str">
        <f>IF(AND(TRUE,U$66&lt;&gt;""),SUMIFS(FOI!$I:$I,FOI!$B:$B,U$66),"")</f>
        <v/>
      </c>
      <c r="V270" s="56" t="str">
        <f>IF(AND(TRUE,V$66&lt;&gt;""),SUMIFS(FOI!$I:$I,FOI!$B:$B,V$66),"")</f>
        <v/>
      </c>
      <c r="W270" s="56" t="str">
        <f>IF(AND(TRUE,W$66&lt;&gt;""),SUMIFS(FOI!$I:$I,FOI!$B:$B,W$66),"")</f>
        <v/>
      </c>
      <c r="X270" s="56" t="str">
        <f>IF(AND(TRUE,X$66&lt;&gt;""),SUMIFS(FOI!$I:$I,FOI!$B:$B,X$66),"")</f>
        <v/>
      </c>
      <c r="Y270" s="56" t="str">
        <f>IF(AND(TRUE,Y$66&lt;&gt;""),SUMIFS(FOI!$I:$I,FOI!$B:$B,Y$66),"")</f>
        <v/>
      </c>
      <c r="Z270" s="56" t="str">
        <f>IF(AND(TRUE,Z$66&lt;&gt;""),SUMIFS(FOI!$I:$I,FOI!$B:$B,Z$66),"")</f>
        <v/>
      </c>
      <c r="AA270" s="56" t="str">
        <f>IF(AND(TRUE,AA$66&lt;&gt;""),SUMIFS(FOI!$I:$I,FOI!$B:$B,AA$66),"")</f>
        <v/>
      </c>
      <c r="AB270" s="56" t="str">
        <f>IF(AND(TRUE,AB$66&lt;&gt;""),SUMIFS(FOI!$I:$I,FOI!$B:$B,AB$66),"")</f>
        <v/>
      </c>
      <c r="AC270" s="56" t="str">
        <f>IF(AND(TRUE,AC$66&lt;&gt;""),SUMIFS(FOI!$I:$I,FOI!$B:$B,AC$66),"")</f>
        <v/>
      </c>
      <c r="AD270" s="56" t="str">
        <f>IF(AND(TRUE,AD$66&lt;&gt;""),SUMIFS(FOI!$I:$I,FOI!$B:$B,AD$66),"")</f>
        <v/>
      </c>
      <c r="AE270" s="56" t="str">
        <f>IF(AND(TRUE,AE$66&lt;&gt;""),SUMIFS(FOI!$I:$I,FOI!$B:$B,AE$66),"")</f>
        <v/>
      </c>
      <c r="AF270" s="56" t="str">
        <f>IF(AND(TRUE,AF$66&lt;&gt;""),SUMIFS(FOI!$I:$I,FOI!$B:$B,AF$66),"")</f>
        <v/>
      </c>
      <c r="AG270" s="56" t="str">
        <f>IF(AND(TRUE,AG$66&lt;&gt;""),SUMIFS(FOI!$I:$I,FOI!$B:$B,AG$66),"")</f>
        <v/>
      </c>
      <c r="AH270" s="56" t="str">
        <f>IF(AND(TRUE,AH$66&lt;&gt;""),SUMIFS(FOI!$I:$I,FOI!$B:$B,AH$66),"")</f>
        <v/>
      </c>
      <c r="AI270" s="56" t="str">
        <f>IF(AND(TRUE,AI$66&lt;&gt;""),SUMIFS(FOI!$I:$I,FOI!$B:$B,AI$66),"")</f>
        <v/>
      </c>
      <c r="AJ270" s="56" t="str">
        <f>IF(AND(TRUE,AJ$66&lt;&gt;""),SUMIFS(FOI!$I:$I,FOI!$B:$B,AJ$66),"")</f>
        <v/>
      </c>
      <c r="AK270" s="56" t="str">
        <f>IF(AND(TRUE,AK$66&lt;&gt;""),SUMIFS(FOI!$I:$I,FOI!$B:$B,AK$66),"")</f>
        <v/>
      </c>
      <c r="AL270" s="56" t="str">
        <f>IF(AND(TRUE,AL$66&lt;&gt;""),SUMIFS(FOI!$I:$I,FOI!$B:$B,AL$66),"")</f>
        <v/>
      </c>
      <c r="AM270" s="56" t="str">
        <f>IF(AND(TRUE,AM$66&lt;&gt;""),SUMIFS(FOI!$I:$I,FOI!$B:$B,AM$66),"")</f>
        <v/>
      </c>
      <c r="AN270" s="56" t="str">
        <f>IF(AND(TRUE,AN$66&lt;&gt;""),SUMIFS(FOI!$I:$I,FOI!$B:$B,AN$66),"")</f>
        <v/>
      </c>
      <c r="AO270" s="56" t="str">
        <f>IF(AND(TRUE,AO$66&lt;&gt;""),SUMIFS(FOI!$I:$I,FOI!$B:$B,AO$66),"")</f>
        <v/>
      </c>
    </row>
    <row r="271" spans="8:41" x14ac:dyDescent="0.75">
      <c r="I271" s="66" t="s">
        <v>29</v>
      </c>
      <c r="J271" s="66"/>
      <c r="K271" s="66"/>
      <c r="L271" s="57">
        <v>1</v>
      </c>
      <c r="M271" s="58">
        <f t="shared" ref="M271:AO271" si="67">IF(AND(TRUE,M$66&lt;&gt;""),(1+M270)*L271,"")</f>
        <v>1.0087784286042041</v>
      </c>
      <c r="N271" s="58">
        <f t="shared" si="67"/>
        <v>1.026102777557254</v>
      </c>
      <c r="O271" s="58">
        <f t="shared" si="67"/>
        <v>1.0442069556195057</v>
      </c>
      <c r="P271" s="58">
        <f t="shared" si="67"/>
        <v>1.0642213341175808</v>
      </c>
      <c r="Q271" s="58" t="str">
        <f t="shared" si="67"/>
        <v/>
      </c>
      <c r="R271" s="58" t="str">
        <f t="shared" si="67"/>
        <v/>
      </c>
      <c r="S271" s="58" t="str">
        <f t="shared" si="67"/>
        <v/>
      </c>
      <c r="T271" s="58" t="str">
        <f t="shared" si="67"/>
        <v/>
      </c>
      <c r="U271" s="58" t="str">
        <f t="shared" si="67"/>
        <v/>
      </c>
      <c r="V271" s="58" t="str">
        <f t="shared" si="67"/>
        <v/>
      </c>
      <c r="W271" s="58" t="str">
        <f t="shared" si="67"/>
        <v/>
      </c>
      <c r="X271" s="58" t="str">
        <f t="shared" si="67"/>
        <v/>
      </c>
      <c r="Y271" s="58" t="str">
        <f t="shared" si="67"/>
        <v/>
      </c>
      <c r="Z271" s="58" t="str">
        <f t="shared" si="67"/>
        <v/>
      </c>
      <c r="AA271" s="58" t="str">
        <f t="shared" si="67"/>
        <v/>
      </c>
      <c r="AB271" s="58" t="str">
        <f t="shared" si="67"/>
        <v/>
      </c>
      <c r="AC271" s="58" t="str">
        <f t="shared" si="67"/>
        <v/>
      </c>
      <c r="AD271" s="58" t="str">
        <f t="shared" si="67"/>
        <v/>
      </c>
      <c r="AE271" s="58" t="str">
        <f t="shared" si="67"/>
        <v/>
      </c>
      <c r="AF271" s="58" t="str">
        <f t="shared" si="67"/>
        <v/>
      </c>
      <c r="AG271" s="58" t="str">
        <f t="shared" si="67"/>
        <v/>
      </c>
      <c r="AH271" s="58" t="str">
        <f t="shared" si="67"/>
        <v/>
      </c>
      <c r="AI271" s="58" t="str">
        <f t="shared" si="67"/>
        <v/>
      </c>
      <c r="AJ271" s="58" t="str">
        <f t="shared" si="67"/>
        <v/>
      </c>
      <c r="AK271" s="58" t="str">
        <f t="shared" si="67"/>
        <v/>
      </c>
      <c r="AL271" s="58" t="str">
        <f t="shared" si="67"/>
        <v/>
      </c>
      <c r="AM271" s="58" t="str">
        <f t="shared" si="67"/>
        <v/>
      </c>
      <c r="AN271" s="58" t="str">
        <f t="shared" si="67"/>
        <v/>
      </c>
      <c r="AO271" s="58" t="str">
        <f t="shared" si="67"/>
        <v/>
      </c>
    </row>
    <row r="272" spans="8:41" x14ac:dyDescent="0.75">
      <c r="I272" s="65" t="s">
        <v>30</v>
      </c>
      <c r="J272" s="65"/>
      <c r="K272" s="65" t="s">
        <v>63</v>
      </c>
      <c r="L272" s="64" t="e">
        <f t="shared" ref="L272:AO272" si="68">IF(AND(TRUE,L$66&lt;&gt;""),L267/L271,"")</f>
        <v>#REF!</v>
      </c>
      <c r="M272" s="64" t="e">
        <f t="shared" si="68"/>
        <v>#REF!</v>
      </c>
      <c r="N272" s="64" t="e">
        <f t="shared" si="68"/>
        <v>#REF!</v>
      </c>
      <c r="O272" s="64" t="e">
        <f t="shared" ca="1" si="68"/>
        <v>#REF!</v>
      </c>
      <c r="P272" s="64" t="e">
        <f t="shared" si="68"/>
        <v>#REF!</v>
      </c>
      <c r="Q272" s="64" t="str">
        <f t="shared" si="68"/>
        <v/>
      </c>
      <c r="R272" s="64" t="str">
        <f t="shared" si="68"/>
        <v/>
      </c>
      <c r="S272" s="64" t="str">
        <f t="shared" si="68"/>
        <v/>
      </c>
      <c r="T272" s="64" t="str">
        <f t="shared" si="68"/>
        <v/>
      </c>
      <c r="U272" s="64" t="str">
        <f t="shared" si="68"/>
        <v/>
      </c>
      <c r="V272" s="64" t="str">
        <f t="shared" si="68"/>
        <v/>
      </c>
      <c r="W272" s="64" t="str">
        <f t="shared" si="68"/>
        <v/>
      </c>
      <c r="X272" s="64" t="str">
        <f t="shared" si="68"/>
        <v/>
      </c>
      <c r="Y272" s="64" t="str">
        <f t="shared" si="68"/>
        <v/>
      </c>
      <c r="Z272" s="64" t="str">
        <f t="shared" si="68"/>
        <v/>
      </c>
      <c r="AA272" s="64" t="str">
        <f t="shared" si="68"/>
        <v/>
      </c>
      <c r="AB272" s="64" t="str">
        <f t="shared" si="68"/>
        <v/>
      </c>
      <c r="AC272" s="64" t="str">
        <f t="shared" si="68"/>
        <v/>
      </c>
      <c r="AD272" s="64" t="str">
        <f t="shared" si="68"/>
        <v/>
      </c>
      <c r="AE272" s="64" t="str">
        <f t="shared" si="68"/>
        <v/>
      </c>
      <c r="AF272" s="64" t="str">
        <f t="shared" si="68"/>
        <v/>
      </c>
      <c r="AG272" s="64" t="str">
        <f t="shared" si="68"/>
        <v/>
      </c>
      <c r="AH272" s="64" t="str">
        <f t="shared" si="68"/>
        <v/>
      </c>
      <c r="AI272" s="64" t="str">
        <f t="shared" si="68"/>
        <v/>
      </c>
      <c r="AJ272" s="64" t="str">
        <f t="shared" si="68"/>
        <v/>
      </c>
      <c r="AK272" s="64" t="str">
        <f t="shared" si="68"/>
        <v/>
      </c>
      <c r="AL272" s="64" t="str">
        <f t="shared" si="68"/>
        <v/>
      </c>
      <c r="AM272" s="64" t="str">
        <f t="shared" si="68"/>
        <v/>
      </c>
      <c r="AN272" s="64" t="str">
        <f t="shared" si="68"/>
        <v/>
      </c>
      <c r="AO272" s="64" t="str">
        <f t="shared" si="68"/>
        <v/>
      </c>
    </row>
    <row r="273" spans="9:41" x14ac:dyDescent="0.75">
      <c r="I273" s="65" t="s">
        <v>31</v>
      </c>
      <c r="J273" s="65"/>
      <c r="K273" s="65" t="s">
        <v>63</v>
      </c>
      <c r="L273" s="64" t="e">
        <f>L272</f>
        <v>#REF!</v>
      </c>
      <c r="M273" s="64" t="e">
        <f t="shared" ref="M273:AO273" si="69">IF(AND(TRUE,M$66&lt;&gt;""),M272+L273,"")</f>
        <v>#REF!</v>
      </c>
      <c r="N273" s="64" t="e">
        <f t="shared" si="69"/>
        <v>#REF!</v>
      </c>
      <c r="O273" s="64" t="e">
        <f t="shared" ca="1" si="69"/>
        <v>#REF!</v>
      </c>
      <c r="P273" s="64" t="e">
        <f t="shared" ca="1" si="69"/>
        <v>#REF!</v>
      </c>
      <c r="Q273" s="64" t="str">
        <f t="shared" si="69"/>
        <v/>
      </c>
      <c r="R273" s="64" t="str">
        <f t="shared" si="69"/>
        <v/>
      </c>
      <c r="S273" s="64" t="str">
        <f t="shared" si="69"/>
        <v/>
      </c>
      <c r="T273" s="64" t="str">
        <f t="shared" si="69"/>
        <v/>
      </c>
      <c r="U273" s="64" t="str">
        <f t="shared" si="69"/>
        <v/>
      </c>
      <c r="V273" s="64" t="str">
        <f t="shared" si="69"/>
        <v/>
      </c>
      <c r="W273" s="64" t="str">
        <f t="shared" si="69"/>
        <v/>
      </c>
      <c r="X273" s="64" t="str">
        <f t="shared" si="69"/>
        <v/>
      </c>
      <c r="Y273" s="64" t="str">
        <f t="shared" si="69"/>
        <v/>
      </c>
      <c r="Z273" s="64" t="str">
        <f t="shared" si="69"/>
        <v/>
      </c>
      <c r="AA273" s="64" t="str">
        <f t="shared" si="69"/>
        <v/>
      </c>
      <c r="AB273" s="64" t="str">
        <f t="shared" si="69"/>
        <v/>
      </c>
      <c r="AC273" s="64" t="str">
        <f t="shared" si="69"/>
        <v/>
      </c>
      <c r="AD273" s="64" t="str">
        <f t="shared" si="69"/>
        <v/>
      </c>
      <c r="AE273" s="64" t="str">
        <f t="shared" si="69"/>
        <v/>
      </c>
      <c r="AF273" s="64" t="str">
        <f t="shared" si="69"/>
        <v/>
      </c>
      <c r="AG273" s="64" t="str">
        <f t="shared" si="69"/>
        <v/>
      </c>
      <c r="AH273" s="64" t="str">
        <f t="shared" si="69"/>
        <v/>
      </c>
      <c r="AI273" s="64" t="str">
        <f t="shared" si="69"/>
        <v/>
      </c>
      <c r="AJ273" s="64" t="str">
        <f t="shared" si="69"/>
        <v/>
      </c>
      <c r="AK273" s="64" t="str">
        <f t="shared" si="69"/>
        <v/>
      </c>
      <c r="AL273" s="64" t="str">
        <f t="shared" si="69"/>
        <v/>
      </c>
      <c r="AM273" s="64" t="str">
        <f t="shared" si="69"/>
        <v/>
      </c>
      <c r="AN273" s="64" t="str">
        <f t="shared" si="69"/>
        <v/>
      </c>
      <c r="AO273" s="64" t="str">
        <f t="shared" si="69"/>
        <v/>
      </c>
    </row>
    <row r="278" spans="9:41" x14ac:dyDescent="0.75">
      <c r="I278" s="338" t="s">
        <v>32</v>
      </c>
      <c r="J278" s="338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  <c r="AI278" s="338"/>
      <c r="AJ278" s="338"/>
      <c r="AK278" s="338"/>
      <c r="AL278" s="338"/>
      <c r="AM278" s="338"/>
      <c r="AN278" s="338"/>
      <c r="AO278" s="338"/>
    </row>
    <row r="279" spans="9:41" x14ac:dyDescent="0.75"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V279" s="62"/>
    </row>
    <row r="280" spans="9:41" x14ac:dyDescent="0.75">
      <c r="I280" s="79" t="s">
        <v>18</v>
      </c>
      <c r="J280" s="79" t="s">
        <v>19</v>
      </c>
      <c r="K280" s="79" t="s">
        <v>20</v>
      </c>
      <c r="L280" s="78">
        <f>YEAR($E$4)</f>
        <v>2023</v>
      </c>
      <c r="M280" s="78">
        <f t="shared" ref="M280:AO280" si="70">IF(L280&lt;&gt;"",IF(L280+1&lt;YEAR($E$4)+$E$5,L280+1,""),"")</f>
        <v>2024</v>
      </c>
      <c r="N280" s="78">
        <f t="shared" si="70"/>
        <v>2025</v>
      </c>
      <c r="O280" s="78" t="str">
        <f t="shared" si="70"/>
        <v/>
      </c>
      <c r="P280" s="78" t="str">
        <f t="shared" si="70"/>
        <v/>
      </c>
      <c r="Q280" s="78" t="str">
        <f t="shared" si="70"/>
        <v/>
      </c>
      <c r="R280" s="78" t="str">
        <f t="shared" si="70"/>
        <v/>
      </c>
      <c r="S280" s="78" t="str">
        <f t="shared" si="70"/>
        <v/>
      </c>
      <c r="T280" s="78" t="str">
        <f t="shared" si="70"/>
        <v/>
      </c>
      <c r="U280" s="78" t="str">
        <f t="shared" si="70"/>
        <v/>
      </c>
      <c r="V280" s="78" t="str">
        <f t="shared" si="70"/>
        <v/>
      </c>
      <c r="W280" s="78" t="str">
        <f t="shared" si="70"/>
        <v/>
      </c>
      <c r="X280" s="78" t="str">
        <f t="shared" si="70"/>
        <v/>
      </c>
      <c r="Y280" s="78" t="str">
        <f t="shared" si="70"/>
        <v/>
      </c>
      <c r="Z280" s="78" t="str">
        <f t="shared" si="70"/>
        <v/>
      </c>
      <c r="AA280" s="78" t="str">
        <f t="shared" si="70"/>
        <v/>
      </c>
      <c r="AB280" s="78" t="str">
        <f t="shared" si="70"/>
        <v/>
      </c>
      <c r="AC280" s="78" t="str">
        <f t="shared" si="70"/>
        <v/>
      </c>
      <c r="AD280" s="78" t="str">
        <f t="shared" si="70"/>
        <v/>
      </c>
      <c r="AE280" s="78" t="str">
        <f t="shared" si="70"/>
        <v/>
      </c>
      <c r="AF280" s="78" t="str">
        <f t="shared" si="70"/>
        <v/>
      </c>
      <c r="AG280" s="78" t="str">
        <f t="shared" si="70"/>
        <v/>
      </c>
      <c r="AH280" s="78" t="str">
        <f t="shared" si="70"/>
        <v/>
      </c>
      <c r="AI280" s="78" t="str">
        <f t="shared" si="70"/>
        <v/>
      </c>
      <c r="AJ280" s="78" t="str">
        <f t="shared" si="70"/>
        <v/>
      </c>
      <c r="AK280" s="78" t="str">
        <f t="shared" si="70"/>
        <v/>
      </c>
      <c r="AL280" s="78" t="str">
        <f t="shared" si="70"/>
        <v/>
      </c>
      <c r="AM280" s="78" t="str">
        <f t="shared" si="70"/>
        <v/>
      </c>
      <c r="AN280" s="78" t="str">
        <f t="shared" si="70"/>
        <v/>
      </c>
      <c r="AO280" s="78" t="str">
        <f t="shared" si="70"/>
        <v/>
      </c>
    </row>
    <row r="281" spans="9:41" x14ac:dyDescent="0.75"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V281" s="62"/>
    </row>
    <row r="282" spans="9:41" x14ac:dyDescent="0.75">
      <c r="I282" s="77" t="s">
        <v>10</v>
      </c>
      <c r="J282" s="77"/>
      <c r="K282" s="77" t="s">
        <v>64</v>
      </c>
      <c r="L282" s="76">
        <f t="shared" ref="L282:AO282" si="71">IF(AND(TRUE,L$66&lt;&gt;""),L73,"")</f>
        <v>0</v>
      </c>
      <c r="M282" s="76">
        <f t="shared" si="71"/>
        <v>0</v>
      </c>
      <c r="N282" s="76">
        <f t="shared" si="71"/>
        <v>893.4</v>
      </c>
      <c r="O282" s="76">
        <f t="shared" ca="1" si="71"/>
        <v>18379.61</v>
      </c>
      <c r="P282" s="76">
        <f t="shared" si="71"/>
        <v>0</v>
      </c>
      <c r="Q282" s="76" t="str">
        <f t="shared" si="71"/>
        <v/>
      </c>
      <c r="R282" s="76" t="str">
        <f t="shared" si="71"/>
        <v/>
      </c>
      <c r="S282" s="76" t="str">
        <f t="shared" si="71"/>
        <v/>
      </c>
      <c r="T282" s="76" t="str">
        <f t="shared" si="71"/>
        <v/>
      </c>
      <c r="U282" s="76" t="str">
        <f t="shared" si="71"/>
        <v/>
      </c>
      <c r="V282" s="76" t="str">
        <f t="shared" si="71"/>
        <v/>
      </c>
      <c r="W282" s="76" t="str">
        <f t="shared" si="71"/>
        <v/>
      </c>
      <c r="X282" s="76" t="str">
        <f t="shared" si="71"/>
        <v/>
      </c>
      <c r="Y282" s="76" t="str">
        <f t="shared" si="71"/>
        <v/>
      </c>
      <c r="Z282" s="76" t="str">
        <f t="shared" si="71"/>
        <v/>
      </c>
      <c r="AA282" s="76" t="str">
        <f t="shared" si="71"/>
        <v/>
      </c>
      <c r="AB282" s="76" t="str">
        <f t="shared" si="71"/>
        <v/>
      </c>
      <c r="AC282" s="76" t="str">
        <f t="shared" si="71"/>
        <v/>
      </c>
      <c r="AD282" s="76" t="str">
        <f t="shared" si="71"/>
        <v/>
      </c>
      <c r="AE282" s="76" t="str">
        <f t="shared" si="71"/>
        <v/>
      </c>
      <c r="AF282" s="76" t="str">
        <f t="shared" si="71"/>
        <v/>
      </c>
      <c r="AG282" s="76" t="str">
        <f t="shared" si="71"/>
        <v/>
      </c>
      <c r="AH282" s="76" t="str">
        <f t="shared" si="71"/>
        <v/>
      </c>
      <c r="AI282" s="76" t="str">
        <f t="shared" si="71"/>
        <v/>
      </c>
      <c r="AJ282" s="76" t="str">
        <f t="shared" si="71"/>
        <v/>
      </c>
      <c r="AK282" s="76" t="str">
        <f t="shared" si="71"/>
        <v/>
      </c>
      <c r="AL282" s="76" t="str">
        <f t="shared" si="71"/>
        <v/>
      </c>
      <c r="AM282" s="76" t="str">
        <f t="shared" si="71"/>
        <v/>
      </c>
      <c r="AN282" s="76" t="str">
        <f t="shared" si="71"/>
        <v/>
      </c>
      <c r="AO282" s="76" t="str">
        <f t="shared" si="71"/>
        <v/>
      </c>
    </row>
    <row r="283" spans="9:41" x14ac:dyDescent="0.75">
      <c r="I283" s="75" t="s">
        <v>11</v>
      </c>
      <c r="J283" s="75"/>
      <c r="K283" s="75" t="s">
        <v>64</v>
      </c>
      <c r="L283" s="74">
        <f t="shared" ref="L283:AO283" si="72">IF(AND(TRUE,L$66&lt;&gt;""),L83,"")</f>
        <v>-3592.61</v>
      </c>
      <c r="M283" s="74">
        <f t="shared" si="72"/>
        <v>0</v>
      </c>
      <c r="N283" s="74">
        <f t="shared" si="72"/>
        <v>-99.95</v>
      </c>
      <c r="O283" s="74">
        <f t="shared" si="72"/>
        <v>-186</v>
      </c>
      <c r="P283" s="74">
        <f t="shared" si="72"/>
        <v>0</v>
      </c>
      <c r="Q283" s="74" t="str">
        <f t="shared" si="72"/>
        <v/>
      </c>
      <c r="R283" s="74" t="str">
        <f t="shared" si="72"/>
        <v/>
      </c>
      <c r="S283" s="74" t="str">
        <f t="shared" si="72"/>
        <v/>
      </c>
      <c r="T283" s="74" t="str">
        <f t="shared" si="72"/>
        <v/>
      </c>
      <c r="U283" s="74" t="str">
        <f t="shared" si="72"/>
        <v/>
      </c>
      <c r="V283" s="74" t="str">
        <f t="shared" si="72"/>
        <v/>
      </c>
      <c r="W283" s="74" t="str">
        <f t="shared" si="72"/>
        <v/>
      </c>
      <c r="X283" s="74" t="str">
        <f t="shared" si="72"/>
        <v/>
      </c>
      <c r="Y283" s="74" t="str">
        <f t="shared" si="72"/>
        <v/>
      </c>
      <c r="Z283" s="74" t="str">
        <f t="shared" si="72"/>
        <v/>
      </c>
      <c r="AA283" s="74" t="str">
        <f t="shared" si="72"/>
        <v/>
      </c>
      <c r="AB283" s="74" t="str">
        <f t="shared" si="72"/>
        <v/>
      </c>
      <c r="AC283" s="74" t="str">
        <f t="shared" si="72"/>
        <v/>
      </c>
      <c r="AD283" s="74" t="str">
        <f t="shared" si="72"/>
        <v/>
      </c>
      <c r="AE283" s="74" t="str">
        <f t="shared" si="72"/>
        <v/>
      </c>
      <c r="AF283" s="74" t="str">
        <f t="shared" si="72"/>
        <v/>
      </c>
      <c r="AG283" s="74" t="str">
        <f t="shared" si="72"/>
        <v/>
      </c>
      <c r="AH283" s="74" t="str">
        <f t="shared" si="72"/>
        <v/>
      </c>
      <c r="AI283" s="74" t="str">
        <f t="shared" si="72"/>
        <v/>
      </c>
      <c r="AJ283" s="74" t="str">
        <f t="shared" si="72"/>
        <v/>
      </c>
      <c r="AK283" s="74" t="str">
        <f t="shared" si="72"/>
        <v/>
      </c>
      <c r="AL283" s="74" t="str">
        <f t="shared" si="72"/>
        <v/>
      </c>
      <c r="AM283" s="74" t="str">
        <f t="shared" si="72"/>
        <v/>
      </c>
      <c r="AN283" s="74" t="str">
        <f t="shared" si="72"/>
        <v/>
      </c>
      <c r="AO283" s="74" t="str">
        <f t="shared" si="72"/>
        <v/>
      </c>
    </row>
    <row r="284" spans="9:41" x14ac:dyDescent="0.75">
      <c r="I284" s="73" t="s">
        <v>14</v>
      </c>
      <c r="J284" s="73"/>
      <c r="K284" s="73" t="s">
        <v>64</v>
      </c>
      <c r="L284" s="72">
        <f t="shared" ref="L284:AO284" si="73">IF(AND(TRUE,L$66&lt;&gt;""),L189,"")</f>
        <v>0</v>
      </c>
      <c r="M284" s="72">
        <f t="shared" si="73"/>
        <v>0</v>
      </c>
      <c r="N284" s="72">
        <f t="shared" si="73"/>
        <v>0</v>
      </c>
      <c r="O284" s="72">
        <f t="shared" si="73"/>
        <v>0</v>
      </c>
      <c r="P284" s="72">
        <f t="shared" si="73"/>
        <v>0</v>
      </c>
      <c r="Q284" s="72" t="str">
        <f t="shared" si="73"/>
        <v/>
      </c>
      <c r="R284" s="72" t="str">
        <f t="shared" si="73"/>
        <v/>
      </c>
      <c r="S284" s="72" t="str">
        <f t="shared" si="73"/>
        <v/>
      </c>
      <c r="T284" s="72" t="str">
        <f t="shared" si="73"/>
        <v/>
      </c>
      <c r="U284" s="72" t="str">
        <f t="shared" si="73"/>
        <v/>
      </c>
      <c r="V284" s="72" t="str">
        <f t="shared" si="73"/>
        <v/>
      </c>
      <c r="W284" s="72" t="str">
        <f t="shared" si="73"/>
        <v/>
      </c>
      <c r="X284" s="72" t="str">
        <f t="shared" si="73"/>
        <v/>
      </c>
      <c r="Y284" s="72" t="str">
        <f t="shared" si="73"/>
        <v/>
      </c>
      <c r="Z284" s="72" t="str">
        <f t="shared" si="73"/>
        <v/>
      </c>
      <c r="AA284" s="72" t="str">
        <f t="shared" si="73"/>
        <v/>
      </c>
      <c r="AB284" s="72" t="str">
        <f t="shared" si="73"/>
        <v/>
      </c>
      <c r="AC284" s="72" t="str">
        <f t="shared" si="73"/>
        <v/>
      </c>
      <c r="AD284" s="72" t="str">
        <f t="shared" si="73"/>
        <v/>
      </c>
      <c r="AE284" s="72" t="str">
        <f t="shared" si="73"/>
        <v/>
      </c>
      <c r="AF284" s="72" t="str">
        <f t="shared" si="73"/>
        <v/>
      </c>
      <c r="AG284" s="72" t="str">
        <f t="shared" si="73"/>
        <v/>
      </c>
      <c r="AH284" s="72" t="str">
        <f t="shared" si="73"/>
        <v/>
      </c>
      <c r="AI284" s="72" t="str">
        <f t="shared" si="73"/>
        <v/>
      </c>
      <c r="AJ284" s="72" t="str">
        <f t="shared" si="73"/>
        <v/>
      </c>
      <c r="AK284" s="72" t="str">
        <f t="shared" si="73"/>
        <v/>
      </c>
      <c r="AL284" s="72" t="str">
        <f t="shared" si="73"/>
        <v/>
      </c>
      <c r="AM284" s="72" t="str">
        <f t="shared" si="73"/>
        <v/>
      </c>
      <c r="AN284" s="72" t="str">
        <f t="shared" si="73"/>
        <v/>
      </c>
      <c r="AO284" s="72" t="str">
        <f t="shared" si="73"/>
        <v/>
      </c>
    </row>
    <row r="285" spans="9:41" x14ac:dyDescent="0.75">
      <c r="I285" s="71" t="s">
        <v>15</v>
      </c>
      <c r="J285" s="71"/>
      <c r="K285" s="71" t="s">
        <v>64</v>
      </c>
      <c r="L285" s="70">
        <f t="shared" ref="L285:AO285" si="74">IF(AND(TRUE,L$66&lt;&gt;""),L197,"")</f>
        <v>-68.67</v>
      </c>
      <c r="M285" s="70">
        <f t="shared" si="74"/>
        <v>-123</v>
      </c>
      <c r="N285" s="70">
        <f t="shared" si="74"/>
        <v>-146.84</v>
      </c>
      <c r="O285" s="70">
        <f t="shared" si="74"/>
        <v>83</v>
      </c>
      <c r="P285" s="70">
        <f t="shared" si="74"/>
        <v>0</v>
      </c>
      <c r="Q285" s="70" t="str">
        <f t="shared" si="74"/>
        <v/>
      </c>
      <c r="R285" s="70" t="str">
        <f t="shared" si="74"/>
        <v/>
      </c>
      <c r="S285" s="70" t="str">
        <f t="shared" si="74"/>
        <v/>
      </c>
      <c r="T285" s="70" t="str">
        <f t="shared" si="74"/>
        <v/>
      </c>
      <c r="U285" s="70" t="str">
        <f t="shared" si="74"/>
        <v/>
      </c>
      <c r="V285" s="70" t="str">
        <f t="shared" si="74"/>
        <v/>
      </c>
      <c r="W285" s="70" t="str">
        <f t="shared" si="74"/>
        <v/>
      </c>
      <c r="X285" s="70" t="str">
        <f t="shared" si="74"/>
        <v/>
      </c>
      <c r="Y285" s="70" t="str">
        <f t="shared" si="74"/>
        <v/>
      </c>
      <c r="Z285" s="70" t="str">
        <f t="shared" si="74"/>
        <v/>
      </c>
      <c r="AA285" s="70" t="str">
        <f t="shared" si="74"/>
        <v/>
      </c>
      <c r="AB285" s="70" t="str">
        <f t="shared" si="74"/>
        <v/>
      </c>
      <c r="AC285" s="70" t="str">
        <f t="shared" si="74"/>
        <v/>
      </c>
      <c r="AD285" s="70" t="str">
        <f t="shared" si="74"/>
        <v/>
      </c>
      <c r="AE285" s="70" t="str">
        <f t="shared" si="74"/>
        <v/>
      </c>
      <c r="AF285" s="70" t="str">
        <f t="shared" si="74"/>
        <v/>
      </c>
      <c r="AG285" s="70" t="str">
        <f t="shared" si="74"/>
        <v/>
      </c>
      <c r="AH285" s="70" t="str">
        <f t="shared" si="74"/>
        <v/>
      </c>
      <c r="AI285" s="70" t="str">
        <f t="shared" si="74"/>
        <v/>
      </c>
      <c r="AJ285" s="70" t="str">
        <f t="shared" si="74"/>
        <v/>
      </c>
      <c r="AK285" s="70" t="str">
        <f t="shared" si="74"/>
        <v/>
      </c>
      <c r="AL285" s="70" t="str">
        <f t="shared" si="74"/>
        <v/>
      </c>
      <c r="AM285" s="70" t="str">
        <f t="shared" si="74"/>
        <v/>
      </c>
      <c r="AN285" s="70" t="str">
        <f t="shared" si="74"/>
        <v/>
      </c>
      <c r="AO285" s="70" t="str">
        <f t="shared" si="74"/>
        <v/>
      </c>
    </row>
    <row r="286" spans="9:41" collapsed="1" x14ac:dyDescent="0.75">
      <c r="I286" s="71" t="s">
        <v>16</v>
      </c>
      <c r="J286" s="71"/>
      <c r="K286" s="71" t="s">
        <v>64</v>
      </c>
      <c r="L286" s="70">
        <f t="shared" ref="L286:AO286" si="75">IF(AND(TRUE,L$66&lt;&gt;""),L266,"")</f>
        <v>0</v>
      </c>
      <c r="M286" s="70">
        <f t="shared" si="75"/>
        <v>0</v>
      </c>
      <c r="N286" s="70">
        <f t="shared" si="75"/>
        <v>0</v>
      </c>
      <c r="O286" s="70">
        <f t="shared" si="75"/>
        <v>0</v>
      </c>
      <c r="P286" s="70">
        <f t="shared" si="75"/>
        <v>0</v>
      </c>
      <c r="Q286" s="70" t="str">
        <f t="shared" si="75"/>
        <v/>
      </c>
      <c r="R286" s="70" t="str">
        <f t="shared" si="75"/>
        <v/>
      </c>
      <c r="S286" s="70" t="str">
        <f t="shared" si="75"/>
        <v/>
      </c>
      <c r="T286" s="70" t="str">
        <f t="shared" si="75"/>
        <v/>
      </c>
      <c r="U286" s="70" t="str">
        <f t="shared" si="75"/>
        <v/>
      </c>
      <c r="V286" s="70" t="str">
        <f t="shared" si="75"/>
        <v/>
      </c>
      <c r="W286" s="70" t="str">
        <f t="shared" si="75"/>
        <v/>
      </c>
      <c r="X286" s="70" t="str">
        <f t="shared" si="75"/>
        <v/>
      </c>
      <c r="Y286" s="70" t="str">
        <f t="shared" si="75"/>
        <v/>
      </c>
      <c r="Z286" s="70" t="str">
        <f t="shared" si="75"/>
        <v/>
      </c>
      <c r="AA286" s="70" t="str">
        <f t="shared" si="75"/>
        <v/>
      </c>
      <c r="AB286" s="70" t="str">
        <f t="shared" si="75"/>
        <v/>
      </c>
      <c r="AC286" s="70" t="str">
        <f t="shared" si="75"/>
        <v/>
      </c>
      <c r="AD286" s="70" t="str">
        <f t="shared" si="75"/>
        <v/>
      </c>
      <c r="AE286" s="70" t="str">
        <f t="shared" si="75"/>
        <v/>
      </c>
      <c r="AF286" s="70" t="str">
        <f t="shared" si="75"/>
        <v/>
      </c>
      <c r="AG286" s="70" t="str">
        <f t="shared" si="75"/>
        <v/>
      </c>
      <c r="AH286" s="70" t="str">
        <f t="shared" si="75"/>
        <v/>
      </c>
      <c r="AI286" s="70" t="str">
        <f t="shared" si="75"/>
        <v/>
      </c>
      <c r="AJ286" s="70" t="str">
        <f t="shared" si="75"/>
        <v/>
      </c>
      <c r="AK286" s="70" t="str">
        <f t="shared" si="75"/>
        <v/>
      </c>
      <c r="AL286" s="70" t="str">
        <f t="shared" si="75"/>
        <v/>
      </c>
      <c r="AM286" s="70" t="str">
        <f t="shared" si="75"/>
        <v/>
      </c>
      <c r="AN286" s="70" t="str">
        <f t="shared" si="75"/>
        <v/>
      </c>
      <c r="AO286" s="70" t="str">
        <f t="shared" si="75"/>
        <v/>
      </c>
    </row>
    <row r="287" spans="9:41" ht="17" x14ac:dyDescent="1.2">
      <c r="I287" s="61" t="s">
        <v>33</v>
      </c>
      <c r="J287" s="69" t="s">
        <v>23</v>
      </c>
      <c r="K287" s="68"/>
      <c r="L287" s="53">
        <f t="shared" ref="L287:AO287" si="76">IF(AND(TRUE,L$66&lt;&gt;""),L183,"")</f>
        <v>-13000</v>
      </c>
      <c r="M287" s="53">
        <f t="shared" si="76"/>
        <v>0</v>
      </c>
      <c r="N287" s="53">
        <f t="shared" si="76"/>
        <v>0</v>
      </c>
      <c r="O287" s="53">
        <f t="shared" si="76"/>
        <v>0</v>
      </c>
      <c r="P287" s="53">
        <f t="shared" si="76"/>
        <v>0</v>
      </c>
      <c r="Q287" s="53" t="str">
        <f t="shared" si="76"/>
        <v/>
      </c>
      <c r="R287" s="53" t="str">
        <f t="shared" si="76"/>
        <v/>
      </c>
      <c r="S287" s="53" t="str">
        <f t="shared" si="76"/>
        <v/>
      </c>
      <c r="T287" s="53" t="str">
        <f t="shared" si="76"/>
        <v/>
      </c>
      <c r="U287" s="53" t="str">
        <f t="shared" si="76"/>
        <v/>
      </c>
      <c r="V287" s="53" t="str">
        <f t="shared" si="76"/>
        <v/>
      </c>
      <c r="W287" s="53" t="str">
        <f t="shared" si="76"/>
        <v/>
      </c>
      <c r="X287" s="53" t="str">
        <f t="shared" si="76"/>
        <v/>
      </c>
      <c r="Y287" s="53" t="str">
        <f t="shared" si="76"/>
        <v/>
      </c>
      <c r="Z287" s="53" t="str">
        <f t="shared" si="76"/>
        <v/>
      </c>
      <c r="AA287" s="53" t="str">
        <f t="shared" si="76"/>
        <v/>
      </c>
      <c r="AB287" s="53" t="str">
        <f t="shared" si="76"/>
        <v/>
      </c>
      <c r="AC287" s="53" t="str">
        <f t="shared" si="76"/>
        <v/>
      </c>
      <c r="AD287" s="53" t="str">
        <f t="shared" si="76"/>
        <v/>
      </c>
      <c r="AE287" s="53" t="str">
        <f t="shared" si="76"/>
        <v/>
      </c>
      <c r="AF287" s="53" t="str">
        <f t="shared" si="76"/>
        <v/>
      </c>
      <c r="AG287" s="53" t="str">
        <f t="shared" si="76"/>
        <v/>
      </c>
      <c r="AH287" s="53" t="str">
        <f t="shared" si="76"/>
        <v/>
      </c>
      <c r="AI287" s="53" t="str">
        <f t="shared" si="76"/>
        <v/>
      </c>
      <c r="AJ287" s="53" t="str">
        <f t="shared" si="76"/>
        <v/>
      </c>
      <c r="AK287" s="53" t="str">
        <f t="shared" si="76"/>
        <v/>
      </c>
      <c r="AL287" s="53" t="str">
        <f t="shared" si="76"/>
        <v/>
      </c>
      <c r="AM287" s="53" t="str">
        <f t="shared" si="76"/>
        <v/>
      </c>
      <c r="AN287" s="53" t="str">
        <f t="shared" si="76"/>
        <v/>
      </c>
      <c r="AO287" s="53" t="str">
        <f t="shared" si="76"/>
        <v/>
      </c>
    </row>
    <row r="288" spans="9:41" x14ac:dyDescent="0.75">
      <c r="I288" s="65" t="s">
        <v>34</v>
      </c>
      <c r="J288" s="65"/>
      <c r="K288" s="65" t="s">
        <v>64</v>
      </c>
      <c r="L288" s="64">
        <f t="shared" ref="L288:AO288" si="77">IF(AND(TRUE,L$66&lt;&gt;""),SUM(L282:L287),"")</f>
        <v>-16661.28</v>
      </c>
      <c r="M288" s="64">
        <f t="shared" si="77"/>
        <v>-123</v>
      </c>
      <c r="N288" s="64">
        <f t="shared" si="77"/>
        <v>646.6099999999999</v>
      </c>
      <c r="O288" s="64">
        <f t="shared" ca="1" si="77"/>
        <v>18276.61</v>
      </c>
      <c r="P288" s="64">
        <f t="shared" si="77"/>
        <v>0</v>
      </c>
      <c r="Q288" s="64" t="str">
        <f t="shared" si="77"/>
        <v/>
      </c>
      <c r="R288" s="64" t="str">
        <f t="shared" si="77"/>
        <v/>
      </c>
      <c r="S288" s="64" t="str">
        <f t="shared" si="77"/>
        <v/>
      </c>
      <c r="T288" s="64" t="str">
        <f t="shared" si="77"/>
        <v/>
      </c>
      <c r="U288" s="64" t="str">
        <f t="shared" si="77"/>
        <v/>
      </c>
      <c r="V288" s="64" t="str">
        <f t="shared" si="77"/>
        <v/>
      </c>
      <c r="W288" s="64" t="str">
        <f t="shared" si="77"/>
        <v/>
      </c>
      <c r="X288" s="64" t="str">
        <f t="shared" si="77"/>
        <v/>
      </c>
      <c r="Y288" s="64" t="str">
        <f t="shared" si="77"/>
        <v/>
      </c>
      <c r="Z288" s="64" t="str">
        <f t="shared" si="77"/>
        <v/>
      </c>
      <c r="AA288" s="64" t="str">
        <f t="shared" si="77"/>
        <v/>
      </c>
      <c r="AB288" s="64" t="str">
        <f t="shared" si="77"/>
        <v/>
      </c>
      <c r="AC288" s="64" t="str">
        <f t="shared" si="77"/>
        <v/>
      </c>
      <c r="AD288" s="64" t="str">
        <f t="shared" si="77"/>
        <v/>
      </c>
      <c r="AE288" s="64" t="str">
        <f t="shared" si="77"/>
        <v/>
      </c>
      <c r="AF288" s="64" t="str">
        <f t="shared" si="77"/>
        <v/>
      </c>
      <c r="AG288" s="64" t="str">
        <f t="shared" si="77"/>
        <v/>
      </c>
      <c r="AH288" s="64" t="str">
        <f t="shared" si="77"/>
        <v/>
      </c>
      <c r="AI288" s="64" t="str">
        <f t="shared" si="77"/>
        <v/>
      </c>
      <c r="AJ288" s="64" t="str">
        <f t="shared" si="77"/>
        <v/>
      </c>
      <c r="AK288" s="64" t="str">
        <f t="shared" si="77"/>
        <v/>
      </c>
      <c r="AL288" s="64" t="str">
        <f t="shared" si="77"/>
        <v/>
      </c>
      <c r="AM288" s="64" t="str">
        <f t="shared" si="77"/>
        <v/>
      </c>
      <c r="AN288" s="64" t="str">
        <f t="shared" si="77"/>
        <v/>
      </c>
      <c r="AO288" s="64" t="str">
        <f t="shared" si="77"/>
        <v/>
      </c>
    </row>
    <row r="290" spans="9:41" x14ac:dyDescent="0.75">
      <c r="I290" s="66" t="s">
        <v>35</v>
      </c>
      <c r="J290" s="66"/>
      <c r="K290" s="66"/>
      <c r="L290" s="67">
        <f>L288</f>
        <v>-16661.28</v>
      </c>
      <c r="M290" s="67">
        <f t="shared" ref="M290:AO290" si="78">IF(AND(TRUE,M$66&lt;&gt;""),M288+L290,"")</f>
        <v>-16784.28</v>
      </c>
      <c r="N290" s="67">
        <f t="shared" si="78"/>
        <v>-16137.669999999998</v>
      </c>
      <c r="O290" s="67">
        <f t="shared" ca="1" si="78"/>
        <v>2138.9400000000023</v>
      </c>
      <c r="P290" s="67">
        <f t="shared" ca="1" si="78"/>
        <v>2138.9400000000023</v>
      </c>
      <c r="Q290" s="67" t="str">
        <f t="shared" si="78"/>
        <v/>
      </c>
      <c r="R290" s="67" t="str">
        <f t="shared" si="78"/>
        <v/>
      </c>
      <c r="S290" s="67" t="str">
        <f t="shared" si="78"/>
        <v/>
      </c>
      <c r="T290" s="67" t="str">
        <f t="shared" si="78"/>
        <v/>
      </c>
      <c r="U290" s="67" t="str">
        <f t="shared" si="78"/>
        <v/>
      </c>
      <c r="V290" s="67" t="str">
        <f t="shared" si="78"/>
        <v/>
      </c>
      <c r="W290" s="67" t="str">
        <f t="shared" si="78"/>
        <v/>
      </c>
      <c r="X290" s="67" t="str">
        <f t="shared" si="78"/>
        <v/>
      </c>
      <c r="Y290" s="67" t="str">
        <f t="shared" si="78"/>
        <v/>
      </c>
      <c r="Z290" s="67" t="str">
        <f t="shared" si="78"/>
        <v/>
      </c>
      <c r="AA290" s="67" t="str">
        <f t="shared" si="78"/>
        <v/>
      </c>
      <c r="AB290" s="67" t="str">
        <f t="shared" si="78"/>
        <v/>
      </c>
      <c r="AC290" s="67" t="str">
        <f t="shared" si="78"/>
        <v/>
      </c>
      <c r="AD290" s="67" t="str">
        <f t="shared" si="78"/>
        <v/>
      </c>
      <c r="AE290" s="67" t="str">
        <f t="shared" si="78"/>
        <v/>
      </c>
      <c r="AF290" s="67" t="str">
        <f t="shared" si="78"/>
        <v/>
      </c>
      <c r="AG290" s="67" t="str">
        <f t="shared" si="78"/>
        <v/>
      </c>
      <c r="AH290" s="67" t="str">
        <f t="shared" si="78"/>
        <v/>
      </c>
      <c r="AI290" s="67" t="str">
        <f t="shared" si="78"/>
        <v/>
      </c>
      <c r="AJ290" s="67" t="str">
        <f t="shared" si="78"/>
        <v/>
      </c>
      <c r="AK290" s="67" t="str">
        <f t="shared" si="78"/>
        <v/>
      </c>
      <c r="AL290" s="67" t="str">
        <f t="shared" si="78"/>
        <v/>
      </c>
      <c r="AM290" s="67" t="str">
        <f t="shared" si="78"/>
        <v/>
      </c>
      <c r="AN290" s="67" t="str">
        <f t="shared" si="78"/>
        <v/>
      </c>
      <c r="AO290" s="67" t="str">
        <f t="shared" si="78"/>
        <v/>
      </c>
    </row>
    <row r="291" spans="9:41" x14ac:dyDescent="0.75">
      <c r="I291" s="66" t="s">
        <v>29</v>
      </c>
      <c r="J291" s="66"/>
      <c r="K291" s="66"/>
      <c r="L291" s="59">
        <f t="shared" ref="L291:AO291" si="79">IF(AND(TRUE,L$66&lt;&gt;""),L271,"")</f>
        <v>1</v>
      </c>
      <c r="M291" s="59">
        <f t="shared" si="79"/>
        <v>1.0087784286042041</v>
      </c>
      <c r="N291" s="59">
        <f t="shared" si="79"/>
        <v>1.026102777557254</v>
      </c>
      <c r="O291" s="59">
        <f t="shared" si="79"/>
        <v>1.0442069556195057</v>
      </c>
      <c r="P291" s="59">
        <f t="shared" si="79"/>
        <v>1.0642213341175808</v>
      </c>
      <c r="Q291" s="59" t="str">
        <f t="shared" si="79"/>
        <v/>
      </c>
      <c r="R291" s="59" t="str">
        <f t="shared" si="79"/>
        <v/>
      </c>
      <c r="S291" s="59" t="str">
        <f t="shared" si="79"/>
        <v/>
      </c>
      <c r="T291" s="59" t="str">
        <f t="shared" si="79"/>
        <v/>
      </c>
      <c r="U291" s="59" t="str">
        <f t="shared" si="79"/>
        <v/>
      </c>
      <c r="V291" s="59" t="str">
        <f t="shared" si="79"/>
        <v/>
      </c>
      <c r="W291" s="59" t="str">
        <f t="shared" si="79"/>
        <v/>
      </c>
      <c r="X291" s="59" t="str">
        <f t="shared" si="79"/>
        <v/>
      </c>
      <c r="Y291" s="59" t="str">
        <f t="shared" si="79"/>
        <v/>
      </c>
      <c r="Z291" s="59" t="str">
        <f t="shared" si="79"/>
        <v/>
      </c>
      <c r="AA291" s="59" t="str">
        <f t="shared" si="79"/>
        <v/>
      </c>
      <c r="AB291" s="59" t="str">
        <f t="shared" si="79"/>
        <v/>
      </c>
      <c r="AC291" s="59" t="str">
        <f t="shared" si="79"/>
        <v/>
      </c>
      <c r="AD291" s="59" t="str">
        <f t="shared" si="79"/>
        <v/>
      </c>
      <c r="AE291" s="59" t="str">
        <f t="shared" si="79"/>
        <v/>
      </c>
      <c r="AF291" s="59" t="str">
        <f t="shared" si="79"/>
        <v/>
      </c>
      <c r="AG291" s="59" t="str">
        <f t="shared" si="79"/>
        <v/>
      </c>
      <c r="AH291" s="59" t="str">
        <f t="shared" si="79"/>
        <v/>
      </c>
      <c r="AI291" s="59" t="str">
        <f t="shared" si="79"/>
        <v/>
      </c>
      <c r="AJ291" s="59" t="str">
        <f t="shared" si="79"/>
        <v/>
      </c>
      <c r="AK291" s="59" t="str">
        <f t="shared" si="79"/>
        <v/>
      </c>
      <c r="AL291" s="59" t="str">
        <f t="shared" si="79"/>
        <v/>
      </c>
      <c r="AM291" s="59" t="str">
        <f t="shared" si="79"/>
        <v/>
      </c>
      <c r="AN291" s="59" t="str">
        <f t="shared" si="79"/>
        <v/>
      </c>
      <c r="AO291" s="59" t="str">
        <f t="shared" si="79"/>
        <v/>
      </c>
    </row>
    <row r="292" spans="9:41" x14ac:dyDescent="0.75">
      <c r="I292" s="65" t="s">
        <v>36</v>
      </c>
      <c r="J292" s="65"/>
      <c r="K292" s="65" t="s">
        <v>64</v>
      </c>
      <c r="L292" s="64">
        <f t="shared" ref="L292:AO292" si="80">IF(AND(TRUE,L$66&lt;&gt;""),L288/L291,"")</f>
        <v>-16661.28</v>
      </c>
      <c r="M292" s="64">
        <f t="shared" si="80"/>
        <v>-121.92964927906806</v>
      </c>
      <c r="N292" s="64">
        <f t="shared" si="80"/>
        <v>630.16104638106845</v>
      </c>
      <c r="O292" s="64">
        <f t="shared" ca="1" si="80"/>
        <v>17502.861766666625</v>
      </c>
      <c r="P292" s="64">
        <f t="shared" si="80"/>
        <v>0</v>
      </c>
      <c r="Q292" s="64" t="str">
        <f t="shared" si="80"/>
        <v/>
      </c>
      <c r="R292" s="64" t="str">
        <f t="shared" si="80"/>
        <v/>
      </c>
      <c r="S292" s="64" t="str">
        <f t="shared" si="80"/>
        <v/>
      </c>
      <c r="T292" s="64" t="str">
        <f t="shared" si="80"/>
        <v/>
      </c>
      <c r="U292" s="64" t="str">
        <f t="shared" si="80"/>
        <v/>
      </c>
      <c r="V292" s="64" t="str">
        <f t="shared" si="80"/>
        <v/>
      </c>
      <c r="W292" s="64" t="str">
        <f t="shared" si="80"/>
        <v/>
      </c>
      <c r="X292" s="64" t="str">
        <f t="shared" si="80"/>
        <v/>
      </c>
      <c r="Y292" s="64" t="str">
        <f t="shared" si="80"/>
        <v/>
      </c>
      <c r="Z292" s="64" t="str">
        <f t="shared" si="80"/>
        <v/>
      </c>
      <c r="AA292" s="64" t="str">
        <f t="shared" si="80"/>
        <v/>
      </c>
      <c r="AB292" s="64" t="str">
        <f t="shared" si="80"/>
        <v/>
      </c>
      <c r="AC292" s="64" t="str">
        <f t="shared" si="80"/>
        <v/>
      </c>
      <c r="AD292" s="64" t="str">
        <f t="shared" si="80"/>
        <v/>
      </c>
      <c r="AE292" s="64" t="str">
        <f t="shared" si="80"/>
        <v/>
      </c>
      <c r="AF292" s="64" t="str">
        <f t="shared" si="80"/>
        <v/>
      </c>
      <c r="AG292" s="64" t="str">
        <f t="shared" si="80"/>
        <v/>
      </c>
      <c r="AH292" s="64" t="str">
        <f t="shared" si="80"/>
        <v/>
      </c>
      <c r="AI292" s="64" t="str">
        <f t="shared" si="80"/>
        <v/>
      </c>
      <c r="AJ292" s="64" t="str">
        <f t="shared" si="80"/>
        <v/>
      </c>
      <c r="AK292" s="64" t="str">
        <f t="shared" si="80"/>
        <v/>
      </c>
      <c r="AL292" s="64" t="str">
        <f t="shared" si="80"/>
        <v/>
      </c>
      <c r="AM292" s="64" t="str">
        <f t="shared" si="80"/>
        <v/>
      </c>
      <c r="AN292" s="64" t="str">
        <f t="shared" si="80"/>
        <v/>
      </c>
      <c r="AO292" s="64" t="str">
        <f t="shared" si="80"/>
        <v/>
      </c>
    </row>
    <row r="293" spans="9:41" x14ac:dyDescent="0.75">
      <c r="I293" s="65" t="s">
        <v>9</v>
      </c>
      <c r="J293" s="65"/>
      <c r="K293" s="65" t="s">
        <v>64</v>
      </c>
      <c r="L293" s="64">
        <f>L292</f>
        <v>-16661.28</v>
      </c>
      <c r="M293" s="64">
        <f t="shared" ref="M293:AO293" si="81">IF(AND(TRUE,M$66&lt;&gt;""),M292+L293,"")</f>
        <v>-16783.209649279066</v>
      </c>
      <c r="N293" s="64">
        <f t="shared" si="81"/>
        <v>-16153.048602897998</v>
      </c>
      <c r="O293" s="64">
        <f t="shared" ca="1" si="81"/>
        <v>1349.8131637686274</v>
      </c>
      <c r="P293" s="64">
        <f t="shared" ca="1" si="81"/>
        <v>1349.8131637686274</v>
      </c>
      <c r="Q293" s="64" t="str">
        <f t="shared" si="81"/>
        <v/>
      </c>
      <c r="R293" s="64" t="str">
        <f t="shared" si="81"/>
        <v/>
      </c>
      <c r="S293" s="64" t="str">
        <f t="shared" si="81"/>
        <v/>
      </c>
      <c r="T293" s="64" t="str">
        <f t="shared" si="81"/>
        <v/>
      </c>
      <c r="U293" s="64" t="str">
        <f t="shared" si="81"/>
        <v/>
      </c>
      <c r="V293" s="64" t="str">
        <f t="shared" si="81"/>
        <v/>
      </c>
      <c r="W293" s="64" t="str">
        <f t="shared" si="81"/>
        <v/>
      </c>
      <c r="X293" s="64" t="str">
        <f t="shared" si="81"/>
        <v/>
      </c>
      <c r="Y293" s="64" t="str">
        <f t="shared" si="81"/>
        <v/>
      </c>
      <c r="Z293" s="64" t="str">
        <f t="shared" si="81"/>
        <v/>
      </c>
      <c r="AA293" s="64" t="str">
        <f t="shared" si="81"/>
        <v/>
      </c>
      <c r="AB293" s="64" t="str">
        <f t="shared" si="81"/>
        <v/>
      </c>
      <c r="AC293" s="64" t="str">
        <f t="shared" si="81"/>
        <v/>
      </c>
      <c r="AD293" s="64" t="str">
        <f t="shared" si="81"/>
        <v/>
      </c>
      <c r="AE293" s="64" t="str">
        <f t="shared" si="81"/>
        <v/>
      </c>
      <c r="AF293" s="64" t="str">
        <f t="shared" si="81"/>
        <v/>
      </c>
      <c r="AG293" s="64" t="str">
        <f t="shared" si="81"/>
        <v/>
      </c>
      <c r="AH293" s="64" t="str">
        <f t="shared" si="81"/>
        <v/>
      </c>
      <c r="AI293" s="64" t="str">
        <f t="shared" si="81"/>
        <v/>
      </c>
      <c r="AJ293" s="64" t="str">
        <f t="shared" si="81"/>
        <v/>
      </c>
      <c r="AK293" s="64" t="str">
        <f t="shared" si="81"/>
        <v/>
      </c>
      <c r="AL293" s="64" t="str">
        <f t="shared" si="81"/>
        <v/>
      </c>
      <c r="AM293" s="64" t="str">
        <f t="shared" si="81"/>
        <v/>
      </c>
      <c r="AN293" s="64" t="str">
        <f t="shared" si="81"/>
        <v/>
      </c>
      <c r="AO293" s="64" t="str">
        <f t="shared" si="81"/>
        <v/>
      </c>
    </row>
    <row r="294" spans="9:41" x14ac:dyDescent="0.75"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V294" s="62"/>
    </row>
    <row r="295" spans="9:41" x14ac:dyDescent="0.75">
      <c r="I295" s="65" t="s">
        <v>7</v>
      </c>
      <c r="J295" s="65"/>
      <c r="K295" s="65" t="s">
        <v>64</v>
      </c>
      <c r="L295" s="60">
        <f ca="1">IRR(L288:AO288)</f>
        <v>4.1383850953994106E-2</v>
      </c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</row>
    <row r="296" spans="9:41" s="1" customFormat="1" x14ac:dyDescent="0.75"/>
    <row r="297" spans="9:41" s="1" customFormat="1" x14ac:dyDescent="0.75"/>
    <row r="298" spans="9:41" s="1" customFormat="1" x14ac:dyDescent="0.75">
      <c r="M298" s="264"/>
    </row>
    <row r="299" spans="9:41" s="1" customFormat="1" x14ac:dyDescent="0.75"/>
    <row r="300" spans="9:41" s="1" customFormat="1" x14ac:dyDescent="0.75">
      <c r="I300" s="333" t="s">
        <v>205</v>
      </c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  <c r="Z300" s="333"/>
      <c r="AA300" s="333"/>
      <c r="AB300" s="333"/>
      <c r="AC300" s="333"/>
      <c r="AD300" s="333"/>
      <c r="AE300" s="333"/>
      <c r="AF300" s="333"/>
      <c r="AG300" s="333"/>
      <c r="AH300" s="333"/>
      <c r="AI300" s="333"/>
      <c r="AJ300" s="333"/>
      <c r="AK300" s="333"/>
      <c r="AL300" s="333"/>
      <c r="AM300" s="333"/>
      <c r="AN300" s="333"/>
      <c r="AO300" s="333"/>
    </row>
    <row r="301" spans="9:41" s="1" customFormat="1" x14ac:dyDescent="0.75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V301" s="3"/>
    </row>
    <row r="302" spans="9:41" s="139" customFormat="1" x14ac:dyDescent="0.75">
      <c r="I302" s="179" t="s">
        <v>18</v>
      </c>
      <c r="J302" s="179" t="s">
        <v>19</v>
      </c>
      <c r="K302" s="179" t="s">
        <v>20</v>
      </c>
      <c r="L302" s="178">
        <f>YEAR($E$4)</f>
        <v>2023</v>
      </c>
      <c r="M302" s="178">
        <f t="shared" ref="M302:AO302" si="82">IF(L302&lt;&gt;"",IF(L302+1&lt;=YEAR($E$4)+$E$5+$D$62,L302+1,""),"")</f>
        <v>2024</v>
      </c>
      <c r="N302" s="178">
        <f t="shared" si="82"/>
        <v>2025</v>
      </c>
      <c r="O302" s="178">
        <f t="shared" si="82"/>
        <v>2026</v>
      </c>
      <c r="P302" s="178" t="str">
        <f t="shared" si="82"/>
        <v/>
      </c>
      <c r="Q302" s="178" t="str">
        <f t="shared" si="82"/>
        <v/>
      </c>
      <c r="R302" s="178" t="str">
        <f t="shared" si="82"/>
        <v/>
      </c>
      <c r="S302" s="178" t="str">
        <f t="shared" si="82"/>
        <v/>
      </c>
      <c r="T302" s="178" t="str">
        <f t="shared" si="82"/>
        <v/>
      </c>
      <c r="U302" s="178" t="str">
        <f t="shared" si="82"/>
        <v/>
      </c>
      <c r="V302" s="178" t="str">
        <f t="shared" si="82"/>
        <v/>
      </c>
      <c r="W302" s="178" t="str">
        <f t="shared" si="82"/>
        <v/>
      </c>
      <c r="X302" s="178" t="str">
        <f t="shared" si="82"/>
        <v/>
      </c>
      <c r="Y302" s="178" t="str">
        <f t="shared" si="82"/>
        <v/>
      </c>
      <c r="Z302" s="178" t="str">
        <f t="shared" si="82"/>
        <v/>
      </c>
      <c r="AA302" s="178" t="str">
        <f t="shared" si="82"/>
        <v/>
      </c>
      <c r="AB302" s="178" t="str">
        <f t="shared" si="82"/>
        <v/>
      </c>
      <c r="AC302" s="178" t="str">
        <f t="shared" si="82"/>
        <v/>
      </c>
      <c r="AD302" s="178" t="str">
        <f t="shared" si="82"/>
        <v/>
      </c>
      <c r="AE302" s="178" t="str">
        <f t="shared" si="82"/>
        <v/>
      </c>
      <c r="AF302" s="178" t="str">
        <f t="shared" si="82"/>
        <v/>
      </c>
      <c r="AG302" s="178" t="str">
        <f t="shared" si="82"/>
        <v/>
      </c>
      <c r="AH302" s="178" t="str">
        <f t="shared" si="82"/>
        <v/>
      </c>
      <c r="AI302" s="178" t="str">
        <f t="shared" si="82"/>
        <v/>
      </c>
      <c r="AJ302" s="178" t="str">
        <f t="shared" si="82"/>
        <v/>
      </c>
      <c r="AK302" s="178" t="str">
        <f t="shared" si="82"/>
        <v/>
      </c>
      <c r="AL302" s="178" t="str">
        <f t="shared" si="82"/>
        <v/>
      </c>
      <c r="AM302" s="178" t="str">
        <f t="shared" si="82"/>
        <v/>
      </c>
      <c r="AN302" s="178" t="str">
        <f t="shared" si="82"/>
        <v/>
      </c>
      <c r="AO302" s="178" t="str">
        <f t="shared" si="82"/>
        <v/>
      </c>
    </row>
    <row r="303" spans="9:41" s="1" customFormat="1" x14ac:dyDescent="0.75"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V303" s="3"/>
    </row>
    <row r="304" spans="9:41" s="1" customFormat="1" x14ac:dyDescent="0.75">
      <c r="I304" s="10" t="s">
        <v>0</v>
      </c>
      <c r="J304" s="10"/>
      <c r="K304" s="11" t="s">
        <v>217</v>
      </c>
      <c r="L304" s="11">
        <f t="shared" ref="L304:AO304" si="83">IF(AND(TRUE,L$66&lt;&gt;""),L318-L338,"")</f>
        <v>13000</v>
      </c>
      <c r="M304" s="11">
        <f t="shared" si="83"/>
        <v>13000</v>
      </c>
      <c r="N304" s="11">
        <f t="shared" si="83"/>
        <v>13000</v>
      </c>
      <c r="O304" s="11">
        <f t="shared" si="83"/>
        <v>13000</v>
      </c>
      <c r="P304" s="11">
        <f t="shared" si="83"/>
        <v>13000</v>
      </c>
      <c r="Q304" s="11" t="str">
        <f t="shared" si="83"/>
        <v/>
      </c>
      <c r="R304" s="11" t="str">
        <f t="shared" si="83"/>
        <v/>
      </c>
      <c r="S304" s="11" t="str">
        <f t="shared" si="83"/>
        <v/>
      </c>
      <c r="T304" s="11" t="str">
        <f t="shared" si="83"/>
        <v/>
      </c>
      <c r="U304" s="11" t="str">
        <f t="shared" si="83"/>
        <v/>
      </c>
      <c r="V304" s="11" t="str">
        <f t="shared" si="83"/>
        <v/>
      </c>
      <c r="W304" s="11" t="str">
        <f t="shared" si="83"/>
        <v/>
      </c>
      <c r="X304" s="11" t="str">
        <f t="shared" si="83"/>
        <v/>
      </c>
      <c r="Y304" s="11" t="str">
        <f t="shared" si="83"/>
        <v/>
      </c>
      <c r="Z304" s="11" t="str">
        <f t="shared" si="83"/>
        <v/>
      </c>
      <c r="AA304" s="11" t="str">
        <f t="shared" si="83"/>
        <v/>
      </c>
      <c r="AB304" s="11" t="str">
        <f t="shared" si="83"/>
        <v/>
      </c>
      <c r="AC304" s="11" t="str">
        <f t="shared" si="83"/>
        <v/>
      </c>
      <c r="AD304" s="11" t="str">
        <f t="shared" si="83"/>
        <v/>
      </c>
      <c r="AE304" s="11" t="str">
        <f t="shared" si="83"/>
        <v/>
      </c>
      <c r="AF304" s="11" t="str">
        <f t="shared" si="83"/>
        <v/>
      </c>
      <c r="AG304" s="11" t="str">
        <f t="shared" si="83"/>
        <v/>
      </c>
      <c r="AH304" s="11" t="str">
        <f t="shared" si="83"/>
        <v/>
      </c>
      <c r="AI304" s="11" t="str">
        <f t="shared" si="83"/>
        <v/>
      </c>
      <c r="AJ304" s="11" t="str">
        <f t="shared" si="83"/>
        <v/>
      </c>
      <c r="AK304" s="11" t="str">
        <f t="shared" si="83"/>
        <v/>
      </c>
      <c r="AL304" s="11" t="str">
        <f t="shared" si="83"/>
        <v/>
      </c>
      <c r="AM304" s="11" t="str">
        <f t="shared" si="83"/>
        <v/>
      </c>
      <c r="AN304" s="11" t="str">
        <f t="shared" si="83"/>
        <v/>
      </c>
      <c r="AO304" s="11" t="str">
        <f t="shared" si="83"/>
        <v/>
      </c>
    </row>
    <row r="305" spans="9:41" s="1" customFormat="1" x14ac:dyDescent="0.75">
      <c r="I305" s="10" t="s">
        <v>214</v>
      </c>
      <c r="J305" s="260"/>
      <c r="K305" s="267" t="s">
        <v>217</v>
      </c>
      <c r="L305" s="11">
        <f>IF(AND(TRUE,L$66&lt;&gt;""),L304/L291,"")</f>
        <v>13000</v>
      </c>
      <c r="M305" s="11">
        <f t="shared" ref="M305:AO305" si="84">IF(AND(TRUE,M$66&lt;&gt;""),M304/M291,"")</f>
        <v>12886.873501039714</v>
      </c>
      <c r="N305" s="11">
        <f t="shared" si="84"/>
        <v>12669.296180006328</v>
      </c>
      <c r="O305" s="11">
        <f t="shared" si="84"/>
        <v>12449.639345954536</v>
      </c>
      <c r="P305" s="11">
        <f t="shared" si="84"/>
        <v>12215.504034016754</v>
      </c>
      <c r="Q305" s="11" t="str">
        <f t="shared" si="84"/>
        <v/>
      </c>
      <c r="R305" s="11" t="str">
        <f t="shared" si="84"/>
        <v/>
      </c>
      <c r="S305" s="11" t="str">
        <f t="shared" si="84"/>
        <v/>
      </c>
      <c r="T305" s="11" t="str">
        <f t="shared" si="84"/>
        <v/>
      </c>
      <c r="U305" s="11" t="str">
        <f t="shared" si="84"/>
        <v/>
      </c>
      <c r="V305" s="11" t="str">
        <f t="shared" si="84"/>
        <v/>
      </c>
      <c r="W305" s="11" t="str">
        <f t="shared" si="84"/>
        <v/>
      </c>
      <c r="X305" s="11" t="str">
        <f t="shared" si="84"/>
        <v/>
      </c>
      <c r="Y305" s="11" t="str">
        <f t="shared" si="84"/>
        <v/>
      </c>
      <c r="Z305" s="11" t="str">
        <f t="shared" si="84"/>
        <v/>
      </c>
      <c r="AA305" s="11" t="str">
        <f t="shared" si="84"/>
        <v/>
      </c>
      <c r="AB305" s="11" t="str">
        <f t="shared" si="84"/>
        <v/>
      </c>
      <c r="AC305" s="11" t="str">
        <f t="shared" si="84"/>
        <v/>
      </c>
      <c r="AD305" s="11" t="str">
        <f t="shared" si="84"/>
        <v/>
      </c>
      <c r="AE305" s="11" t="str">
        <f t="shared" si="84"/>
        <v/>
      </c>
      <c r="AF305" s="11" t="str">
        <f t="shared" si="84"/>
        <v/>
      </c>
      <c r="AG305" s="11" t="str">
        <f t="shared" si="84"/>
        <v/>
      </c>
      <c r="AH305" s="11" t="str">
        <f t="shared" si="84"/>
        <v/>
      </c>
      <c r="AI305" s="11" t="str">
        <f t="shared" si="84"/>
        <v/>
      </c>
      <c r="AJ305" s="11" t="str">
        <f t="shared" si="84"/>
        <v/>
      </c>
      <c r="AK305" s="11" t="str">
        <f t="shared" si="84"/>
        <v/>
      </c>
      <c r="AL305" s="11" t="str">
        <f t="shared" si="84"/>
        <v/>
      </c>
      <c r="AM305" s="11" t="str">
        <f t="shared" si="84"/>
        <v/>
      </c>
      <c r="AN305" s="11" t="str">
        <f t="shared" si="84"/>
        <v/>
      </c>
      <c r="AO305" s="11" t="str">
        <f t="shared" si="84"/>
        <v/>
      </c>
    </row>
    <row r="306" spans="9:41" s="1" customFormat="1" x14ac:dyDescent="0.75">
      <c r="I306" s="2"/>
      <c r="J306" s="2" t="s">
        <v>215</v>
      </c>
      <c r="K306" s="2" t="s">
        <v>5</v>
      </c>
      <c r="L306" s="262">
        <f t="shared" ref="L306:AO306" si="85">IF(AND(TRUE,L$66&lt;&gt;""),SUMIFS($D:$D,$B:$B,$J306,$C:$C,$K306,$E:$E,"&lt;="&amp;DATE(L$302,1,1),$F:$F,"&gt;="&amp;DATE(L$302,1,1)),"")</f>
        <v>0</v>
      </c>
      <c r="M306" s="262">
        <f t="shared" si="85"/>
        <v>0</v>
      </c>
      <c r="N306" s="262">
        <f t="shared" si="85"/>
        <v>0</v>
      </c>
      <c r="O306" s="262">
        <f t="shared" si="85"/>
        <v>0</v>
      </c>
      <c r="P306" s="262">
        <f t="shared" si="85"/>
        <v>0</v>
      </c>
      <c r="Q306" s="262" t="str">
        <f t="shared" si="85"/>
        <v/>
      </c>
      <c r="R306" s="262" t="str">
        <f t="shared" si="85"/>
        <v/>
      </c>
      <c r="S306" s="262" t="str">
        <f t="shared" si="85"/>
        <v/>
      </c>
      <c r="T306" s="262" t="str">
        <f t="shared" si="85"/>
        <v/>
      </c>
      <c r="U306" s="262" t="str">
        <f t="shared" si="85"/>
        <v/>
      </c>
      <c r="V306" s="262" t="str">
        <f t="shared" si="85"/>
        <v/>
      </c>
      <c r="W306" s="262" t="str">
        <f t="shared" si="85"/>
        <v/>
      </c>
      <c r="X306" s="262" t="str">
        <f t="shared" si="85"/>
        <v/>
      </c>
      <c r="Y306" s="262" t="str">
        <f t="shared" si="85"/>
        <v/>
      </c>
      <c r="Z306" s="262" t="str">
        <f t="shared" si="85"/>
        <v/>
      </c>
      <c r="AA306" s="262" t="str">
        <f t="shared" si="85"/>
        <v/>
      </c>
      <c r="AB306" s="262" t="str">
        <f t="shared" si="85"/>
        <v/>
      </c>
      <c r="AC306" s="262" t="str">
        <f t="shared" si="85"/>
        <v/>
      </c>
      <c r="AD306" s="262" t="str">
        <f t="shared" si="85"/>
        <v/>
      </c>
      <c r="AE306" s="262" t="str">
        <f t="shared" si="85"/>
        <v/>
      </c>
      <c r="AF306" s="262" t="str">
        <f t="shared" si="85"/>
        <v/>
      </c>
      <c r="AG306" s="262" t="str">
        <f t="shared" si="85"/>
        <v/>
      </c>
      <c r="AH306" s="262" t="str">
        <f t="shared" si="85"/>
        <v/>
      </c>
      <c r="AI306" s="262" t="str">
        <f t="shared" si="85"/>
        <v/>
      </c>
      <c r="AJ306" s="262" t="str">
        <f t="shared" si="85"/>
        <v/>
      </c>
      <c r="AK306" s="262" t="str">
        <f t="shared" si="85"/>
        <v/>
      </c>
      <c r="AL306" s="262" t="str">
        <f t="shared" si="85"/>
        <v/>
      </c>
      <c r="AM306" s="262" t="str">
        <f t="shared" si="85"/>
        <v/>
      </c>
      <c r="AN306" s="262" t="str">
        <f t="shared" si="85"/>
        <v/>
      </c>
      <c r="AO306" s="262" t="str">
        <f t="shared" si="85"/>
        <v/>
      </c>
    </row>
    <row r="307" spans="9:41" s="1" customFormat="1" x14ac:dyDescent="0.75">
      <c r="I307" s="245"/>
      <c r="J307" s="168" t="s">
        <v>3</v>
      </c>
      <c r="K307" s="168" t="s">
        <v>85</v>
      </c>
      <c r="L307" s="263">
        <f>IF(AND(TRUE,L$66&lt;&gt;""),SUMIFS($D:$D,$B:$B,$J307,$C:$C,$K307),"")</f>
        <v>-13000</v>
      </c>
      <c r="M307" s="263"/>
      <c r="N307" s="263"/>
      <c r="O307" s="263"/>
      <c r="P307" s="263"/>
      <c r="Q307" s="263"/>
      <c r="R307" s="263"/>
      <c r="S307" s="263"/>
      <c r="T307" s="263"/>
      <c r="U307" s="263"/>
      <c r="V307" s="248"/>
      <c r="W307" s="248"/>
      <c r="X307" s="248"/>
      <c r="Y307" s="248"/>
      <c r="Z307" s="248"/>
      <c r="AA307" s="248"/>
      <c r="AB307" s="248"/>
      <c r="AC307" s="248"/>
      <c r="AD307" s="248"/>
      <c r="AE307" s="248"/>
      <c r="AF307" s="248"/>
      <c r="AG307" s="248"/>
      <c r="AH307" s="248"/>
      <c r="AI307" s="248"/>
      <c r="AJ307" s="248"/>
      <c r="AK307" s="248"/>
      <c r="AL307" s="248"/>
      <c r="AM307" s="248"/>
      <c r="AN307" s="248"/>
      <c r="AO307" s="248"/>
    </row>
    <row r="308" spans="9:41" s="1" customFormat="1" ht="17" x14ac:dyDescent="1.2">
      <c r="I308" s="245"/>
      <c r="J308" s="245" t="s">
        <v>2</v>
      </c>
      <c r="K308" s="253"/>
      <c r="L308" s="263">
        <f>IF(AND(TRUE,L$66&lt;&gt;""),L307,"")</f>
        <v>-13000</v>
      </c>
      <c r="M308" s="263">
        <f>IF(AND(TRUE,M$66&lt;&gt;""),L308*(1+M306),"")</f>
        <v>-13000</v>
      </c>
      <c r="N308" s="263">
        <f t="shared" ref="N308:AO308" si="86">IF(AND(TRUE,N$66&lt;&gt;""),M308*(1+N306),"")</f>
        <v>-13000</v>
      </c>
      <c r="O308" s="263">
        <f t="shared" si="86"/>
        <v>-13000</v>
      </c>
      <c r="P308" s="263">
        <f t="shared" si="86"/>
        <v>-13000</v>
      </c>
      <c r="Q308" s="263" t="str">
        <f t="shared" si="86"/>
        <v/>
      </c>
      <c r="R308" s="263" t="str">
        <f t="shared" si="86"/>
        <v/>
      </c>
      <c r="S308" s="263" t="str">
        <f t="shared" si="86"/>
        <v/>
      </c>
      <c r="T308" s="263" t="str">
        <f t="shared" si="86"/>
        <v/>
      </c>
      <c r="U308" s="263" t="str">
        <f t="shared" si="86"/>
        <v/>
      </c>
      <c r="V308" s="263" t="str">
        <f t="shared" si="86"/>
        <v/>
      </c>
      <c r="W308" s="263" t="str">
        <f t="shared" si="86"/>
        <v/>
      </c>
      <c r="X308" s="263" t="str">
        <f t="shared" si="86"/>
        <v/>
      </c>
      <c r="Y308" s="263" t="str">
        <f t="shared" si="86"/>
        <v/>
      </c>
      <c r="Z308" s="263" t="str">
        <f t="shared" si="86"/>
        <v/>
      </c>
      <c r="AA308" s="263" t="str">
        <f t="shared" si="86"/>
        <v/>
      </c>
      <c r="AB308" s="263" t="str">
        <f t="shared" si="86"/>
        <v/>
      </c>
      <c r="AC308" s="263" t="str">
        <f t="shared" si="86"/>
        <v/>
      </c>
      <c r="AD308" s="263" t="str">
        <f t="shared" si="86"/>
        <v/>
      </c>
      <c r="AE308" s="263" t="str">
        <f t="shared" si="86"/>
        <v/>
      </c>
      <c r="AF308" s="263" t="str">
        <f t="shared" si="86"/>
        <v/>
      </c>
      <c r="AG308" s="263" t="str">
        <f t="shared" si="86"/>
        <v/>
      </c>
      <c r="AH308" s="263" t="str">
        <f t="shared" si="86"/>
        <v/>
      </c>
      <c r="AI308" s="263" t="str">
        <f t="shared" si="86"/>
        <v/>
      </c>
      <c r="AJ308" s="263" t="str">
        <f t="shared" si="86"/>
        <v/>
      </c>
      <c r="AK308" s="263" t="str">
        <f t="shared" si="86"/>
        <v/>
      </c>
      <c r="AL308" s="263" t="str">
        <f t="shared" si="86"/>
        <v/>
      </c>
      <c r="AM308" s="263" t="str">
        <f t="shared" si="86"/>
        <v/>
      </c>
      <c r="AN308" s="263" t="str">
        <f t="shared" si="86"/>
        <v/>
      </c>
      <c r="AO308" s="263" t="str">
        <f t="shared" si="86"/>
        <v/>
      </c>
    </row>
    <row r="309" spans="9:41" s="1" customFormat="1" ht="17" x14ac:dyDescent="1.2">
      <c r="I309" s="245"/>
      <c r="J309" s="245"/>
      <c r="K309" s="244"/>
      <c r="L309" s="253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  <c r="AC309" s="248"/>
      <c r="AD309" s="248"/>
      <c r="AE309" s="248"/>
      <c r="AF309" s="248"/>
      <c r="AG309" s="248"/>
      <c r="AH309" s="248"/>
      <c r="AI309" s="248"/>
      <c r="AJ309" s="248"/>
      <c r="AK309" s="248"/>
      <c r="AL309" s="248"/>
      <c r="AM309" s="248"/>
      <c r="AN309" s="248"/>
      <c r="AO309" s="248"/>
    </row>
    <row r="310" spans="9:41" s="1" customFormat="1" ht="17" x14ac:dyDescent="1.2">
      <c r="I310" s="245"/>
      <c r="J310" s="245"/>
      <c r="K310" s="253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  <c r="AC310" s="248"/>
      <c r="AD310" s="248"/>
      <c r="AE310" s="248"/>
      <c r="AF310" s="248"/>
      <c r="AG310" s="248"/>
      <c r="AH310" s="248"/>
      <c r="AI310" s="248"/>
      <c r="AJ310" s="248"/>
      <c r="AK310" s="248"/>
      <c r="AL310" s="248"/>
      <c r="AM310" s="248"/>
      <c r="AN310" s="248"/>
      <c r="AO310" s="248"/>
    </row>
    <row r="311" spans="9:41" s="1" customFormat="1" x14ac:dyDescent="0.75">
      <c r="I311" s="6" t="s">
        <v>206</v>
      </c>
      <c r="J311" s="6"/>
      <c r="K311" s="268" t="s">
        <v>217</v>
      </c>
      <c r="L311" s="7">
        <f>IF(AND(TRUE,L$66&lt;&gt;""),SUM(L308:L310),"")</f>
        <v>-13000</v>
      </c>
      <c r="M311" s="7">
        <f t="shared" ref="M311:AO311" si="87">IF(AND(TRUE,M$66&lt;&gt;""),SUM(M308:M310),"")</f>
        <v>-13000</v>
      </c>
      <c r="N311" s="7">
        <f t="shared" si="87"/>
        <v>-13000</v>
      </c>
      <c r="O311" s="7">
        <f t="shared" si="87"/>
        <v>-13000</v>
      </c>
      <c r="P311" s="7">
        <f t="shared" si="87"/>
        <v>-13000</v>
      </c>
      <c r="Q311" s="7" t="str">
        <f t="shared" si="87"/>
        <v/>
      </c>
      <c r="R311" s="7" t="str">
        <f t="shared" si="87"/>
        <v/>
      </c>
      <c r="S311" s="7" t="str">
        <f t="shared" si="87"/>
        <v/>
      </c>
      <c r="T311" s="7" t="str">
        <f t="shared" si="87"/>
        <v/>
      </c>
      <c r="U311" s="7" t="str">
        <f t="shared" si="87"/>
        <v/>
      </c>
      <c r="V311" s="7" t="str">
        <f t="shared" si="87"/>
        <v/>
      </c>
      <c r="W311" s="7" t="str">
        <f t="shared" si="87"/>
        <v/>
      </c>
      <c r="X311" s="7" t="str">
        <f t="shared" si="87"/>
        <v/>
      </c>
      <c r="Y311" s="7" t="str">
        <f t="shared" si="87"/>
        <v/>
      </c>
      <c r="Z311" s="7" t="str">
        <f t="shared" si="87"/>
        <v/>
      </c>
      <c r="AA311" s="7" t="str">
        <f t="shared" si="87"/>
        <v/>
      </c>
      <c r="AB311" s="7" t="str">
        <f t="shared" si="87"/>
        <v/>
      </c>
      <c r="AC311" s="7" t="str">
        <f t="shared" si="87"/>
        <v/>
      </c>
      <c r="AD311" s="7" t="str">
        <f t="shared" si="87"/>
        <v/>
      </c>
      <c r="AE311" s="7" t="str">
        <f t="shared" si="87"/>
        <v/>
      </c>
      <c r="AF311" s="7" t="str">
        <f t="shared" si="87"/>
        <v/>
      </c>
      <c r="AG311" s="7" t="str">
        <f t="shared" si="87"/>
        <v/>
      </c>
      <c r="AH311" s="7" t="str">
        <f t="shared" si="87"/>
        <v/>
      </c>
      <c r="AI311" s="7" t="str">
        <f t="shared" si="87"/>
        <v/>
      </c>
      <c r="AJ311" s="7" t="str">
        <f t="shared" si="87"/>
        <v/>
      </c>
      <c r="AK311" s="7" t="str">
        <f t="shared" si="87"/>
        <v/>
      </c>
      <c r="AL311" s="7" t="str">
        <f t="shared" si="87"/>
        <v/>
      </c>
      <c r="AM311" s="7" t="str">
        <f t="shared" si="87"/>
        <v/>
      </c>
      <c r="AN311" s="7" t="str">
        <f t="shared" si="87"/>
        <v/>
      </c>
      <c r="AO311" s="7" t="str">
        <f t="shared" si="87"/>
        <v/>
      </c>
    </row>
    <row r="312" spans="9:41" s="1" customFormat="1" hidden="1" outlineLevel="1" x14ac:dyDescent="0.75"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V312" s="3"/>
    </row>
    <row r="313" spans="9:41" s="1" customFormat="1" ht="17" hidden="1" outlineLevel="1" x14ac:dyDescent="1.2">
      <c r="I313" s="245"/>
      <c r="J313" s="4"/>
      <c r="K313" s="254"/>
      <c r="L313" s="254"/>
      <c r="M313" s="254"/>
      <c r="N313" s="25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253"/>
    </row>
    <row r="314" spans="9:41" s="1" customFormat="1" ht="17" hidden="1" outlineLevel="1" x14ac:dyDescent="1.2">
      <c r="I314" s="245"/>
      <c r="J314" s="245"/>
      <c r="K314" s="244"/>
      <c r="L314" s="244"/>
      <c r="M314" s="244"/>
      <c r="N314" s="25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9:41" s="1" customFormat="1" ht="17" hidden="1" outlineLevel="1" x14ac:dyDescent="1.2">
      <c r="I315" s="245"/>
      <c r="J315" s="245"/>
      <c r="K315" s="244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253"/>
      <c r="AM315" s="253"/>
      <c r="AN315" s="253"/>
      <c r="AO315" s="253"/>
    </row>
    <row r="316" spans="9:41" s="1" customFormat="1" ht="17" hidden="1" outlineLevel="1" x14ac:dyDescent="1.2">
      <c r="I316" s="2"/>
      <c r="J316" s="2"/>
      <c r="K316" s="24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9:41" s="1" customFormat="1" collapsed="1" x14ac:dyDescent="0.75">
      <c r="I317" s="6" t="s">
        <v>207</v>
      </c>
      <c r="J317" s="6"/>
      <c r="K317" s="268" t="s">
        <v>217</v>
      </c>
      <c r="L317" s="7">
        <f t="shared" ref="L317:AO317" si="88">IF(AND(TRUE,L$66&lt;&gt;""),SUM(L313:L316),"")</f>
        <v>0</v>
      </c>
      <c r="M317" s="7">
        <f t="shared" si="88"/>
        <v>0</v>
      </c>
      <c r="N317" s="7">
        <f t="shared" si="88"/>
        <v>0</v>
      </c>
      <c r="O317" s="7">
        <f t="shared" si="88"/>
        <v>0</v>
      </c>
      <c r="P317" s="7">
        <f t="shared" si="88"/>
        <v>0</v>
      </c>
      <c r="Q317" s="7" t="str">
        <f t="shared" si="88"/>
        <v/>
      </c>
      <c r="R317" s="7" t="str">
        <f t="shared" si="88"/>
        <v/>
      </c>
      <c r="S317" s="7" t="str">
        <f t="shared" si="88"/>
        <v/>
      </c>
      <c r="T317" s="7" t="str">
        <f t="shared" si="88"/>
        <v/>
      </c>
      <c r="U317" s="7" t="str">
        <f t="shared" si="88"/>
        <v/>
      </c>
      <c r="V317" s="7" t="str">
        <f t="shared" si="88"/>
        <v/>
      </c>
      <c r="W317" s="7" t="str">
        <f t="shared" si="88"/>
        <v/>
      </c>
      <c r="X317" s="7" t="str">
        <f t="shared" si="88"/>
        <v/>
      </c>
      <c r="Y317" s="7" t="str">
        <f t="shared" si="88"/>
        <v/>
      </c>
      <c r="Z317" s="7" t="str">
        <f t="shared" si="88"/>
        <v/>
      </c>
      <c r="AA317" s="7" t="str">
        <f t="shared" si="88"/>
        <v/>
      </c>
      <c r="AB317" s="7" t="str">
        <f t="shared" si="88"/>
        <v/>
      </c>
      <c r="AC317" s="7" t="str">
        <f t="shared" si="88"/>
        <v/>
      </c>
      <c r="AD317" s="7" t="str">
        <f t="shared" si="88"/>
        <v/>
      </c>
      <c r="AE317" s="7" t="str">
        <f t="shared" si="88"/>
        <v/>
      </c>
      <c r="AF317" s="7" t="str">
        <f t="shared" si="88"/>
        <v/>
      </c>
      <c r="AG317" s="7" t="str">
        <f t="shared" si="88"/>
        <v/>
      </c>
      <c r="AH317" s="7" t="str">
        <f t="shared" si="88"/>
        <v/>
      </c>
      <c r="AI317" s="7" t="str">
        <f t="shared" si="88"/>
        <v/>
      </c>
      <c r="AJ317" s="7" t="str">
        <f t="shared" si="88"/>
        <v/>
      </c>
      <c r="AK317" s="7" t="str">
        <f t="shared" si="88"/>
        <v/>
      </c>
      <c r="AL317" s="7" t="str">
        <f t="shared" si="88"/>
        <v/>
      </c>
      <c r="AM317" s="7" t="str">
        <f t="shared" si="88"/>
        <v/>
      </c>
      <c r="AN317" s="7" t="str">
        <f t="shared" si="88"/>
        <v/>
      </c>
      <c r="AO317" s="7" t="str">
        <f t="shared" si="88"/>
        <v/>
      </c>
    </row>
    <row r="318" spans="9:41" s="1" customFormat="1" x14ac:dyDescent="0.75">
      <c r="I318" s="10" t="s">
        <v>208</v>
      </c>
      <c r="J318" s="10"/>
      <c r="K318" s="11"/>
      <c r="L318" s="11">
        <f t="shared" ref="L318:AO318" si="89">IF(AND(TRUE,L$66&lt;&gt;""),L311+L317,"")</f>
        <v>-13000</v>
      </c>
      <c r="M318" s="11">
        <f t="shared" si="89"/>
        <v>-13000</v>
      </c>
      <c r="N318" s="11">
        <f t="shared" si="89"/>
        <v>-13000</v>
      </c>
      <c r="O318" s="11">
        <f t="shared" si="89"/>
        <v>-13000</v>
      </c>
      <c r="P318" s="11">
        <f t="shared" si="89"/>
        <v>-13000</v>
      </c>
      <c r="Q318" s="11" t="str">
        <f t="shared" si="89"/>
        <v/>
      </c>
      <c r="R318" s="11" t="str">
        <f t="shared" si="89"/>
        <v/>
      </c>
      <c r="S318" s="11" t="str">
        <f t="shared" si="89"/>
        <v/>
      </c>
      <c r="T318" s="11" t="str">
        <f t="shared" si="89"/>
        <v/>
      </c>
      <c r="U318" s="11" t="str">
        <f t="shared" si="89"/>
        <v/>
      </c>
      <c r="V318" s="11" t="str">
        <f t="shared" si="89"/>
        <v/>
      </c>
      <c r="W318" s="11" t="str">
        <f t="shared" si="89"/>
        <v/>
      </c>
      <c r="X318" s="11" t="str">
        <f t="shared" si="89"/>
        <v/>
      </c>
      <c r="Y318" s="11" t="str">
        <f t="shared" si="89"/>
        <v/>
      </c>
      <c r="Z318" s="11" t="str">
        <f t="shared" si="89"/>
        <v/>
      </c>
      <c r="AA318" s="11" t="str">
        <f t="shared" si="89"/>
        <v/>
      </c>
      <c r="AB318" s="11" t="str">
        <f t="shared" si="89"/>
        <v/>
      </c>
      <c r="AC318" s="11" t="str">
        <f t="shared" si="89"/>
        <v/>
      </c>
      <c r="AD318" s="11" t="str">
        <f t="shared" si="89"/>
        <v/>
      </c>
      <c r="AE318" s="11" t="str">
        <f t="shared" si="89"/>
        <v/>
      </c>
      <c r="AF318" s="11" t="str">
        <f t="shared" si="89"/>
        <v/>
      </c>
      <c r="AG318" s="11" t="str">
        <f t="shared" si="89"/>
        <v/>
      </c>
      <c r="AH318" s="11" t="str">
        <f t="shared" si="89"/>
        <v/>
      </c>
      <c r="AI318" s="11" t="str">
        <f t="shared" si="89"/>
        <v/>
      </c>
      <c r="AJ318" s="11" t="str">
        <f t="shared" si="89"/>
        <v/>
      </c>
      <c r="AK318" s="11" t="str">
        <f t="shared" si="89"/>
        <v/>
      </c>
      <c r="AL318" s="11" t="str">
        <f t="shared" si="89"/>
        <v/>
      </c>
      <c r="AM318" s="11" t="str">
        <f t="shared" si="89"/>
        <v/>
      </c>
      <c r="AN318" s="11" t="str">
        <f t="shared" si="89"/>
        <v/>
      </c>
      <c r="AO318" s="11" t="str">
        <f t="shared" si="89"/>
        <v/>
      </c>
    </row>
    <row r="319" spans="9:41" s="1" customFormat="1" x14ac:dyDescent="0.75">
      <c r="I319" s="250" t="s">
        <v>212</v>
      </c>
      <c r="J319" s="250"/>
      <c r="K319" s="251"/>
      <c r="L319" s="251">
        <f>L318</f>
        <v>-13000</v>
      </c>
      <c r="M319" s="251">
        <f t="shared" ref="M319:AO319" si="90">M318-L318</f>
        <v>0</v>
      </c>
      <c r="N319" s="251">
        <f t="shared" si="90"/>
        <v>0</v>
      </c>
      <c r="O319" s="251">
        <f t="shared" si="90"/>
        <v>0</v>
      </c>
      <c r="P319" s="251">
        <f t="shared" si="90"/>
        <v>0</v>
      </c>
      <c r="Q319" s="251" t="e">
        <f t="shared" si="90"/>
        <v>#VALUE!</v>
      </c>
      <c r="R319" s="251" t="e">
        <f t="shared" si="90"/>
        <v>#VALUE!</v>
      </c>
      <c r="S319" s="251" t="e">
        <f t="shared" si="90"/>
        <v>#VALUE!</v>
      </c>
      <c r="T319" s="251" t="e">
        <f t="shared" si="90"/>
        <v>#VALUE!</v>
      </c>
      <c r="U319" s="251" t="e">
        <f t="shared" si="90"/>
        <v>#VALUE!</v>
      </c>
      <c r="V319" s="251" t="e">
        <f t="shared" si="90"/>
        <v>#VALUE!</v>
      </c>
      <c r="W319" s="251" t="e">
        <f t="shared" si="90"/>
        <v>#VALUE!</v>
      </c>
      <c r="X319" s="251" t="e">
        <f t="shared" si="90"/>
        <v>#VALUE!</v>
      </c>
      <c r="Y319" s="251" t="e">
        <f t="shared" si="90"/>
        <v>#VALUE!</v>
      </c>
      <c r="Z319" s="251" t="e">
        <f t="shared" si="90"/>
        <v>#VALUE!</v>
      </c>
      <c r="AA319" s="251" t="e">
        <f t="shared" si="90"/>
        <v>#VALUE!</v>
      </c>
      <c r="AB319" s="251" t="e">
        <f t="shared" si="90"/>
        <v>#VALUE!</v>
      </c>
      <c r="AC319" s="251" t="e">
        <f t="shared" si="90"/>
        <v>#VALUE!</v>
      </c>
      <c r="AD319" s="251" t="e">
        <f t="shared" si="90"/>
        <v>#VALUE!</v>
      </c>
      <c r="AE319" s="251" t="e">
        <f t="shared" si="90"/>
        <v>#VALUE!</v>
      </c>
      <c r="AF319" s="251" t="e">
        <f t="shared" si="90"/>
        <v>#VALUE!</v>
      </c>
      <c r="AG319" s="251" t="e">
        <f t="shared" si="90"/>
        <v>#VALUE!</v>
      </c>
      <c r="AH319" s="251" t="e">
        <f t="shared" si="90"/>
        <v>#VALUE!</v>
      </c>
      <c r="AI319" s="251" t="e">
        <f t="shared" si="90"/>
        <v>#VALUE!</v>
      </c>
      <c r="AJ319" s="251" t="e">
        <f t="shared" si="90"/>
        <v>#VALUE!</v>
      </c>
      <c r="AK319" s="251" t="e">
        <f t="shared" si="90"/>
        <v>#VALUE!</v>
      </c>
      <c r="AL319" s="251" t="e">
        <f t="shared" si="90"/>
        <v>#VALUE!</v>
      </c>
      <c r="AM319" s="251" t="e">
        <f t="shared" si="90"/>
        <v>#VALUE!</v>
      </c>
      <c r="AN319" s="251" t="e">
        <f t="shared" si="90"/>
        <v>#VALUE!</v>
      </c>
      <c r="AO319" s="251" t="e">
        <f t="shared" si="90"/>
        <v>#VALUE!</v>
      </c>
    </row>
    <row r="325" spans="9:41" s="1" customFormat="1" x14ac:dyDescent="0.75">
      <c r="I325" s="247" t="s">
        <v>211</v>
      </c>
      <c r="J325" s="8"/>
      <c r="K325" s="9" t="s">
        <v>217</v>
      </c>
      <c r="L325" s="9">
        <f>IF(AND(TRUE,L$66&lt;&gt;""),SUM(L321:L324),"")</f>
        <v>0</v>
      </c>
      <c r="M325" s="9">
        <f t="shared" ref="M325:AO325" si="91">IF(AND(TRUE,M$66&lt;&gt;""),SUM(M321:M324),"")</f>
        <v>0</v>
      </c>
      <c r="N325" s="9">
        <f t="shared" si="91"/>
        <v>0</v>
      </c>
      <c r="O325" s="9">
        <f t="shared" si="91"/>
        <v>0</v>
      </c>
      <c r="P325" s="9">
        <f t="shared" si="91"/>
        <v>0</v>
      </c>
      <c r="Q325" s="9" t="str">
        <f t="shared" si="91"/>
        <v/>
      </c>
      <c r="R325" s="9" t="str">
        <f t="shared" si="91"/>
        <v/>
      </c>
      <c r="S325" s="9" t="str">
        <f t="shared" si="91"/>
        <v/>
      </c>
      <c r="T325" s="9" t="str">
        <f t="shared" si="91"/>
        <v/>
      </c>
      <c r="U325" s="9" t="str">
        <f t="shared" si="91"/>
        <v/>
      </c>
      <c r="V325" s="9" t="str">
        <f t="shared" si="91"/>
        <v/>
      </c>
      <c r="W325" s="9" t="str">
        <f t="shared" si="91"/>
        <v/>
      </c>
      <c r="X325" s="9" t="str">
        <f t="shared" si="91"/>
        <v/>
      </c>
      <c r="Y325" s="9" t="str">
        <f t="shared" si="91"/>
        <v/>
      </c>
      <c r="Z325" s="9" t="str">
        <f t="shared" si="91"/>
        <v/>
      </c>
      <c r="AA325" s="9" t="str">
        <f t="shared" si="91"/>
        <v/>
      </c>
      <c r="AB325" s="9" t="str">
        <f t="shared" si="91"/>
        <v/>
      </c>
      <c r="AC325" s="9" t="str">
        <f t="shared" si="91"/>
        <v/>
      </c>
      <c r="AD325" s="9" t="str">
        <f t="shared" si="91"/>
        <v/>
      </c>
      <c r="AE325" s="9" t="str">
        <f t="shared" si="91"/>
        <v/>
      </c>
      <c r="AF325" s="9" t="str">
        <f t="shared" si="91"/>
        <v/>
      </c>
      <c r="AG325" s="9" t="str">
        <f t="shared" si="91"/>
        <v/>
      </c>
      <c r="AH325" s="9" t="str">
        <f t="shared" si="91"/>
        <v/>
      </c>
      <c r="AI325" s="9" t="str">
        <f t="shared" si="91"/>
        <v/>
      </c>
      <c r="AJ325" s="9" t="str">
        <f t="shared" si="91"/>
        <v/>
      </c>
      <c r="AK325" s="9" t="str">
        <f t="shared" si="91"/>
        <v/>
      </c>
      <c r="AL325" s="9" t="str">
        <f t="shared" si="91"/>
        <v/>
      </c>
      <c r="AM325" s="9" t="str">
        <f t="shared" si="91"/>
        <v/>
      </c>
      <c r="AN325" s="9" t="str">
        <f t="shared" si="91"/>
        <v/>
      </c>
      <c r="AO325" s="9" t="str">
        <f t="shared" si="91"/>
        <v/>
      </c>
    </row>
    <row r="326" spans="9:41" s="1" customFormat="1" x14ac:dyDescent="0.75">
      <c r="I326" s="2"/>
      <c r="J326" s="168" t="s">
        <v>3</v>
      </c>
      <c r="K326" s="168" t="s">
        <v>85</v>
      </c>
      <c r="L326" s="263">
        <f>IF(AND(TRUE,L$66&lt;&gt;""),SUMIFS($D:$D,$B:$B,$J326,$C:$C,$K326),"")</f>
        <v>-13000</v>
      </c>
      <c r="M326" s="3"/>
      <c r="N326" s="3"/>
      <c r="O326" s="3"/>
      <c r="P326" s="3"/>
      <c r="Q326" s="3"/>
      <c r="R326" s="3"/>
      <c r="S326" s="3"/>
      <c r="T326" s="3"/>
      <c r="V326" s="3"/>
    </row>
    <row r="327" spans="9:41" s="1" customFormat="1" x14ac:dyDescent="0.75">
      <c r="I327" s="245"/>
      <c r="J327" s="4" t="s">
        <v>58</v>
      </c>
      <c r="K327" s="4" t="s">
        <v>216</v>
      </c>
      <c r="L327" s="248">
        <f>IF(AND(TRUE,L$66&lt;&gt;""),L90,"")</f>
        <v>-13000</v>
      </c>
      <c r="M327" s="248">
        <f t="shared" ref="M327:AO327" si="92">IF(AND(TRUE,M$66&lt;&gt;""),M90,"")</f>
        <v>0</v>
      </c>
      <c r="N327" s="248">
        <f t="shared" si="92"/>
        <v>0</v>
      </c>
      <c r="O327" s="248">
        <f t="shared" si="92"/>
        <v>0</v>
      </c>
      <c r="P327" s="248">
        <f t="shared" si="92"/>
        <v>0</v>
      </c>
      <c r="Q327" s="248" t="str">
        <f t="shared" si="92"/>
        <v/>
      </c>
      <c r="R327" s="248" t="str">
        <f t="shared" si="92"/>
        <v/>
      </c>
      <c r="S327" s="248" t="str">
        <f t="shared" si="92"/>
        <v/>
      </c>
      <c r="T327" s="248" t="str">
        <f t="shared" si="92"/>
        <v/>
      </c>
      <c r="U327" s="248" t="str">
        <f t="shared" si="92"/>
        <v/>
      </c>
      <c r="V327" s="248" t="str">
        <f t="shared" si="92"/>
        <v/>
      </c>
      <c r="W327" s="248" t="str">
        <f t="shared" si="92"/>
        <v/>
      </c>
      <c r="X327" s="248" t="str">
        <f t="shared" si="92"/>
        <v/>
      </c>
      <c r="Y327" s="248" t="str">
        <f t="shared" si="92"/>
        <v/>
      </c>
      <c r="Z327" s="248" t="str">
        <f t="shared" si="92"/>
        <v/>
      </c>
      <c r="AA327" s="248" t="str">
        <f t="shared" si="92"/>
        <v/>
      </c>
      <c r="AB327" s="248" t="str">
        <f t="shared" si="92"/>
        <v/>
      </c>
      <c r="AC327" s="248" t="str">
        <f t="shared" si="92"/>
        <v/>
      </c>
      <c r="AD327" s="248" t="str">
        <f t="shared" si="92"/>
        <v/>
      </c>
      <c r="AE327" s="248" t="str">
        <f t="shared" si="92"/>
        <v/>
      </c>
      <c r="AF327" s="248" t="str">
        <f t="shared" si="92"/>
        <v/>
      </c>
      <c r="AG327" s="248" t="str">
        <f t="shared" si="92"/>
        <v/>
      </c>
      <c r="AH327" s="248" t="str">
        <f t="shared" si="92"/>
        <v/>
      </c>
      <c r="AI327" s="248" t="str">
        <f t="shared" si="92"/>
        <v/>
      </c>
      <c r="AJ327" s="248" t="str">
        <f t="shared" si="92"/>
        <v/>
      </c>
      <c r="AK327" s="248" t="str">
        <f t="shared" si="92"/>
        <v/>
      </c>
      <c r="AL327" s="248" t="str">
        <f t="shared" si="92"/>
        <v/>
      </c>
      <c r="AM327" s="248" t="str">
        <f t="shared" si="92"/>
        <v/>
      </c>
      <c r="AN327" s="248" t="str">
        <f t="shared" si="92"/>
        <v/>
      </c>
      <c r="AO327" s="248" t="str">
        <f t="shared" si="92"/>
        <v/>
      </c>
    </row>
    <row r="328" spans="9:41" s="1" customFormat="1" x14ac:dyDescent="0.75">
      <c r="I328" s="245"/>
      <c r="J328" s="245"/>
      <c r="K328" s="244"/>
      <c r="L328" s="248">
        <f>IF(AND(TRUE,L$66&lt;&gt;""),L326+L327,"")</f>
        <v>-26000</v>
      </c>
      <c r="M328" s="248">
        <f>IF(AND(TRUE,M$66&lt;&gt;""),L328+M327,"")</f>
        <v>-26000</v>
      </c>
      <c r="N328" s="248">
        <f t="shared" ref="N328:AO328" si="93">IF(AND(TRUE,N$66&lt;&gt;""),M328+N327,"")</f>
        <v>-26000</v>
      </c>
      <c r="O328" s="248">
        <f t="shared" si="93"/>
        <v>-26000</v>
      </c>
      <c r="P328" s="248">
        <f t="shared" si="93"/>
        <v>-26000</v>
      </c>
      <c r="Q328" s="248" t="str">
        <f t="shared" si="93"/>
        <v/>
      </c>
      <c r="R328" s="248" t="str">
        <f t="shared" si="93"/>
        <v/>
      </c>
      <c r="S328" s="248" t="str">
        <f t="shared" si="93"/>
        <v/>
      </c>
      <c r="T328" s="248" t="str">
        <f t="shared" si="93"/>
        <v/>
      </c>
      <c r="U328" s="248" t="str">
        <f t="shared" si="93"/>
        <v/>
      </c>
      <c r="V328" s="248" t="str">
        <f t="shared" si="93"/>
        <v/>
      </c>
      <c r="W328" s="248" t="str">
        <f t="shared" si="93"/>
        <v/>
      </c>
      <c r="X328" s="248" t="str">
        <f t="shared" si="93"/>
        <v/>
      </c>
      <c r="Y328" s="248" t="str">
        <f t="shared" si="93"/>
        <v/>
      </c>
      <c r="Z328" s="248" t="str">
        <f t="shared" si="93"/>
        <v/>
      </c>
      <c r="AA328" s="248" t="str">
        <f t="shared" si="93"/>
        <v/>
      </c>
      <c r="AB328" s="248" t="str">
        <f t="shared" si="93"/>
        <v/>
      </c>
      <c r="AC328" s="248" t="str">
        <f t="shared" si="93"/>
        <v/>
      </c>
      <c r="AD328" s="248" t="str">
        <f t="shared" si="93"/>
        <v/>
      </c>
      <c r="AE328" s="248" t="str">
        <f t="shared" si="93"/>
        <v/>
      </c>
      <c r="AF328" s="248" t="str">
        <f t="shared" si="93"/>
        <v/>
      </c>
      <c r="AG328" s="248" t="str">
        <f t="shared" si="93"/>
        <v/>
      </c>
      <c r="AH328" s="248" t="str">
        <f t="shared" si="93"/>
        <v/>
      </c>
      <c r="AI328" s="248" t="str">
        <f t="shared" si="93"/>
        <v/>
      </c>
      <c r="AJ328" s="248" t="str">
        <f t="shared" si="93"/>
        <v/>
      </c>
      <c r="AK328" s="248" t="str">
        <f t="shared" si="93"/>
        <v/>
      </c>
      <c r="AL328" s="248" t="str">
        <f t="shared" si="93"/>
        <v/>
      </c>
      <c r="AM328" s="248" t="str">
        <f t="shared" si="93"/>
        <v/>
      </c>
      <c r="AN328" s="248" t="str">
        <f t="shared" si="93"/>
        <v/>
      </c>
      <c r="AO328" s="248" t="str">
        <f t="shared" si="93"/>
        <v/>
      </c>
    </row>
    <row r="329" spans="9:41" s="1" customFormat="1" x14ac:dyDescent="0.75">
      <c r="I329" s="245"/>
      <c r="J329" s="245"/>
      <c r="K329" s="244"/>
      <c r="L329" s="244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  <c r="AC329" s="248"/>
      <c r="AD329" s="248"/>
      <c r="AE329" s="248"/>
      <c r="AF329" s="248"/>
      <c r="AG329" s="248"/>
      <c r="AH329" s="248"/>
      <c r="AI329" s="248"/>
      <c r="AJ329" s="248"/>
      <c r="AK329" s="248"/>
      <c r="AL329" s="248"/>
      <c r="AM329" s="248"/>
      <c r="AN329" s="248"/>
      <c r="AO329" s="248"/>
    </row>
    <row r="330" spans="9:41" s="1" customFormat="1" x14ac:dyDescent="0.75">
      <c r="I330" s="245"/>
      <c r="J330" s="245"/>
      <c r="K330" s="244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  <c r="AE330" s="248"/>
      <c r="AF330" s="248"/>
      <c r="AG330" s="248"/>
      <c r="AH330" s="248"/>
      <c r="AI330" s="248"/>
      <c r="AJ330" s="248"/>
      <c r="AK330" s="248"/>
      <c r="AL330" s="248"/>
      <c r="AM330" s="248"/>
      <c r="AN330" s="248"/>
      <c r="AO330" s="248"/>
    </row>
    <row r="331" spans="9:41" s="1" customFormat="1" x14ac:dyDescent="0.75">
      <c r="I331" s="247" t="s">
        <v>210</v>
      </c>
      <c r="J331" s="8"/>
      <c r="K331" s="9" t="s">
        <v>217</v>
      </c>
      <c r="L331" s="9">
        <f>IF(AND(TRUE,L$66&lt;&gt;""),SUM(L328:L330),"")</f>
        <v>-26000</v>
      </c>
      <c r="M331" s="9">
        <f t="shared" ref="M331:AO331" si="94">IF(AND(TRUE,M$66&lt;&gt;""),SUM(M328:M330),"")</f>
        <v>-26000</v>
      </c>
      <c r="N331" s="9">
        <f t="shared" si="94"/>
        <v>-26000</v>
      </c>
      <c r="O331" s="9">
        <f t="shared" si="94"/>
        <v>-26000</v>
      </c>
      <c r="P331" s="9">
        <f t="shared" si="94"/>
        <v>-26000</v>
      </c>
      <c r="Q331" s="9" t="str">
        <f t="shared" si="94"/>
        <v/>
      </c>
      <c r="R331" s="9" t="str">
        <f t="shared" si="94"/>
        <v/>
      </c>
      <c r="S331" s="9" t="str">
        <f t="shared" si="94"/>
        <v/>
      </c>
      <c r="T331" s="9" t="str">
        <f t="shared" si="94"/>
        <v/>
      </c>
      <c r="U331" s="9" t="str">
        <f t="shared" si="94"/>
        <v/>
      </c>
      <c r="V331" s="9" t="str">
        <f t="shared" si="94"/>
        <v/>
      </c>
      <c r="W331" s="9" t="str">
        <f t="shared" si="94"/>
        <v/>
      </c>
      <c r="X331" s="9" t="str">
        <f t="shared" si="94"/>
        <v/>
      </c>
      <c r="Y331" s="9" t="str">
        <f t="shared" si="94"/>
        <v/>
      </c>
      <c r="Z331" s="9" t="str">
        <f t="shared" si="94"/>
        <v/>
      </c>
      <c r="AA331" s="9" t="str">
        <f t="shared" si="94"/>
        <v/>
      </c>
      <c r="AB331" s="9" t="str">
        <f t="shared" si="94"/>
        <v/>
      </c>
      <c r="AC331" s="9" t="str">
        <f t="shared" si="94"/>
        <v/>
      </c>
      <c r="AD331" s="9" t="str">
        <f t="shared" si="94"/>
        <v/>
      </c>
      <c r="AE331" s="9" t="str">
        <f t="shared" si="94"/>
        <v/>
      </c>
      <c r="AF331" s="9" t="str">
        <f t="shared" si="94"/>
        <v/>
      </c>
      <c r="AG331" s="9" t="str">
        <f t="shared" si="94"/>
        <v/>
      </c>
      <c r="AH331" s="9" t="str">
        <f t="shared" si="94"/>
        <v/>
      </c>
      <c r="AI331" s="9" t="str">
        <f t="shared" si="94"/>
        <v/>
      </c>
      <c r="AJ331" s="9" t="str">
        <f t="shared" si="94"/>
        <v/>
      </c>
      <c r="AK331" s="9" t="str">
        <f t="shared" si="94"/>
        <v/>
      </c>
      <c r="AL331" s="9" t="str">
        <f t="shared" si="94"/>
        <v/>
      </c>
      <c r="AM331" s="9" t="str">
        <f t="shared" si="94"/>
        <v/>
      </c>
      <c r="AN331" s="9" t="str">
        <f t="shared" si="94"/>
        <v/>
      </c>
      <c r="AO331" s="9" t="str">
        <f t="shared" si="94"/>
        <v/>
      </c>
    </row>
    <row r="332" spans="9:41" s="1" customFormat="1" hidden="1" outlineLevel="1" x14ac:dyDescent="0.75"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V332" s="3"/>
    </row>
    <row r="333" spans="9:41" s="1" customFormat="1" ht="17" hidden="1" outlineLevel="1" x14ac:dyDescent="1.2">
      <c r="I333" s="245"/>
      <c r="J333" s="4"/>
      <c r="K333" s="244"/>
      <c r="L333" s="24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9:41" s="1" customFormat="1" ht="17" hidden="1" outlineLevel="1" x14ac:dyDescent="1.2">
      <c r="I334" s="245"/>
      <c r="J334" s="245"/>
      <c r="K334" s="24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9:41" s="1" customFormat="1" ht="17" hidden="1" outlineLevel="1" x14ac:dyDescent="1.2">
      <c r="I335" s="245"/>
      <c r="J335" s="245"/>
      <c r="K335" s="24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9:41" s="1" customFormat="1" ht="17" hidden="1" outlineLevel="1" x14ac:dyDescent="1.2">
      <c r="I336" s="2"/>
      <c r="J336" s="2"/>
      <c r="K336" s="24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9:41" s="1" customFormat="1" collapsed="1" x14ac:dyDescent="0.75">
      <c r="I337" s="252" t="s">
        <v>213</v>
      </c>
      <c r="J337" s="8"/>
      <c r="K337" s="9" t="s">
        <v>217</v>
      </c>
      <c r="L337" s="9">
        <f t="shared" ref="L337:AO337" si="95">IF(AND(TRUE,L$66&lt;&gt;""),SUM(L333:L336),"")</f>
        <v>0</v>
      </c>
      <c r="M337" s="9">
        <f t="shared" si="95"/>
        <v>0</v>
      </c>
      <c r="N337" s="9">
        <f t="shared" si="95"/>
        <v>0</v>
      </c>
      <c r="O337" s="9">
        <f t="shared" si="95"/>
        <v>0</v>
      </c>
      <c r="P337" s="9">
        <f t="shared" si="95"/>
        <v>0</v>
      </c>
      <c r="Q337" s="9" t="str">
        <f t="shared" si="95"/>
        <v/>
      </c>
      <c r="R337" s="9" t="str">
        <f t="shared" si="95"/>
        <v/>
      </c>
      <c r="S337" s="9" t="str">
        <f t="shared" si="95"/>
        <v/>
      </c>
      <c r="T337" s="9" t="str">
        <f t="shared" si="95"/>
        <v/>
      </c>
      <c r="U337" s="9" t="str">
        <f t="shared" si="95"/>
        <v/>
      </c>
      <c r="V337" s="9" t="str">
        <f t="shared" si="95"/>
        <v/>
      </c>
      <c r="W337" s="9" t="str">
        <f t="shared" si="95"/>
        <v/>
      </c>
      <c r="X337" s="9" t="str">
        <f t="shared" si="95"/>
        <v/>
      </c>
      <c r="Y337" s="9" t="str">
        <f t="shared" si="95"/>
        <v/>
      </c>
      <c r="Z337" s="9" t="str">
        <f t="shared" si="95"/>
        <v/>
      </c>
      <c r="AA337" s="9" t="str">
        <f t="shared" si="95"/>
        <v/>
      </c>
      <c r="AB337" s="9" t="str">
        <f t="shared" si="95"/>
        <v/>
      </c>
      <c r="AC337" s="9" t="str">
        <f t="shared" si="95"/>
        <v/>
      </c>
      <c r="AD337" s="9" t="str">
        <f t="shared" si="95"/>
        <v/>
      </c>
      <c r="AE337" s="9" t="str">
        <f t="shared" si="95"/>
        <v/>
      </c>
      <c r="AF337" s="9" t="str">
        <f t="shared" si="95"/>
        <v/>
      </c>
      <c r="AG337" s="9" t="str">
        <f t="shared" si="95"/>
        <v/>
      </c>
      <c r="AH337" s="9" t="str">
        <f t="shared" si="95"/>
        <v/>
      </c>
      <c r="AI337" s="9" t="str">
        <f t="shared" si="95"/>
        <v/>
      </c>
      <c r="AJ337" s="9" t="str">
        <f t="shared" si="95"/>
        <v/>
      </c>
      <c r="AK337" s="9" t="str">
        <f t="shared" si="95"/>
        <v/>
      </c>
      <c r="AL337" s="9" t="str">
        <f t="shared" si="95"/>
        <v/>
      </c>
      <c r="AM337" s="9" t="str">
        <f t="shared" si="95"/>
        <v/>
      </c>
      <c r="AN337" s="9" t="str">
        <f t="shared" si="95"/>
        <v/>
      </c>
      <c r="AO337" s="9" t="str">
        <f t="shared" si="95"/>
        <v/>
      </c>
    </row>
    <row r="338" spans="9:41" s="1" customFormat="1" x14ac:dyDescent="0.75">
      <c r="I338" s="10" t="s">
        <v>209</v>
      </c>
      <c r="J338" s="10"/>
      <c r="K338" s="11"/>
      <c r="L338" s="11">
        <f t="shared" ref="L338:AO338" si="96">IF(AND(TRUE,L$66&lt;&gt;""),L325+L331+L337,"")</f>
        <v>-26000</v>
      </c>
      <c r="M338" s="11">
        <f t="shared" si="96"/>
        <v>-26000</v>
      </c>
      <c r="N338" s="11">
        <f t="shared" si="96"/>
        <v>-26000</v>
      </c>
      <c r="O338" s="11">
        <f t="shared" si="96"/>
        <v>-26000</v>
      </c>
      <c r="P338" s="11">
        <f t="shared" si="96"/>
        <v>-26000</v>
      </c>
      <c r="Q338" s="11" t="str">
        <f t="shared" si="96"/>
        <v/>
      </c>
      <c r="R338" s="11" t="str">
        <f t="shared" si="96"/>
        <v/>
      </c>
      <c r="S338" s="11" t="str">
        <f t="shared" si="96"/>
        <v/>
      </c>
      <c r="T338" s="11" t="str">
        <f t="shared" si="96"/>
        <v/>
      </c>
      <c r="U338" s="11" t="str">
        <f t="shared" si="96"/>
        <v/>
      </c>
      <c r="V338" s="11" t="str">
        <f t="shared" si="96"/>
        <v/>
      </c>
      <c r="W338" s="11" t="str">
        <f t="shared" si="96"/>
        <v/>
      </c>
      <c r="X338" s="11" t="str">
        <f t="shared" si="96"/>
        <v/>
      </c>
      <c r="Y338" s="11" t="str">
        <f t="shared" si="96"/>
        <v/>
      </c>
      <c r="Z338" s="11" t="str">
        <f t="shared" si="96"/>
        <v/>
      </c>
      <c r="AA338" s="11" t="str">
        <f t="shared" si="96"/>
        <v/>
      </c>
      <c r="AB338" s="11" t="str">
        <f t="shared" si="96"/>
        <v/>
      </c>
      <c r="AC338" s="11" t="str">
        <f t="shared" si="96"/>
        <v/>
      </c>
      <c r="AD338" s="11" t="str">
        <f t="shared" si="96"/>
        <v/>
      </c>
      <c r="AE338" s="11" t="str">
        <f t="shared" si="96"/>
        <v/>
      </c>
      <c r="AF338" s="11" t="str">
        <f t="shared" si="96"/>
        <v/>
      </c>
      <c r="AG338" s="11" t="str">
        <f t="shared" si="96"/>
        <v/>
      </c>
      <c r="AH338" s="11" t="str">
        <f t="shared" si="96"/>
        <v/>
      </c>
      <c r="AI338" s="11" t="str">
        <f t="shared" si="96"/>
        <v/>
      </c>
      <c r="AJ338" s="11" t="str">
        <f t="shared" si="96"/>
        <v/>
      </c>
      <c r="AK338" s="11" t="str">
        <f t="shared" si="96"/>
        <v/>
      </c>
      <c r="AL338" s="11" t="str">
        <f t="shared" si="96"/>
        <v/>
      </c>
      <c r="AM338" s="11" t="str">
        <f t="shared" si="96"/>
        <v/>
      </c>
      <c r="AN338" s="11" t="str">
        <f t="shared" si="96"/>
        <v/>
      </c>
      <c r="AO338" s="11" t="str">
        <f t="shared" si="96"/>
        <v/>
      </c>
    </row>
    <row r="339" spans="9:41" s="1" customFormat="1" x14ac:dyDescent="0.75">
      <c r="I339" s="250" t="s">
        <v>212</v>
      </c>
      <c r="J339" s="250"/>
      <c r="K339" s="251"/>
      <c r="L339" s="251">
        <f>L338</f>
        <v>-26000</v>
      </c>
      <c r="M339" s="251">
        <f t="shared" ref="M339:AO339" si="97">M338-L338</f>
        <v>0</v>
      </c>
      <c r="N339" s="251">
        <f t="shared" si="97"/>
        <v>0</v>
      </c>
      <c r="O339" s="251">
        <f t="shared" si="97"/>
        <v>0</v>
      </c>
      <c r="P339" s="251">
        <f t="shared" si="97"/>
        <v>0</v>
      </c>
      <c r="Q339" s="251" t="e">
        <f t="shared" si="97"/>
        <v>#VALUE!</v>
      </c>
      <c r="R339" s="251" t="e">
        <f t="shared" si="97"/>
        <v>#VALUE!</v>
      </c>
      <c r="S339" s="251" t="e">
        <f t="shared" si="97"/>
        <v>#VALUE!</v>
      </c>
      <c r="T339" s="251" t="e">
        <f t="shared" si="97"/>
        <v>#VALUE!</v>
      </c>
      <c r="U339" s="251" t="e">
        <f t="shared" si="97"/>
        <v>#VALUE!</v>
      </c>
      <c r="V339" s="251" t="e">
        <f t="shared" si="97"/>
        <v>#VALUE!</v>
      </c>
      <c r="W339" s="251" t="e">
        <f t="shared" si="97"/>
        <v>#VALUE!</v>
      </c>
      <c r="X339" s="251" t="e">
        <f t="shared" si="97"/>
        <v>#VALUE!</v>
      </c>
      <c r="Y339" s="251" t="e">
        <f t="shared" si="97"/>
        <v>#VALUE!</v>
      </c>
      <c r="Z339" s="251" t="e">
        <f t="shared" si="97"/>
        <v>#VALUE!</v>
      </c>
      <c r="AA339" s="251" t="e">
        <f t="shared" si="97"/>
        <v>#VALUE!</v>
      </c>
      <c r="AB339" s="251" t="e">
        <f t="shared" si="97"/>
        <v>#VALUE!</v>
      </c>
      <c r="AC339" s="251" t="e">
        <f t="shared" si="97"/>
        <v>#VALUE!</v>
      </c>
      <c r="AD339" s="251" t="e">
        <f t="shared" si="97"/>
        <v>#VALUE!</v>
      </c>
      <c r="AE339" s="251" t="e">
        <f t="shared" si="97"/>
        <v>#VALUE!</v>
      </c>
      <c r="AF339" s="251" t="e">
        <f t="shared" si="97"/>
        <v>#VALUE!</v>
      </c>
      <c r="AG339" s="251" t="e">
        <f t="shared" si="97"/>
        <v>#VALUE!</v>
      </c>
      <c r="AH339" s="251" t="e">
        <f t="shared" si="97"/>
        <v>#VALUE!</v>
      </c>
      <c r="AI339" s="251" t="e">
        <f t="shared" si="97"/>
        <v>#VALUE!</v>
      </c>
      <c r="AJ339" s="251" t="e">
        <f t="shared" si="97"/>
        <v>#VALUE!</v>
      </c>
      <c r="AK339" s="251" t="e">
        <f t="shared" si="97"/>
        <v>#VALUE!</v>
      </c>
      <c r="AL339" s="251" t="e">
        <f t="shared" si="97"/>
        <v>#VALUE!</v>
      </c>
      <c r="AM339" s="251" t="e">
        <f t="shared" si="97"/>
        <v>#VALUE!</v>
      </c>
      <c r="AN339" s="251" t="e">
        <f t="shared" si="97"/>
        <v>#VALUE!</v>
      </c>
      <c r="AO339" s="251" t="e">
        <f t="shared" si="97"/>
        <v>#VALUE!</v>
      </c>
    </row>
  </sheetData>
  <mergeCells count="9">
    <mergeCell ref="I300:AO300"/>
    <mergeCell ref="I64:AO64"/>
    <mergeCell ref="I278:AO278"/>
    <mergeCell ref="B1:F1"/>
    <mergeCell ref="B17:F17"/>
    <mergeCell ref="B44:F44"/>
    <mergeCell ref="B30:F30"/>
    <mergeCell ref="B27:F27"/>
    <mergeCell ref="B51:F51"/>
  </mergeCells>
  <conditionalFormatting sqref="D36:D42">
    <cfRule type="expression" dxfId="53" priority="1">
      <formula>#REF!&lt;0.2</formula>
    </cfRule>
  </conditionalFormatting>
  <conditionalFormatting sqref="D63">
    <cfRule type="expression" dxfId="52" priority="10">
      <formula>#REF!&lt;0.2</formula>
    </cfRule>
  </conditionalFormatting>
  <conditionalFormatting sqref="D93:D95">
    <cfRule type="expression" dxfId="51" priority="11">
      <formula>#REF!&lt;0.2</formula>
    </cfRule>
  </conditionalFormatting>
  <conditionalFormatting sqref="D124:D126">
    <cfRule type="expression" dxfId="50" priority="32">
      <formula>#REF!&lt;0.2</formula>
    </cfRule>
  </conditionalFormatting>
  <conditionalFormatting sqref="D155:D157">
    <cfRule type="expression" dxfId="49" priority="20">
      <formula>#REF!&lt;0.2</formula>
    </cfRule>
  </conditionalFormatting>
  <conditionalFormatting sqref="D206:D208">
    <cfRule type="expression" dxfId="48" priority="19">
      <formula>#REF!&lt;0.2</formula>
    </cfRule>
  </conditionalFormatting>
  <conditionalFormatting sqref="D238:D240">
    <cfRule type="expression" dxfId="47" priority="18">
      <formula>#REF!&lt;0.2</formula>
    </cfRule>
  </conditionalFormatting>
  <conditionalFormatting sqref="K304:AO304">
    <cfRule type="cellIs" dxfId="46" priority="8" operator="lessThan">
      <formula>0</formula>
    </cfRule>
    <cfRule type="cellIs" dxfId="45" priority="9" operator="greaterThan">
      <formula>0</formula>
    </cfRule>
  </conditionalFormatting>
  <conditionalFormatting sqref="K318:AO319">
    <cfRule type="cellIs" dxfId="44" priority="6" operator="lessThan">
      <formula>0</formula>
    </cfRule>
    <cfRule type="cellIs" dxfId="43" priority="7" operator="greaterThan">
      <formula>0</formula>
    </cfRule>
  </conditionalFormatting>
  <conditionalFormatting sqref="K338:AO339">
    <cfRule type="cellIs" dxfId="42" priority="4" operator="lessThan">
      <formula>0</formula>
    </cfRule>
    <cfRule type="cellIs" dxfId="41" priority="5" operator="greaterThan">
      <formula>0</formula>
    </cfRule>
  </conditionalFormatting>
  <conditionalFormatting sqref="L84:AO84">
    <cfRule type="cellIs" dxfId="40" priority="29" operator="lessThan">
      <formula>0</formula>
    </cfRule>
    <cfRule type="cellIs" dxfId="39" priority="30" operator="greaterThan">
      <formula>0</formula>
    </cfRule>
  </conditionalFormatting>
  <conditionalFormatting sqref="L185:AO185">
    <cfRule type="cellIs" dxfId="38" priority="27" operator="lessThan">
      <formula>0</formula>
    </cfRule>
    <cfRule type="cellIs" dxfId="37" priority="28" operator="greaterThan">
      <formula>0</formula>
    </cfRule>
  </conditionalFormatting>
  <conditionalFormatting sqref="L190:AO190">
    <cfRule type="cellIs" dxfId="36" priority="25" operator="lessThan">
      <formula>0</formula>
    </cfRule>
    <cfRule type="cellIs" dxfId="35" priority="26" operator="greaterThan">
      <formula>0</formula>
    </cfRule>
  </conditionalFormatting>
  <conditionalFormatting sqref="L267:AO267">
    <cfRule type="cellIs" dxfId="34" priority="23" operator="lessThan">
      <formula>0</formula>
    </cfRule>
    <cfRule type="cellIs" dxfId="33" priority="24" operator="greaterThan">
      <formula>0</formula>
    </cfRule>
  </conditionalFormatting>
  <conditionalFormatting sqref="L272:AO273">
    <cfRule type="cellIs" dxfId="32" priority="21" operator="lessThan">
      <formula>0</formula>
    </cfRule>
    <cfRule type="cellIs" dxfId="31" priority="22" operator="greaterThan">
      <formula>0</formula>
    </cfRule>
  </conditionalFormatting>
  <conditionalFormatting sqref="L288:AO288">
    <cfRule type="cellIs" dxfId="30" priority="16" operator="lessThan">
      <formula>0</formula>
    </cfRule>
    <cfRule type="cellIs" dxfId="29" priority="17" operator="greaterThan">
      <formula>0</formula>
    </cfRule>
  </conditionalFormatting>
  <conditionalFormatting sqref="L292:AO293">
    <cfRule type="cellIs" dxfId="28" priority="14" operator="lessThan">
      <formula>0</formula>
    </cfRule>
    <cfRule type="cellIs" dxfId="27" priority="15" operator="greaterThan">
      <formula>0</formula>
    </cfRule>
  </conditionalFormatting>
  <conditionalFormatting sqref="L295:AO295">
    <cfRule type="cellIs" dxfId="26" priority="12" operator="lessThan">
      <formula>0</formula>
    </cfRule>
    <cfRule type="cellIs" dxfId="25" priority="13" operator="greaterThan">
      <formula>0</formula>
    </cfRule>
  </conditionalFormatting>
  <conditionalFormatting sqref="L305:AO305">
    <cfRule type="cellIs" dxfId="24" priority="2" operator="lessThan">
      <formula>0</formula>
    </cfRule>
    <cfRule type="cellIs" dxfId="23" priority="3" operator="greaterThan">
      <formula>0</formula>
    </cfRule>
  </conditionalFormatting>
  <dataValidations disablePrompts="1" count="2">
    <dataValidation type="list" allowBlank="1" showInputMessage="1" showErrorMessage="1" sqref="E6" xr:uid="{68A78649-3947-4680-858A-8F58A456EA46}">
      <formula1>"Privato/Imprese,Costruttore"</formula1>
    </dataValidation>
    <dataValidation type="list" allowBlank="1" showInputMessage="1" showErrorMessage="1" sqref="E7" xr:uid="{C5B67AA6-D8DC-456E-B9ED-19C0290494A3}">
      <formula1>"SI,NO"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27CE-7175-4724-A7AC-05C313E37DBC}">
  <sheetPr codeName="Foglio25" filterMode="1">
    <tabColor theme="0" tint="-0.499984740745262"/>
  </sheetPr>
  <dimension ref="A1:Q775"/>
  <sheetViews>
    <sheetView zoomScaleNormal="100" workbookViewId="0">
      <pane ySplit="3" topLeftCell="A4" activePane="bottomLeft" state="frozen"/>
      <selection activeCell="AC27" sqref="AC27"/>
      <selection pane="bottomLeft" activeCell="A3" sqref="A3:XFD3"/>
    </sheetView>
  </sheetViews>
  <sheetFormatPr defaultColWidth="14.453125" defaultRowHeight="15" customHeight="1" x14ac:dyDescent="0.75"/>
  <cols>
    <col min="1" max="1" width="11.54296875" style="61" bestFit="1" customWidth="1"/>
    <col min="2" max="3" width="11.2265625" style="61" bestFit="1" customWidth="1"/>
    <col min="4" max="4" width="24.453125" style="61" bestFit="1" customWidth="1"/>
    <col min="5" max="5" width="14.54296875" style="61" bestFit="1" customWidth="1"/>
    <col min="6" max="6" width="13.453125" style="61" bestFit="1" customWidth="1"/>
    <col min="7" max="7" width="11.2265625" style="122" bestFit="1" customWidth="1"/>
    <col min="8" max="8" width="23.453125" style="61" customWidth="1"/>
    <col min="9" max="9" width="13.54296875" style="122" bestFit="1" customWidth="1"/>
    <col min="10" max="10" width="11.54296875" style="122" bestFit="1" customWidth="1"/>
    <col min="11" max="11" width="13.2265625" style="122" bestFit="1" customWidth="1"/>
    <col min="12" max="12" width="29.76953125" style="61" customWidth="1"/>
    <col min="13" max="16384" width="14.453125" style="61"/>
  </cols>
  <sheetData>
    <row r="1" spans="1:17" ht="15" customHeight="1" x14ac:dyDescent="0.75">
      <c r="E1" s="295" t="s">
        <v>204</v>
      </c>
      <c r="F1" s="294">
        <f ca="1">XIRR(F4:F135,G4:G135)</f>
        <v>7.5784829258918773E-2</v>
      </c>
      <c r="I1" s="184" t="s">
        <v>238</v>
      </c>
      <c r="J1" s="276" t="s">
        <v>168</v>
      </c>
      <c r="K1" s="271">
        <f>SUMIFS($F:$F,$M:$M,J1,$A:$A,$I$1)</f>
        <v>-17633.732</v>
      </c>
      <c r="L1" s="329">
        <f>-K1/2-K2</f>
        <v>-15.134000000000015</v>
      </c>
      <c r="N1" s="275" t="s">
        <v>264</v>
      </c>
      <c r="O1" s="276" t="s">
        <v>168</v>
      </c>
      <c r="P1" s="271">
        <f>SUMIFS($F:$F,$M:$M,O1,$A:$A,$N$1)</f>
        <v>-27434.030000000002</v>
      </c>
      <c r="Q1" s="277">
        <f>P2+P1</f>
        <v>22733.969999999998</v>
      </c>
    </row>
    <row r="2" spans="1:17" ht="14.75" x14ac:dyDescent="0.75">
      <c r="A2" s="79"/>
      <c r="B2" s="79"/>
      <c r="C2" s="79"/>
      <c r="D2" s="79"/>
      <c r="E2" s="296" t="s">
        <v>260</v>
      </c>
      <c r="F2" s="138">
        <f>SUBTOTAL(9,F4:F135)</f>
        <v>0</v>
      </c>
      <c r="G2" s="136"/>
      <c r="H2" s="79"/>
      <c r="I2" s="136"/>
      <c r="J2" s="276" t="s">
        <v>166</v>
      </c>
      <c r="K2" s="271">
        <f>SUMIFS($F:$F,$M:$M,J2,$A:$A,$I$1)</f>
        <v>8832</v>
      </c>
      <c r="L2" s="179"/>
      <c r="N2" s="136"/>
      <c r="O2" s="276" t="s">
        <v>166</v>
      </c>
      <c r="P2" s="271">
        <f>SUMIFS($F:$F,$M:$M,O2,$A:$A,$N$1)</f>
        <v>50168</v>
      </c>
      <c r="Q2" s="179"/>
    </row>
    <row r="3" spans="1:17" ht="15" customHeight="1" x14ac:dyDescent="0.75">
      <c r="A3" s="79" t="s">
        <v>242</v>
      </c>
      <c r="B3" s="79" t="s">
        <v>37</v>
      </c>
      <c r="C3" s="79" t="s">
        <v>18</v>
      </c>
      <c r="D3" s="79" t="s">
        <v>19</v>
      </c>
      <c r="E3" s="79" t="s">
        <v>20</v>
      </c>
      <c r="F3" s="79" t="s">
        <v>84</v>
      </c>
      <c r="G3" s="136" t="s">
        <v>1</v>
      </c>
      <c r="H3" s="79" t="s">
        <v>120</v>
      </c>
      <c r="I3" s="137" t="s">
        <v>119</v>
      </c>
      <c r="J3" s="136" t="s">
        <v>118</v>
      </c>
      <c r="K3" s="136" t="s">
        <v>117</v>
      </c>
      <c r="L3" s="79" t="s">
        <v>38</v>
      </c>
      <c r="M3" s="239" t="s">
        <v>202</v>
      </c>
    </row>
    <row r="4" spans="1:17" ht="14.75" hidden="1" x14ac:dyDescent="0.75">
      <c r="A4" s="82" t="s">
        <v>237</v>
      </c>
      <c r="B4" s="63">
        <f>YEAR(G4)</f>
        <v>2023</v>
      </c>
      <c r="C4" s="63" t="s">
        <v>33</v>
      </c>
      <c r="D4" s="83" t="s">
        <v>3</v>
      </c>
      <c r="E4" s="83" t="s">
        <v>85</v>
      </c>
      <c r="F4" s="117">
        <v>-13000</v>
      </c>
      <c r="G4" s="293">
        <v>45036</v>
      </c>
      <c r="H4" s="84" t="s">
        <v>263</v>
      </c>
      <c r="I4" s="287" t="s">
        <v>114</v>
      </c>
      <c r="J4" s="127"/>
      <c r="K4" s="127"/>
    </row>
    <row r="5" spans="1:17" ht="14.75" hidden="1" x14ac:dyDescent="0.75">
      <c r="A5" s="82" t="s">
        <v>237</v>
      </c>
      <c r="B5" s="63">
        <f>YEAR(G5)</f>
        <v>2023</v>
      </c>
      <c r="C5" s="63" t="s">
        <v>11</v>
      </c>
      <c r="D5" s="83" t="s">
        <v>90</v>
      </c>
      <c r="E5" s="83" t="s">
        <v>116</v>
      </c>
      <c r="F5" s="117">
        <v>-2372.61</v>
      </c>
      <c r="G5" s="293">
        <v>45036</v>
      </c>
      <c r="H5" s="84" t="s">
        <v>116</v>
      </c>
      <c r="I5" s="289" t="s">
        <v>114</v>
      </c>
      <c r="J5" s="127"/>
      <c r="K5" s="127"/>
    </row>
    <row r="6" spans="1:17" ht="14.75" hidden="1" x14ac:dyDescent="0.75">
      <c r="A6" s="82" t="s">
        <v>237</v>
      </c>
      <c r="B6" s="63">
        <f>YEAR(G6)</f>
        <v>2023</v>
      </c>
      <c r="C6" s="63" t="s">
        <v>11</v>
      </c>
      <c r="D6" s="83" t="s">
        <v>90</v>
      </c>
      <c r="E6" s="83" t="s">
        <v>91</v>
      </c>
      <c r="F6" s="117">
        <v>-1220</v>
      </c>
      <c r="G6" s="293">
        <v>45036</v>
      </c>
      <c r="H6" s="134" t="s">
        <v>115</v>
      </c>
      <c r="I6" s="289" t="s">
        <v>114</v>
      </c>
      <c r="J6" s="127"/>
      <c r="K6" s="127"/>
    </row>
    <row r="7" spans="1:17" ht="14.75" hidden="1" x14ac:dyDescent="0.75">
      <c r="A7" s="82" t="s">
        <v>237</v>
      </c>
      <c r="B7" s="84">
        <f>YEAR(G7)</f>
        <v>2026</v>
      </c>
      <c r="C7" s="63" t="s">
        <v>10</v>
      </c>
      <c r="D7" s="82" t="s">
        <v>4</v>
      </c>
      <c r="E7" s="68" t="s">
        <v>316</v>
      </c>
      <c r="F7" s="130">
        <f ca="1">SUMIFS(INDIRECT("'"&amp;$A7&amp;"'!"&amp;"$D:$D"),INDIRECT("'"&amp;$A7&amp;"'!"&amp;"$B:$B"),$D7,INDIRECT("'"&amp;$A7&amp;"'!"&amp;"$C:$C"),$E7,INDIRECT("'"&amp;$A7&amp;"'!"&amp;"$E:$E"),"&lt;="&amp;$G7,INDIRECT("'"&amp;$A7&amp;"'!"&amp;"$F:$F"),"&gt;="&amp;$G7)</f>
        <v>-707.2</v>
      </c>
      <c r="G7" s="126">
        <v>46387</v>
      </c>
      <c r="H7" s="84"/>
      <c r="I7" s="129" t="s">
        <v>112</v>
      </c>
      <c r="J7" s="126"/>
      <c r="K7" s="128"/>
      <c r="L7" s="83"/>
      <c r="M7" s="139"/>
    </row>
    <row r="8" spans="1:17" ht="14.75" hidden="1" x14ac:dyDescent="0.75">
      <c r="A8" s="82" t="s">
        <v>237</v>
      </c>
      <c r="B8" s="84">
        <f>YEAR(G8)</f>
        <v>2026</v>
      </c>
      <c r="C8" s="63" t="s">
        <v>10</v>
      </c>
      <c r="D8" s="63" t="s">
        <v>98</v>
      </c>
      <c r="E8" s="63" t="s">
        <v>96</v>
      </c>
      <c r="F8" s="117">
        <v>-110</v>
      </c>
      <c r="G8" s="131">
        <v>46239</v>
      </c>
      <c r="H8" s="63" t="s">
        <v>317</v>
      </c>
      <c r="I8" s="287" t="s">
        <v>114</v>
      </c>
      <c r="J8" s="124"/>
      <c r="K8" s="123"/>
      <c r="L8" s="100"/>
      <c r="M8" s="139"/>
    </row>
    <row r="9" spans="1:17" ht="14.75" hidden="1" x14ac:dyDescent="0.75">
      <c r="A9" s="82" t="s">
        <v>237</v>
      </c>
      <c r="B9" s="63">
        <f>YEAR(G9)</f>
        <v>2024</v>
      </c>
      <c r="C9" s="63" t="s">
        <v>15</v>
      </c>
      <c r="D9" s="324" t="s">
        <v>57</v>
      </c>
      <c r="E9" s="324" t="s">
        <v>74</v>
      </c>
      <c r="F9" s="117">
        <v>-103</v>
      </c>
      <c r="G9" s="131">
        <v>45433</v>
      </c>
      <c r="H9" s="63"/>
      <c r="I9" s="288" t="s">
        <v>114</v>
      </c>
      <c r="J9" s="127"/>
      <c r="K9" s="127"/>
    </row>
    <row r="10" spans="1:17" ht="14.75" hidden="1" x14ac:dyDescent="0.75">
      <c r="A10" s="82" t="s">
        <v>237</v>
      </c>
      <c r="B10" s="63">
        <f>YEAR(G10)</f>
        <v>2025</v>
      </c>
      <c r="C10" s="63" t="s">
        <v>15</v>
      </c>
      <c r="D10" s="324" t="s">
        <v>57</v>
      </c>
      <c r="E10" s="324" t="s">
        <v>74</v>
      </c>
      <c r="F10" s="117">
        <v>-103</v>
      </c>
      <c r="G10" s="131">
        <v>45776</v>
      </c>
      <c r="H10" s="63" t="s">
        <v>254</v>
      </c>
      <c r="I10" s="288" t="s">
        <v>114</v>
      </c>
      <c r="J10" s="124"/>
      <c r="K10" s="123"/>
      <c r="L10" s="100"/>
      <c r="M10" s="139"/>
    </row>
    <row r="11" spans="1:17" ht="14.75" hidden="1" x14ac:dyDescent="0.75">
      <c r="A11" s="82" t="s">
        <v>237</v>
      </c>
      <c r="B11" s="84">
        <f>YEAR(G11)</f>
        <v>2026</v>
      </c>
      <c r="C11" s="63" t="s">
        <v>10</v>
      </c>
      <c r="D11" s="63" t="s">
        <v>98</v>
      </c>
      <c r="E11" s="63" t="s">
        <v>96</v>
      </c>
      <c r="F11" s="117">
        <v>-83</v>
      </c>
      <c r="G11" s="131">
        <v>46073</v>
      </c>
      <c r="H11" s="63" t="s">
        <v>282</v>
      </c>
      <c r="I11" s="287" t="s">
        <v>114</v>
      </c>
      <c r="J11" s="124"/>
      <c r="K11" s="123"/>
      <c r="L11" s="100"/>
      <c r="M11" s="139"/>
    </row>
    <row r="12" spans="1:17" ht="14.75" hidden="1" x14ac:dyDescent="0.75">
      <c r="A12" s="82" t="s">
        <v>237</v>
      </c>
      <c r="B12" s="63">
        <f>YEAR(G12)</f>
        <v>2023</v>
      </c>
      <c r="C12" s="63" t="s">
        <v>15</v>
      </c>
      <c r="D12" s="83" t="s">
        <v>57</v>
      </c>
      <c r="E12" s="83" t="s">
        <v>74</v>
      </c>
      <c r="F12" s="117">
        <v>-68.67</v>
      </c>
      <c r="G12" s="131">
        <v>45087</v>
      </c>
      <c r="H12" s="63"/>
      <c r="I12" s="288" t="s">
        <v>114</v>
      </c>
      <c r="J12" s="127"/>
      <c r="K12" s="127"/>
    </row>
    <row r="13" spans="1:17" ht="14.75" hidden="1" x14ac:dyDescent="0.75">
      <c r="A13" s="82" t="s">
        <v>237</v>
      </c>
      <c r="B13" s="63">
        <f>YEAR(G13)</f>
        <v>2025</v>
      </c>
      <c r="C13" s="63" t="s">
        <v>11</v>
      </c>
      <c r="D13" s="63" t="s">
        <v>89</v>
      </c>
      <c r="E13" s="63" t="s">
        <v>5</v>
      </c>
      <c r="F13" s="117">
        <v>-57.95</v>
      </c>
      <c r="G13" s="131">
        <v>45979</v>
      </c>
      <c r="H13" s="63" t="s">
        <v>257</v>
      </c>
      <c r="I13" s="287" t="s">
        <v>114</v>
      </c>
      <c r="J13" s="127"/>
      <c r="K13" s="133"/>
      <c r="L13" s="132"/>
      <c r="M13" s="139"/>
    </row>
    <row r="14" spans="1:17" ht="14.75" hidden="1" x14ac:dyDescent="0.75">
      <c r="A14" s="82" t="s">
        <v>237</v>
      </c>
      <c r="B14" s="63">
        <f>YEAR(G14)</f>
        <v>2025</v>
      </c>
      <c r="C14" s="63" t="s">
        <v>15</v>
      </c>
      <c r="D14" s="324" t="s">
        <v>57</v>
      </c>
      <c r="E14" s="324" t="s">
        <v>73</v>
      </c>
      <c r="F14" s="117">
        <f>-(21.46+22.38)</f>
        <v>-43.84</v>
      </c>
      <c r="G14" s="131">
        <v>45989</v>
      </c>
      <c r="H14" s="63" t="s">
        <v>254</v>
      </c>
      <c r="I14" s="288" t="s">
        <v>114</v>
      </c>
      <c r="J14" s="124"/>
      <c r="K14" s="123"/>
      <c r="L14" s="100"/>
      <c r="M14" s="139"/>
    </row>
    <row r="15" spans="1:17" ht="14.75" hidden="1" x14ac:dyDescent="0.75">
      <c r="A15" s="82" t="s">
        <v>237</v>
      </c>
      <c r="B15" s="63">
        <f>YEAR(G15)</f>
        <v>2025</v>
      </c>
      <c r="C15" s="63" t="s">
        <v>11</v>
      </c>
      <c r="D15" s="63" t="s">
        <v>89</v>
      </c>
      <c r="E15" s="63" t="s">
        <v>5</v>
      </c>
      <c r="F15" s="117">
        <v>-42</v>
      </c>
      <c r="G15" s="131">
        <v>45940</v>
      </c>
      <c r="H15" s="63" t="s">
        <v>256</v>
      </c>
      <c r="I15" s="287" t="s">
        <v>114</v>
      </c>
      <c r="J15" s="127"/>
      <c r="K15" s="133"/>
      <c r="L15" s="132"/>
      <c r="M15" s="139"/>
    </row>
    <row r="16" spans="1:17" ht="14.75" hidden="1" x14ac:dyDescent="0.75">
      <c r="A16" s="82" t="s">
        <v>237</v>
      </c>
      <c r="B16" s="63">
        <f>YEAR(G16)</f>
        <v>2026</v>
      </c>
      <c r="C16" s="63" t="s">
        <v>11</v>
      </c>
      <c r="D16" s="63" t="s">
        <v>89</v>
      </c>
      <c r="E16" s="63" t="s">
        <v>5</v>
      </c>
      <c r="F16" s="117">
        <v>-42</v>
      </c>
      <c r="G16" s="131">
        <v>46049</v>
      </c>
      <c r="H16" s="63" t="s">
        <v>315</v>
      </c>
      <c r="I16" s="287" t="s">
        <v>114</v>
      </c>
      <c r="J16" s="127"/>
      <c r="K16" s="133"/>
      <c r="L16" s="132"/>
      <c r="M16" s="139"/>
    </row>
    <row r="17" spans="1:13" ht="14.75" hidden="1" x14ac:dyDescent="0.75">
      <c r="A17" s="82" t="s">
        <v>237</v>
      </c>
      <c r="B17" s="63">
        <f>YEAR(G17)</f>
        <v>2026</v>
      </c>
      <c r="C17" s="63" t="s">
        <v>11</v>
      </c>
      <c r="D17" s="63" t="s">
        <v>89</v>
      </c>
      <c r="E17" s="63" t="s">
        <v>5</v>
      </c>
      <c r="F17" s="117">
        <v>-42</v>
      </c>
      <c r="G17" s="131">
        <v>46146</v>
      </c>
      <c r="H17" s="63" t="s">
        <v>314</v>
      </c>
      <c r="I17" s="287" t="s">
        <v>114</v>
      </c>
      <c r="J17" s="127"/>
      <c r="K17" s="133"/>
      <c r="L17" s="132"/>
      <c r="M17" s="139"/>
    </row>
    <row r="18" spans="1:13" ht="14.75" hidden="1" x14ac:dyDescent="0.75">
      <c r="A18" s="82" t="s">
        <v>237</v>
      </c>
      <c r="B18" s="63">
        <f>YEAR(G18)</f>
        <v>2026</v>
      </c>
      <c r="C18" s="63" t="s">
        <v>11</v>
      </c>
      <c r="D18" s="63" t="s">
        <v>89</v>
      </c>
      <c r="E18" s="63" t="s">
        <v>5</v>
      </c>
      <c r="F18" s="318">
        <v>-42</v>
      </c>
      <c r="G18" s="126">
        <v>46325</v>
      </c>
      <c r="H18" s="63" t="s">
        <v>256</v>
      </c>
      <c r="I18" s="328" t="s">
        <v>112</v>
      </c>
      <c r="J18" s="127"/>
      <c r="K18" s="133"/>
      <c r="L18" s="132"/>
      <c r="M18" s="139"/>
    </row>
    <row r="19" spans="1:13" ht="14.75" hidden="1" x14ac:dyDescent="0.75">
      <c r="A19" s="82" t="s">
        <v>237</v>
      </c>
      <c r="B19" s="63">
        <f>YEAR(G19)</f>
        <v>2026</v>
      </c>
      <c r="C19" s="63" t="s">
        <v>11</v>
      </c>
      <c r="D19" s="63" t="s">
        <v>89</v>
      </c>
      <c r="E19" s="63" t="s">
        <v>5</v>
      </c>
      <c r="F19" s="318">
        <v>-42</v>
      </c>
      <c r="G19" s="126">
        <v>46356</v>
      </c>
      <c r="H19" s="63" t="s">
        <v>257</v>
      </c>
      <c r="I19" s="328" t="s">
        <v>112</v>
      </c>
      <c r="J19" s="127"/>
      <c r="K19" s="133"/>
      <c r="L19" s="132"/>
      <c r="M19" s="139"/>
    </row>
    <row r="20" spans="1:13" ht="14.75" hidden="1" x14ac:dyDescent="0.75">
      <c r="A20" s="82" t="s">
        <v>237</v>
      </c>
      <c r="B20" s="63">
        <f>YEAR(G20)</f>
        <v>2024</v>
      </c>
      <c r="C20" s="63" t="s">
        <v>15</v>
      </c>
      <c r="D20" s="324" t="s">
        <v>57</v>
      </c>
      <c r="E20" s="324" t="s">
        <v>73</v>
      </c>
      <c r="F20" s="117">
        <v>-20</v>
      </c>
      <c r="G20" s="131">
        <v>45433</v>
      </c>
      <c r="H20" s="63" t="s">
        <v>261</v>
      </c>
      <c r="I20" s="288" t="s">
        <v>114</v>
      </c>
      <c r="J20" s="124"/>
      <c r="K20" s="123"/>
      <c r="L20" s="100"/>
    </row>
    <row r="21" spans="1:13" ht="14.75" hidden="1" x14ac:dyDescent="0.75">
      <c r="A21" s="82" t="s">
        <v>237</v>
      </c>
      <c r="B21" s="84">
        <f>YEAR(G21)</f>
        <v>2026</v>
      </c>
      <c r="C21" s="63" t="s">
        <v>15</v>
      </c>
      <c r="D21" s="324" t="s">
        <v>57</v>
      </c>
      <c r="E21" s="324" t="s">
        <v>73</v>
      </c>
      <c r="F21" s="117">
        <v>-20</v>
      </c>
      <c r="G21" s="131">
        <v>46169</v>
      </c>
      <c r="H21" s="63" t="s">
        <v>261</v>
      </c>
      <c r="I21" s="288" t="s">
        <v>114</v>
      </c>
      <c r="J21" s="124"/>
      <c r="K21" s="123"/>
      <c r="L21" s="100"/>
      <c r="M21" s="139"/>
    </row>
    <row r="22" spans="1:13" ht="14.75" hidden="1" x14ac:dyDescent="0.75">
      <c r="A22" s="82" t="s">
        <v>237</v>
      </c>
      <c r="B22" s="84">
        <f>YEAR(G22)</f>
        <v>2026</v>
      </c>
      <c r="C22" s="63" t="s">
        <v>11</v>
      </c>
      <c r="D22" s="324" t="s">
        <v>86</v>
      </c>
      <c r="E22" s="324" t="s">
        <v>5</v>
      </c>
      <c r="F22" s="117">
        <v>-18</v>
      </c>
      <c r="G22" s="131">
        <v>46059</v>
      </c>
      <c r="H22" s="324" t="s">
        <v>277</v>
      </c>
      <c r="I22" s="287" t="s">
        <v>114</v>
      </c>
      <c r="J22" s="124"/>
      <c r="K22" s="123"/>
      <c r="L22" s="100"/>
      <c r="M22" s="139"/>
    </row>
    <row r="23" spans="1:13" ht="14.75" hidden="1" x14ac:dyDescent="0.75">
      <c r="A23" s="82" t="s">
        <v>237</v>
      </c>
      <c r="B23" s="63">
        <f>YEAR(G23)</f>
        <v>2023</v>
      </c>
      <c r="C23" s="63" t="s">
        <v>10</v>
      </c>
      <c r="D23" s="84" t="s">
        <v>98</v>
      </c>
      <c r="E23" s="84" t="s">
        <v>96</v>
      </c>
      <c r="F23" s="117">
        <v>0</v>
      </c>
      <c r="G23" s="293">
        <v>45037</v>
      </c>
      <c r="H23" s="63"/>
      <c r="I23" s="287" t="s">
        <v>114</v>
      </c>
      <c r="J23" s="127"/>
      <c r="K23" s="127"/>
    </row>
    <row r="24" spans="1:13" ht="14.75" hidden="1" x14ac:dyDescent="0.75">
      <c r="A24" s="82" t="s">
        <v>237</v>
      </c>
      <c r="B24" s="63">
        <f>YEAR(G24)</f>
        <v>2023</v>
      </c>
      <c r="C24" s="63" t="s">
        <v>11</v>
      </c>
      <c r="D24" s="84" t="s">
        <v>89</v>
      </c>
      <c r="E24" s="84" t="s">
        <v>5</v>
      </c>
      <c r="F24" s="117">
        <v>0</v>
      </c>
      <c r="G24" s="293">
        <v>45037</v>
      </c>
      <c r="H24" s="63" t="s">
        <v>258</v>
      </c>
      <c r="I24" s="287" t="s">
        <v>114</v>
      </c>
      <c r="J24" s="127"/>
      <c r="K24" s="133"/>
      <c r="L24" s="132"/>
    </row>
    <row r="25" spans="1:13" ht="14.75" hidden="1" x14ac:dyDescent="0.75">
      <c r="A25" s="82" t="s">
        <v>237</v>
      </c>
      <c r="B25" s="63">
        <f>YEAR(G25)</f>
        <v>2023</v>
      </c>
      <c r="C25" s="63" t="s">
        <v>11</v>
      </c>
      <c r="D25" s="83" t="s">
        <v>86</v>
      </c>
      <c r="E25" s="83" t="s">
        <v>5</v>
      </c>
      <c r="F25" s="117">
        <v>0</v>
      </c>
      <c r="G25" s="293">
        <v>45037</v>
      </c>
      <c r="I25" s="287" t="s">
        <v>114</v>
      </c>
      <c r="J25" s="124"/>
      <c r="K25" s="123"/>
      <c r="L25" s="100"/>
    </row>
    <row r="26" spans="1:13" ht="14.75" hidden="1" x14ac:dyDescent="0.75">
      <c r="A26" s="82" t="s">
        <v>237</v>
      </c>
      <c r="B26" s="63">
        <f>YEAR(G26)</f>
        <v>2023</v>
      </c>
      <c r="C26" s="63" t="s">
        <v>15</v>
      </c>
      <c r="D26" s="83" t="s">
        <v>57</v>
      </c>
      <c r="E26" s="83" t="s">
        <v>73</v>
      </c>
      <c r="F26" s="117">
        <v>0</v>
      </c>
      <c r="G26" s="131">
        <v>45087</v>
      </c>
      <c r="H26" s="63" t="s">
        <v>241</v>
      </c>
      <c r="I26" s="288" t="s">
        <v>114</v>
      </c>
      <c r="J26" s="124"/>
      <c r="K26" s="123"/>
      <c r="L26" s="100"/>
    </row>
    <row r="27" spans="1:13" ht="14.75" hidden="1" x14ac:dyDescent="0.75">
      <c r="A27" s="82" t="s">
        <v>237</v>
      </c>
      <c r="B27" s="63">
        <f>YEAR(G27)</f>
        <v>2024</v>
      </c>
      <c r="C27" s="63" t="s">
        <v>10</v>
      </c>
      <c r="D27" s="63" t="s">
        <v>98</v>
      </c>
      <c r="E27" s="63" t="s">
        <v>96</v>
      </c>
      <c r="F27" s="117">
        <v>0</v>
      </c>
      <c r="G27" s="131">
        <v>45292</v>
      </c>
      <c r="H27" s="63"/>
      <c r="I27" s="288" t="s">
        <v>114</v>
      </c>
      <c r="J27" s="127"/>
      <c r="K27" s="127"/>
    </row>
    <row r="28" spans="1:13" ht="14.75" hidden="1" x14ac:dyDescent="0.75">
      <c r="A28" s="82" t="s">
        <v>237</v>
      </c>
      <c r="B28" s="63">
        <f>YEAR(G28)</f>
        <v>2024</v>
      </c>
      <c r="C28" s="63" t="s">
        <v>11</v>
      </c>
      <c r="D28" s="63" t="s">
        <v>89</v>
      </c>
      <c r="E28" s="63" t="s">
        <v>5</v>
      </c>
      <c r="F28" s="117">
        <v>0</v>
      </c>
      <c r="G28" s="131">
        <v>45292</v>
      </c>
      <c r="H28" s="63" t="s">
        <v>258</v>
      </c>
      <c r="I28" s="287" t="s">
        <v>114</v>
      </c>
      <c r="J28" s="127"/>
      <c r="K28" s="133"/>
      <c r="L28" s="132"/>
    </row>
    <row r="29" spans="1:13" ht="14.75" hidden="1" x14ac:dyDescent="0.75">
      <c r="A29" s="82" t="s">
        <v>237</v>
      </c>
      <c r="B29" s="63">
        <f>YEAR(G29)</f>
        <v>2024</v>
      </c>
      <c r="C29" s="63" t="s">
        <v>11</v>
      </c>
      <c r="D29" s="324" t="s">
        <v>86</v>
      </c>
      <c r="E29" s="324" t="s">
        <v>5</v>
      </c>
      <c r="F29" s="117">
        <v>0</v>
      </c>
      <c r="G29" s="131">
        <v>45292</v>
      </c>
      <c r="H29" s="324"/>
      <c r="I29" s="288" t="s">
        <v>114</v>
      </c>
      <c r="J29" s="124"/>
      <c r="K29" s="123"/>
      <c r="L29" s="100"/>
    </row>
    <row r="30" spans="1:13" ht="14.75" hidden="1" x14ac:dyDescent="0.75">
      <c r="A30" s="82" t="s">
        <v>237</v>
      </c>
      <c r="B30" s="63">
        <f>YEAR(G30)</f>
        <v>2025</v>
      </c>
      <c r="C30" s="63" t="s">
        <v>11</v>
      </c>
      <c r="D30" s="324" t="s">
        <v>86</v>
      </c>
      <c r="E30" s="324" t="s">
        <v>5</v>
      </c>
      <c r="F30" s="117">
        <v>0</v>
      </c>
      <c r="G30" s="131">
        <v>45658</v>
      </c>
      <c r="I30" s="287" t="s">
        <v>114</v>
      </c>
      <c r="J30" s="124"/>
      <c r="K30" s="123"/>
      <c r="L30" s="100"/>
      <c r="M30" s="139"/>
    </row>
    <row r="31" spans="1:13" ht="14.75" hidden="1" x14ac:dyDescent="0.75">
      <c r="A31" s="82" t="s">
        <v>237</v>
      </c>
      <c r="B31" s="84">
        <f>YEAR(G31)</f>
        <v>2026</v>
      </c>
      <c r="C31" s="63" t="s">
        <v>10</v>
      </c>
      <c r="D31" s="63" t="s">
        <v>98</v>
      </c>
      <c r="E31" s="63" t="s">
        <v>96</v>
      </c>
      <c r="F31" s="325">
        <v>0</v>
      </c>
      <c r="G31" s="126">
        <v>46240</v>
      </c>
      <c r="H31" s="63" t="s">
        <v>280</v>
      </c>
      <c r="I31" s="129" t="s">
        <v>112</v>
      </c>
      <c r="J31" s="124"/>
      <c r="K31" s="123"/>
      <c r="L31" s="100"/>
      <c r="M31" s="139"/>
    </row>
    <row r="32" spans="1:13" ht="14.75" hidden="1" x14ac:dyDescent="0.75">
      <c r="A32" s="82" t="s">
        <v>237</v>
      </c>
      <c r="B32" s="84">
        <f>YEAR(G32)</f>
        <v>2026</v>
      </c>
      <c r="C32" s="63" t="s">
        <v>10</v>
      </c>
      <c r="D32" s="82" t="s">
        <v>4</v>
      </c>
      <c r="E32" s="68" t="s">
        <v>91</v>
      </c>
      <c r="F32" s="318">
        <v>0</v>
      </c>
      <c r="G32" s="126">
        <v>46387</v>
      </c>
      <c r="H32" s="84"/>
      <c r="I32" s="129" t="s">
        <v>112</v>
      </c>
      <c r="J32" s="126"/>
      <c r="K32" s="128"/>
      <c r="L32" s="83"/>
      <c r="M32" s="139"/>
    </row>
    <row r="33" spans="1:13" ht="14.75" hidden="1" x14ac:dyDescent="0.75">
      <c r="A33" s="82" t="s">
        <v>237</v>
      </c>
      <c r="B33" s="84">
        <f>YEAR(G33)</f>
        <v>2026</v>
      </c>
      <c r="C33" s="63" t="s">
        <v>15</v>
      </c>
      <c r="D33" s="83" t="s">
        <v>57</v>
      </c>
      <c r="E33" s="83" t="s">
        <v>74</v>
      </c>
      <c r="F33" s="117">
        <v>51.5</v>
      </c>
      <c r="G33" s="131">
        <v>46148</v>
      </c>
      <c r="H33" s="84" t="s">
        <v>218</v>
      </c>
      <c r="I33" s="288" t="s">
        <v>114</v>
      </c>
      <c r="J33" s="124"/>
      <c r="K33" s="123"/>
      <c r="L33" s="100"/>
      <c r="M33" s="139"/>
    </row>
    <row r="34" spans="1:13" ht="14.75" hidden="1" x14ac:dyDescent="0.75">
      <c r="A34" s="82" t="s">
        <v>237</v>
      </c>
      <c r="B34" s="84">
        <f>YEAR(G34)</f>
        <v>2026</v>
      </c>
      <c r="C34" s="63" t="s">
        <v>15</v>
      </c>
      <c r="D34" s="83" t="s">
        <v>57</v>
      </c>
      <c r="E34" s="83" t="s">
        <v>74</v>
      </c>
      <c r="F34" s="318">
        <v>51.5</v>
      </c>
      <c r="G34" s="126">
        <v>46357</v>
      </c>
      <c r="H34" s="84" t="s">
        <v>219</v>
      </c>
      <c r="I34" s="125" t="s">
        <v>112</v>
      </c>
      <c r="J34" s="124"/>
      <c r="K34" s="123"/>
      <c r="L34" s="100"/>
      <c r="M34" s="139"/>
    </row>
    <row r="35" spans="1:13" ht="14.75" hidden="1" x14ac:dyDescent="0.75">
      <c r="A35" s="82" t="s">
        <v>237</v>
      </c>
      <c r="B35" s="84">
        <f>YEAR(G35)</f>
        <v>2026</v>
      </c>
      <c r="C35" s="63" t="s">
        <v>10</v>
      </c>
      <c r="D35" s="63" t="s">
        <v>98</v>
      </c>
      <c r="E35" s="63" t="s">
        <v>96</v>
      </c>
      <c r="F35" s="117">
        <v>110</v>
      </c>
      <c r="G35" s="131">
        <v>46059</v>
      </c>
      <c r="H35" s="63" t="s">
        <v>278</v>
      </c>
      <c r="I35" s="287" t="s">
        <v>114</v>
      </c>
      <c r="J35" s="124"/>
      <c r="K35" s="123"/>
      <c r="L35" s="100"/>
      <c r="M35" s="139"/>
    </row>
    <row r="36" spans="1:13" ht="14.75" hidden="1" x14ac:dyDescent="0.75">
      <c r="A36" s="82" t="s">
        <v>237</v>
      </c>
      <c r="B36" s="84">
        <f>YEAR(G36)</f>
        <v>2026</v>
      </c>
      <c r="C36" s="63" t="s">
        <v>10</v>
      </c>
      <c r="D36" s="63" t="s">
        <v>98</v>
      </c>
      <c r="E36" s="63" t="s">
        <v>96</v>
      </c>
      <c r="F36" s="117">
        <v>-300</v>
      </c>
      <c r="G36" s="131">
        <v>46059</v>
      </c>
      <c r="H36" s="63" t="s">
        <v>333</v>
      </c>
      <c r="I36" s="287" t="s">
        <v>114</v>
      </c>
      <c r="J36" s="124"/>
      <c r="K36" s="123"/>
      <c r="L36" s="100"/>
      <c r="M36" s="139"/>
    </row>
    <row r="37" spans="1:13" ht="14.75" hidden="1" x14ac:dyDescent="0.75">
      <c r="A37" s="82" t="s">
        <v>237</v>
      </c>
      <c r="B37" s="84">
        <f>YEAR(G37)</f>
        <v>2026</v>
      </c>
      <c r="C37" s="63" t="s">
        <v>10</v>
      </c>
      <c r="D37" s="63" t="s">
        <v>98</v>
      </c>
      <c r="E37" s="63" t="s">
        <v>96</v>
      </c>
      <c r="F37" s="117">
        <v>-110</v>
      </c>
      <c r="G37" s="131">
        <v>46059</v>
      </c>
      <c r="H37" s="63" t="s">
        <v>332</v>
      </c>
      <c r="I37" s="287" t="s">
        <v>114</v>
      </c>
      <c r="J37" s="124"/>
      <c r="K37" s="123"/>
      <c r="L37" s="100"/>
      <c r="M37" s="139"/>
    </row>
    <row r="38" spans="1:13" ht="14.75" hidden="1" x14ac:dyDescent="0.75">
      <c r="A38" s="82" t="s">
        <v>237</v>
      </c>
      <c r="B38" s="84">
        <f>YEAR(G38)</f>
        <v>2026</v>
      </c>
      <c r="C38" s="63" t="s">
        <v>10</v>
      </c>
      <c r="D38" s="63" t="s">
        <v>98</v>
      </c>
      <c r="E38" s="63" t="s">
        <v>96</v>
      </c>
      <c r="F38" s="117">
        <v>780</v>
      </c>
      <c r="G38" s="131">
        <v>46059</v>
      </c>
      <c r="H38" s="63" t="s">
        <v>279</v>
      </c>
      <c r="I38" s="287" t="s">
        <v>114</v>
      </c>
      <c r="J38" s="124"/>
      <c r="K38" s="123"/>
      <c r="L38" s="100"/>
      <c r="M38" s="139"/>
    </row>
    <row r="39" spans="1:13" ht="14.75" hidden="1" x14ac:dyDescent="0.75">
      <c r="A39" s="82" t="s">
        <v>237</v>
      </c>
      <c r="B39" s="63">
        <f>YEAR(G39)</f>
        <v>2025</v>
      </c>
      <c r="C39" s="63" t="s">
        <v>10</v>
      </c>
      <c r="D39" s="63" t="s">
        <v>98</v>
      </c>
      <c r="E39" s="63" t="s">
        <v>96</v>
      </c>
      <c r="F39" s="117">
        <f>20*12+110*12*0.57-99</f>
        <v>893.4</v>
      </c>
      <c r="G39" s="131">
        <v>45658</v>
      </c>
      <c r="H39" s="63" t="s">
        <v>255</v>
      </c>
      <c r="I39" s="288" t="s">
        <v>114</v>
      </c>
      <c r="J39" s="124"/>
      <c r="K39" s="123"/>
      <c r="L39" s="100"/>
      <c r="M39" s="139"/>
    </row>
    <row r="40" spans="1:13" s="139" customFormat="1" ht="14.75" hidden="1" x14ac:dyDescent="0.75">
      <c r="A40" s="82" t="s">
        <v>237</v>
      </c>
      <c r="B40" s="84">
        <f>YEAR(G40)</f>
        <v>2026</v>
      </c>
      <c r="C40" s="63" t="s">
        <v>10</v>
      </c>
      <c r="D40" s="82" t="s">
        <v>4</v>
      </c>
      <c r="E40" s="82" t="s">
        <v>96</v>
      </c>
      <c r="F40" s="130">
        <f ca="1">SUMIFS(INDIRECT("'"&amp;$A40&amp;"'!"&amp;"$D:$D"),INDIRECT("'"&amp;$A40&amp;"'!"&amp;"$B:$B"),$D40,INDIRECT("'"&amp;$A40&amp;"'!"&amp;"$C:$C"),$E40,INDIRECT("'"&amp;$A40&amp;"'!"&amp;"$E:$E"),"&lt;="&amp;$G40,INDIRECT("'"&amp;$A40&amp;"'!"&amp;"$F:$F"),"&gt;="&amp;$G40)</f>
        <v>18092.61</v>
      </c>
      <c r="G40" s="126">
        <v>46387</v>
      </c>
      <c r="H40" s="84"/>
      <c r="I40" s="129" t="s">
        <v>112</v>
      </c>
      <c r="J40" s="126"/>
      <c r="K40" s="128"/>
      <c r="L40" s="83"/>
    </row>
    <row r="41" spans="1:13" s="139" customFormat="1" ht="15.75" hidden="1" customHeight="1" x14ac:dyDescent="0.75">
      <c r="A41" s="275" t="s">
        <v>236</v>
      </c>
      <c r="B41" s="185">
        <f>YEAR(G41)</f>
        <v>2023</v>
      </c>
      <c r="C41" s="134" t="s">
        <v>11</v>
      </c>
      <c r="D41" s="194" t="s">
        <v>90</v>
      </c>
      <c r="E41" s="194" t="s">
        <v>5</v>
      </c>
      <c r="F41" s="226">
        <v>-9800</v>
      </c>
      <c r="G41" s="232">
        <v>45036</v>
      </c>
      <c r="H41" s="139" t="s">
        <v>164</v>
      </c>
      <c r="I41" s="232" t="s">
        <v>114</v>
      </c>
      <c r="J41" s="227"/>
      <c r="K41" s="227"/>
      <c r="M41" s="61"/>
    </row>
    <row r="42" spans="1:13" s="139" customFormat="1" ht="15.75" hidden="1" customHeight="1" x14ac:dyDescent="0.75">
      <c r="A42" s="275" t="s">
        <v>236</v>
      </c>
      <c r="B42" s="185">
        <f>YEAR(G42)</f>
        <v>2023</v>
      </c>
      <c r="C42" s="134" t="s">
        <v>11</v>
      </c>
      <c r="D42" s="194" t="s">
        <v>90</v>
      </c>
      <c r="E42" s="194" t="s">
        <v>5</v>
      </c>
      <c r="F42" s="226">
        <v>9800</v>
      </c>
      <c r="G42" s="232">
        <v>45036</v>
      </c>
      <c r="H42" s="139" t="s">
        <v>163</v>
      </c>
      <c r="I42" s="232" t="s">
        <v>114</v>
      </c>
      <c r="J42" s="227"/>
      <c r="K42" s="227"/>
      <c r="M42" s="61"/>
    </row>
    <row r="43" spans="1:13" s="139" customFormat="1" ht="15.75" hidden="1" customHeight="1" x14ac:dyDescent="0.75">
      <c r="A43" s="275" t="s">
        <v>236</v>
      </c>
      <c r="B43" s="185">
        <f>YEAR(G43)</f>
        <v>2023</v>
      </c>
      <c r="C43" s="134" t="s">
        <v>11</v>
      </c>
      <c r="D43" s="194" t="s">
        <v>90</v>
      </c>
      <c r="E43" s="194" t="s">
        <v>91</v>
      </c>
      <c r="F43" s="226">
        <v>0</v>
      </c>
      <c r="G43" s="232">
        <v>45036</v>
      </c>
      <c r="H43" s="185" t="s">
        <v>159</v>
      </c>
      <c r="I43" s="290" t="s">
        <v>114</v>
      </c>
      <c r="J43" s="218"/>
      <c r="K43" s="218"/>
      <c r="M43" s="61"/>
    </row>
    <row r="44" spans="1:13" s="139" customFormat="1" ht="15.75" hidden="1" customHeight="1" x14ac:dyDescent="0.75">
      <c r="A44" s="275" t="s">
        <v>236</v>
      </c>
      <c r="B44" s="184">
        <v>2023</v>
      </c>
      <c r="C44" s="134" t="s">
        <v>33</v>
      </c>
      <c r="D44" s="194" t="s">
        <v>3</v>
      </c>
      <c r="E44" s="194" t="s">
        <v>85</v>
      </c>
      <c r="F44" s="117">
        <v>-215000</v>
      </c>
      <c r="G44" s="232">
        <v>45036</v>
      </c>
      <c r="H44" s="185"/>
      <c r="I44" s="290" t="s">
        <v>114</v>
      </c>
      <c r="J44" s="218"/>
      <c r="K44" s="218"/>
      <c r="M44" s="61"/>
    </row>
    <row r="45" spans="1:13" s="139" customFormat="1" ht="15.75" hidden="1" customHeight="1" x14ac:dyDescent="0.75">
      <c r="A45" s="275" t="s">
        <v>236</v>
      </c>
      <c r="B45" s="185">
        <f>YEAR(G45)</f>
        <v>2023</v>
      </c>
      <c r="C45" s="134" t="s">
        <v>10</v>
      </c>
      <c r="D45" s="185" t="s">
        <v>98</v>
      </c>
      <c r="E45" s="185" t="s">
        <v>96</v>
      </c>
      <c r="F45" s="226">
        <v>0</v>
      </c>
      <c r="G45" s="232">
        <v>45036</v>
      </c>
      <c r="H45" s="134"/>
      <c r="I45" s="232" t="s">
        <v>114</v>
      </c>
      <c r="J45" s="218"/>
      <c r="K45" s="218"/>
      <c r="L45" s="209"/>
      <c r="M45" s="61"/>
    </row>
    <row r="46" spans="1:13" s="139" customFormat="1" ht="15.75" hidden="1" customHeight="1" x14ac:dyDescent="0.75">
      <c r="A46" s="275" t="s">
        <v>236</v>
      </c>
      <c r="B46" s="185">
        <f>YEAR(G46)</f>
        <v>2023</v>
      </c>
      <c r="C46" s="134" t="s">
        <v>11</v>
      </c>
      <c r="D46" s="185" t="s">
        <v>89</v>
      </c>
      <c r="E46" s="185" t="s">
        <v>274</v>
      </c>
      <c r="F46" s="211">
        <v>-247.98</v>
      </c>
      <c r="G46" s="232">
        <v>45078</v>
      </c>
      <c r="H46" s="134" t="s">
        <v>158</v>
      </c>
      <c r="I46" s="232" t="s">
        <v>114</v>
      </c>
      <c r="J46" s="220"/>
      <c r="K46" s="216"/>
      <c r="L46" s="224"/>
      <c r="M46" s="61"/>
    </row>
    <row r="47" spans="1:13" s="139" customFormat="1" ht="15.75" hidden="1" customHeight="1" x14ac:dyDescent="0.75">
      <c r="A47" s="275" t="s">
        <v>236</v>
      </c>
      <c r="B47" s="84">
        <f>YEAR(G47)</f>
        <v>2023</v>
      </c>
      <c r="C47" s="134" t="s">
        <v>15</v>
      </c>
      <c r="D47" s="194" t="s">
        <v>57</v>
      </c>
      <c r="E47" s="194" t="s">
        <v>74</v>
      </c>
      <c r="F47" s="211">
        <f>-799+68</f>
        <v>-731</v>
      </c>
      <c r="G47" s="228">
        <v>45087</v>
      </c>
      <c r="H47" s="134" t="s">
        <v>137</v>
      </c>
      <c r="I47" s="232" t="s">
        <v>114</v>
      </c>
      <c r="J47" s="227"/>
      <c r="K47" s="227"/>
      <c r="M47" s="61"/>
    </row>
    <row r="48" spans="1:13" s="139" customFormat="1" ht="15.75" hidden="1" customHeight="1" x14ac:dyDescent="0.75">
      <c r="A48" s="275" t="s">
        <v>236</v>
      </c>
      <c r="B48" s="185">
        <f>YEAR(G48)</f>
        <v>2023</v>
      </c>
      <c r="C48" s="134" t="s">
        <v>11</v>
      </c>
      <c r="D48" s="194" t="s">
        <v>90</v>
      </c>
      <c r="E48" s="194" t="s">
        <v>5</v>
      </c>
      <c r="F48" s="211">
        <v>-1450</v>
      </c>
      <c r="G48" s="232">
        <v>45128</v>
      </c>
      <c r="H48" s="185" t="s">
        <v>162</v>
      </c>
      <c r="I48" s="232" t="s">
        <v>114</v>
      </c>
      <c r="J48" s="227"/>
      <c r="K48" s="227"/>
      <c r="M48" s="61"/>
    </row>
    <row r="49" spans="1:13" s="139" customFormat="1" ht="14.75" hidden="1" x14ac:dyDescent="0.75">
      <c r="A49" s="275" t="s">
        <v>236</v>
      </c>
      <c r="B49" s="185">
        <f>YEAR(G49)</f>
        <v>2023</v>
      </c>
      <c r="C49" s="134" t="s">
        <v>11</v>
      </c>
      <c r="D49" s="194" t="s">
        <v>87</v>
      </c>
      <c r="E49" s="194" t="s">
        <v>5</v>
      </c>
      <c r="F49" s="211">
        <v>-110</v>
      </c>
      <c r="G49" s="228">
        <v>45128</v>
      </c>
      <c r="H49" s="139" t="s">
        <v>148</v>
      </c>
      <c r="I49" s="232" t="s">
        <v>114</v>
      </c>
      <c r="J49" s="227"/>
      <c r="K49" s="227"/>
      <c r="M49" s="61"/>
    </row>
    <row r="50" spans="1:13" s="139" customFormat="1" ht="14.75" hidden="1" x14ac:dyDescent="0.75">
      <c r="A50" s="275" t="s">
        <v>236</v>
      </c>
      <c r="B50" s="185">
        <f>YEAR(G50)</f>
        <v>2023</v>
      </c>
      <c r="C50" s="134" t="s">
        <v>11</v>
      </c>
      <c r="D50" s="185" t="s">
        <v>89</v>
      </c>
      <c r="E50" s="185" t="s">
        <v>274</v>
      </c>
      <c r="F50" s="211">
        <v>-311.27</v>
      </c>
      <c r="G50" s="232">
        <v>45174</v>
      </c>
      <c r="H50" s="134" t="s">
        <v>157</v>
      </c>
      <c r="I50" s="232" t="s">
        <v>114</v>
      </c>
      <c r="J50" s="220"/>
      <c r="K50" s="216"/>
      <c r="L50" s="224"/>
      <c r="M50" s="61"/>
    </row>
    <row r="51" spans="1:13" s="139" customFormat="1" ht="15.75" hidden="1" customHeight="1" x14ac:dyDescent="0.75">
      <c r="A51" s="275" t="s">
        <v>236</v>
      </c>
      <c r="B51" s="185">
        <f>YEAR(G51)</f>
        <v>2023</v>
      </c>
      <c r="C51" s="134" t="s">
        <v>11</v>
      </c>
      <c r="D51" s="185" t="s">
        <v>89</v>
      </c>
      <c r="E51" s="185" t="s">
        <v>274</v>
      </c>
      <c r="F51" s="211">
        <v>-311.27</v>
      </c>
      <c r="G51" s="232">
        <v>45183</v>
      </c>
      <c r="H51" s="134" t="s">
        <v>156</v>
      </c>
      <c r="I51" s="232" t="s">
        <v>114</v>
      </c>
      <c r="J51" s="220"/>
      <c r="K51" s="216"/>
      <c r="L51" s="224"/>
      <c r="M51" s="61"/>
    </row>
    <row r="52" spans="1:13" s="139" customFormat="1" ht="15.75" hidden="1" customHeight="1" x14ac:dyDescent="0.75">
      <c r="A52" s="275" t="s">
        <v>236</v>
      </c>
      <c r="B52" s="185">
        <f>YEAR(G52)</f>
        <v>2023</v>
      </c>
      <c r="C52" s="134" t="s">
        <v>11</v>
      </c>
      <c r="D52" s="194" t="s">
        <v>90</v>
      </c>
      <c r="E52" s="194" t="s">
        <v>5</v>
      </c>
      <c r="F52" s="211">
        <v>-100</v>
      </c>
      <c r="G52" s="232">
        <v>45195</v>
      </c>
      <c r="H52" s="185" t="s">
        <v>161</v>
      </c>
      <c r="I52" s="232" t="s">
        <v>114</v>
      </c>
      <c r="J52" s="227"/>
      <c r="K52" s="227"/>
      <c r="M52" s="61"/>
    </row>
    <row r="53" spans="1:13" s="139" customFormat="1" ht="14.75" hidden="1" x14ac:dyDescent="0.75">
      <c r="A53" s="275" t="s">
        <v>236</v>
      </c>
      <c r="B53" s="185">
        <f>YEAR(G53)</f>
        <v>2023</v>
      </c>
      <c r="C53" s="134" t="s">
        <v>11</v>
      </c>
      <c r="D53" s="194" t="s">
        <v>90</v>
      </c>
      <c r="E53" s="194" t="s">
        <v>5</v>
      </c>
      <c r="F53" s="211">
        <v>-100</v>
      </c>
      <c r="G53" s="232">
        <v>45197</v>
      </c>
      <c r="H53" s="134" t="s">
        <v>160</v>
      </c>
      <c r="I53" s="232" t="s">
        <v>114</v>
      </c>
      <c r="J53" s="227"/>
      <c r="K53" s="227"/>
      <c r="M53" s="61"/>
    </row>
    <row r="54" spans="1:13" s="139" customFormat="1" ht="14.75" hidden="1" x14ac:dyDescent="0.75">
      <c r="A54" s="275" t="s">
        <v>236</v>
      </c>
      <c r="B54" s="185">
        <f>YEAR(G54)</f>
        <v>2023</v>
      </c>
      <c r="C54" s="134" t="s">
        <v>11</v>
      </c>
      <c r="D54" s="139" t="s">
        <v>87</v>
      </c>
      <c r="E54" s="139" t="s">
        <v>5</v>
      </c>
      <c r="F54" s="211">
        <v>-99</v>
      </c>
      <c r="G54" s="228">
        <v>45197</v>
      </c>
      <c r="H54" s="139" t="s">
        <v>149</v>
      </c>
      <c r="I54" s="232" t="s">
        <v>114</v>
      </c>
      <c r="J54" s="227"/>
      <c r="K54" s="227"/>
      <c r="M54" s="61"/>
    </row>
    <row r="55" spans="1:13" s="139" customFormat="1" ht="14.75" hidden="1" x14ac:dyDescent="0.75">
      <c r="A55" s="275" t="s">
        <v>236</v>
      </c>
      <c r="B55" s="185">
        <f>YEAR(G55)</f>
        <v>2023</v>
      </c>
      <c r="C55" s="134" t="s">
        <v>11</v>
      </c>
      <c r="D55" s="194" t="s">
        <v>93</v>
      </c>
      <c r="E55" s="194" t="s">
        <v>94</v>
      </c>
      <c r="F55" s="211">
        <v>-85</v>
      </c>
      <c r="G55" s="232">
        <v>45199</v>
      </c>
      <c r="H55" s="233" t="s">
        <v>94</v>
      </c>
      <c r="I55" s="232" t="s">
        <v>114</v>
      </c>
      <c r="J55" s="216">
        <v>45169</v>
      </c>
      <c r="K55" s="216">
        <v>45199</v>
      </c>
      <c r="L55" s="224">
        <v>523503249741</v>
      </c>
      <c r="M55" s="61"/>
    </row>
    <row r="56" spans="1:13" s="139" customFormat="1" ht="14.75" hidden="1" x14ac:dyDescent="0.75">
      <c r="A56" s="275" t="s">
        <v>236</v>
      </c>
      <c r="B56" s="185">
        <f>YEAR(G56)</f>
        <v>2023</v>
      </c>
      <c r="C56" s="134" t="s">
        <v>11</v>
      </c>
      <c r="D56" s="185" t="s">
        <v>88</v>
      </c>
      <c r="E56" s="185" t="s">
        <v>5</v>
      </c>
      <c r="F56" s="211">
        <f>(-39.21+23.7)*3</f>
        <v>-46.53</v>
      </c>
      <c r="G56" s="232">
        <v>45230</v>
      </c>
      <c r="H56" s="134" t="s">
        <v>165</v>
      </c>
      <c r="I56" s="232" t="s">
        <v>114</v>
      </c>
      <c r="J56" s="220"/>
      <c r="K56" s="216"/>
      <c r="L56" s="224"/>
      <c r="M56" s="61"/>
    </row>
    <row r="57" spans="1:13" s="139" customFormat="1" ht="14.75" hidden="1" x14ac:dyDescent="0.75">
      <c r="A57" s="275" t="s">
        <v>236</v>
      </c>
      <c r="B57" s="185">
        <f>YEAR(G57)</f>
        <v>2023</v>
      </c>
      <c r="C57" s="134" t="s">
        <v>11</v>
      </c>
      <c r="D57" s="185" t="s">
        <v>89</v>
      </c>
      <c r="E57" s="185" t="s">
        <v>274</v>
      </c>
      <c r="F57" s="211">
        <v>-311.27</v>
      </c>
      <c r="G57" s="232">
        <v>45244</v>
      </c>
      <c r="H57" s="134" t="s">
        <v>155</v>
      </c>
      <c r="I57" s="232" t="s">
        <v>114</v>
      </c>
      <c r="J57" s="220"/>
      <c r="K57" s="216"/>
      <c r="L57" s="224"/>
      <c r="M57" s="61"/>
    </row>
    <row r="58" spans="1:13" s="139" customFormat="1" ht="14.75" hidden="1" x14ac:dyDescent="0.75">
      <c r="A58" s="275" t="s">
        <v>236</v>
      </c>
      <c r="B58" s="185">
        <f>YEAR(G58)</f>
        <v>2023</v>
      </c>
      <c r="C58" s="134" t="s">
        <v>11</v>
      </c>
      <c r="D58" s="139" t="s">
        <v>86</v>
      </c>
      <c r="E58" s="139" t="s">
        <v>5</v>
      </c>
      <c r="F58" s="211">
        <v>-130</v>
      </c>
      <c r="G58" s="232">
        <v>45258</v>
      </c>
      <c r="H58" s="134" t="s">
        <v>147</v>
      </c>
      <c r="I58" s="232" t="s">
        <v>114</v>
      </c>
      <c r="J58" s="227"/>
      <c r="K58" s="227"/>
      <c r="M58" s="61"/>
    </row>
    <row r="59" spans="1:13" s="139" customFormat="1" ht="29.5" hidden="1" x14ac:dyDescent="0.75">
      <c r="A59" s="275" t="s">
        <v>236</v>
      </c>
      <c r="B59" s="185">
        <f>YEAR(G59)</f>
        <v>2023</v>
      </c>
      <c r="C59" s="134" t="s">
        <v>11</v>
      </c>
      <c r="D59" s="194" t="s">
        <v>93</v>
      </c>
      <c r="E59" s="194" t="s">
        <v>95</v>
      </c>
      <c r="F59" s="211">
        <v>-59</v>
      </c>
      <c r="G59" s="232">
        <v>45260</v>
      </c>
      <c r="H59" s="231" t="s">
        <v>145</v>
      </c>
      <c r="I59" s="232" t="s">
        <v>114</v>
      </c>
      <c r="J59" s="216">
        <v>45203</v>
      </c>
      <c r="K59" s="216">
        <v>45260</v>
      </c>
      <c r="L59" s="224">
        <v>4394770700</v>
      </c>
      <c r="M59" s="61"/>
    </row>
    <row r="60" spans="1:13" s="139" customFormat="1" ht="29.5" hidden="1" x14ac:dyDescent="0.75">
      <c r="A60" s="275" t="s">
        <v>236</v>
      </c>
      <c r="B60" s="185">
        <f>YEAR(G60)</f>
        <v>2023</v>
      </c>
      <c r="C60" s="134" t="s">
        <v>11</v>
      </c>
      <c r="D60" s="194" t="s">
        <v>93</v>
      </c>
      <c r="E60" s="194" t="s">
        <v>94</v>
      </c>
      <c r="F60" s="211">
        <v>-60</v>
      </c>
      <c r="G60" s="232">
        <v>45260</v>
      </c>
      <c r="H60" s="231" t="s">
        <v>324</v>
      </c>
      <c r="I60" s="232" t="s">
        <v>114</v>
      </c>
      <c r="J60" s="216">
        <v>45200</v>
      </c>
      <c r="K60" s="216">
        <v>45260</v>
      </c>
      <c r="L60" s="224">
        <v>523505473034</v>
      </c>
      <c r="M60" s="61"/>
    </row>
    <row r="61" spans="1:13" s="139" customFormat="1" ht="14.75" hidden="1" x14ac:dyDescent="0.75">
      <c r="A61" s="275" t="s">
        <v>236</v>
      </c>
      <c r="B61" s="185">
        <f>YEAR(G61)</f>
        <v>2023</v>
      </c>
      <c r="C61" s="134" t="s">
        <v>10</v>
      </c>
      <c r="D61" s="185" t="s">
        <v>98</v>
      </c>
      <c r="E61" s="185" t="s">
        <v>97</v>
      </c>
      <c r="F61" s="229">
        <v>1003.3333333333334</v>
      </c>
      <c r="G61" s="232">
        <v>45261</v>
      </c>
      <c r="H61" s="134" t="s">
        <v>142</v>
      </c>
      <c r="I61" s="232" t="s">
        <v>114</v>
      </c>
      <c r="J61" s="227"/>
      <c r="K61" s="227"/>
      <c r="L61" s="134" t="s">
        <v>141</v>
      </c>
      <c r="M61" s="61"/>
    </row>
    <row r="62" spans="1:13" s="139" customFormat="1" ht="14.75" hidden="1" x14ac:dyDescent="0.75">
      <c r="A62" s="275" t="s">
        <v>236</v>
      </c>
      <c r="B62" s="185">
        <f>YEAR(G62)</f>
        <v>2023</v>
      </c>
      <c r="C62" s="134" t="s">
        <v>10</v>
      </c>
      <c r="D62" s="185" t="s">
        <v>98</v>
      </c>
      <c r="E62" s="185" t="s">
        <v>97</v>
      </c>
      <c r="F62" s="229">
        <v>401.33333333333331</v>
      </c>
      <c r="G62" s="232">
        <v>45261</v>
      </c>
      <c r="H62" s="134" t="s">
        <v>139</v>
      </c>
      <c r="I62" s="232" t="s">
        <v>114</v>
      </c>
      <c r="J62" s="227"/>
      <c r="K62" s="227"/>
      <c r="L62" s="134" t="s">
        <v>140</v>
      </c>
      <c r="M62" s="61"/>
    </row>
    <row r="63" spans="1:13" s="139" customFormat="1" ht="14.75" hidden="1" x14ac:dyDescent="0.75">
      <c r="A63" s="275" t="s">
        <v>236</v>
      </c>
      <c r="B63" s="185">
        <f>YEAR(G63)</f>
        <v>2023</v>
      </c>
      <c r="C63" s="134" t="s">
        <v>10</v>
      </c>
      <c r="D63" s="185" t="s">
        <v>98</v>
      </c>
      <c r="E63" s="185" t="s">
        <v>97</v>
      </c>
      <c r="F63" s="229">
        <v>401.33333333333331</v>
      </c>
      <c r="G63" s="232">
        <v>45261</v>
      </c>
      <c r="H63" s="134" t="s">
        <v>139</v>
      </c>
      <c r="I63" s="232" t="s">
        <v>114</v>
      </c>
      <c r="J63" s="227"/>
      <c r="K63" s="227"/>
      <c r="L63" s="134" t="s">
        <v>138</v>
      </c>
      <c r="M63" s="61"/>
    </row>
    <row r="64" spans="1:13" s="139" customFormat="1" ht="14.75" hidden="1" x14ac:dyDescent="0.75">
      <c r="A64" s="275" t="s">
        <v>236</v>
      </c>
      <c r="B64" s="84">
        <f>YEAR(G64)</f>
        <v>2023</v>
      </c>
      <c r="C64" s="134" t="s">
        <v>15</v>
      </c>
      <c r="D64" s="139" t="s">
        <v>57</v>
      </c>
      <c r="E64" s="139" t="s">
        <v>73</v>
      </c>
      <c r="F64" s="211">
        <v>-151</v>
      </c>
      <c r="G64" s="228">
        <v>45271</v>
      </c>
      <c r="H64" s="134" t="s">
        <v>135</v>
      </c>
      <c r="I64" s="232" t="s">
        <v>114</v>
      </c>
      <c r="J64" s="227"/>
      <c r="K64" s="227"/>
      <c r="M64" s="61"/>
    </row>
    <row r="65" spans="1:13" s="139" customFormat="1" ht="14.75" hidden="1" x14ac:dyDescent="0.75">
      <c r="A65" s="275" t="s">
        <v>236</v>
      </c>
      <c r="B65" s="185">
        <f>YEAR(G65)</f>
        <v>2023</v>
      </c>
      <c r="C65" s="134" t="s">
        <v>11</v>
      </c>
      <c r="D65" s="185" t="s">
        <v>89</v>
      </c>
      <c r="E65" s="185" t="s">
        <v>274</v>
      </c>
      <c r="F65" s="211">
        <v>-311.27</v>
      </c>
      <c r="G65" s="232">
        <v>45273</v>
      </c>
      <c r="H65" s="134" t="s">
        <v>154</v>
      </c>
      <c r="I65" s="232" t="s">
        <v>114</v>
      </c>
      <c r="J65" s="220"/>
      <c r="K65" s="216"/>
      <c r="L65" s="224"/>
      <c r="M65" s="61"/>
    </row>
    <row r="66" spans="1:13" s="139" customFormat="1" ht="14.75" hidden="1" x14ac:dyDescent="0.75">
      <c r="A66" s="275" t="s">
        <v>236</v>
      </c>
      <c r="B66" s="185">
        <f>YEAR(G66)</f>
        <v>2024</v>
      </c>
      <c r="C66" s="134" t="s">
        <v>11</v>
      </c>
      <c r="D66" s="185" t="s">
        <v>88</v>
      </c>
      <c r="E66" s="194" t="s">
        <v>5</v>
      </c>
      <c r="F66" s="211">
        <v>-186.12</v>
      </c>
      <c r="G66" s="232">
        <v>45292</v>
      </c>
      <c r="H66" s="134"/>
      <c r="I66" s="232" t="s">
        <v>114</v>
      </c>
      <c r="J66" s="218"/>
      <c r="K66" s="214"/>
      <c r="L66" s="209"/>
      <c r="M66" s="61"/>
    </row>
    <row r="67" spans="1:13" s="139" customFormat="1" ht="14.75" hidden="1" x14ac:dyDescent="0.75">
      <c r="A67" s="275" t="s">
        <v>236</v>
      </c>
      <c r="B67" s="185">
        <f>YEAR(G67)</f>
        <v>2024</v>
      </c>
      <c r="C67" s="134" t="s">
        <v>10</v>
      </c>
      <c r="D67" s="185" t="s">
        <v>98</v>
      </c>
      <c r="E67" s="185" t="s">
        <v>97</v>
      </c>
      <c r="F67" s="211">
        <v>9632</v>
      </c>
      <c r="G67" s="232">
        <v>45292</v>
      </c>
      <c r="H67" s="134"/>
      <c r="I67" s="232" t="s">
        <v>114</v>
      </c>
      <c r="J67" s="218"/>
      <c r="K67" s="218"/>
      <c r="L67" s="209"/>
      <c r="M67" s="61"/>
    </row>
    <row r="68" spans="1:13" s="139" customFormat="1" ht="14.75" hidden="1" x14ac:dyDescent="0.75">
      <c r="A68" s="275" t="s">
        <v>236</v>
      </c>
      <c r="B68" s="185">
        <f>YEAR(G68)</f>
        <v>2024</v>
      </c>
      <c r="C68" s="134" t="s">
        <v>10</v>
      </c>
      <c r="D68" s="185" t="s">
        <v>98</v>
      </c>
      <c r="E68" s="185" t="s">
        <v>96</v>
      </c>
      <c r="F68" s="211">
        <v>849.4</v>
      </c>
      <c r="G68" s="232">
        <v>45292</v>
      </c>
      <c r="H68" s="134"/>
      <c r="I68" s="232" t="s">
        <v>114</v>
      </c>
      <c r="J68" s="218"/>
      <c r="K68" s="218"/>
      <c r="L68" s="209"/>
      <c r="M68" s="61"/>
    </row>
    <row r="69" spans="1:13" s="139" customFormat="1" ht="14.75" hidden="1" x14ac:dyDescent="0.75">
      <c r="A69" s="275" t="s">
        <v>236</v>
      </c>
      <c r="B69" s="185">
        <f>YEAR(G69)</f>
        <v>2024</v>
      </c>
      <c r="C69" s="134" t="s">
        <v>11</v>
      </c>
      <c r="D69" s="194" t="s">
        <v>93</v>
      </c>
      <c r="E69" s="194" t="s">
        <v>95</v>
      </c>
      <c r="F69" s="211">
        <v>-33.1698387096774</v>
      </c>
      <c r="G69" s="232">
        <v>45322</v>
      </c>
      <c r="H69" s="231" t="s">
        <v>144</v>
      </c>
      <c r="I69" s="232" t="s">
        <v>114</v>
      </c>
      <c r="J69" s="235">
        <v>45260</v>
      </c>
      <c r="K69" s="235">
        <v>45322</v>
      </c>
      <c r="L69" s="234"/>
      <c r="M69" s="61"/>
    </row>
    <row r="70" spans="1:13" s="139" customFormat="1" ht="14.75" hidden="1" x14ac:dyDescent="0.75">
      <c r="A70" s="275" t="s">
        <v>236</v>
      </c>
      <c r="B70" s="185">
        <f>YEAR(G70)</f>
        <v>2024</v>
      </c>
      <c r="C70" s="134" t="s">
        <v>11</v>
      </c>
      <c r="D70" s="194" t="s">
        <v>93</v>
      </c>
      <c r="E70" s="194" t="s">
        <v>94</v>
      </c>
      <c r="F70" s="211">
        <v>-9.6948484848484906</v>
      </c>
      <c r="G70" s="232">
        <v>45327</v>
      </c>
      <c r="H70" s="231" t="s">
        <v>143</v>
      </c>
      <c r="I70" s="232" t="s">
        <v>114</v>
      </c>
      <c r="J70" s="216">
        <v>45261</v>
      </c>
      <c r="K70" s="216">
        <v>45327</v>
      </c>
      <c r="L70" s="224">
        <v>524502298362</v>
      </c>
      <c r="M70" s="61"/>
    </row>
    <row r="71" spans="1:13" s="139" customFormat="1" ht="14.75" hidden="1" x14ac:dyDescent="0.75">
      <c r="A71" s="275" t="s">
        <v>236</v>
      </c>
      <c r="B71" s="84">
        <f>YEAR(G71)</f>
        <v>2024</v>
      </c>
      <c r="C71" s="134" t="s">
        <v>15</v>
      </c>
      <c r="D71" s="194" t="s">
        <v>57</v>
      </c>
      <c r="E71" s="194" t="s">
        <v>74</v>
      </c>
      <c r="F71" s="211">
        <v>-1096</v>
      </c>
      <c r="G71" s="228">
        <v>45433</v>
      </c>
      <c r="H71" s="134" t="s">
        <v>136</v>
      </c>
      <c r="I71" s="232" t="s">
        <v>114</v>
      </c>
      <c r="J71" s="227"/>
      <c r="K71" s="227"/>
      <c r="M71" s="61"/>
    </row>
    <row r="72" spans="1:13" s="139" customFormat="1" ht="14.75" hidden="1" x14ac:dyDescent="0.75">
      <c r="A72" s="275" t="s">
        <v>236</v>
      </c>
      <c r="B72" s="185">
        <f>YEAR(G72)</f>
        <v>2024</v>
      </c>
      <c r="C72" s="134" t="s">
        <v>11</v>
      </c>
      <c r="D72" s="185" t="s">
        <v>89</v>
      </c>
      <c r="E72" s="185" t="s">
        <v>274</v>
      </c>
      <c r="F72" s="211">
        <v>-335</v>
      </c>
      <c r="G72" s="232">
        <v>45454</v>
      </c>
      <c r="H72" s="134" t="s">
        <v>153</v>
      </c>
      <c r="I72" s="232" t="s">
        <v>114</v>
      </c>
      <c r="J72" s="220"/>
      <c r="K72" s="216"/>
      <c r="L72" s="224"/>
      <c r="M72" s="61"/>
    </row>
    <row r="73" spans="1:13" s="139" customFormat="1" ht="14.75" hidden="1" x14ac:dyDescent="0.75">
      <c r="A73" s="275" t="s">
        <v>236</v>
      </c>
      <c r="B73" s="185">
        <f>YEAR(G73)</f>
        <v>2024</v>
      </c>
      <c r="C73" s="134" t="s">
        <v>11</v>
      </c>
      <c r="D73" s="185" t="s">
        <v>89</v>
      </c>
      <c r="E73" s="185" t="s">
        <v>274</v>
      </c>
      <c r="F73" s="211">
        <v>-335</v>
      </c>
      <c r="G73" s="232">
        <v>45454</v>
      </c>
      <c r="H73" s="134" t="s">
        <v>152</v>
      </c>
      <c r="I73" s="232" t="s">
        <v>114</v>
      </c>
      <c r="J73" s="220"/>
      <c r="K73" s="216"/>
      <c r="L73" s="224"/>
      <c r="M73" s="61"/>
    </row>
    <row r="74" spans="1:13" s="139" customFormat="1" ht="14.75" hidden="1" x14ac:dyDescent="0.75">
      <c r="A74" s="275" t="s">
        <v>236</v>
      </c>
      <c r="B74" s="185">
        <f>YEAR(G74)</f>
        <v>2024</v>
      </c>
      <c r="C74" s="134" t="s">
        <v>11</v>
      </c>
      <c r="D74" s="194" t="s">
        <v>86</v>
      </c>
      <c r="E74" s="194" t="s">
        <v>5</v>
      </c>
      <c r="F74" s="211">
        <v>-50</v>
      </c>
      <c r="G74" s="232">
        <v>45547</v>
      </c>
      <c r="H74" s="134" t="s">
        <v>146</v>
      </c>
      <c r="I74" s="232" t="s">
        <v>114</v>
      </c>
      <c r="J74" s="227"/>
      <c r="K74" s="227"/>
      <c r="M74" s="61"/>
    </row>
    <row r="75" spans="1:13" s="139" customFormat="1" ht="14.75" hidden="1" x14ac:dyDescent="0.75">
      <c r="A75" s="275" t="s">
        <v>236</v>
      </c>
      <c r="B75" s="185">
        <f>YEAR(G75)</f>
        <v>2024</v>
      </c>
      <c r="C75" s="134" t="s">
        <v>11</v>
      </c>
      <c r="D75" s="185" t="s">
        <v>89</v>
      </c>
      <c r="E75" s="185" t="s">
        <v>274</v>
      </c>
      <c r="F75" s="211">
        <v>-335</v>
      </c>
      <c r="G75" s="232">
        <v>45553</v>
      </c>
      <c r="H75" s="134" t="s">
        <v>151</v>
      </c>
      <c r="I75" s="232" t="s">
        <v>114</v>
      </c>
      <c r="J75" s="220"/>
      <c r="K75" s="216"/>
      <c r="L75" s="224"/>
      <c r="M75" s="61"/>
    </row>
    <row r="76" spans="1:13" s="139" customFormat="1" ht="14.75" hidden="1" x14ac:dyDescent="0.75">
      <c r="A76" s="275" t="s">
        <v>236</v>
      </c>
      <c r="B76" s="185">
        <f>YEAR(G76)</f>
        <v>2024</v>
      </c>
      <c r="C76" s="134" t="s">
        <v>11</v>
      </c>
      <c r="D76" s="194" t="s">
        <v>86</v>
      </c>
      <c r="E76" s="194" t="s">
        <v>5</v>
      </c>
      <c r="F76" s="211">
        <v>-52</v>
      </c>
      <c r="G76" s="232">
        <v>45632</v>
      </c>
      <c r="H76" s="134" t="s">
        <v>221</v>
      </c>
      <c r="I76" s="232" t="s">
        <v>114</v>
      </c>
      <c r="J76" s="227"/>
      <c r="K76" s="227"/>
    </row>
    <row r="77" spans="1:13" s="139" customFormat="1" ht="14.75" hidden="1" x14ac:dyDescent="0.75">
      <c r="A77" s="275" t="s">
        <v>236</v>
      </c>
      <c r="B77" s="185">
        <f>YEAR(G77)</f>
        <v>2024</v>
      </c>
      <c r="C77" s="134" t="s">
        <v>11</v>
      </c>
      <c r="D77" s="194" t="s">
        <v>86</v>
      </c>
      <c r="E77" s="194" t="s">
        <v>5</v>
      </c>
      <c r="F77" s="211">
        <v>-52</v>
      </c>
      <c r="G77" s="232">
        <v>45632</v>
      </c>
      <c r="H77" s="134" t="s">
        <v>222</v>
      </c>
      <c r="I77" s="232" t="s">
        <v>114</v>
      </c>
      <c r="J77" s="227"/>
      <c r="K77" s="227"/>
    </row>
    <row r="78" spans="1:13" s="139" customFormat="1" ht="14.75" hidden="1" x14ac:dyDescent="0.75">
      <c r="A78" s="275" t="s">
        <v>236</v>
      </c>
      <c r="B78" s="185">
        <f>YEAR(G78)</f>
        <v>2024</v>
      </c>
      <c r="C78" s="134" t="s">
        <v>11</v>
      </c>
      <c r="D78" s="194" t="s">
        <v>86</v>
      </c>
      <c r="E78" s="194" t="s">
        <v>5</v>
      </c>
      <c r="F78" s="211">
        <v>-132</v>
      </c>
      <c r="G78" s="232">
        <v>45632</v>
      </c>
      <c r="H78" s="134" t="s">
        <v>252</v>
      </c>
      <c r="I78" s="232" t="s">
        <v>114</v>
      </c>
      <c r="J78" s="227"/>
      <c r="K78" s="227"/>
    </row>
    <row r="79" spans="1:13" s="139" customFormat="1" ht="14.75" hidden="1" x14ac:dyDescent="0.75">
      <c r="A79" s="275" t="s">
        <v>236</v>
      </c>
      <c r="B79" s="185">
        <f>YEAR(G79)</f>
        <v>2024</v>
      </c>
      <c r="C79" s="134" t="s">
        <v>11</v>
      </c>
      <c r="D79" s="194" t="s">
        <v>86</v>
      </c>
      <c r="E79" s="194" t="s">
        <v>5</v>
      </c>
      <c r="F79" s="211">
        <f>-507.89+50</f>
        <v>-457.89</v>
      </c>
      <c r="G79" s="232">
        <v>45633</v>
      </c>
      <c r="H79" s="134" t="s">
        <v>250</v>
      </c>
      <c r="I79" s="232" t="s">
        <v>114</v>
      </c>
      <c r="J79" s="227"/>
      <c r="K79" s="227"/>
    </row>
    <row r="80" spans="1:13" s="139" customFormat="1" ht="14.75" hidden="1" x14ac:dyDescent="0.75">
      <c r="A80" s="275" t="s">
        <v>236</v>
      </c>
      <c r="B80" s="185">
        <f>YEAR(G80)</f>
        <v>2024</v>
      </c>
      <c r="C80" s="134" t="s">
        <v>11</v>
      </c>
      <c r="D80" s="185" t="s">
        <v>89</v>
      </c>
      <c r="E80" s="185" t="s">
        <v>274</v>
      </c>
      <c r="F80" s="211">
        <v>-337.9</v>
      </c>
      <c r="G80" s="232">
        <v>45634</v>
      </c>
      <c r="H80" s="134" t="s">
        <v>150</v>
      </c>
      <c r="I80" s="232" t="s">
        <v>114</v>
      </c>
      <c r="J80" s="220"/>
      <c r="K80" s="216"/>
      <c r="L80" s="224"/>
    </row>
    <row r="81" spans="1:12" s="139" customFormat="1" ht="14.75" hidden="1" x14ac:dyDescent="0.75">
      <c r="A81" s="275" t="s">
        <v>236</v>
      </c>
      <c r="B81" s="185">
        <f>YEAR(G81)</f>
        <v>2024</v>
      </c>
      <c r="C81" s="134" t="s">
        <v>11</v>
      </c>
      <c r="D81" s="185" t="s">
        <v>89</v>
      </c>
      <c r="E81" s="185" t="s">
        <v>274</v>
      </c>
      <c r="F81" s="211">
        <v>-66.05</v>
      </c>
      <c r="G81" s="232">
        <v>45634</v>
      </c>
      <c r="H81" s="134" t="s">
        <v>223</v>
      </c>
      <c r="I81" s="232" t="s">
        <v>114</v>
      </c>
      <c r="J81" s="220"/>
      <c r="K81" s="216"/>
      <c r="L81" s="224"/>
    </row>
    <row r="82" spans="1:12" s="139" customFormat="1" ht="14.75" hidden="1" x14ac:dyDescent="0.75">
      <c r="A82" s="275" t="s">
        <v>236</v>
      </c>
      <c r="B82" s="185">
        <f>YEAR(G82)</f>
        <v>2025</v>
      </c>
      <c r="C82" s="134" t="s">
        <v>11</v>
      </c>
      <c r="D82" s="185" t="s">
        <v>88</v>
      </c>
      <c r="E82" s="194" t="s">
        <v>5</v>
      </c>
      <c r="F82" s="211">
        <v>-186.12</v>
      </c>
      <c r="G82" s="232">
        <v>45658</v>
      </c>
      <c r="H82" s="185" t="s">
        <v>247</v>
      </c>
      <c r="I82" s="232" t="s">
        <v>114</v>
      </c>
      <c r="J82" s="215"/>
      <c r="K82" s="214"/>
      <c r="L82" s="209"/>
    </row>
    <row r="83" spans="1:12" s="139" customFormat="1" ht="14.75" hidden="1" x14ac:dyDescent="0.75">
      <c r="A83" s="275" t="s">
        <v>236</v>
      </c>
      <c r="B83" s="185">
        <f>YEAR(G83)</f>
        <v>2025</v>
      </c>
      <c r="C83" s="134" t="s">
        <v>11</v>
      </c>
      <c r="D83" s="194" t="s">
        <v>87</v>
      </c>
      <c r="E83" s="194" t="s">
        <v>5</v>
      </c>
      <c r="F83" s="211">
        <v>0</v>
      </c>
      <c r="G83" s="232">
        <v>45658</v>
      </c>
      <c r="H83" s="326" t="s">
        <v>248</v>
      </c>
      <c r="I83" s="232" t="s">
        <v>114</v>
      </c>
      <c r="J83" s="215"/>
      <c r="K83" s="214"/>
      <c r="L83" s="224"/>
    </row>
    <row r="84" spans="1:12" s="139" customFormat="1" ht="14.75" hidden="1" x14ac:dyDescent="0.75">
      <c r="A84" s="275" t="s">
        <v>236</v>
      </c>
      <c r="B84" s="185">
        <f>YEAR(G84)</f>
        <v>2025</v>
      </c>
      <c r="C84" s="134" t="s">
        <v>11</v>
      </c>
      <c r="D84" s="194" t="s">
        <v>93</v>
      </c>
      <c r="E84" s="194" t="s">
        <v>95</v>
      </c>
      <c r="F84" s="211">
        <v>0</v>
      </c>
      <c r="G84" s="232">
        <v>45658</v>
      </c>
      <c r="I84" s="232" t="s">
        <v>114</v>
      </c>
      <c r="J84" s="215"/>
      <c r="K84" s="214"/>
      <c r="L84" s="209"/>
    </row>
    <row r="85" spans="1:12" s="139" customFormat="1" ht="14.75" hidden="1" x14ac:dyDescent="0.75">
      <c r="A85" s="275" t="s">
        <v>236</v>
      </c>
      <c r="B85" s="185">
        <f>YEAR(G85)</f>
        <v>2025</v>
      </c>
      <c r="C85" s="134" t="s">
        <v>10</v>
      </c>
      <c r="D85" s="185" t="s">
        <v>98</v>
      </c>
      <c r="E85" s="185" t="s">
        <v>97</v>
      </c>
      <c r="F85" s="211">
        <v>9632</v>
      </c>
      <c r="G85" s="232">
        <v>45658</v>
      </c>
      <c r="H85" s="134" t="s">
        <v>249</v>
      </c>
      <c r="I85" s="232" t="s">
        <v>114</v>
      </c>
      <c r="J85" s="215"/>
      <c r="K85" s="214"/>
      <c r="L85" s="209"/>
    </row>
    <row r="86" spans="1:12" s="139" customFormat="1" ht="14.75" hidden="1" x14ac:dyDescent="0.75">
      <c r="A86" s="275" t="s">
        <v>236</v>
      </c>
      <c r="B86" s="185">
        <f>YEAR(G86)</f>
        <v>2025</v>
      </c>
      <c r="C86" s="134" t="s">
        <v>10</v>
      </c>
      <c r="D86" s="185" t="s">
        <v>98</v>
      </c>
      <c r="E86" s="185" t="s">
        <v>96</v>
      </c>
      <c r="F86" s="211">
        <v>1037.8</v>
      </c>
      <c r="G86" s="232">
        <v>45658</v>
      </c>
      <c r="H86" s="134" t="s">
        <v>249</v>
      </c>
      <c r="I86" s="232" t="s">
        <v>114</v>
      </c>
      <c r="J86" s="215"/>
      <c r="K86" s="214"/>
      <c r="L86" s="209"/>
    </row>
    <row r="87" spans="1:12" s="139" customFormat="1" ht="14.75" hidden="1" x14ac:dyDescent="0.75">
      <c r="A87" s="275" t="s">
        <v>236</v>
      </c>
      <c r="B87" s="185">
        <f>YEAR(G87)</f>
        <v>2025</v>
      </c>
      <c r="C87" s="134" t="s">
        <v>11</v>
      </c>
      <c r="D87" s="194" t="s">
        <v>86</v>
      </c>
      <c r="E87" s="194" t="s">
        <v>5</v>
      </c>
      <c r="F87" s="211">
        <v>-350</v>
      </c>
      <c r="G87" s="232">
        <v>45703</v>
      </c>
      <c r="H87" s="134" t="s">
        <v>251</v>
      </c>
      <c r="I87" s="232" t="s">
        <v>114</v>
      </c>
      <c r="J87" s="227"/>
      <c r="K87" s="227"/>
    </row>
    <row r="88" spans="1:12" s="139" customFormat="1" ht="14.75" hidden="1" x14ac:dyDescent="0.75">
      <c r="A88" s="275" t="s">
        <v>236</v>
      </c>
      <c r="B88" s="185">
        <f>YEAR(G88)</f>
        <v>2025</v>
      </c>
      <c r="C88" s="134" t="s">
        <v>11</v>
      </c>
      <c r="D88" s="185" t="s">
        <v>89</v>
      </c>
      <c r="E88" s="185" t="s">
        <v>274</v>
      </c>
      <c r="F88" s="211">
        <v>-335</v>
      </c>
      <c r="G88" s="222">
        <v>45708</v>
      </c>
      <c r="H88" s="134" t="s">
        <v>230</v>
      </c>
      <c r="I88" s="232" t="s">
        <v>114</v>
      </c>
      <c r="J88" s="218"/>
      <c r="K88" s="225"/>
      <c r="L88" s="209"/>
    </row>
    <row r="89" spans="1:12" s="139" customFormat="1" ht="14.75" hidden="1" x14ac:dyDescent="0.75">
      <c r="A89" s="275" t="s">
        <v>236</v>
      </c>
      <c r="B89" s="185">
        <f>YEAR(G89)</f>
        <v>2025</v>
      </c>
      <c r="C89" s="134" t="s">
        <v>11</v>
      </c>
      <c r="D89" s="185" t="s">
        <v>89</v>
      </c>
      <c r="E89" s="185" t="s">
        <v>274</v>
      </c>
      <c r="F89" s="211">
        <v>-704.84</v>
      </c>
      <c r="G89" s="222">
        <v>45767</v>
      </c>
      <c r="H89" s="134" t="s">
        <v>229</v>
      </c>
      <c r="I89" s="232" t="s">
        <v>114</v>
      </c>
      <c r="J89" s="218"/>
      <c r="K89" s="225"/>
      <c r="L89" s="209"/>
    </row>
    <row r="90" spans="1:12" s="139" customFormat="1" ht="14.75" hidden="1" x14ac:dyDescent="0.75">
      <c r="A90" s="275" t="s">
        <v>236</v>
      </c>
      <c r="B90" s="84">
        <f>YEAR(G90)</f>
        <v>2025</v>
      </c>
      <c r="C90" s="134" t="s">
        <v>15</v>
      </c>
      <c r="D90" s="194" t="s">
        <v>57</v>
      </c>
      <c r="E90" s="194" t="s">
        <v>74</v>
      </c>
      <c r="F90" s="211">
        <v>-560</v>
      </c>
      <c r="G90" s="228">
        <v>45804</v>
      </c>
      <c r="H90" s="134" t="s">
        <v>218</v>
      </c>
      <c r="I90" s="232" t="s">
        <v>114</v>
      </c>
      <c r="J90" s="215"/>
      <c r="K90" s="214"/>
      <c r="L90" s="209"/>
    </row>
    <row r="91" spans="1:12" s="139" customFormat="1" ht="14.75" hidden="1" x14ac:dyDescent="0.75">
      <c r="A91" s="275" t="s">
        <v>236</v>
      </c>
      <c r="B91" s="185">
        <f>YEAR(G91)</f>
        <v>2025</v>
      </c>
      <c r="C91" s="134" t="s">
        <v>11</v>
      </c>
      <c r="D91" s="185" t="s">
        <v>89</v>
      </c>
      <c r="E91" s="185" t="s">
        <v>274</v>
      </c>
      <c r="F91" s="211">
        <v>-494.26</v>
      </c>
      <c r="G91" s="222">
        <v>45835</v>
      </c>
      <c r="H91" s="134" t="s">
        <v>231</v>
      </c>
      <c r="I91" s="232" t="s">
        <v>114</v>
      </c>
      <c r="J91" s="218"/>
      <c r="K91" s="225"/>
      <c r="L91" s="209"/>
    </row>
    <row r="92" spans="1:12" s="139" customFormat="1" ht="14.75" hidden="1" x14ac:dyDescent="0.75">
      <c r="A92" s="275" t="s">
        <v>236</v>
      </c>
      <c r="B92" s="84">
        <f>YEAR(G92)</f>
        <v>2025</v>
      </c>
      <c r="C92" s="134" t="s">
        <v>15</v>
      </c>
      <c r="D92" s="194" t="s">
        <v>57</v>
      </c>
      <c r="E92" s="194" t="s">
        <v>73</v>
      </c>
      <c r="F92" s="211">
        <v>-47</v>
      </c>
      <c r="G92" s="228">
        <v>45858</v>
      </c>
      <c r="H92" s="134" t="s">
        <v>243</v>
      </c>
      <c r="I92" s="232" t="s">
        <v>114</v>
      </c>
      <c r="J92" s="227"/>
      <c r="K92" s="227"/>
    </row>
    <row r="93" spans="1:12" s="139" customFormat="1" ht="14.75" hidden="1" x14ac:dyDescent="0.75">
      <c r="A93" s="275" t="s">
        <v>236</v>
      </c>
      <c r="B93" s="185">
        <f>YEAR(G93)</f>
        <v>2025</v>
      </c>
      <c r="C93" s="134" t="s">
        <v>11</v>
      </c>
      <c r="D93" s="185" t="s">
        <v>89</v>
      </c>
      <c r="E93" s="185" t="s">
        <v>274</v>
      </c>
      <c r="F93" s="211">
        <v>-494.26</v>
      </c>
      <c r="G93" s="222">
        <v>45903</v>
      </c>
      <c r="H93" s="134" t="s">
        <v>232</v>
      </c>
      <c r="I93" s="232" t="s">
        <v>114</v>
      </c>
      <c r="J93" s="218"/>
      <c r="K93" s="225"/>
      <c r="L93" s="209"/>
    </row>
    <row r="94" spans="1:12" s="139" customFormat="1" ht="14.75" hidden="1" x14ac:dyDescent="0.75">
      <c r="A94" s="275" t="s">
        <v>236</v>
      </c>
      <c r="B94" s="185">
        <f>YEAR(G94)</f>
        <v>2025</v>
      </c>
      <c r="C94" s="134" t="s">
        <v>11</v>
      </c>
      <c r="D94" s="194" t="s">
        <v>86</v>
      </c>
      <c r="E94" s="194" t="s">
        <v>5</v>
      </c>
      <c r="F94" s="211">
        <f>800-216</f>
        <v>584</v>
      </c>
      <c r="G94" s="232">
        <v>45905</v>
      </c>
      <c r="H94" s="326" t="s">
        <v>320</v>
      </c>
      <c r="I94" s="232" t="s">
        <v>114</v>
      </c>
      <c r="J94" s="215"/>
      <c r="K94" s="214"/>
      <c r="L94" s="209"/>
    </row>
    <row r="95" spans="1:12" s="139" customFormat="1" ht="14.75" hidden="1" x14ac:dyDescent="0.75">
      <c r="A95" s="275" t="s">
        <v>236</v>
      </c>
      <c r="B95" s="185">
        <f>YEAR(G95)</f>
        <v>2025</v>
      </c>
      <c r="C95" s="134" t="s">
        <v>11</v>
      </c>
      <c r="D95" s="185" t="s">
        <v>89</v>
      </c>
      <c r="E95" s="185" t="s">
        <v>274</v>
      </c>
      <c r="F95" s="211">
        <v>-493.86</v>
      </c>
      <c r="G95" s="222">
        <v>45963</v>
      </c>
      <c r="H95" s="134" t="s">
        <v>233</v>
      </c>
      <c r="I95" s="232" t="s">
        <v>114</v>
      </c>
      <c r="J95" s="218"/>
      <c r="K95" s="225"/>
      <c r="L95" s="209"/>
    </row>
    <row r="96" spans="1:12" s="139" customFormat="1" ht="14.75" hidden="1" x14ac:dyDescent="0.75">
      <c r="A96" s="275" t="s">
        <v>236</v>
      </c>
      <c r="B96" s="84">
        <f>YEAR(G96)</f>
        <v>2025</v>
      </c>
      <c r="C96" s="134" t="s">
        <v>15</v>
      </c>
      <c r="D96" s="194" t="s">
        <v>57</v>
      </c>
      <c r="E96" s="194" t="s">
        <v>74</v>
      </c>
      <c r="F96" s="211">
        <v>-561</v>
      </c>
      <c r="G96" s="222">
        <v>45989</v>
      </c>
      <c r="H96" s="134" t="s">
        <v>219</v>
      </c>
      <c r="I96" s="232" t="s">
        <v>114</v>
      </c>
      <c r="J96" s="215"/>
      <c r="K96" s="214"/>
      <c r="L96" s="209"/>
    </row>
    <row r="97" spans="1:13" s="139" customFormat="1" ht="14.75" hidden="1" x14ac:dyDescent="0.75">
      <c r="A97" s="275" t="s">
        <v>236</v>
      </c>
      <c r="B97" s="84">
        <f>YEAR(G97)</f>
        <v>2025</v>
      </c>
      <c r="C97" s="134" t="s">
        <v>15</v>
      </c>
      <c r="D97" s="194" t="s">
        <v>57</v>
      </c>
      <c r="E97" s="194" t="s">
        <v>73</v>
      </c>
      <c r="F97" s="211">
        <f>-(24.14+25.17)</f>
        <v>-49.31</v>
      </c>
      <c r="G97" s="222">
        <v>45989</v>
      </c>
      <c r="H97" s="134" t="s">
        <v>253</v>
      </c>
      <c r="I97" s="232" t="s">
        <v>114</v>
      </c>
      <c r="J97" s="215"/>
      <c r="K97" s="214"/>
      <c r="L97" s="209"/>
    </row>
    <row r="98" spans="1:13" s="139" customFormat="1" ht="14.75" hidden="1" x14ac:dyDescent="0.75">
      <c r="A98" s="275" t="s">
        <v>236</v>
      </c>
      <c r="B98" s="185">
        <f>YEAR(G98)</f>
        <v>2026</v>
      </c>
      <c r="C98" s="134" t="s">
        <v>11</v>
      </c>
      <c r="D98" s="185" t="s">
        <v>88</v>
      </c>
      <c r="E98" s="194" t="s">
        <v>5</v>
      </c>
      <c r="F98" s="211">
        <v>-15.51</v>
      </c>
      <c r="G98" s="222">
        <v>46023</v>
      </c>
      <c r="H98" s="134" t="s">
        <v>283</v>
      </c>
      <c r="I98" s="232" t="s">
        <v>114</v>
      </c>
      <c r="J98" s="215"/>
      <c r="K98" s="214"/>
      <c r="L98" s="209"/>
    </row>
    <row r="99" spans="1:13" s="139" customFormat="1" ht="14.75" hidden="1" x14ac:dyDescent="0.75">
      <c r="A99" s="275" t="s">
        <v>236</v>
      </c>
      <c r="B99" s="185">
        <f>YEAR(G99)</f>
        <v>2026</v>
      </c>
      <c r="C99" s="134" t="s">
        <v>10</v>
      </c>
      <c r="D99" s="185" t="s">
        <v>98</v>
      </c>
      <c r="E99" s="185" t="s">
        <v>97</v>
      </c>
      <c r="F99" s="211">
        <f>70*(5+10)+450*(5+10)*(1-21%)</f>
        <v>6382.5</v>
      </c>
      <c r="G99" s="232">
        <v>46023</v>
      </c>
      <c r="H99" s="134" t="s">
        <v>318</v>
      </c>
      <c r="I99" s="232" t="s">
        <v>114</v>
      </c>
      <c r="J99" s="215"/>
      <c r="K99" s="214"/>
      <c r="L99" s="209"/>
      <c r="M99" s="194"/>
    </row>
    <row r="100" spans="1:13" s="139" customFormat="1" ht="14.75" hidden="1" x14ac:dyDescent="0.75">
      <c r="A100" s="275" t="s">
        <v>236</v>
      </c>
      <c r="B100" s="185">
        <f>YEAR(G100)</f>
        <v>2026</v>
      </c>
      <c r="C100" s="134" t="s">
        <v>10</v>
      </c>
      <c r="D100" s="185" t="s">
        <v>98</v>
      </c>
      <c r="E100" s="185" t="s">
        <v>96</v>
      </c>
      <c r="F100" s="211">
        <f>25*7+120*7*(1-43%)</f>
        <v>653.80000000000007</v>
      </c>
      <c r="G100" s="232">
        <v>46023</v>
      </c>
      <c r="H100" s="134" t="s">
        <v>319</v>
      </c>
      <c r="I100" s="232" t="s">
        <v>114</v>
      </c>
      <c r="J100" s="215"/>
      <c r="K100" s="214"/>
      <c r="L100" s="209"/>
    </row>
    <row r="101" spans="1:13" s="139" customFormat="1" ht="14.75" hidden="1" x14ac:dyDescent="0.75">
      <c r="A101" s="275" t="s">
        <v>236</v>
      </c>
      <c r="B101" s="185">
        <f>YEAR(G101)</f>
        <v>2026</v>
      </c>
      <c r="C101" s="134" t="s">
        <v>11</v>
      </c>
      <c r="D101" s="185" t="s">
        <v>89</v>
      </c>
      <c r="E101" s="185" t="s">
        <v>274</v>
      </c>
      <c r="F101" s="211">
        <v>-347</v>
      </c>
      <c r="G101" s="222">
        <v>46073</v>
      </c>
      <c r="H101" s="134" t="s">
        <v>281</v>
      </c>
      <c r="I101" s="232" t="s">
        <v>114</v>
      </c>
      <c r="J101" s="215"/>
      <c r="K101" s="214"/>
      <c r="L101" s="209"/>
    </row>
    <row r="102" spans="1:13" s="139" customFormat="1" ht="14.75" hidden="1" x14ac:dyDescent="0.75">
      <c r="A102" s="275" t="s">
        <v>236</v>
      </c>
      <c r="B102" s="185">
        <f>YEAR(G102)</f>
        <v>2026</v>
      </c>
      <c r="C102" s="134" t="s">
        <v>11</v>
      </c>
      <c r="D102" s="185" t="s">
        <v>89</v>
      </c>
      <c r="E102" s="185" t="s">
        <v>274</v>
      </c>
      <c r="F102" s="211">
        <v>-413</v>
      </c>
      <c r="G102" s="222">
        <v>46126</v>
      </c>
      <c r="H102" s="134" t="s">
        <v>285</v>
      </c>
      <c r="I102" s="232" t="s">
        <v>114</v>
      </c>
      <c r="J102" s="215"/>
      <c r="K102" s="214"/>
      <c r="L102" s="209"/>
    </row>
    <row r="103" spans="1:13" s="139" customFormat="1" ht="14.75" hidden="1" x14ac:dyDescent="0.75">
      <c r="A103" s="275" t="s">
        <v>236</v>
      </c>
      <c r="B103" s="185">
        <f>YEAR(G103)</f>
        <v>2026</v>
      </c>
      <c r="C103" s="134" t="s">
        <v>11</v>
      </c>
      <c r="D103" s="185" t="s">
        <v>89</v>
      </c>
      <c r="E103" s="185" t="s">
        <v>274</v>
      </c>
      <c r="F103" s="211">
        <v>0</v>
      </c>
      <c r="G103" s="222">
        <v>46132</v>
      </c>
      <c r="H103" s="134" t="s">
        <v>308</v>
      </c>
      <c r="I103" s="232" t="s">
        <v>114</v>
      </c>
      <c r="J103" s="215"/>
      <c r="K103" s="214"/>
      <c r="L103" s="209"/>
    </row>
    <row r="104" spans="1:13" s="139" customFormat="1" ht="14.75" hidden="1" x14ac:dyDescent="0.75">
      <c r="A104" s="275" t="s">
        <v>236</v>
      </c>
      <c r="B104" s="84">
        <f>YEAR(G104)</f>
        <v>2026</v>
      </c>
      <c r="C104" s="134" t="s">
        <v>15</v>
      </c>
      <c r="D104" s="83" t="s">
        <v>57</v>
      </c>
      <c r="E104" s="83" t="s">
        <v>74</v>
      </c>
      <c r="F104" s="117">
        <v>-560.28420000000006</v>
      </c>
      <c r="G104" s="131">
        <v>46148</v>
      </c>
      <c r="H104" s="84" t="s">
        <v>218</v>
      </c>
      <c r="I104" s="288" t="s">
        <v>114</v>
      </c>
      <c r="J104" s="215"/>
      <c r="K104" s="214"/>
      <c r="L104" s="209"/>
    </row>
    <row r="105" spans="1:13" s="139" customFormat="1" ht="14.75" hidden="1" x14ac:dyDescent="0.75">
      <c r="A105" s="275" t="s">
        <v>236</v>
      </c>
      <c r="B105" s="84">
        <f>YEAR(G105)</f>
        <v>2026</v>
      </c>
      <c r="C105" s="134" t="s">
        <v>15</v>
      </c>
      <c r="D105" s="194" t="s">
        <v>57</v>
      </c>
      <c r="E105" s="194" t="s">
        <v>73</v>
      </c>
      <c r="F105" s="117">
        <v>-53</v>
      </c>
      <c r="G105" s="222">
        <v>46169</v>
      </c>
      <c r="H105" s="210"/>
      <c r="I105" s="228" t="s">
        <v>114</v>
      </c>
      <c r="J105" s="215"/>
      <c r="K105" s="214"/>
      <c r="L105" s="209"/>
    </row>
    <row r="106" spans="1:13" s="139" customFormat="1" ht="14.75" hidden="1" x14ac:dyDescent="0.75">
      <c r="A106" s="275" t="s">
        <v>236</v>
      </c>
      <c r="B106" s="185">
        <f>YEAR(G106)</f>
        <v>2026</v>
      </c>
      <c r="C106" s="134" t="s">
        <v>11</v>
      </c>
      <c r="D106" s="185" t="s">
        <v>89</v>
      </c>
      <c r="E106" s="185" t="s">
        <v>274</v>
      </c>
      <c r="F106" s="211">
        <v>-352</v>
      </c>
      <c r="G106" s="222">
        <v>46183</v>
      </c>
      <c r="H106" s="134" t="s">
        <v>286</v>
      </c>
      <c r="I106" s="232" t="s">
        <v>114</v>
      </c>
      <c r="J106" s="215"/>
      <c r="K106" s="214"/>
      <c r="L106" s="209"/>
    </row>
    <row r="107" spans="1:13" s="139" customFormat="1" ht="14.75" hidden="1" x14ac:dyDescent="0.75">
      <c r="A107" s="275" t="s">
        <v>236</v>
      </c>
      <c r="B107" s="185">
        <f>YEAR(G107)</f>
        <v>2026</v>
      </c>
      <c r="C107" s="134" t="s">
        <v>11</v>
      </c>
      <c r="D107" s="185" t="s">
        <v>89</v>
      </c>
      <c r="E107" s="185" t="s">
        <v>274</v>
      </c>
      <c r="F107" s="211">
        <v>-352</v>
      </c>
      <c r="G107" s="222">
        <v>46198</v>
      </c>
      <c r="H107" s="134" t="s">
        <v>287</v>
      </c>
      <c r="I107" s="228" t="s">
        <v>114</v>
      </c>
      <c r="J107" s="215"/>
      <c r="K107" s="214"/>
      <c r="L107" s="209"/>
    </row>
    <row r="108" spans="1:13" s="139" customFormat="1" ht="14.75" hidden="1" x14ac:dyDescent="0.75">
      <c r="A108" s="275" t="s">
        <v>236</v>
      </c>
      <c r="B108" s="185">
        <f>YEAR(G108)</f>
        <v>2026</v>
      </c>
      <c r="C108" s="134" t="s">
        <v>10</v>
      </c>
      <c r="D108" s="185" t="s">
        <v>4</v>
      </c>
      <c r="E108" s="185" t="s">
        <v>97</v>
      </c>
      <c r="F108" s="117">
        <v>12000</v>
      </c>
      <c r="G108" s="222">
        <v>46231</v>
      </c>
      <c r="H108" s="185" t="s">
        <v>293</v>
      </c>
      <c r="I108" s="232" t="s">
        <v>114</v>
      </c>
      <c r="J108" s="217"/>
      <c r="K108" s="219"/>
    </row>
    <row r="109" spans="1:13" s="139" customFormat="1" ht="14.75" hidden="1" x14ac:dyDescent="0.75">
      <c r="A109" s="275" t="s">
        <v>236</v>
      </c>
      <c r="B109" s="185">
        <f>YEAR(G109)</f>
        <v>2026</v>
      </c>
      <c r="C109" s="134" t="s">
        <v>10</v>
      </c>
      <c r="D109" s="185" t="s">
        <v>4</v>
      </c>
      <c r="E109" s="185" t="s">
        <v>97</v>
      </c>
      <c r="F109" s="117">
        <f>-240000*1%*1.22</f>
        <v>-2928</v>
      </c>
      <c r="G109" s="222">
        <v>46233</v>
      </c>
      <c r="H109" s="185" t="s">
        <v>322</v>
      </c>
      <c r="I109" s="232" t="s">
        <v>114</v>
      </c>
      <c r="J109" s="217"/>
      <c r="K109" s="219"/>
    </row>
    <row r="110" spans="1:13" s="139" customFormat="1" ht="14.75" hidden="1" x14ac:dyDescent="0.75">
      <c r="A110" s="275" t="s">
        <v>236</v>
      </c>
      <c r="B110" s="185">
        <f>YEAR(G110)</f>
        <v>2026</v>
      </c>
      <c r="C110" s="134" t="s">
        <v>11</v>
      </c>
      <c r="D110" s="185" t="s">
        <v>89</v>
      </c>
      <c r="E110" s="185" t="s">
        <v>274</v>
      </c>
      <c r="F110" s="211">
        <v>-352</v>
      </c>
      <c r="G110" s="222">
        <v>46251</v>
      </c>
      <c r="H110" s="134" t="s">
        <v>325</v>
      </c>
      <c r="I110" s="228" t="s">
        <v>114</v>
      </c>
      <c r="J110" s="215"/>
      <c r="K110" s="214"/>
      <c r="L110" s="209"/>
    </row>
    <row r="111" spans="1:13" s="139" customFormat="1" ht="14.75" hidden="1" x14ac:dyDescent="0.75">
      <c r="A111" s="275" t="s">
        <v>236</v>
      </c>
      <c r="B111" s="185">
        <f>YEAR(G111)</f>
        <v>2026</v>
      </c>
      <c r="C111" s="134" t="s">
        <v>11</v>
      </c>
      <c r="D111" s="194" t="s">
        <v>93</v>
      </c>
      <c r="E111" s="194" t="s">
        <v>95</v>
      </c>
      <c r="F111" s="292">
        <f>-112.61+24</f>
        <v>-88.61</v>
      </c>
      <c r="G111" s="217">
        <v>46265</v>
      </c>
      <c r="H111" s="330" t="s">
        <v>323</v>
      </c>
      <c r="I111" s="319" t="s">
        <v>112</v>
      </c>
      <c r="J111" s="215"/>
      <c r="K111" s="214"/>
      <c r="L111" s="209"/>
    </row>
    <row r="112" spans="1:13" s="139" customFormat="1" ht="14.75" hidden="1" x14ac:dyDescent="0.75">
      <c r="A112" s="275" t="s">
        <v>236</v>
      </c>
      <c r="B112" s="185">
        <f>YEAR(G112)</f>
        <v>2026</v>
      </c>
      <c r="C112" s="134" t="s">
        <v>11</v>
      </c>
      <c r="D112" s="194" t="s">
        <v>87</v>
      </c>
      <c r="E112" s="168" t="s">
        <v>5</v>
      </c>
      <c r="F112" s="318">
        <v>-170</v>
      </c>
      <c r="G112" s="217">
        <v>46272</v>
      </c>
      <c r="H112" s="326" t="s">
        <v>321</v>
      </c>
      <c r="I112" s="220" t="s">
        <v>112</v>
      </c>
      <c r="J112" s="215"/>
      <c r="K112" s="214"/>
      <c r="L112" s="224"/>
    </row>
    <row r="113" spans="1:13" s="139" customFormat="1" ht="14.75" hidden="1" x14ac:dyDescent="0.75">
      <c r="A113" s="275" t="s">
        <v>236</v>
      </c>
      <c r="B113" s="185">
        <f>YEAR(G113)</f>
        <v>2026</v>
      </c>
      <c r="C113" s="134" t="s">
        <v>11</v>
      </c>
      <c r="D113" s="185" t="s">
        <v>89</v>
      </c>
      <c r="E113" s="185" t="s">
        <v>274</v>
      </c>
      <c r="F113" s="292">
        <v>-352</v>
      </c>
      <c r="G113" s="217">
        <v>46346</v>
      </c>
      <c r="H113" s="134" t="s">
        <v>309</v>
      </c>
      <c r="I113" s="319" t="s">
        <v>112</v>
      </c>
      <c r="J113" s="215"/>
      <c r="K113" s="214"/>
      <c r="L113" s="209"/>
    </row>
    <row r="114" spans="1:13" s="139" customFormat="1" ht="14.75" hidden="1" x14ac:dyDescent="0.75">
      <c r="A114" s="275" t="s">
        <v>236</v>
      </c>
      <c r="B114" s="185">
        <f>YEAR(G114)</f>
        <v>2026</v>
      </c>
      <c r="C114" s="134" t="s">
        <v>11</v>
      </c>
      <c r="D114" s="194" t="s">
        <v>93</v>
      </c>
      <c r="E114" s="194" t="s">
        <v>95</v>
      </c>
      <c r="F114" s="292">
        <v>-100</v>
      </c>
      <c r="G114" s="217">
        <v>46356</v>
      </c>
      <c r="H114" s="326" t="s">
        <v>323</v>
      </c>
      <c r="I114" s="319" t="s">
        <v>112</v>
      </c>
      <c r="J114" s="215"/>
      <c r="K114" s="214"/>
      <c r="L114" s="209"/>
    </row>
    <row r="115" spans="1:13" s="139" customFormat="1" ht="14.75" hidden="1" x14ac:dyDescent="0.75">
      <c r="A115" s="275" t="s">
        <v>236</v>
      </c>
      <c r="B115" s="185">
        <f>YEAR(G115)</f>
        <v>2026</v>
      </c>
      <c r="C115" s="134" t="s">
        <v>11</v>
      </c>
      <c r="D115" s="194" t="s">
        <v>93</v>
      </c>
      <c r="E115" s="194" t="s">
        <v>94</v>
      </c>
      <c r="F115" s="292">
        <v>-100</v>
      </c>
      <c r="G115" s="217">
        <v>46356</v>
      </c>
      <c r="H115" s="326" t="s">
        <v>323</v>
      </c>
      <c r="I115" s="319" t="s">
        <v>112</v>
      </c>
      <c r="J115" s="215"/>
      <c r="K115" s="214"/>
      <c r="L115" s="223"/>
      <c r="M115" s="194"/>
    </row>
    <row r="116" spans="1:13" s="139" customFormat="1" ht="14.75" hidden="1" x14ac:dyDescent="0.75">
      <c r="A116" s="275" t="s">
        <v>236</v>
      </c>
      <c r="B116" s="185">
        <f>YEAR(G116)</f>
        <v>2026</v>
      </c>
      <c r="C116" s="134" t="s">
        <v>10</v>
      </c>
      <c r="D116" s="185" t="s">
        <v>4</v>
      </c>
      <c r="E116" s="185" t="s">
        <v>97</v>
      </c>
      <c r="F116" s="318">
        <v>228000</v>
      </c>
      <c r="G116" s="217">
        <v>46356</v>
      </c>
      <c r="H116" s="185"/>
      <c r="I116" s="220" t="s">
        <v>112</v>
      </c>
      <c r="J116" s="217"/>
      <c r="K116" s="219"/>
    </row>
    <row r="117" spans="1:13" s="139" customFormat="1" ht="14.75" hidden="1" x14ac:dyDescent="0.75">
      <c r="A117" s="275" t="s">
        <v>236</v>
      </c>
      <c r="B117" s="84">
        <f>YEAR(G117)</f>
        <v>2026</v>
      </c>
      <c r="C117" s="134" t="s">
        <v>15</v>
      </c>
      <c r="D117" s="83" t="s">
        <v>57</v>
      </c>
      <c r="E117" s="83" t="s">
        <v>74</v>
      </c>
      <c r="F117" s="318">
        <v>-560.28420000000006</v>
      </c>
      <c r="G117" s="126">
        <v>46357</v>
      </c>
      <c r="H117" s="84" t="s">
        <v>219</v>
      </c>
      <c r="I117" s="216" t="s">
        <v>112</v>
      </c>
      <c r="J117" s="215"/>
      <c r="K117" s="214"/>
      <c r="L117" s="209"/>
    </row>
    <row r="118" spans="1:13" s="139" customFormat="1" ht="14.75" hidden="1" x14ac:dyDescent="0.75">
      <c r="A118" s="275" t="s">
        <v>264</v>
      </c>
      <c r="B118" s="185">
        <f>YEAR(G118)</f>
        <v>2026</v>
      </c>
      <c r="C118" s="134" t="s">
        <v>33</v>
      </c>
      <c r="D118" s="194" t="s">
        <v>3</v>
      </c>
      <c r="E118" s="194" t="s">
        <v>85</v>
      </c>
      <c r="F118" s="117">
        <v>-10000</v>
      </c>
      <c r="G118" s="222">
        <v>46113</v>
      </c>
      <c r="H118" s="185" t="s">
        <v>293</v>
      </c>
      <c r="I118" s="232" t="s">
        <v>114</v>
      </c>
      <c r="J118" s="218"/>
      <c r="K118" s="218"/>
      <c r="M118" s="324" t="s">
        <v>168</v>
      </c>
    </row>
    <row r="119" spans="1:13" s="139" customFormat="1" ht="14.75" hidden="1" x14ac:dyDescent="0.75">
      <c r="A119" s="275" t="s">
        <v>264</v>
      </c>
      <c r="B119" s="185">
        <f>YEAR(G119)</f>
        <v>2026</v>
      </c>
      <c r="C119" s="134" t="s">
        <v>11</v>
      </c>
      <c r="D119" s="194" t="s">
        <v>90</v>
      </c>
      <c r="E119" s="194" t="s">
        <v>91</v>
      </c>
      <c r="F119" s="117">
        <v>-3660</v>
      </c>
      <c r="G119" s="222">
        <v>46139</v>
      </c>
      <c r="H119" s="185" t="s">
        <v>299</v>
      </c>
      <c r="I119" s="232" t="s">
        <v>114</v>
      </c>
      <c r="J119" s="218"/>
      <c r="K119" s="218"/>
      <c r="M119" s="324" t="s">
        <v>168</v>
      </c>
    </row>
    <row r="120" spans="1:13" s="139" customFormat="1" ht="14.75" hidden="1" x14ac:dyDescent="0.75">
      <c r="A120" s="275" t="s">
        <v>264</v>
      </c>
      <c r="B120" s="185">
        <f>YEAR(G120)</f>
        <v>2026</v>
      </c>
      <c r="C120" s="134" t="s">
        <v>33</v>
      </c>
      <c r="D120" s="194" t="s">
        <v>57</v>
      </c>
      <c r="E120" s="194" t="s">
        <v>295</v>
      </c>
      <c r="F120" s="117">
        <v>-24.8</v>
      </c>
      <c r="G120" s="222">
        <v>46148</v>
      </c>
      <c r="H120" s="185"/>
      <c r="I120" s="232" t="s">
        <v>114</v>
      </c>
      <c r="J120" s="218"/>
      <c r="K120" s="218"/>
      <c r="M120" s="324" t="s">
        <v>168</v>
      </c>
    </row>
    <row r="121" spans="1:13" s="139" customFormat="1" ht="14.75" hidden="1" x14ac:dyDescent="0.75">
      <c r="A121" s="275" t="s">
        <v>264</v>
      </c>
      <c r="B121" s="185">
        <f>YEAR(G121)</f>
        <v>2026</v>
      </c>
      <c r="C121" s="134" t="s">
        <v>33</v>
      </c>
      <c r="D121" s="194" t="s">
        <v>57</v>
      </c>
      <c r="E121" s="194" t="s">
        <v>99</v>
      </c>
      <c r="F121" s="117">
        <v>-50</v>
      </c>
      <c r="G121" s="222">
        <v>46148</v>
      </c>
      <c r="H121" s="185"/>
      <c r="I121" s="232" t="s">
        <v>114</v>
      </c>
      <c r="J121" s="218"/>
      <c r="K121" s="218"/>
      <c r="M121" s="324" t="s">
        <v>168</v>
      </c>
    </row>
    <row r="122" spans="1:13" s="139" customFormat="1" ht="14.75" hidden="1" x14ac:dyDescent="0.75">
      <c r="A122" s="275" t="s">
        <v>264</v>
      </c>
      <c r="B122" s="185">
        <f>YEAR(G122)</f>
        <v>2026</v>
      </c>
      <c r="C122" s="134" t="s">
        <v>15</v>
      </c>
      <c r="D122" s="194" t="s">
        <v>57</v>
      </c>
      <c r="E122" s="194" t="s">
        <v>74</v>
      </c>
      <c r="F122" s="117">
        <v>-264</v>
      </c>
      <c r="G122" s="222">
        <v>46148</v>
      </c>
      <c r="H122" s="185" t="s">
        <v>298</v>
      </c>
      <c r="I122" s="232" t="s">
        <v>114</v>
      </c>
      <c r="J122" s="215"/>
      <c r="K122" s="214"/>
      <c r="L122" s="209"/>
      <c r="M122" s="326" t="s">
        <v>168</v>
      </c>
    </row>
    <row r="123" spans="1:13" s="139" customFormat="1" ht="14.75" hidden="1" x14ac:dyDescent="0.75">
      <c r="A123" s="275" t="s">
        <v>264</v>
      </c>
      <c r="B123" s="185">
        <f>YEAR(G123)</f>
        <v>2026</v>
      </c>
      <c r="C123" s="134" t="s">
        <v>33</v>
      </c>
      <c r="D123" s="194" t="s">
        <v>57</v>
      </c>
      <c r="E123" s="194" t="s">
        <v>100</v>
      </c>
      <c r="F123" s="117">
        <v>-50</v>
      </c>
      <c r="G123" s="222">
        <v>46148</v>
      </c>
      <c r="H123" s="185"/>
      <c r="I123" s="232" t="s">
        <v>114</v>
      </c>
      <c r="J123" s="218"/>
      <c r="K123" s="218"/>
      <c r="M123" s="324" t="s">
        <v>168</v>
      </c>
    </row>
    <row r="124" spans="1:13" s="139" customFormat="1" ht="14.75" hidden="1" x14ac:dyDescent="0.75">
      <c r="A124" s="275" t="s">
        <v>264</v>
      </c>
      <c r="B124" s="185">
        <f>YEAR(G124)</f>
        <v>2026</v>
      </c>
      <c r="C124" s="134" t="s">
        <v>11</v>
      </c>
      <c r="D124" s="194" t="s">
        <v>90</v>
      </c>
      <c r="E124" s="194" t="s">
        <v>116</v>
      </c>
      <c r="F124" s="117">
        <v>1425.2</v>
      </c>
      <c r="G124" s="222">
        <v>46148</v>
      </c>
      <c r="H124" s="326"/>
      <c r="I124" s="232" t="s">
        <v>114</v>
      </c>
      <c r="J124" s="227"/>
      <c r="K124" s="227"/>
      <c r="M124" s="324" t="s">
        <v>168</v>
      </c>
    </row>
    <row r="125" spans="1:13" s="139" customFormat="1" ht="14.75" hidden="1" x14ac:dyDescent="0.75">
      <c r="A125" s="275" t="s">
        <v>264</v>
      </c>
      <c r="B125" s="185">
        <f>YEAR(G125)</f>
        <v>2026</v>
      </c>
      <c r="C125" s="134" t="s">
        <v>33</v>
      </c>
      <c r="D125" s="194" t="s">
        <v>57</v>
      </c>
      <c r="E125" s="194" t="s">
        <v>101</v>
      </c>
      <c r="F125" s="117">
        <v>-7028</v>
      </c>
      <c r="G125" s="222">
        <v>46148</v>
      </c>
      <c r="H125" s="185"/>
      <c r="I125" s="232" t="s">
        <v>114</v>
      </c>
      <c r="J125" s="218"/>
      <c r="K125" s="218"/>
      <c r="M125" s="324" t="s">
        <v>168</v>
      </c>
    </row>
    <row r="126" spans="1:13" s="139" customFormat="1" ht="14.75" hidden="1" x14ac:dyDescent="0.75">
      <c r="A126" s="275" t="s">
        <v>264</v>
      </c>
      <c r="B126" s="185">
        <f>YEAR(G126)</f>
        <v>2026</v>
      </c>
      <c r="C126" s="134" t="s">
        <v>33</v>
      </c>
      <c r="D126" s="194" t="s">
        <v>3</v>
      </c>
      <c r="E126" s="194" t="s">
        <v>85</v>
      </c>
      <c r="F126" s="117">
        <v>-5000</v>
      </c>
      <c r="G126" s="222">
        <v>46148</v>
      </c>
      <c r="H126" s="185" t="s">
        <v>301</v>
      </c>
      <c r="I126" s="232" t="s">
        <v>114</v>
      </c>
      <c r="J126" s="218"/>
      <c r="K126" s="218"/>
      <c r="M126" s="324" t="s">
        <v>168</v>
      </c>
    </row>
    <row r="127" spans="1:13" s="139" customFormat="1" ht="14.75" hidden="1" x14ac:dyDescent="0.75">
      <c r="A127" s="275" t="s">
        <v>264</v>
      </c>
      <c r="B127" s="185">
        <f>YEAR(G127)</f>
        <v>2026</v>
      </c>
      <c r="C127" s="134" t="s">
        <v>33</v>
      </c>
      <c r="D127" s="194" t="s">
        <v>3</v>
      </c>
      <c r="E127" s="194" t="s">
        <v>85</v>
      </c>
      <c r="F127" s="117">
        <v>50000</v>
      </c>
      <c r="G127" s="222">
        <v>46148</v>
      </c>
      <c r="H127" s="185" t="s">
        <v>300</v>
      </c>
      <c r="I127" s="232" t="s">
        <v>114</v>
      </c>
      <c r="J127" s="218"/>
      <c r="K127" s="218"/>
      <c r="M127" s="324" t="s">
        <v>166</v>
      </c>
    </row>
    <row r="128" spans="1:13" s="139" customFormat="1" ht="14.75" hidden="1" x14ac:dyDescent="0.75">
      <c r="A128" s="275" t="s">
        <v>264</v>
      </c>
      <c r="B128" s="185">
        <f>YEAR(G128)</f>
        <v>2026</v>
      </c>
      <c r="C128" s="134" t="s">
        <v>33</v>
      </c>
      <c r="D128" s="194" t="s">
        <v>57</v>
      </c>
      <c r="E128" s="194" t="s">
        <v>294</v>
      </c>
      <c r="F128" s="117">
        <v>-150</v>
      </c>
      <c r="G128" s="222">
        <v>46148</v>
      </c>
      <c r="H128" s="185"/>
      <c r="I128" s="232" t="s">
        <v>114</v>
      </c>
      <c r="J128" s="218"/>
      <c r="K128" s="218"/>
      <c r="M128" s="324" t="s">
        <v>168</v>
      </c>
    </row>
    <row r="129" spans="1:13" s="139" customFormat="1" ht="14.75" hidden="1" x14ac:dyDescent="0.75">
      <c r="A129" s="275" t="s">
        <v>264</v>
      </c>
      <c r="B129" s="185">
        <f>YEAR(G129)</f>
        <v>2026</v>
      </c>
      <c r="C129" s="134" t="s">
        <v>11</v>
      </c>
      <c r="D129" s="185" t="s">
        <v>88</v>
      </c>
      <c r="E129" s="185" t="s">
        <v>5</v>
      </c>
      <c r="F129" s="117">
        <v>0</v>
      </c>
      <c r="G129" s="222">
        <v>46148</v>
      </c>
      <c r="H129" s="210"/>
      <c r="I129" s="232" t="s">
        <v>114</v>
      </c>
      <c r="J129" s="215"/>
      <c r="K129" s="214"/>
      <c r="L129" s="209"/>
    </row>
    <row r="130" spans="1:13" s="139" customFormat="1" ht="14.75" hidden="1" x14ac:dyDescent="0.75">
      <c r="A130" s="275" t="s">
        <v>264</v>
      </c>
      <c r="B130" s="185">
        <f>YEAR(G130)</f>
        <v>2026</v>
      </c>
      <c r="C130" s="134" t="s">
        <v>11</v>
      </c>
      <c r="D130" s="194" t="s">
        <v>90</v>
      </c>
      <c r="E130" s="168" t="s">
        <v>5</v>
      </c>
      <c r="F130" s="117">
        <v>-25</v>
      </c>
      <c r="G130" s="222">
        <v>46151</v>
      </c>
      <c r="H130" s="185" t="s">
        <v>312</v>
      </c>
      <c r="I130" s="232" t="s">
        <v>114</v>
      </c>
      <c r="J130" s="227"/>
      <c r="K130" s="227"/>
      <c r="M130" s="324" t="s">
        <v>168</v>
      </c>
    </row>
    <row r="131" spans="1:13" s="139" customFormat="1" ht="14.75" hidden="1" x14ac:dyDescent="0.75">
      <c r="A131" s="275" t="s">
        <v>264</v>
      </c>
      <c r="B131" s="185">
        <f>YEAR(G131)</f>
        <v>2026</v>
      </c>
      <c r="C131" s="134" t="s">
        <v>10</v>
      </c>
      <c r="D131" s="185" t="s">
        <v>98</v>
      </c>
      <c r="E131" s="185" t="s">
        <v>97</v>
      </c>
      <c r="F131" s="117">
        <v>3000</v>
      </c>
      <c r="G131" s="222">
        <v>46157</v>
      </c>
      <c r="H131" s="134" t="s">
        <v>302</v>
      </c>
      <c r="I131" s="232" t="s">
        <v>114</v>
      </c>
      <c r="J131" s="215"/>
      <c r="K131" s="214"/>
      <c r="L131" s="209"/>
    </row>
    <row r="132" spans="1:13" s="139" customFormat="1" ht="14.75" hidden="1" x14ac:dyDescent="0.75">
      <c r="A132" s="275" t="s">
        <v>264</v>
      </c>
      <c r="B132" s="185">
        <f>YEAR(G132)</f>
        <v>2026</v>
      </c>
      <c r="C132" s="134" t="s">
        <v>15</v>
      </c>
      <c r="D132" s="194" t="s">
        <v>57</v>
      </c>
      <c r="E132" s="194" t="s">
        <v>74</v>
      </c>
      <c r="F132" s="117">
        <v>132</v>
      </c>
      <c r="G132" s="222">
        <v>46175</v>
      </c>
      <c r="H132" s="185" t="s">
        <v>310</v>
      </c>
      <c r="I132" s="232" t="s">
        <v>114</v>
      </c>
      <c r="J132" s="215"/>
      <c r="K132" s="214"/>
      <c r="L132" s="209"/>
      <c r="M132" s="326" t="s">
        <v>166</v>
      </c>
    </row>
    <row r="133" spans="1:13" s="139" customFormat="1" ht="14.75" hidden="1" x14ac:dyDescent="0.75">
      <c r="A133" s="275" t="s">
        <v>264</v>
      </c>
      <c r="B133" s="185">
        <f>YEAR(G133)</f>
        <v>2026</v>
      </c>
      <c r="C133" s="134" t="s">
        <v>11</v>
      </c>
      <c r="D133" s="194" t="s">
        <v>90</v>
      </c>
      <c r="E133" s="168" t="s">
        <v>5</v>
      </c>
      <c r="F133" s="117">
        <v>36</v>
      </c>
      <c r="G133" s="222">
        <v>46179</v>
      </c>
      <c r="H133" s="185" t="s">
        <v>313</v>
      </c>
      <c r="I133" s="232" t="s">
        <v>114</v>
      </c>
      <c r="J133" s="227"/>
      <c r="K133" s="227"/>
      <c r="M133" s="324" t="s">
        <v>166</v>
      </c>
    </row>
    <row r="134" spans="1:13" s="139" customFormat="1" ht="15.75" hidden="1" customHeight="1" x14ac:dyDescent="0.75">
      <c r="A134" s="275" t="s">
        <v>264</v>
      </c>
      <c r="B134" s="185">
        <f>YEAR(G134)</f>
        <v>2026</v>
      </c>
      <c r="C134" s="134" t="s">
        <v>11</v>
      </c>
      <c r="D134" s="194" t="s">
        <v>90</v>
      </c>
      <c r="E134" s="168" t="s">
        <v>5</v>
      </c>
      <c r="F134" s="117">
        <v>-90</v>
      </c>
      <c r="G134" s="222">
        <v>46187</v>
      </c>
      <c r="H134" s="185" t="s">
        <v>307</v>
      </c>
      <c r="I134" s="232" t="s">
        <v>114</v>
      </c>
      <c r="J134" s="227"/>
      <c r="K134" s="227"/>
      <c r="M134" s="324" t="s">
        <v>168</v>
      </c>
    </row>
    <row r="135" spans="1:13" s="139" customFormat="1" ht="15.75" hidden="1" customHeight="1" x14ac:dyDescent="0.75">
      <c r="A135" s="275" t="s">
        <v>264</v>
      </c>
      <c r="B135" s="185">
        <f>YEAR(G135)</f>
        <v>2026</v>
      </c>
      <c r="C135" s="134" t="s">
        <v>11</v>
      </c>
      <c r="D135" s="194" t="s">
        <v>90</v>
      </c>
      <c r="E135" s="168" t="s">
        <v>5</v>
      </c>
      <c r="F135" s="117">
        <v>-46</v>
      </c>
      <c r="G135" s="222">
        <v>46187</v>
      </c>
      <c r="H135" s="185" t="s">
        <v>306</v>
      </c>
      <c r="I135" s="232" t="s">
        <v>114</v>
      </c>
      <c r="J135" s="227"/>
      <c r="K135" s="227"/>
      <c r="M135" s="324" t="s">
        <v>168</v>
      </c>
    </row>
    <row r="136" spans="1:13" s="139" customFormat="1" ht="14.75" hidden="1" x14ac:dyDescent="0.75">
      <c r="A136" s="275" t="s">
        <v>264</v>
      </c>
      <c r="B136" s="185">
        <f>YEAR(G136)</f>
        <v>2026</v>
      </c>
      <c r="C136" s="134" t="s">
        <v>11</v>
      </c>
      <c r="D136" s="194" t="s">
        <v>90</v>
      </c>
      <c r="E136" s="168" t="s">
        <v>5</v>
      </c>
      <c r="F136" s="117">
        <v>-79.989999999999995</v>
      </c>
      <c r="G136" s="222">
        <v>46194</v>
      </c>
      <c r="H136" s="185" t="s">
        <v>305</v>
      </c>
      <c r="I136" s="232" t="s">
        <v>114</v>
      </c>
      <c r="J136" s="227"/>
      <c r="K136" s="227"/>
      <c r="M136" s="324" t="s">
        <v>168</v>
      </c>
    </row>
    <row r="137" spans="1:13" s="139" customFormat="1" ht="14.75" hidden="1" x14ac:dyDescent="0.75">
      <c r="A137" s="275" t="s">
        <v>264</v>
      </c>
      <c r="B137" s="185">
        <f>YEAR(G137)</f>
        <v>2026</v>
      </c>
      <c r="C137" s="134" t="s">
        <v>15</v>
      </c>
      <c r="D137" s="194" t="s">
        <v>57</v>
      </c>
      <c r="E137" s="194" t="s">
        <v>73</v>
      </c>
      <c r="F137" s="117">
        <v>-60</v>
      </c>
      <c r="G137" s="222">
        <v>46195</v>
      </c>
      <c r="H137" s="210"/>
      <c r="I137" s="232" t="s">
        <v>114</v>
      </c>
      <c r="J137" s="215"/>
      <c r="K137" s="214"/>
      <c r="L137" s="209"/>
      <c r="M137" s="326" t="s">
        <v>168</v>
      </c>
    </row>
    <row r="138" spans="1:13" s="139" customFormat="1" ht="14.75" hidden="1" x14ac:dyDescent="0.75">
      <c r="A138" s="275" t="s">
        <v>264</v>
      </c>
      <c r="B138" s="185">
        <f>YEAR(G138)</f>
        <v>2026</v>
      </c>
      <c r="C138" s="134" t="s">
        <v>11</v>
      </c>
      <c r="D138" s="194" t="s">
        <v>93</v>
      </c>
      <c r="E138" s="194" t="s">
        <v>94</v>
      </c>
      <c r="F138" s="117">
        <v>-243</v>
      </c>
      <c r="G138" s="222">
        <v>46251</v>
      </c>
      <c r="H138" s="331" t="s">
        <v>327</v>
      </c>
      <c r="I138" s="232" t="s">
        <v>114</v>
      </c>
      <c r="J138" s="215"/>
      <c r="K138" s="214"/>
      <c r="L138" s="230"/>
      <c r="M138" s="326" t="s">
        <v>168</v>
      </c>
    </row>
    <row r="139" spans="1:13" s="139" customFormat="1" ht="14.75" hidden="1" x14ac:dyDescent="0.75">
      <c r="A139" s="275" t="s">
        <v>264</v>
      </c>
      <c r="B139" s="185">
        <f>YEAR(G139)</f>
        <v>2026</v>
      </c>
      <c r="C139" s="134" t="s">
        <v>11</v>
      </c>
      <c r="D139" s="194" t="s">
        <v>89</v>
      </c>
      <c r="E139" s="194" t="s">
        <v>275</v>
      </c>
      <c r="F139" s="117">
        <v>-190.33</v>
      </c>
      <c r="G139" s="222">
        <v>46255</v>
      </c>
      <c r="H139" s="185" t="s">
        <v>296</v>
      </c>
      <c r="I139" s="232" t="s">
        <v>114</v>
      </c>
      <c r="J139" s="218"/>
      <c r="K139" s="218"/>
      <c r="M139" s="324" t="s">
        <v>168</v>
      </c>
    </row>
    <row r="140" spans="1:13" s="139" customFormat="1" ht="14.75" hidden="1" x14ac:dyDescent="0.75">
      <c r="A140" s="275" t="s">
        <v>264</v>
      </c>
      <c r="B140" s="185">
        <f>YEAR(G140)</f>
        <v>2026</v>
      </c>
      <c r="C140" s="134" t="s">
        <v>11</v>
      </c>
      <c r="D140" s="194" t="s">
        <v>89</v>
      </c>
      <c r="E140" s="194" t="s">
        <v>275</v>
      </c>
      <c r="F140" s="117">
        <v>-782.25</v>
      </c>
      <c r="G140" s="222">
        <v>46255</v>
      </c>
      <c r="H140" s="185" t="s">
        <v>297</v>
      </c>
      <c r="I140" s="232" t="s">
        <v>114</v>
      </c>
      <c r="J140" s="218"/>
      <c r="K140" s="218"/>
      <c r="M140" s="332" t="s">
        <v>168</v>
      </c>
    </row>
    <row r="141" spans="1:13" s="139" customFormat="1" ht="14.75" hidden="1" x14ac:dyDescent="0.75">
      <c r="A141" s="275" t="s">
        <v>264</v>
      </c>
      <c r="B141" s="185">
        <f>YEAR(G141)</f>
        <v>2026</v>
      </c>
      <c r="C141" s="134" t="s">
        <v>11</v>
      </c>
      <c r="D141" s="194" t="s">
        <v>89</v>
      </c>
      <c r="E141" s="194" t="s">
        <v>274</v>
      </c>
      <c r="F141" s="117">
        <v>-708.43</v>
      </c>
      <c r="G141" s="222">
        <v>46255</v>
      </c>
      <c r="H141" s="185" t="s">
        <v>328</v>
      </c>
      <c r="I141" s="232" t="s">
        <v>114</v>
      </c>
      <c r="J141" s="218"/>
      <c r="K141" s="218"/>
      <c r="M141" s="332" t="s">
        <v>168</v>
      </c>
    </row>
    <row r="142" spans="1:13" s="139" customFormat="1" ht="14.75" hidden="1" x14ac:dyDescent="0.75">
      <c r="A142" s="275" t="s">
        <v>264</v>
      </c>
      <c r="B142" s="185">
        <f>YEAR(G142)</f>
        <v>2026</v>
      </c>
      <c r="C142" s="134" t="s">
        <v>11</v>
      </c>
      <c r="D142" s="194" t="s">
        <v>89</v>
      </c>
      <c r="E142" s="194" t="s">
        <v>274</v>
      </c>
      <c r="F142" s="318">
        <v>-407.43</v>
      </c>
      <c r="G142" s="217">
        <v>46280</v>
      </c>
      <c r="H142" s="134" t="s">
        <v>329</v>
      </c>
      <c r="I142" s="220" t="s">
        <v>112</v>
      </c>
      <c r="J142" s="218"/>
      <c r="K142" s="225"/>
      <c r="L142" s="209"/>
      <c r="M142" s="332" t="s">
        <v>168</v>
      </c>
    </row>
    <row r="143" spans="1:13" s="139" customFormat="1" ht="14.75" hidden="1" x14ac:dyDescent="0.75">
      <c r="A143" s="275" t="s">
        <v>264</v>
      </c>
      <c r="B143" s="185">
        <f>YEAR(G143)</f>
        <v>2026</v>
      </c>
      <c r="C143" s="134" t="s">
        <v>15</v>
      </c>
      <c r="D143" s="194" t="s">
        <v>57</v>
      </c>
      <c r="E143" s="194" t="s">
        <v>74</v>
      </c>
      <c r="F143" s="318">
        <v>132</v>
      </c>
      <c r="G143" s="217">
        <v>46371</v>
      </c>
      <c r="H143" s="185" t="s">
        <v>311</v>
      </c>
      <c r="I143" s="216" t="s">
        <v>112</v>
      </c>
      <c r="J143" s="215"/>
      <c r="K143" s="214"/>
      <c r="L143" s="209"/>
      <c r="M143" s="326"/>
    </row>
    <row r="144" spans="1:13" s="139" customFormat="1" ht="14.75" hidden="1" x14ac:dyDescent="0.75">
      <c r="A144" s="275" t="s">
        <v>264</v>
      </c>
      <c r="B144" s="185">
        <f>YEAR(G144)</f>
        <v>2026</v>
      </c>
      <c r="C144" s="134" t="s">
        <v>11</v>
      </c>
      <c r="D144" s="168" t="s">
        <v>93</v>
      </c>
      <c r="E144" s="168" t="s">
        <v>94</v>
      </c>
      <c r="F144" s="130">
        <f ca="1">SUMIFS(INDIRECT("'"&amp;$A144&amp;"'!"&amp;"$D:$D"),INDIRECT("'"&amp;$A144&amp;"'!"&amp;"$B:$B"),$D144,INDIRECT("'"&amp;$A144&amp;"'!"&amp;"$C:$C"),$E144,INDIRECT("'"&amp;$A144&amp;"'!"&amp;"$E:$E"),"&lt;="&amp;$G144,INDIRECT("'"&amp;$A144&amp;"'!"&amp;"$F:$F"),"&gt;="&amp;$G144)</f>
        <v>-600</v>
      </c>
      <c r="G144" s="217">
        <v>46387</v>
      </c>
      <c r="I144" s="220" t="s">
        <v>112</v>
      </c>
      <c r="J144" s="215"/>
      <c r="K144" s="214"/>
      <c r="L144" s="230"/>
    </row>
    <row r="145" spans="1:13" s="139" customFormat="1" ht="14.75" hidden="1" x14ac:dyDescent="0.75">
      <c r="A145" s="275" t="s">
        <v>264</v>
      </c>
      <c r="B145" s="185">
        <f>YEAR(G145)</f>
        <v>2027</v>
      </c>
      <c r="C145" s="134" t="s">
        <v>11</v>
      </c>
      <c r="D145" s="194" t="s">
        <v>89</v>
      </c>
      <c r="E145" s="194" t="s">
        <v>274</v>
      </c>
      <c r="F145" s="318">
        <v>-407.43</v>
      </c>
      <c r="G145" s="217">
        <v>46402</v>
      </c>
      <c r="H145" s="134" t="s">
        <v>330</v>
      </c>
      <c r="I145" s="220" t="s">
        <v>112</v>
      </c>
      <c r="J145" s="218"/>
      <c r="K145" s="225"/>
      <c r="L145" s="209"/>
    </row>
    <row r="146" spans="1:13" s="139" customFormat="1" ht="14.75" hidden="1" x14ac:dyDescent="0.75">
      <c r="A146" s="275" t="s">
        <v>264</v>
      </c>
      <c r="B146" s="185">
        <f>YEAR(G146)</f>
        <v>2027</v>
      </c>
      <c r="C146" s="134" t="s">
        <v>11</v>
      </c>
      <c r="D146" s="194" t="s">
        <v>89</v>
      </c>
      <c r="E146" s="194" t="s">
        <v>274</v>
      </c>
      <c r="F146" s="318">
        <v>-407.43</v>
      </c>
      <c r="G146" s="217">
        <v>46492</v>
      </c>
      <c r="H146" s="134" t="s">
        <v>331</v>
      </c>
      <c r="I146" s="220" t="s">
        <v>112</v>
      </c>
      <c r="J146" s="218"/>
      <c r="K146" s="225"/>
      <c r="L146" s="209"/>
    </row>
    <row r="147" spans="1:13" s="139" customFormat="1" ht="14.75" hidden="1" x14ac:dyDescent="0.75">
      <c r="A147" s="275" t="s">
        <v>264</v>
      </c>
      <c r="B147" s="185">
        <f>YEAR(G147)</f>
        <v>2026</v>
      </c>
      <c r="C147" s="134" t="s">
        <v>33</v>
      </c>
      <c r="D147" s="168" t="s">
        <v>80</v>
      </c>
      <c r="E147" s="168" t="s">
        <v>5</v>
      </c>
      <c r="F147" s="130">
        <f ca="1">SUMIFS(INDIRECT("'"&amp;$A147&amp;"'!"&amp;"$D:$D"),INDIRECT("'"&amp;$A147&amp;"'!"&amp;"$B:$B"),$D147,INDIRECT("'"&amp;$A147&amp;"'!"&amp;"$C:$C"),$E147,INDIRECT("'"&amp;$A147&amp;"'!"&amp;"$E:$E"),"&lt;="&amp;$G147,INDIRECT("'"&amp;$A147&amp;"'!"&amp;"$F:$F"),"&gt;="&amp;$G147)</f>
        <v>-3000</v>
      </c>
      <c r="G147" s="217">
        <v>46387</v>
      </c>
      <c r="H147" s="134"/>
      <c r="I147" s="220" t="s">
        <v>112</v>
      </c>
      <c r="J147" s="218"/>
      <c r="K147" s="218"/>
      <c r="L147" s="134"/>
      <c r="M147" s="61"/>
    </row>
    <row r="148" spans="1:13" s="139" customFormat="1" ht="14.75" hidden="1" x14ac:dyDescent="0.75">
      <c r="A148" s="275" t="s">
        <v>264</v>
      </c>
      <c r="B148" s="185">
        <f>YEAR(G148)</f>
        <v>2026</v>
      </c>
      <c r="C148" s="134" t="s">
        <v>33</v>
      </c>
      <c r="D148" s="184" t="s">
        <v>81</v>
      </c>
      <c r="E148" s="168" t="s">
        <v>5</v>
      </c>
      <c r="F148" s="130">
        <f ca="1">SUMIFS(INDIRECT("'"&amp;$A148&amp;"'!"&amp;"$D:$D"),INDIRECT("'"&amp;$A148&amp;"'!"&amp;"$B:$B"),$D148,INDIRECT("'"&amp;$A148&amp;"'!"&amp;"$C:$C"),$E148,INDIRECT("'"&amp;$A148&amp;"'!"&amp;"$E:$E"),"&lt;="&amp;$G148,INDIRECT("'"&amp;$A148&amp;"'!"&amp;"$F:$F"),"&gt;="&amp;$G148)</f>
        <v>-5000</v>
      </c>
      <c r="G148" s="217">
        <v>46387</v>
      </c>
      <c r="H148" s="134"/>
      <c r="I148" s="220" t="s">
        <v>112</v>
      </c>
      <c r="J148" s="218"/>
      <c r="K148" s="218"/>
      <c r="L148" s="134"/>
      <c r="M148" s="61"/>
    </row>
    <row r="149" spans="1:13" s="139" customFormat="1" ht="14.75" hidden="1" x14ac:dyDescent="0.75">
      <c r="A149" s="275" t="s">
        <v>264</v>
      </c>
      <c r="B149" s="185">
        <f>YEAR(G149)</f>
        <v>2026</v>
      </c>
      <c r="C149" s="134" t="s">
        <v>11</v>
      </c>
      <c r="D149" s="168" t="s">
        <v>87</v>
      </c>
      <c r="E149" s="168" t="s">
        <v>5</v>
      </c>
      <c r="F149" s="130">
        <f ca="1">SUMIFS(INDIRECT("'"&amp;$A149&amp;"'!"&amp;"$D:$D"),INDIRECT("'"&amp;$A149&amp;"'!"&amp;"$B:$B"),$D149,INDIRECT("'"&amp;$A149&amp;"'!"&amp;"$C:$C"),$E149,INDIRECT("'"&amp;$A149&amp;"'!"&amp;"$E:$E"),"&lt;="&amp;$G149,INDIRECT("'"&amp;$A149&amp;"'!"&amp;"$F:$F"),"&gt;="&amp;$G149)</f>
        <v>-100</v>
      </c>
      <c r="G149" s="217">
        <v>46387</v>
      </c>
      <c r="I149" s="220" t="s">
        <v>112</v>
      </c>
      <c r="J149" s="215"/>
      <c r="K149" s="214"/>
      <c r="L149" s="224"/>
    </row>
    <row r="150" spans="1:13" s="139" customFormat="1" ht="14.75" hidden="1" x14ac:dyDescent="0.75">
      <c r="A150" s="275" t="s">
        <v>264</v>
      </c>
      <c r="B150" s="185">
        <f>YEAR(G150)</f>
        <v>2026</v>
      </c>
      <c r="C150" s="134" t="s">
        <v>11</v>
      </c>
      <c r="D150" s="168" t="s">
        <v>86</v>
      </c>
      <c r="E150" s="168" t="s">
        <v>5</v>
      </c>
      <c r="F150" s="130">
        <f ca="1">SUMIFS(INDIRECT("'"&amp;$A150&amp;"'!"&amp;"$D:$D"),INDIRECT("'"&amp;$A150&amp;"'!"&amp;"$B:$B"),$D150,INDIRECT("'"&amp;$A150&amp;"'!"&amp;"$C:$C"),$E150,INDIRECT("'"&amp;$A150&amp;"'!"&amp;"$E:$E"),"&lt;="&amp;$G150,INDIRECT("'"&amp;$A150&amp;"'!"&amp;"$F:$F"),"&gt;="&amp;$G150)</f>
        <v>-200</v>
      </c>
      <c r="G150" s="217">
        <v>46387</v>
      </c>
      <c r="I150" s="220" t="s">
        <v>112</v>
      </c>
      <c r="J150" s="215"/>
      <c r="K150" s="214"/>
      <c r="L150" s="209"/>
    </row>
    <row r="151" spans="1:13" s="139" customFormat="1" ht="14.75" hidden="1" x14ac:dyDescent="0.75">
      <c r="A151" s="275" t="s">
        <v>264</v>
      </c>
      <c r="B151" s="185">
        <f>YEAR(G151)</f>
        <v>2026</v>
      </c>
      <c r="C151" s="134" t="s">
        <v>11</v>
      </c>
      <c r="D151" s="168" t="s">
        <v>93</v>
      </c>
      <c r="E151" s="168" t="s">
        <v>92</v>
      </c>
      <c r="F151" s="130">
        <f ca="1">SUMIFS(INDIRECT("'"&amp;$A151&amp;"'!"&amp;"$D:$D"),INDIRECT("'"&amp;$A151&amp;"'!"&amp;"$B:$B"),$D151,INDIRECT("'"&amp;$A151&amp;"'!"&amp;"$C:$C"),$E151,INDIRECT("'"&amp;$A151&amp;"'!"&amp;"$E:$E"),"&lt;="&amp;$G151,INDIRECT("'"&amp;$A151&amp;"'!"&amp;"$F:$F"),"&gt;="&amp;$G151)</f>
        <v>-232.98</v>
      </c>
      <c r="G151" s="217">
        <v>46387</v>
      </c>
      <c r="I151" s="220" t="s">
        <v>112</v>
      </c>
      <c r="J151" s="215"/>
      <c r="K151" s="214"/>
      <c r="L151" s="209"/>
    </row>
    <row r="152" spans="1:13" s="139" customFormat="1" ht="14.75" hidden="1" x14ac:dyDescent="0.75">
      <c r="A152" s="313" t="s">
        <v>264</v>
      </c>
      <c r="B152" s="184">
        <v>2027</v>
      </c>
      <c r="C152" s="134" t="s">
        <v>11</v>
      </c>
      <c r="D152" s="184" t="s">
        <v>88</v>
      </c>
      <c r="E152" s="168" t="s">
        <v>5</v>
      </c>
      <c r="F152" s="130">
        <f ca="1">SUMIFS(INDIRECT("'"&amp;$A152&amp;"'!"&amp;"$D:$D"),INDIRECT("'"&amp;$A152&amp;"'!"&amp;"$B:$B"),$D152,INDIRECT("'"&amp;$A152&amp;"'!"&amp;"$C:$C"),$E152,INDIRECT("'"&amp;$A152&amp;"'!"&amp;"$E:$E"),"&lt;="&amp;$G152,INDIRECT("'"&amp;$A152&amp;"'!"&amp;"$F:$F"),"&gt;="&amp;$G152)</f>
        <v>0</v>
      </c>
      <c r="G152" s="217">
        <f>DATE(B152,1,1)</f>
        <v>46388</v>
      </c>
      <c r="H152" s="210"/>
      <c r="I152" s="220" t="s">
        <v>112</v>
      </c>
      <c r="J152" s="215"/>
      <c r="K152" s="214"/>
      <c r="L152" s="209"/>
    </row>
    <row r="153" spans="1:13" s="139" customFormat="1" ht="14.75" hidden="1" x14ac:dyDescent="0.75">
      <c r="A153" s="313" t="s">
        <v>264</v>
      </c>
      <c r="B153" s="184">
        <v>2027</v>
      </c>
      <c r="C153" s="134" t="s">
        <v>11</v>
      </c>
      <c r="D153" s="168" t="s">
        <v>87</v>
      </c>
      <c r="E153" s="168" t="s">
        <v>5</v>
      </c>
      <c r="F153" s="130">
        <f ca="1">SUMIFS(INDIRECT("'"&amp;$A153&amp;"'!"&amp;"$D:$D"),INDIRECT("'"&amp;$A153&amp;"'!"&amp;"$B:$B"),$D153,INDIRECT("'"&amp;$A153&amp;"'!"&amp;"$C:$C"),$E153,INDIRECT("'"&amp;$A153&amp;"'!"&amp;"$E:$E"),"&lt;="&amp;$G153,INDIRECT("'"&amp;$A153&amp;"'!"&amp;"$F:$F"),"&gt;="&amp;$G153)</f>
        <v>-100</v>
      </c>
      <c r="G153" s="217">
        <f>DATE(B153,1,1)</f>
        <v>46388</v>
      </c>
      <c r="I153" s="220" t="s">
        <v>112</v>
      </c>
      <c r="J153" s="215"/>
      <c r="K153" s="214"/>
      <c r="L153" s="224"/>
    </row>
    <row r="154" spans="1:13" s="139" customFormat="1" ht="14.75" hidden="1" x14ac:dyDescent="0.75">
      <c r="A154" s="313" t="s">
        <v>264</v>
      </c>
      <c r="B154" s="184">
        <v>2027</v>
      </c>
      <c r="C154" s="134" t="s">
        <v>11</v>
      </c>
      <c r="D154" s="168" t="s">
        <v>86</v>
      </c>
      <c r="E154" s="168" t="s">
        <v>5</v>
      </c>
      <c r="F154" s="130">
        <f ca="1">SUMIFS(INDIRECT("'"&amp;$A154&amp;"'!"&amp;"$D:$D"),INDIRECT("'"&amp;$A154&amp;"'!"&amp;"$B:$B"),$D154,INDIRECT("'"&amp;$A154&amp;"'!"&amp;"$C:$C"),$E154,INDIRECT("'"&amp;$A154&amp;"'!"&amp;"$E:$E"),"&lt;="&amp;$G154,INDIRECT("'"&amp;$A154&amp;"'!"&amp;"$F:$F"),"&gt;="&amp;$G154)</f>
        <v>-200</v>
      </c>
      <c r="G154" s="217">
        <f>DATE(B154,1,1)</f>
        <v>46388</v>
      </c>
      <c r="I154" s="220" t="s">
        <v>112</v>
      </c>
      <c r="J154" s="215"/>
      <c r="K154" s="214"/>
      <c r="L154" s="209"/>
    </row>
    <row r="155" spans="1:13" s="139" customFormat="1" ht="14.75" hidden="1" x14ac:dyDescent="0.75">
      <c r="A155" s="313" t="s">
        <v>264</v>
      </c>
      <c r="B155" s="184">
        <v>2027</v>
      </c>
      <c r="C155" s="134" t="s">
        <v>10</v>
      </c>
      <c r="D155" s="184" t="s">
        <v>98</v>
      </c>
      <c r="E155" s="184" t="s">
        <v>97</v>
      </c>
      <c r="F155" s="130">
        <f ca="1">SUMIFS(INDIRECT("'"&amp;$A155&amp;"'!"&amp;"$D:$D"),INDIRECT("'"&amp;$A155&amp;"'!"&amp;"$B:$B"),$D155,INDIRECT("'"&amp;$A155&amp;"'!"&amp;"$C:$C"),$E155,INDIRECT("'"&amp;$A155&amp;"'!"&amp;"$E:$E"),"&lt;="&amp;$G155,INDIRECT("'"&amp;$A155&amp;"'!"&amp;"$F:$F"),"&gt;="&amp;$G155)</f>
        <v>3000</v>
      </c>
      <c r="G155" s="217">
        <f>DATE(B155,1,1)</f>
        <v>46388</v>
      </c>
      <c r="H155" s="134"/>
      <c r="I155" s="220" t="s">
        <v>112</v>
      </c>
      <c r="J155" s="215"/>
      <c r="K155" s="214"/>
      <c r="L155" s="209"/>
    </row>
    <row r="156" spans="1:13" s="139" customFormat="1" ht="14.75" hidden="1" x14ac:dyDescent="0.75">
      <c r="A156" s="313" t="s">
        <v>264</v>
      </c>
      <c r="B156" s="184">
        <v>2027</v>
      </c>
      <c r="C156" s="134" t="s">
        <v>15</v>
      </c>
      <c r="D156" s="168" t="s">
        <v>57</v>
      </c>
      <c r="E156" s="168" t="s">
        <v>74</v>
      </c>
      <c r="F156" s="130">
        <f ca="1">SUMIFS(INDIRECT("'"&amp;$A156&amp;"'!"&amp;"$D:$D"),INDIRECT("'"&amp;$A156&amp;"'!"&amp;"$B:$B"),$D156,INDIRECT("'"&amp;$A156&amp;"'!"&amp;"$C:$C"),$E156,INDIRECT("'"&amp;$A156&amp;"'!"&amp;"$E:$E"),"&lt;="&amp;$G156,INDIRECT("'"&amp;$A156&amp;"'!"&amp;"$F:$F"),"&gt;="&amp;$G156)</f>
        <v>1103.6508000000001</v>
      </c>
      <c r="G156" s="217">
        <f>DATE(B156,1,1)</f>
        <v>46388</v>
      </c>
      <c r="H156" s="210"/>
      <c r="I156" s="216" t="s">
        <v>112</v>
      </c>
      <c r="J156" s="215"/>
      <c r="K156" s="214"/>
      <c r="L156" s="209"/>
    </row>
    <row r="157" spans="1:13" s="139" customFormat="1" ht="14.75" hidden="1" x14ac:dyDescent="0.75">
      <c r="A157" s="313" t="s">
        <v>264</v>
      </c>
      <c r="B157" s="184">
        <v>2027</v>
      </c>
      <c r="C157" s="134" t="s">
        <v>11</v>
      </c>
      <c r="D157" s="168" t="s">
        <v>93</v>
      </c>
      <c r="E157" s="168" t="s">
        <v>92</v>
      </c>
      <c r="F157" s="130">
        <f ca="1">SUMIFS(INDIRECT("'"&amp;$A157&amp;"'!"&amp;"$D:$D"),INDIRECT("'"&amp;$A157&amp;"'!"&amp;"$B:$B"),$D157,INDIRECT("'"&amp;$A157&amp;"'!"&amp;"$C:$C"),$E157,INDIRECT("'"&amp;$A157&amp;"'!"&amp;"$E:$E"),"&lt;="&amp;$G157,INDIRECT("'"&amp;$A157&amp;"'!"&amp;"$F:$F"),"&gt;="&amp;$G157)</f>
        <v>-232.98</v>
      </c>
      <c r="G157" s="217">
        <f>DATE(B157,1,1)</f>
        <v>46388</v>
      </c>
      <c r="I157" s="220" t="s">
        <v>112</v>
      </c>
      <c r="J157" s="215"/>
      <c r="K157" s="214"/>
      <c r="L157" s="209"/>
    </row>
    <row r="158" spans="1:13" s="139" customFormat="1" ht="14.75" hidden="1" x14ac:dyDescent="0.75">
      <c r="A158" s="313" t="s">
        <v>264</v>
      </c>
      <c r="B158" s="184">
        <v>2027</v>
      </c>
      <c r="C158" s="134" t="s">
        <v>11</v>
      </c>
      <c r="D158" s="168" t="s">
        <v>93</v>
      </c>
      <c r="E158" s="168" t="s">
        <v>94</v>
      </c>
      <c r="F158" s="130">
        <f ca="1">SUMIFS(INDIRECT("'"&amp;$A158&amp;"'!"&amp;"$D:$D"),INDIRECT("'"&amp;$A158&amp;"'!"&amp;"$B:$B"),$D158,INDIRECT("'"&amp;$A158&amp;"'!"&amp;"$C:$C"),$E158,INDIRECT("'"&amp;$A158&amp;"'!"&amp;"$E:$E"),"&lt;="&amp;$G158,INDIRECT("'"&amp;$A158&amp;"'!"&amp;"$F:$F"),"&gt;="&amp;$G158)</f>
        <v>-600</v>
      </c>
      <c r="G158" s="217">
        <f>DATE(B158,1,1)</f>
        <v>46388</v>
      </c>
      <c r="I158" s="220" t="s">
        <v>112</v>
      </c>
      <c r="J158" s="215"/>
      <c r="K158" s="214"/>
      <c r="L158" s="230"/>
    </row>
    <row r="159" spans="1:13" s="139" customFormat="1" ht="14.75" hidden="1" x14ac:dyDescent="0.75">
      <c r="A159" s="313" t="s">
        <v>264</v>
      </c>
      <c r="B159" s="184">
        <v>2027</v>
      </c>
      <c r="C159" s="134" t="s">
        <v>11</v>
      </c>
      <c r="D159" s="184" t="s">
        <v>89</v>
      </c>
      <c r="E159" s="184" t="s">
        <v>274</v>
      </c>
      <c r="F159" s="130">
        <f ca="1">SUMIFS(INDIRECT("'"&amp;$A159&amp;"'!"&amp;"$D:$D"),INDIRECT("'"&amp;$A159&amp;"'!"&amp;"$B:$B"),$D159,INDIRECT("'"&amp;$A159&amp;"'!"&amp;"$C:$C"),$E159,INDIRECT("'"&amp;$A159&amp;"'!"&amp;"$E:$E"),"&lt;="&amp;$G159,INDIRECT("'"&amp;$A159&amp;"'!"&amp;"$F:$F"),"&gt;="&amp;$G159)</f>
        <v>1200</v>
      </c>
      <c r="G159" s="217">
        <f>DATE(B159,1,1)</f>
        <v>46388</v>
      </c>
      <c r="H159" s="134"/>
      <c r="I159" s="220" t="s">
        <v>112</v>
      </c>
      <c r="J159" s="218"/>
      <c r="K159" s="225"/>
      <c r="L159" s="209"/>
    </row>
    <row r="160" spans="1:13" s="139" customFormat="1" ht="14.75" hidden="1" x14ac:dyDescent="0.75">
      <c r="A160" s="313" t="s">
        <v>264</v>
      </c>
      <c r="B160" s="184">
        <v>2027</v>
      </c>
      <c r="C160" s="134" t="s">
        <v>11</v>
      </c>
      <c r="D160" s="184" t="s">
        <v>89</v>
      </c>
      <c r="E160" s="184" t="s">
        <v>275</v>
      </c>
      <c r="F160" s="130">
        <f ca="1">SUMIFS(INDIRECT("'"&amp;$A160&amp;"'!"&amp;"$D:$D"),INDIRECT("'"&amp;$A160&amp;"'!"&amp;"$B:$B"),$D160,INDIRECT("'"&amp;$A160&amp;"'!"&amp;"$C:$C"),$E160,INDIRECT("'"&amp;$A160&amp;"'!"&amp;"$E:$E"),"&lt;="&amp;$G160,INDIRECT("'"&amp;$A160&amp;"'!"&amp;"$F:$F"),"&gt;="&amp;$G160)</f>
        <v>0</v>
      </c>
      <c r="G160" s="217">
        <f>DATE(B160,1,1)</f>
        <v>46388</v>
      </c>
      <c r="H160" s="134"/>
      <c r="I160" s="220" t="s">
        <v>112</v>
      </c>
      <c r="J160" s="218"/>
      <c r="K160" s="225"/>
      <c r="L160" s="209"/>
    </row>
    <row r="161" spans="1:12" s="139" customFormat="1" ht="14.75" hidden="1" x14ac:dyDescent="0.75">
      <c r="A161" s="313" t="s">
        <v>264</v>
      </c>
      <c r="B161" s="184">
        <v>2027</v>
      </c>
      <c r="C161" s="134" t="s">
        <v>15</v>
      </c>
      <c r="D161" s="168" t="s">
        <v>57</v>
      </c>
      <c r="E161" s="168" t="s">
        <v>73</v>
      </c>
      <c r="F161" s="130">
        <f ca="1">SUMIFS(INDIRECT("'"&amp;$A161&amp;"'!"&amp;"$D:$D"),INDIRECT("'"&amp;$A161&amp;"'!"&amp;"$B:$B"),$D161,INDIRECT("'"&amp;$A161&amp;"'!"&amp;"$C:$C"),$E161,INDIRECT("'"&amp;$A161&amp;"'!"&amp;"$E:$E"),"&lt;="&amp;$G161,INDIRECT("'"&amp;$A161&amp;"'!"&amp;"$F:$F"),"&gt;="&amp;$G161)</f>
        <v>-176</v>
      </c>
      <c r="G161" s="217">
        <f>DATE(B161,1,1)</f>
        <v>46388</v>
      </c>
      <c r="H161" s="210"/>
      <c r="I161" s="216" t="s">
        <v>112</v>
      </c>
      <c r="J161" s="215"/>
      <c r="K161" s="214"/>
      <c r="L161" s="209"/>
    </row>
    <row r="162" spans="1:12" s="139" customFormat="1" ht="14.75" hidden="1" x14ac:dyDescent="0.75">
      <c r="A162" s="313" t="s">
        <v>264</v>
      </c>
      <c r="B162" s="184">
        <v>2028</v>
      </c>
      <c r="C162" s="134" t="s">
        <v>11</v>
      </c>
      <c r="D162" s="184" t="s">
        <v>88</v>
      </c>
      <c r="E162" s="168" t="s">
        <v>5</v>
      </c>
      <c r="F162" s="130">
        <f ca="1">SUMIFS(INDIRECT("'"&amp;$A162&amp;"'!"&amp;"$D:$D"),INDIRECT("'"&amp;$A162&amp;"'!"&amp;"$B:$B"),$D162,INDIRECT("'"&amp;$A162&amp;"'!"&amp;"$C:$C"),$E162,INDIRECT("'"&amp;$A162&amp;"'!"&amp;"$E:$E"),"&lt;="&amp;$G162,INDIRECT("'"&amp;$A162&amp;"'!"&amp;"$F:$F"),"&gt;="&amp;$G162)</f>
        <v>0</v>
      </c>
      <c r="G162" s="217">
        <f>DATE(B162,1,1)</f>
        <v>46753</v>
      </c>
      <c r="H162" s="210"/>
      <c r="I162" s="220" t="s">
        <v>112</v>
      </c>
      <c r="J162" s="215"/>
      <c r="K162" s="214"/>
      <c r="L162" s="209"/>
    </row>
    <row r="163" spans="1:12" s="139" customFormat="1" ht="14.75" hidden="1" x14ac:dyDescent="0.75">
      <c r="A163" s="313" t="s">
        <v>264</v>
      </c>
      <c r="B163" s="184">
        <v>2028</v>
      </c>
      <c r="C163" s="134" t="s">
        <v>11</v>
      </c>
      <c r="D163" s="168" t="s">
        <v>87</v>
      </c>
      <c r="E163" s="168" t="s">
        <v>5</v>
      </c>
      <c r="F163" s="130">
        <f ca="1">SUMIFS(INDIRECT("'"&amp;$A163&amp;"'!"&amp;"$D:$D"),INDIRECT("'"&amp;$A163&amp;"'!"&amp;"$B:$B"),$D163,INDIRECT("'"&amp;$A163&amp;"'!"&amp;"$C:$C"),$E163,INDIRECT("'"&amp;$A163&amp;"'!"&amp;"$E:$E"),"&lt;="&amp;$G163,INDIRECT("'"&amp;$A163&amp;"'!"&amp;"$F:$F"),"&gt;="&amp;$G163)</f>
        <v>-100</v>
      </c>
      <c r="G163" s="217">
        <f>DATE(B163,1,1)</f>
        <v>46753</v>
      </c>
      <c r="I163" s="220" t="s">
        <v>112</v>
      </c>
      <c r="J163" s="215"/>
      <c r="K163" s="214"/>
      <c r="L163" s="224"/>
    </row>
    <row r="164" spans="1:12" s="139" customFormat="1" ht="14.75" hidden="1" x14ac:dyDescent="0.75">
      <c r="A164" s="313" t="s">
        <v>264</v>
      </c>
      <c r="B164" s="184">
        <v>2028</v>
      </c>
      <c r="C164" s="134" t="s">
        <v>11</v>
      </c>
      <c r="D164" s="168" t="s">
        <v>86</v>
      </c>
      <c r="E164" s="168" t="s">
        <v>5</v>
      </c>
      <c r="F164" s="130">
        <f ca="1">SUMIFS(INDIRECT("'"&amp;$A164&amp;"'!"&amp;"$D:$D"),INDIRECT("'"&amp;$A164&amp;"'!"&amp;"$B:$B"),$D164,INDIRECT("'"&amp;$A164&amp;"'!"&amp;"$C:$C"),$E164,INDIRECT("'"&amp;$A164&amp;"'!"&amp;"$E:$E"),"&lt;="&amp;$G164,INDIRECT("'"&amp;$A164&amp;"'!"&amp;"$F:$F"),"&gt;="&amp;$G164)</f>
        <v>-200</v>
      </c>
      <c r="G164" s="217">
        <f>DATE(B164,1,1)</f>
        <v>46753</v>
      </c>
      <c r="I164" s="220" t="s">
        <v>112</v>
      </c>
      <c r="J164" s="215"/>
      <c r="K164" s="214"/>
      <c r="L164" s="209"/>
    </row>
    <row r="165" spans="1:12" s="139" customFormat="1" ht="14.75" hidden="1" x14ac:dyDescent="0.75">
      <c r="A165" s="313" t="s">
        <v>264</v>
      </c>
      <c r="B165" s="184">
        <v>2028</v>
      </c>
      <c r="C165" s="134" t="s">
        <v>10</v>
      </c>
      <c r="D165" s="184" t="s">
        <v>98</v>
      </c>
      <c r="E165" s="184" t="s">
        <v>97</v>
      </c>
      <c r="F165" s="130">
        <f ca="1">SUMIFS(INDIRECT("'"&amp;$A165&amp;"'!"&amp;"$D:$D"),INDIRECT("'"&amp;$A165&amp;"'!"&amp;"$B:$B"),$D165,INDIRECT("'"&amp;$A165&amp;"'!"&amp;"$C:$C"),$E165,INDIRECT("'"&amp;$A165&amp;"'!"&amp;"$E:$E"),"&lt;="&amp;$G165,INDIRECT("'"&amp;$A165&amp;"'!"&amp;"$F:$F"),"&gt;="&amp;$G165)</f>
        <v>3000</v>
      </c>
      <c r="G165" s="217">
        <f>DATE(B165,1,1)</f>
        <v>46753</v>
      </c>
      <c r="H165" s="134"/>
      <c r="I165" s="220" t="s">
        <v>112</v>
      </c>
      <c r="J165" s="215"/>
      <c r="K165" s="214"/>
      <c r="L165" s="209"/>
    </row>
    <row r="166" spans="1:12" s="139" customFormat="1" ht="14.75" hidden="1" x14ac:dyDescent="0.75">
      <c r="A166" s="313" t="s">
        <v>264</v>
      </c>
      <c r="B166" s="184">
        <v>2028</v>
      </c>
      <c r="C166" s="134" t="s">
        <v>15</v>
      </c>
      <c r="D166" s="168" t="s">
        <v>57</v>
      </c>
      <c r="E166" s="168" t="s">
        <v>74</v>
      </c>
      <c r="F166" s="130">
        <f ca="1">SUMIFS(INDIRECT("'"&amp;$A166&amp;"'!"&amp;"$D:$D"),INDIRECT("'"&amp;$A166&amp;"'!"&amp;"$B:$B"),$D166,INDIRECT("'"&amp;$A166&amp;"'!"&amp;"$C:$C"),$E166,INDIRECT("'"&amp;$A166&amp;"'!"&amp;"$E:$E"),"&lt;="&amp;$G166,INDIRECT("'"&amp;$A166&amp;"'!"&amp;"$F:$F"),"&gt;="&amp;$G166)</f>
        <v>1103.6508000000001</v>
      </c>
      <c r="G166" s="217">
        <f>DATE(B166,1,1)</f>
        <v>46753</v>
      </c>
      <c r="H166" s="210"/>
      <c r="I166" s="216" t="s">
        <v>112</v>
      </c>
      <c r="J166" s="215"/>
      <c r="K166" s="214"/>
      <c r="L166" s="209"/>
    </row>
    <row r="167" spans="1:12" s="139" customFormat="1" ht="14.75" hidden="1" x14ac:dyDescent="0.75">
      <c r="A167" s="313" t="s">
        <v>264</v>
      </c>
      <c r="B167" s="184">
        <v>2028</v>
      </c>
      <c r="C167" s="134" t="s">
        <v>11</v>
      </c>
      <c r="D167" s="168" t="s">
        <v>93</v>
      </c>
      <c r="E167" s="168" t="s">
        <v>92</v>
      </c>
      <c r="F167" s="130">
        <f ca="1">SUMIFS(INDIRECT("'"&amp;$A167&amp;"'!"&amp;"$D:$D"),INDIRECT("'"&amp;$A167&amp;"'!"&amp;"$B:$B"),$D167,INDIRECT("'"&amp;$A167&amp;"'!"&amp;"$C:$C"),$E167,INDIRECT("'"&amp;$A167&amp;"'!"&amp;"$E:$E"),"&lt;="&amp;$G167,INDIRECT("'"&amp;$A167&amp;"'!"&amp;"$F:$F"),"&gt;="&amp;$G167)</f>
        <v>-232.98</v>
      </c>
      <c r="G167" s="217">
        <f>DATE(B167,1,1)</f>
        <v>46753</v>
      </c>
      <c r="I167" s="220" t="s">
        <v>112</v>
      </c>
      <c r="J167" s="215"/>
      <c r="K167" s="214"/>
      <c r="L167" s="209"/>
    </row>
    <row r="168" spans="1:12" s="139" customFormat="1" ht="14.75" hidden="1" x14ac:dyDescent="0.75">
      <c r="A168" s="313" t="s">
        <v>264</v>
      </c>
      <c r="B168" s="184">
        <v>2028</v>
      </c>
      <c r="C168" s="134" t="s">
        <v>11</v>
      </c>
      <c r="D168" s="168" t="s">
        <v>93</v>
      </c>
      <c r="E168" s="168" t="s">
        <v>94</v>
      </c>
      <c r="F168" s="130">
        <f ca="1">SUMIFS(INDIRECT("'"&amp;$A168&amp;"'!"&amp;"$D:$D"),INDIRECT("'"&amp;$A168&amp;"'!"&amp;"$B:$B"),$D168,INDIRECT("'"&amp;$A168&amp;"'!"&amp;"$C:$C"),$E168,INDIRECT("'"&amp;$A168&amp;"'!"&amp;"$E:$E"),"&lt;="&amp;$G168,INDIRECT("'"&amp;$A168&amp;"'!"&amp;"$F:$F"),"&gt;="&amp;$G168)</f>
        <v>-600</v>
      </c>
      <c r="G168" s="217">
        <f>DATE(B168,1,1)</f>
        <v>46753</v>
      </c>
      <c r="I168" s="220" t="s">
        <v>112</v>
      </c>
      <c r="J168" s="215"/>
      <c r="K168" s="214"/>
      <c r="L168" s="223"/>
    </row>
    <row r="169" spans="1:12" s="139" customFormat="1" ht="14.75" hidden="1" x14ac:dyDescent="0.75">
      <c r="A169" s="313" t="s">
        <v>264</v>
      </c>
      <c r="B169" s="184">
        <v>2028</v>
      </c>
      <c r="C169" s="134" t="s">
        <v>11</v>
      </c>
      <c r="D169" s="184" t="s">
        <v>89</v>
      </c>
      <c r="E169" s="184" t="s">
        <v>274</v>
      </c>
      <c r="F169" s="130">
        <f ca="1">SUMIFS(INDIRECT("'"&amp;$A169&amp;"'!"&amp;"$D:$D"),INDIRECT("'"&amp;$A169&amp;"'!"&amp;"$B:$B"),$D169,INDIRECT("'"&amp;$A169&amp;"'!"&amp;"$C:$C"),$E169,INDIRECT("'"&amp;$A169&amp;"'!"&amp;"$E:$E"),"&lt;="&amp;$G169,INDIRECT("'"&amp;$A169&amp;"'!"&amp;"$F:$F"),"&gt;="&amp;$G169)</f>
        <v>1200</v>
      </c>
      <c r="G169" s="217">
        <f>DATE(B169,1,1)</f>
        <v>46753</v>
      </c>
      <c r="H169" s="134"/>
      <c r="I169" s="220" t="s">
        <v>112</v>
      </c>
      <c r="J169" s="218"/>
      <c r="K169" s="225"/>
      <c r="L169" s="209"/>
    </row>
    <row r="170" spans="1:12" s="139" customFormat="1" ht="14.75" hidden="1" x14ac:dyDescent="0.75">
      <c r="A170" s="313" t="s">
        <v>264</v>
      </c>
      <c r="B170" s="184">
        <v>2028</v>
      </c>
      <c r="C170" s="134" t="s">
        <v>15</v>
      </c>
      <c r="D170" s="168" t="s">
        <v>57</v>
      </c>
      <c r="E170" s="168" t="s">
        <v>73</v>
      </c>
      <c r="F170" s="130">
        <f ca="1">SUMIFS(INDIRECT("'"&amp;$A170&amp;"'!"&amp;"$D:$D"),INDIRECT("'"&amp;$A170&amp;"'!"&amp;"$B:$B"),$D170,INDIRECT("'"&amp;$A170&amp;"'!"&amp;"$C:$C"),$E170,INDIRECT("'"&amp;$A170&amp;"'!"&amp;"$E:$E"),"&lt;="&amp;$G170,INDIRECT("'"&amp;$A170&amp;"'!"&amp;"$F:$F"),"&gt;="&amp;$G170)</f>
        <v>-176</v>
      </c>
      <c r="G170" s="217">
        <f>DATE(B170,1,1)</f>
        <v>46753</v>
      </c>
      <c r="H170" s="210"/>
      <c r="I170" s="216" t="s">
        <v>112</v>
      </c>
      <c r="J170" s="215"/>
      <c r="K170" s="214"/>
      <c r="L170" s="209"/>
    </row>
    <row r="171" spans="1:12" s="139" customFormat="1" ht="14.75" hidden="1" x14ac:dyDescent="0.75">
      <c r="A171" s="313" t="s">
        <v>264</v>
      </c>
      <c r="B171" s="184">
        <v>2029</v>
      </c>
      <c r="C171" s="134" t="s">
        <v>11</v>
      </c>
      <c r="D171" s="184" t="s">
        <v>88</v>
      </c>
      <c r="E171" s="168" t="s">
        <v>5</v>
      </c>
      <c r="F171" s="130">
        <f ca="1">SUMIFS(INDIRECT("'"&amp;$A171&amp;"'!"&amp;"$D:$D"),INDIRECT("'"&amp;$A171&amp;"'!"&amp;"$B:$B"),$D171,INDIRECT("'"&amp;$A171&amp;"'!"&amp;"$C:$C"),$E171,INDIRECT("'"&amp;$A171&amp;"'!"&amp;"$E:$E"),"&lt;="&amp;$G171,INDIRECT("'"&amp;$A171&amp;"'!"&amp;"$F:$F"),"&gt;="&amp;$G171)</f>
        <v>0</v>
      </c>
      <c r="G171" s="217">
        <f>DATE(B171,1,1)</f>
        <v>47119</v>
      </c>
      <c r="H171" s="210"/>
      <c r="I171" s="220" t="s">
        <v>112</v>
      </c>
      <c r="J171" s="215"/>
      <c r="K171" s="214"/>
      <c r="L171" s="209"/>
    </row>
    <row r="172" spans="1:12" s="139" customFormat="1" ht="14.75" hidden="1" x14ac:dyDescent="0.75">
      <c r="A172" s="313" t="s">
        <v>264</v>
      </c>
      <c r="B172" s="184">
        <v>2029</v>
      </c>
      <c r="C172" s="134" t="s">
        <v>11</v>
      </c>
      <c r="D172" s="168" t="s">
        <v>87</v>
      </c>
      <c r="E172" s="168" t="s">
        <v>5</v>
      </c>
      <c r="F172" s="130">
        <f ca="1">SUMIFS(INDIRECT("'"&amp;$A172&amp;"'!"&amp;"$D:$D"),INDIRECT("'"&amp;$A172&amp;"'!"&amp;"$B:$B"),$D172,INDIRECT("'"&amp;$A172&amp;"'!"&amp;"$C:$C"),$E172,INDIRECT("'"&amp;$A172&amp;"'!"&amp;"$E:$E"),"&lt;="&amp;$G172,INDIRECT("'"&amp;$A172&amp;"'!"&amp;"$F:$F"),"&gt;="&amp;$G172)</f>
        <v>-100</v>
      </c>
      <c r="G172" s="217">
        <f>DATE(B172,1,1)</f>
        <v>47119</v>
      </c>
      <c r="I172" s="220" t="s">
        <v>112</v>
      </c>
      <c r="J172" s="215"/>
      <c r="K172" s="214"/>
      <c r="L172" s="209"/>
    </row>
    <row r="173" spans="1:12" s="139" customFormat="1" ht="14.75" hidden="1" x14ac:dyDescent="0.75">
      <c r="A173" s="313" t="s">
        <v>264</v>
      </c>
      <c r="B173" s="184">
        <v>2029</v>
      </c>
      <c r="C173" s="134" t="s">
        <v>11</v>
      </c>
      <c r="D173" s="168" t="s">
        <v>86</v>
      </c>
      <c r="E173" s="168" t="s">
        <v>5</v>
      </c>
      <c r="F173" s="130">
        <f ca="1">SUMIFS(INDIRECT("'"&amp;$A173&amp;"'!"&amp;"$D:$D"),INDIRECT("'"&amp;$A173&amp;"'!"&amp;"$B:$B"),$D173,INDIRECT("'"&amp;$A173&amp;"'!"&amp;"$C:$C"),$E173,INDIRECT("'"&amp;$A173&amp;"'!"&amp;"$E:$E"),"&lt;="&amp;$G173,INDIRECT("'"&amp;$A173&amp;"'!"&amp;"$F:$F"),"&gt;="&amp;$G173)</f>
        <v>-200</v>
      </c>
      <c r="G173" s="217">
        <f>DATE(B173,1,1)</f>
        <v>47119</v>
      </c>
      <c r="I173" s="220" t="s">
        <v>112</v>
      </c>
      <c r="J173" s="215"/>
      <c r="K173" s="214"/>
      <c r="L173" s="209"/>
    </row>
    <row r="174" spans="1:12" s="139" customFormat="1" ht="14.75" hidden="1" x14ac:dyDescent="0.75">
      <c r="A174" s="313" t="s">
        <v>264</v>
      </c>
      <c r="B174" s="184">
        <v>2029</v>
      </c>
      <c r="C174" s="134" t="s">
        <v>10</v>
      </c>
      <c r="D174" s="184" t="s">
        <v>98</v>
      </c>
      <c r="E174" s="184" t="s">
        <v>97</v>
      </c>
      <c r="F174" s="130">
        <f ca="1">SUMIFS(INDIRECT("'"&amp;$A174&amp;"'!"&amp;"$D:$D"),INDIRECT("'"&amp;$A174&amp;"'!"&amp;"$B:$B"),$D174,INDIRECT("'"&amp;$A174&amp;"'!"&amp;"$C:$C"),$E174,INDIRECT("'"&amp;$A174&amp;"'!"&amp;"$E:$E"),"&lt;="&amp;$G174,INDIRECT("'"&amp;$A174&amp;"'!"&amp;"$F:$F"),"&gt;="&amp;$G174)</f>
        <v>3000</v>
      </c>
      <c r="G174" s="217">
        <f>DATE(B174,1,1)</f>
        <v>47119</v>
      </c>
      <c r="H174" s="134"/>
      <c r="I174" s="220" t="s">
        <v>112</v>
      </c>
      <c r="J174" s="215"/>
      <c r="K174" s="214"/>
      <c r="L174" s="209"/>
    </row>
    <row r="175" spans="1:12" s="139" customFormat="1" ht="14.75" hidden="1" x14ac:dyDescent="0.75">
      <c r="A175" s="313" t="s">
        <v>264</v>
      </c>
      <c r="B175" s="184">
        <v>2029</v>
      </c>
      <c r="C175" s="134" t="s">
        <v>15</v>
      </c>
      <c r="D175" s="168" t="s">
        <v>57</v>
      </c>
      <c r="E175" s="168" t="s">
        <v>74</v>
      </c>
      <c r="F175" s="130">
        <f ca="1">SUMIFS(INDIRECT("'"&amp;$A175&amp;"'!"&amp;"$D:$D"),INDIRECT("'"&amp;$A175&amp;"'!"&amp;"$B:$B"),$D175,INDIRECT("'"&amp;$A175&amp;"'!"&amp;"$C:$C"),$E175,INDIRECT("'"&amp;$A175&amp;"'!"&amp;"$E:$E"),"&lt;="&amp;$G175,INDIRECT("'"&amp;$A175&amp;"'!"&amp;"$F:$F"),"&gt;="&amp;$G175)</f>
        <v>1103.6508000000001</v>
      </c>
      <c r="G175" s="217">
        <f>DATE(B175,1,1)</f>
        <v>47119</v>
      </c>
      <c r="H175" s="210"/>
      <c r="I175" s="216" t="s">
        <v>112</v>
      </c>
      <c r="J175" s="215"/>
      <c r="K175" s="214"/>
      <c r="L175" s="209"/>
    </row>
    <row r="176" spans="1:12" s="139" customFormat="1" ht="14.75" hidden="1" x14ac:dyDescent="0.75">
      <c r="A176" s="313" t="s">
        <v>264</v>
      </c>
      <c r="B176" s="184">
        <v>2029</v>
      </c>
      <c r="C176" s="134" t="s">
        <v>11</v>
      </c>
      <c r="D176" s="168" t="s">
        <v>93</v>
      </c>
      <c r="E176" s="168" t="s">
        <v>92</v>
      </c>
      <c r="F176" s="130">
        <f ca="1">SUMIFS(INDIRECT("'"&amp;$A176&amp;"'!"&amp;"$D:$D"),INDIRECT("'"&amp;$A176&amp;"'!"&amp;"$B:$B"),$D176,INDIRECT("'"&amp;$A176&amp;"'!"&amp;"$C:$C"),$E176,INDIRECT("'"&amp;$A176&amp;"'!"&amp;"$E:$E"),"&lt;="&amp;$G176,INDIRECT("'"&amp;$A176&amp;"'!"&amp;"$F:$F"),"&gt;="&amp;$G176)</f>
        <v>-232.98</v>
      </c>
      <c r="G176" s="217">
        <f>DATE(B176,1,1)</f>
        <v>47119</v>
      </c>
      <c r="I176" s="220" t="s">
        <v>112</v>
      </c>
      <c r="J176" s="215"/>
      <c r="K176" s="214"/>
      <c r="L176" s="209"/>
    </row>
    <row r="177" spans="1:12" s="139" customFormat="1" ht="14.75" hidden="1" x14ac:dyDescent="0.75">
      <c r="A177" s="313" t="s">
        <v>264</v>
      </c>
      <c r="B177" s="184">
        <v>2029</v>
      </c>
      <c r="C177" s="134" t="s">
        <v>11</v>
      </c>
      <c r="D177" s="168" t="s">
        <v>93</v>
      </c>
      <c r="E177" s="168" t="s">
        <v>94</v>
      </c>
      <c r="F177" s="130">
        <f ca="1">SUMIFS(INDIRECT("'"&amp;$A177&amp;"'!"&amp;"$D:$D"),INDIRECT("'"&amp;$A177&amp;"'!"&amp;"$B:$B"),$D177,INDIRECT("'"&amp;$A177&amp;"'!"&amp;"$C:$C"),$E177,INDIRECT("'"&amp;$A177&amp;"'!"&amp;"$E:$E"),"&lt;="&amp;$G177,INDIRECT("'"&amp;$A177&amp;"'!"&amp;"$F:$F"),"&gt;="&amp;$G177)</f>
        <v>-600</v>
      </c>
      <c r="G177" s="217">
        <f>DATE(B177,1,1)</f>
        <v>47119</v>
      </c>
      <c r="I177" s="220" t="s">
        <v>112</v>
      </c>
      <c r="J177" s="215"/>
      <c r="K177" s="214"/>
      <c r="L177" s="223"/>
    </row>
    <row r="178" spans="1:12" s="139" customFormat="1" ht="14.75" hidden="1" x14ac:dyDescent="0.75">
      <c r="A178" s="313" t="s">
        <v>264</v>
      </c>
      <c r="B178" s="184">
        <v>2029</v>
      </c>
      <c r="C178" s="134" t="s">
        <v>11</v>
      </c>
      <c r="D178" s="184" t="s">
        <v>89</v>
      </c>
      <c r="E178" s="184" t="s">
        <v>274</v>
      </c>
      <c r="F178" s="130">
        <f ca="1">SUMIFS(INDIRECT("'"&amp;$A178&amp;"'!"&amp;"$D:$D"),INDIRECT("'"&amp;$A178&amp;"'!"&amp;"$B:$B"),$D178,INDIRECT("'"&amp;$A178&amp;"'!"&amp;"$C:$C"),$E178,INDIRECT("'"&amp;$A178&amp;"'!"&amp;"$E:$E"),"&lt;="&amp;$G178,INDIRECT("'"&amp;$A178&amp;"'!"&amp;"$F:$F"),"&gt;="&amp;$G178)</f>
        <v>1200</v>
      </c>
      <c r="G178" s="217">
        <f>DATE(B178,1,1)</f>
        <v>47119</v>
      </c>
      <c r="H178" s="134"/>
      <c r="I178" s="220" t="s">
        <v>112</v>
      </c>
      <c r="J178" s="218"/>
      <c r="K178" s="225"/>
      <c r="L178" s="209"/>
    </row>
    <row r="179" spans="1:12" s="139" customFormat="1" ht="14.75" hidden="1" x14ac:dyDescent="0.75">
      <c r="A179" s="313" t="s">
        <v>264</v>
      </c>
      <c r="B179" s="184">
        <v>2029</v>
      </c>
      <c r="C179" s="134" t="s">
        <v>15</v>
      </c>
      <c r="D179" s="168" t="s">
        <v>57</v>
      </c>
      <c r="E179" s="168" t="s">
        <v>73</v>
      </c>
      <c r="F179" s="130">
        <f ca="1">SUMIFS(INDIRECT("'"&amp;$A179&amp;"'!"&amp;"$D:$D"),INDIRECT("'"&amp;$A179&amp;"'!"&amp;"$B:$B"),$D179,INDIRECT("'"&amp;$A179&amp;"'!"&amp;"$C:$C"),$E179,INDIRECT("'"&amp;$A179&amp;"'!"&amp;"$E:$E"),"&lt;="&amp;$G179,INDIRECT("'"&amp;$A179&amp;"'!"&amp;"$F:$F"),"&gt;="&amp;$G179)</f>
        <v>-176</v>
      </c>
      <c r="G179" s="217">
        <f>DATE(B179,1,1)</f>
        <v>47119</v>
      </c>
      <c r="H179" s="210"/>
      <c r="I179" s="216" t="s">
        <v>112</v>
      </c>
      <c r="J179" s="215"/>
      <c r="K179" s="214"/>
      <c r="L179" s="209"/>
    </row>
    <row r="180" spans="1:12" s="139" customFormat="1" ht="14.75" hidden="1" x14ac:dyDescent="0.75">
      <c r="A180" s="313" t="s">
        <v>264</v>
      </c>
      <c r="B180" s="184">
        <v>2030</v>
      </c>
      <c r="C180" s="134" t="s">
        <v>11</v>
      </c>
      <c r="D180" s="184" t="s">
        <v>88</v>
      </c>
      <c r="E180" s="168" t="s">
        <v>5</v>
      </c>
      <c r="F180" s="130">
        <f ca="1">SUMIFS(INDIRECT("'"&amp;$A180&amp;"'!"&amp;"$D:$D"),INDIRECT("'"&amp;$A180&amp;"'!"&amp;"$B:$B"),$D180,INDIRECT("'"&amp;$A180&amp;"'!"&amp;"$C:$C"),$E180,INDIRECT("'"&amp;$A180&amp;"'!"&amp;"$E:$E"),"&lt;="&amp;$G180,INDIRECT("'"&amp;$A180&amp;"'!"&amp;"$F:$F"),"&gt;="&amp;$G180)</f>
        <v>0</v>
      </c>
      <c r="G180" s="217">
        <f>DATE(B180,1,1)</f>
        <v>47484</v>
      </c>
      <c r="H180" s="210"/>
      <c r="I180" s="220" t="s">
        <v>112</v>
      </c>
      <c r="J180" s="215"/>
      <c r="K180" s="214"/>
      <c r="L180" s="209"/>
    </row>
    <row r="181" spans="1:12" s="139" customFormat="1" ht="14.75" hidden="1" x14ac:dyDescent="0.75">
      <c r="A181" s="313" t="s">
        <v>264</v>
      </c>
      <c r="B181" s="184">
        <v>2030</v>
      </c>
      <c r="C181" s="134" t="s">
        <v>11</v>
      </c>
      <c r="D181" s="168" t="s">
        <v>87</v>
      </c>
      <c r="E181" s="168" t="s">
        <v>5</v>
      </c>
      <c r="F181" s="130">
        <f ca="1">SUMIFS(INDIRECT("'"&amp;$A181&amp;"'!"&amp;"$D:$D"),INDIRECT("'"&amp;$A181&amp;"'!"&amp;"$B:$B"),$D181,INDIRECT("'"&amp;$A181&amp;"'!"&amp;"$C:$C"),$E181,INDIRECT("'"&amp;$A181&amp;"'!"&amp;"$E:$E"),"&lt;="&amp;$G181,INDIRECT("'"&amp;$A181&amp;"'!"&amp;"$F:$F"),"&gt;="&amp;$G181)</f>
        <v>-100</v>
      </c>
      <c r="G181" s="217">
        <f>DATE(B181,1,1)</f>
        <v>47484</v>
      </c>
      <c r="I181" s="220" t="s">
        <v>112</v>
      </c>
      <c r="J181" s="215"/>
      <c r="K181" s="214"/>
      <c r="L181" s="209"/>
    </row>
    <row r="182" spans="1:12" s="139" customFormat="1" ht="14.75" hidden="1" x14ac:dyDescent="0.75">
      <c r="A182" s="313" t="s">
        <v>264</v>
      </c>
      <c r="B182" s="184">
        <v>2030</v>
      </c>
      <c r="C182" s="134" t="s">
        <v>11</v>
      </c>
      <c r="D182" s="168" t="s">
        <v>86</v>
      </c>
      <c r="E182" s="168" t="s">
        <v>5</v>
      </c>
      <c r="F182" s="130">
        <f ca="1">SUMIFS(INDIRECT("'"&amp;$A182&amp;"'!"&amp;"$D:$D"),INDIRECT("'"&amp;$A182&amp;"'!"&amp;"$B:$B"),$D182,INDIRECT("'"&amp;$A182&amp;"'!"&amp;"$C:$C"),$E182,INDIRECT("'"&amp;$A182&amp;"'!"&amp;"$E:$E"),"&lt;="&amp;$G182,INDIRECT("'"&amp;$A182&amp;"'!"&amp;"$F:$F"),"&gt;="&amp;$G182)</f>
        <v>-200</v>
      </c>
      <c r="G182" s="217">
        <f>DATE(B182,1,1)</f>
        <v>47484</v>
      </c>
      <c r="I182" s="220" t="s">
        <v>112</v>
      </c>
      <c r="J182" s="215"/>
      <c r="K182" s="214"/>
      <c r="L182" s="209"/>
    </row>
    <row r="183" spans="1:12" s="139" customFormat="1" ht="14.75" hidden="1" x14ac:dyDescent="0.75">
      <c r="A183" s="313" t="s">
        <v>264</v>
      </c>
      <c r="B183" s="184">
        <v>2030</v>
      </c>
      <c r="C183" s="134" t="s">
        <v>10</v>
      </c>
      <c r="D183" s="184" t="s">
        <v>98</v>
      </c>
      <c r="E183" s="184" t="s">
        <v>97</v>
      </c>
      <c r="F183" s="130">
        <f ca="1">SUMIFS(INDIRECT("'"&amp;$A183&amp;"'!"&amp;"$D:$D"),INDIRECT("'"&amp;$A183&amp;"'!"&amp;"$B:$B"),$D183,INDIRECT("'"&amp;$A183&amp;"'!"&amp;"$C:$C"),$E183,INDIRECT("'"&amp;$A183&amp;"'!"&amp;"$E:$E"),"&lt;="&amp;$G183,INDIRECT("'"&amp;$A183&amp;"'!"&amp;"$F:$F"),"&gt;="&amp;$G183)</f>
        <v>3000</v>
      </c>
      <c r="G183" s="217">
        <f>DATE(B183,1,1)</f>
        <v>47484</v>
      </c>
      <c r="H183" s="134"/>
      <c r="I183" s="220" t="s">
        <v>112</v>
      </c>
      <c r="J183" s="215"/>
      <c r="K183" s="214"/>
      <c r="L183" s="209"/>
    </row>
    <row r="184" spans="1:12" s="139" customFormat="1" ht="14.75" hidden="1" x14ac:dyDescent="0.75">
      <c r="A184" s="313" t="s">
        <v>264</v>
      </c>
      <c r="B184" s="184">
        <v>2030</v>
      </c>
      <c r="C184" s="134" t="s">
        <v>15</v>
      </c>
      <c r="D184" s="168" t="s">
        <v>57</v>
      </c>
      <c r="E184" s="168" t="s">
        <v>74</v>
      </c>
      <c r="F184" s="130">
        <f ca="1">SUMIFS(INDIRECT("'"&amp;$A184&amp;"'!"&amp;"$D:$D"),INDIRECT("'"&amp;$A184&amp;"'!"&amp;"$B:$B"),$D184,INDIRECT("'"&amp;$A184&amp;"'!"&amp;"$C:$C"),$E184,INDIRECT("'"&amp;$A184&amp;"'!"&amp;"$E:$E"),"&lt;="&amp;$G184,INDIRECT("'"&amp;$A184&amp;"'!"&amp;"$F:$F"),"&gt;="&amp;$G184)</f>
        <v>1103.6508000000001</v>
      </c>
      <c r="G184" s="217">
        <f>DATE(B184,1,1)</f>
        <v>47484</v>
      </c>
      <c r="H184" s="210"/>
      <c r="I184" s="216" t="s">
        <v>112</v>
      </c>
      <c r="J184" s="215"/>
      <c r="K184" s="214"/>
      <c r="L184" s="209"/>
    </row>
    <row r="185" spans="1:12" s="139" customFormat="1" ht="14.75" hidden="1" x14ac:dyDescent="0.75">
      <c r="A185" s="313" t="s">
        <v>264</v>
      </c>
      <c r="B185" s="184">
        <v>2030</v>
      </c>
      <c r="C185" s="134" t="s">
        <v>11</v>
      </c>
      <c r="D185" s="168" t="s">
        <v>93</v>
      </c>
      <c r="E185" s="168" t="s">
        <v>92</v>
      </c>
      <c r="F185" s="130">
        <f ca="1">SUMIFS(INDIRECT("'"&amp;$A185&amp;"'!"&amp;"$D:$D"),INDIRECT("'"&amp;$A185&amp;"'!"&amp;"$B:$B"),$D185,INDIRECT("'"&amp;$A185&amp;"'!"&amp;"$C:$C"),$E185,INDIRECT("'"&amp;$A185&amp;"'!"&amp;"$E:$E"),"&lt;="&amp;$G185,INDIRECT("'"&amp;$A185&amp;"'!"&amp;"$F:$F"),"&gt;="&amp;$G185)</f>
        <v>-232.98</v>
      </c>
      <c r="G185" s="217">
        <f>DATE(B185,1,1)</f>
        <v>47484</v>
      </c>
      <c r="I185" s="220" t="s">
        <v>112</v>
      </c>
      <c r="J185" s="215"/>
      <c r="K185" s="214"/>
      <c r="L185" s="209"/>
    </row>
    <row r="186" spans="1:12" s="139" customFormat="1" ht="14.75" hidden="1" x14ac:dyDescent="0.75">
      <c r="A186" s="313" t="s">
        <v>264</v>
      </c>
      <c r="B186" s="184">
        <v>2030</v>
      </c>
      <c r="C186" s="134" t="s">
        <v>11</v>
      </c>
      <c r="D186" s="168" t="s">
        <v>93</v>
      </c>
      <c r="E186" s="168" t="s">
        <v>94</v>
      </c>
      <c r="F186" s="130">
        <f ca="1">SUMIFS(INDIRECT("'"&amp;$A186&amp;"'!"&amp;"$D:$D"),INDIRECT("'"&amp;$A186&amp;"'!"&amp;"$B:$B"),$D186,INDIRECT("'"&amp;$A186&amp;"'!"&amp;"$C:$C"),$E186,INDIRECT("'"&amp;$A186&amp;"'!"&amp;"$E:$E"),"&lt;="&amp;$G186,INDIRECT("'"&amp;$A186&amp;"'!"&amp;"$F:$F"),"&gt;="&amp;$G186)</f>
        <v>-600</v>
      </c>
      <c r="G186" s="217">
        <f>DATE(B186,1,1)</f>
        <v>47484</v>
      </c>
      <c r="I186" s="220" t="s">
        <v>112</v>
      </c>
      <c r="J186" s="215"/>
      <c r="K186" s="214"/>
      <c r="L186" s="223"/>
    </row>
    <row r="187" spans="1:12" s="139" customFormat="1" ht="14.75" hidden="1" x14ac:dyDescent="0.75">
      <c r="A187" s="313" t="s">
        <v>264</v>
      </c>
      <c r="B187" s="184">
        <v>2030</v>
      </c>
      <c r="C187" s="134" t="s">
        <v>11</v>
      </c>
      <c r="D187" s="184" t="s">
        <v>89</v>
      </c>
      <c r="E187" s="184" t="s">
        <v>274</v>
      </c>
      <c r="F187" s="130">
        <f ca="1">SUMIFS(INDIRECT("'"&amp;$A187&amp;"'!"&amp;"$D:$D"),INDIRECT("'"&amp;$A187&amp;"'!"&amp;"$B:$B"),$D187,INDIRECT("'"&amp;$A187&amp;"'!"&amp;"$C:$C"),$E187,INDIRECT("'"&amp;$A187&amp;"'!"&amp;"$E:$E"),"&lt;="&amp;$G187,INDIRECT("'"&amp;$A187&amp;"'!"&amp;"$F:$F"),"&gt;="&amp;$G187)</f>
        <v>1200</v>
      </c>
      <c r="G187" s="217">
        <f>DATE(B187,1,1)</f>
        <v>47484</v>
      </c>
      <c r="H187" s="134"/>
      <c r="I187" s="220" t="s">
        <v>112</v>
      </c>
      <c r="J187" s="218"/>
      <c r="K187" s="225"/>
      <c r="L187" s="209"/>
    </row>
    <row r="188" spans="1:12" s="139" customFormat="1" ht="14.75" hidden="1" x14ac:dyDescent="0.75">
      <c r="A188" s="313" t="s">
        <v>264</v>
      </c>
      <c r="B188" s="184">
        <v>2030</v>
      </c>
      <c r="C188" s="134" t="s">
        <v>15</v>
      </c>
      <c r="D188" s="168" t="s">
        <v>57</v>
      </c>
      <c r="E188" s="168" t="s">
        <v>73</v>
      </c>
      <c r="F188" s="130">
        <f ca="1">SUMIFS(INDIRECT("'"&amp;$A188&amp;"'!"&amp;"$D:$D"),INDIRECT("'"&amp;$A188&amp;"'!"&amp;"$B:$B"),$D188,INDIRECT("'"&amp;$A188&amp;"'!"&amp;"$C:$C"),$E188,INDIRECT("'"&amp;$A188&amp;"'!"&amp;"$E:$E"),"&lt;="&amp;$G188,INDIRECT("'"&amp;$A188&amp;"'!"&amp;"$F:$F"),"&gt;="&amp;$G188)</f>
        <v>-176</v>
      </c>
      <c r="G188" s="217">
        <f>DATE(B188,1,1)</f>
        <v>47484</v>
      </c>
      <c r="H188" s="210"/>
      <c r="I188" s="216" t="s">
        <v>112</v>
      </c>
      <c r="J188" s="215"/>
      <c r="K188" s="214"/>
      <c r="L188" s="209"/>
    </row>
    <row r="189" spans="1:12" s="139" customFormat="1" ht="14.75" hidden="1" x14ac:dyDescent="0.75">
      <c r="A189" s="313" t="s">
        <v>264</v>
      </c>
      <c r="B189" s="184">
        <v>2031</v>
      </c>
      <c r="C189" s="134" t="s">
        <v>11</v>
      </c>
      <c r="D189" s="184" t="s">
        <v>88</v>
      </c>
      <c r="E189" s="168" t="s">
        <v>5</v>
      </c>
      <c r="F189" s="130">
        <f ca="1">SUMIFS(INDIRECT("'"&amp;$A189&amp;"'!"&amp;"$D:$D"),INDIRECT("'"&amp;$A189&amp;"'!"&amp;"$B:$B"),$D189,INDIRECT("'"&amp;$A189&amp;"'!"&amp;"$C:$C"),$E189,INDIRECT("'"&amp;$A189&amp;"'!"&amp;"$E:$E"),"&lt;="&amp;$G189,INDIRECT("'"&amp;$A189&amp;"'!"&amp;"$F:$F"),"&gt;="&amp;$G189)</f>
        <v>0</v>
      </c>
      <c r="G189" s="217">
        <f>DATE(B189,1,1)</f>
        <v>47849</v>
      </c>
      <c r="H189" s="210"/>
      <c r="I189" s="220" t="s">
        <v>112</v>
      </c>
      <c r="J189" s="215"/>
      <c r="K189" s="214"/>
      <c r="L189" s="209"/>
    </row>
    <row r="190" spans="1:12" s="139" customFormat="1" ht="14.75" hidden="1" x14ac:dyDescent="0.75">
      <c r="A190" s="313" t="s">
        <v>264</v>
      </c>
      <c r="B190" s="184">
        <v>2031</v>
      </c>
      <c r="C190" s="134" t="s">
        <v>11</v>
      </c>
      <c r="D190" s="168" t="s">
        <v>87</v>
      </c>
      <c r="E190" s="168" t="s">
        <v>5</v>
      </c>
      <c r="F190" s="130">
        <f ca="1">SUMIFS(INDIRECT("'"&amp;$A190&amp;"'!"&amp;"$D:$D"),INDIRECT("'"&amp;$A190&amp;"'!"&amp;"$B:$B"),$D190,INDIRECT("'"&amp;$A190&amp;"'!"&amp;"$C:$C"),$E190,INDIRECT("'"&amp;$A190&amp;"'!"&amp;"$E:$E"),"&lt;="&amp;$G190,INDIRECT("'"&amp;$A190&amp;"'!"&amp;"$F:$F"),"&gt;="&amp;$G190)</f>
        <v>-100</v>
      </c>
      <c r="G190" s="217">
        <f>DATE(B190,1,1)</f>
        <v>47849</v>
      </c>
      <c r="I190" s="220" t="s">
        <v>112</v>
      </c>
      <c r="J190" s="215"/>
      <c r="K190" s="214"/>
      <c r="L190" s="209"/>
    </row>
    <row r="191" spans="1:12" s="139" customFormat="1" ht="14.75" hidden="1" x14ac:dyDescent="0.75">
      <c r="A191" s="313" t="s">
        <v>264</v>
      </c>
      <c r="B191" s="184">
        <v>2031</v>
      </c>
      <c r="C191" s="134" t="s">
        <v>11</v>
      </c>
      <c r="D191" s="168" t="s">
        <v>86</v>
      </c>
      <c r="E191" s="168" t="s">
        <v>5</v>
      </c>
      <c r="F191" s="130">
        <f ca="1">SUMIFS(INDIRECT("'"&amp;$A191&amp;"'!"&amp;"$D:$D"),INDIRECT("'"&amp;$A191&amp;"'!"&amp;"$B:$B"),$D191,INDIRECT("'"&amp;$A191&amp;"'!"&amp;"$C:$C"),$E191,INDIRECT("'"&amp;$A191&amp;"'!"&amp;"$E:$E"),"&lt;="&amp;$G191,INDIRECT("'"&amp;$A191&amp;"'!"&amp;"$F:$F"),"&gt;="&amp;$G191)</f>
        <v>-200</v>
      </c>
      <c r="G191" s="217">
        <f>DATE(B191,1,1)</f>
        <v>47849</v>
      </c>
      <c r="I191" s="220" t="s">
        <v>112</v>
      </c>
      <c r="J191" s="215"/>
      <c r="K191" s="214"/>
      <c r="L191" s="209"/>
    </row>
    <row r="192" spans="1:12" s="139" customFormat="1" ht="14.75" hidden="1" x14ac:dyDescent="0.75">
      <c r="A192" s="313" t="s">
        <v>264</v>
      </c>
      <c r="B192" s="184">
        <v>2031</v>
      </c>
      <c r="C192" s="134" t="s">
        <v>10</v>
      </c>
      <c r="D192" s="184" t="s">
        <v>98</v>
      </c>
      <c r="E192" s="184" t="s">
        <v>97</v>
      </c>
      <c r="F192" s="130">
        <f ca="1">SUMIFS(INDIRECT("'"&amp;$A192&amp;"'!"&amp;"$D:$D"),INDIRECT("'"&amp;$A192&amp;"'!"&amp;"$B:$B"),$D192,INDIRECT("'"&amp;$A192&amp;"'!"&amp;"$C:$C"),$E192,INDIRECT("'"&amp;$A192&amp;"'!"&amp;"$E:$E"),"&lt;="&amp;$G192,INDIRECT("'"&amp;$A192&amp;"'!"&amp;"$F:$F"),"&gt;="&amp;$G192)</f>
        <v>3000</v>
      </c>
      <c r="G192" s="217">
        <f>DATE(B192,1,1)</f>
        <v>47849</v>
      </c>
      <c r="H192" s="134"/>
      <c r="I192" s="220" t="s">
        <v>112</v>
      </c>
      <c r="J192" s="215"/>
      <c r="K192" s="214"/>
      <c r="L192" s="209"/>
    </row>
    <row r="193" spans="1:12" s="139" customFormat="1" ht="14.75" hidden="1" x14ac:dyDescent="0.75">
      <c r="A193" s="313" t="s">
        <v>264</v>
      </c>
      <c r="B193" s="184">
        <v>2031</v>
      </c>
      <c r="C193" s="134" t="s">
        <v>15</v>
      </c>
      <c r="D193" s="168" t="s">
        <v>57</v>
      </c>
      <c r="E193" s="168" t="s">
        <v>74</v>
      </c>
      <c r="F193" s="130">
        <f ca="1">SUMIFS(INDIRECT("'"&amp;$A193&amp;"'!"&amp;"$D:$D"),INDIRECT("'"&amp;$A193&amp;"'!"&amp;"$B:$B"),$D193,INDIRECT("'"&amp;$A193&amp;"'!"&amp;"$C:$C"),$E193,INDIRECT("'"&amp;$A193&amp;"'!"&amp;"$E:$E"),"&lt;="&amp;$G193,INDIRECT("'"&amp;$A193&amp;"'!"&amp;"$F:$F"),"&gt;="&amp;$G193)</f>
        <v>1103.6508000000001</v>
      </c>
      <c r="G193" s="217">
        <f>DATE(B193,1,1)</f>
        <v>47849</v>
      </c>
      <c r="H193" s="210"/>
      <c r="I193" s="216" t="s">
        <v>112</v>
      </c>
      <c r="J193" s="215"/>
      <c r="K193" s="214"/>
      <c r="L193" s="209"/>
    </row>
    <row r="194" spans="1:12" s="139" customFormat="1" ht="14.75" hidden="1" x14ac:dyDescent="0.75">
      <c r="A194" s="313" t="s">
        <v>264</v>
      </c>
      <c r="B194" s="184">
        <v>2031</v>
      </c>
      <c r="C194" s="134" t="s">
        <v>11</v>
      </c>
      <c r="D194" s="168" t="s">
        <v>93</v>
      </c>
      <c r="E194" s="168" t="s">
        <v>92</v>
      </c>
      <c r="F194" s="130">
        <f ca="1">SUMIFS(INDIRECT("'"&amp;$A194&amp;"'!"&amp;"$D:$D"),INDIRECT("'"&amp;$A194&amp;"'!"&amp;"$B:$B"),$D194,INDIRECT("'"&amp;$A194&amp;"'!"&amp;"$C:$C"),$E194,INDIRECT("'"&amp;$A194&amp;"'!"&amp;"$E:$E"),"&lt;="&amp;$G194,INDIRECT("'"&amp;$A194&amp;"'!"&amp;"$F:$F"),"&gt;="&amp;$G194)</f>
        <v>-232.98</v>
      </c>
      <c r="G194" s="217">
        <f>DATE(B194,1,1)</f>
        <v>47849</v>
      </c>
      <c r="I194" s="220" t="s">
        <v>112</v>
      </c>
      <c r="J194" s="215"/>
      <c r="K194" s="214"/>
      <c r="L194" s="209"/>
    </row>
    <row r="195" spans="1:12" s="139" customFormat="1" ht="14.75" hidden="1" x14ac:dyDescent="0.75">
      <c r="A195" s="313" t="s">
        <v>264</v>
      </c>
      <c r="B195" s="184">
        <v>2031</v>
      </c>
      <c r="C195" s="134" t="s">
        <v>11</v>
      </c>
      <c r="D195" s="168" t="s">
        <v>93</v>
      </c>
      <c r="E195" s="168" t="s">
        <v>94</v>
      </c>
      <c r="F195" s="130">
        <f ca="1">SUMIFS(INDIRECT("'"&amp;$A195&amp;"'!"&amp;"$D:$D"),INDIRECT("'"&amp;$A195&amp;"'!"&amp;"$B:$B"),$D195,INDIRECT("'"&amp;$A195&amp;"'!"&amp;"$C:$C"),$E195,INDIRECT("'"&amp;$A195&amp;"'!"&amp;"$E:$E"),"&lt;="&amp;$G195,INDIRECT("'"&amp;$A195&amp;"'!"&amp;"$F:$F"),"&gt;="&amp;$G195)</f>
        <v>-600</v>
      </c>
      <c r="G195" s="217">
        <f>DATE(B195,1,1)</f>
        <v>47849</v>
      </c>
      <c r="I195" s="220" t="s">
        <v>112</v>
      </c>
      <c r="J195" s="215"/>
      <c r="K195" s="214"/>
      <c r="L195" s="223"/>
    </row>
    <row r="196" spans="1:12" s="139" customFormat="1" ht="14.75" hidden="1" x14ac:dyDescent="0.75">
      <c r="A196" s="313" t="s">
        <v>264</v>
      </c>
      <c r="B196" s="184">
        <v>2031</v>
      </c>
      <c r="C196" s="134" t="s">
        <v>11</v>
      </c>
      <c r="D196" s="184" t="s">
        <v>89</v>
      </c>
      <c r="E196" s="184" t="s">
        <v>274</v>
      </c>
      <c r="F196" s="130">
        <f ca="1">SUMIFS(INDIRECT("'"&amp;$A196&amp;"'!"&amp;"$D:$D"),INDIRECT("'"&amp;$A196&amp;"'!"&amp;"$B:$B"),$D196,INDIRECT("'"&amp;$A196&amp;"'!"&amp;"$C:$C"),$E196,INDIRECT("'"&amp;$A196&amp;"'!"&amp;"$E:$E"),"&lt;="&amp;$G196,INDIRECT("'"&amp;$A196&amp;"'!"&amp;"$F:$F"),"&gt;="&amp;$G196)</f>
        <v>1200</v>
      </c>
      <c r="G196" s="217">
        <f>DATE(B196,1,1)</f>
        <v>47849</v>
      </c>
      <c r="H196" s="134"/>
      <c r="I196" s="220" t="s">
        <v>112</v>
      </c>
      <c r="J196" s="218"/>
      <c r="K196" s="225"/>
      <c r="L196" s="209"/>
    </row>
    <row r="197" spans="1:12" s="139" customFormat="1" ht="15.75" hidden="1" customHeight="1" x14ac:dyDescent="0.75">
      <c r="A197" s="313" t="s">
        <v>264</v>
      </c>
      <c r="B197" s="184">
        <v>2031</v>
      </c>
      <c r="C197" s="134" t="s">
        <v>15</v>
      </c>
      <c r="D197" s="168" t="s">
        <v>57</v>
      </c>
      <c r="E197" s="168" t="s">
        <v>73</v>
      </c>
      <c r="F197" s="130">
        <f ca="1">SUMIFS(INDIRECT("'"&amp;$A197&amp;"'!"&amp;"$D:$D"),INDIRECT("'"&amp;$A197&amp;"'!"&amp;"$B:$B"),$D197,INDIRECT("'"&amp;$A197&amp;"'!"&amp;"$C:$C"),$E197,INDIRECT("'"&amp;$A197&amp;"'!"&amp;"$E:$E"),"&lt;="&amp;$G197,INDIRECT("'"&amp;$A197&amp;"'!"&amp;"$F:$F"),"&gt;="&amp;$G197)</f>
        <v>-176</v>
      </c>
      <c r="G197" s="217">
        <f>DATE(B197,1,1)</f>
        <v>47849</v>
      </c>
      <c r="H197" s="210"/>
      <c r="I197" s="216" t="s">
        <v>112</v>
      </c>
      <c r="J197" s="215"/>
      <c r="K197" s="214"/>
      <c r="L197" s="209"/>
    </row>
    <row r="198" spans="1:12" s="139" customFormat="1" ht="15.75" hidden="1" customHeight="1" x14ac:dyDescent="0.75">
      <c r="A198" s="313" t="s">
        <v>264</v>
      </c>
      <c r="B198" s="184">
        <v>2032</v>
      </c>
      <c r="C198" s="134" t="s">
        <v>11</v>
      </c>
      <c r="D198" s="184" t="s">
        <v>88</v>
      </c>
      <c r="E198" s="168" t="s">
        <v>5</v>
      </c>
      <c r="F198" s="130">
        <f ca="1">SUMIFS(INDIRECT("'"&amp;$A198&amp;"'!"&amp;"$D:$D"),INDIRECT("'"&amp;$A198&amp;"'!"&amp;"$B:$B"),$D198,INDIRECT("'"&amp;$A198&amp;"'!"&amp;"$C:$C"),$E198,INDIRECT("'"&amp;$A198&amp;"'!"&amp;"$E:$E"),"&lt;="&amp;$G198,INDIRECT("'"&amp;$A198&amp;"'!"&amp;"$F:$F"),"&gt;="&amp;$G198)</f>
        <v>0</v>
      </c>
      <c r="G198" s="217">
        <f>DATE(B198,1,1)</f>
        <v>48214</v>
      </c>
      <c r="H198" s="210"/>
      <c r="I198" s="220" t="s">
        <v>112</v>
      </c>
      <c r="J198" s="215"/>
      <c r="K198" s="214"/>
      <c r="L198" s="209"/>
    </row>
    <row r="199" spans="1:12" s="139" customFormat="1" ht="15.75" hidden="1" customHeight="1" x14ac:dyDescent="0.75">
      <c r="A199" s="313" t="s">
        <v>264</v>
      </c>
      <c r="B199" s="184">
        <v>2032</v>
      </c>
      <c r="C199" s="134" t="s">
        <v>11</v>
      </c>
      <c r="D199" s="168" t="s">
        <v>87</v>
      </c>
      <c r="E199" s="168" t="s">
        <v>5</v>
      </c>
      <c r="F199" s="130">
        <f ca="1">SUMIFS(INDIRECT("'"&amp;$A199&amp;"'!"&amp;"$D:$D"),INDIRECT("'"&amp;$A199&amp;"'!"&amp;"$B:$B"),$D199,INDIRECT("'"&amp;$A199&amp;"'!"&amp;"$C:$C"),$E199,INDIRECT("'"&amp;$A199&amp;"'!"&amp;"$E:$E"),"&lt;="&amp;$G199,INDIRECT("'"&amp;$A199&amp;"'!"&amp;"$F:$F"),"&gt;="&amp;$G199)</f>
        <v>-100</v>
      </c>
      <c r="G199" s="217">
        <f>DATE(B199,1,1)</f>
        <v>48214</v>
      </c>
      <c r="I199" s="220" t="s">
        <v>112</v>
      </c>
      <c r="J199" s="215"/>
      <c r="K199" s="214"/>
      <c r="L199" s="209"/>
    </row>
    <row r="200" spans="1:12" s="139" customFormat="1" ht="15.75" hidden="1" customHeight="1" x14ac:dyDescent="0.75">
      <c r="A200" s="313" t="s">
        <v>264</v>
      </c>
      <c r="B200" s="184">
        <v>2032</v>
      </c>
      <c r="C200" s="134" t="s">
        <v>11</v>
      </c>
      <c r="D200" s="168" t="s">
        <v>86</v>
      </c>
      <c r="E200" s="168" t="s">
        <v>5</v>
      </c>
      <c r="F200" s="130">
        <f ca="1">SUMIFS(INDIRECT("'"&amp;$A200&amp;"'!"&amp;"$D:$D"),INDIRECT("'"&amp;$A200&amp;"'!"&amp;"$B:$B"),$D200,INDIRECT("'"&amp;$A200&amp;"'!"&amp;"$C:$C"),$E200,INDIRECT("'"&amp;$A200&amp;"'!"&amp;"$E:$E"),"&lt;="&amp;$G200,INDIRECT("'"&amp;$A200&amp;"'!"&amp;"$F:$F"),"&gt;="&amp;$G200)</f>
        <v>-200</v>
      </c>
      <c r="G200" s="217">
        <f>DATE(B200,1,1)</f>
        <v>48214</v>
      </c>
      <c r="I200" s="220" t="s">
        <v>112</v>
      </c>
      <c r="J200" s="215"/>
      <c r="K200" s="214"/>
      <c r="L200" s="209"/>
    </row>
    <row r="201" spans="1:12" s="139" customFormat="1" ht="15.75" hidden="1" customHeight="1" x14ac:dyDescent="0.75">
      <c r="A201" s="313" t="s">
        <v>264</v>
      </c>
      <c r="B201" s="184">
        <v>2032</v>
      </c>
      <c r="C201" s="134" t="s">
        <v>10</v>
      </c>
      <c r="D201" s="184" t="s">
        <v>98</v>
      </c>
      <c r="E201" s="184" t="s">
        <v>97</v>
      </c>
      <c r="F201" s="130">
        <f ca="1">SUMIFS(INDIRECT("'"&amp;$A201&amp;"'!"&amp;"$D:$D"),INDIRECT("'"&amp;$A201&amp;"'!"&amp;"$B:$B"),$D201,INDIRECT("'"&amp;$A201&amp;"'!"&amp;"$C:$C"),$E201,INDIRECT("'"&amp;$A201&amp;"'!"&amp;"$E:$E"),"&lt;="&amp;$G201,INDIRECT("'"&amp;$A201&amp;"'!"&amp;"$F:$F"),"&gt;="&amp;$G201)</f>
        <v>3000</v>
      </c>
      <c r="G201" s="217">
        <f>DATE(B201,1,1)</f>
        <v>48214</v>
      </c>
      <c r="H201" s="134"/>
      <c r="I201" s="220" t="s">
        <v>112</v>
      </c>
      <c r="J201" s="215"/>
      <c r="K201" s="214"/>
      <c r="L201" s="209"/>
    </row>
    <row r="202" spans="1:12" s="139" customFormat="1" ht="15.75" hidden="1" customHeight="1" x14ac:dyDescent="0.75">
      <c r="A202" s="313" t="s">
        <v>264</v>
      </c>
      <c r="B202" s="184">
        <v>2032</v>
      </c>
      <c r="C202" s="134" t="s">
        <v>15</v>
      </c>
      <c r="D202" s="168" t="s">
        <v>57</v>
      </c>
      <c r="E202" s="168" t="s">
        <v>74</v>
      </c>
      <c r="F202" s="130">
        <f ca="1">SUMIFS(INDIRECT("'"&amp;$A202&amp;"'!"&amp;"$D:$D"),INDIRECT("'"&amp;$A202&amp;"'!"&amp;"$B:$B"),$D202,INDIRECT("'"&amp;$A202&amp;"'!"&amp;"$C:$C"),$E202,INDIRECT("'"&amp;$A202&amp;"'!"&amp;"$E:$E"),"&lt;="&amp;$G202,INDIRECT("'"&amp;$A202&amp;"'!"&amp;"$F:$F"),"&gt;="&amp;$G202)</f>
        <v>1103.6508000000001</v>
      </c>
      <c r="G202" s="217">
        <f>DATE(B202,1,1)</f>
        <v>48214</v>
      </c>
      <c r="H202" s="210"/>
      <c r="I202" s="216" t="s">
        <v>112</v>
      </c>
      <c r="J202" s="215"/>
      <c r="K202" s="214"/>
      <c r="L202" s="209"/>
    </row>
    <row r="203" spans="1:12" s="139" customFormat="1" ht="15.75" hidden="1" customHeight="1" x14ac:dyDescent="0.75">
      <c r="A203" s="313" t="s">
        <v>264</v>
      </c>
      <c r="B203" s="184">
        <v>2032</v>
      </c>
      <c r="C203" s="134" t="s">
        <v>11</v>
      </c>
      <c r="D203" s="168" t="s">
        <v>93</v>
      </c>
      <c r="E203" s="168" t="s">
        <v>92</v>
      </c>
      <c r="F203" s="130">
        <f ca="1">SUMIFS(INDIRECT("'"&amp;$A203&amp;"'!"&amp;"$D:$D"),INDIRECT("'"&amp;$A203&amp;"'!"&amp;"$B:$B"),$D203,INDIRECT("'"&amp;$A203&amp;"'!"&amp;"$C:$C"),$E203,INDIRECT("'"&amp;$A203&amp;"'!"&amp;"$E:$E"),"&lt;="&amp;$G203,INDIRECT("'"&amp;$A203&amp;"'!"&amp;"$F:$F"),"&gt;="&amp;$G203)</f>
        <v>-232.98</v>
      </c>
      <c r="G203" s="217">
        <f>DATE(B203,1,1)</f>
        <v>48214</v>
      </c>
      <c r="I203" s="220" t="s">
        <v>112</v>
      </c>
      <c r="J203" s="215"/>
      <c r="K203" s="214"/>
      <c r="L203" s="209"/>
    </row>
    <row r="204" spans="1:12" s="139" customFormat="1" ht="15.75" hidden="1" customHeight="1" x14ac:dyDescent="0.75">
      <c r="A204" s="313" t="s">
        <v>264</v>
      </c>
      <c r="B204" s="184">
        <v>2032</v>
      </c>
      <c r="C204" s="134" t="s">
        <v>11</v>
      </c>
      <c r="D204" s="168" t="s">
        <v>93</v>
      </c>
      <c r="E204" s="168" t="s">
        <v>94</v>
      </c>
      <c r="F204" s="130">
        <f ca="1">SUMIFS(INDIRECT("'"&amp;$A204&amp;"'!"&amp;"$D:$D"),INDIRECT("'"&amp;$A204&amp;"'!"&amp;"$B:$B"),$D204,INDIRECT("'"&amp;$A204&amp;"'!"&amp;"$C:$C"),$E204,INDIRECT("'"&amp;$A204&amp;"'!"&amp;"$E:$E"),"&lt;="&amp;$G204,INDIRECT("'"&amp;$A204&amp;"'!"&amp;"$F:$F"),"&gt;="&amp;$G204)</f>
        <v>-600</v>
      </c>
      <c r="G204" s="217">
        <f>DATE(B204,1,1)</f>
        <v>48214</v>
      </c>
      <c r="I204" s="220" t="s">
        <v>112</v>
      </c>
      <c r="J204" s="215"/>
      <c r="K204" s="214"/>
      <c r="L204" s="223"/>
    </row>
    <row r="205" spans="1:12" s="139" customFormat="1" ht="15.75" hidden="1" customHeight="1" x14ac:dyDescent="0.75">
      <c r="A205" s="313" t="s">
        <v>264</v>
      </c>
      <c r="B205" s="184">
        <v>2032</v>
      </c>
      <c r="C205" s="134" t="s">
        <v>11</v>
      </c>
      <c r="D205" s="184" t="s">
        <v>89</v>
      </c>
      <c r="E205" s="184" t="s">
        <v>274</v>
      </c>
      <c r="F205" s="130">
        <f ca="1">SUMIFS(INDIRECT("'"&amp;$A205&amp;"'!"&amp;"$D:$D"),INDIRECT("'"&amp;$A205&amp;"'!"&amp;"$B:$B"),$D205,INDIRECT("'"&amp;$A205&amp;"'!"&amp;"$C:$C"),$E205,INDIRECT("'"&amp;$A205&amp;"'!"&amp;"$E:$E"),"&lt;="&amp;$G205,INDIRECT("'"&amp;$A205&amp;"'!"&amp;"$F:$F"),"&gt;="&amp;$G205)</f>
        <v>1200</v>
      </c>
      <c r="G205" s="217">
        <f>DATE(B205,1,1)</f>
        <v>48214</v>
      </c>
      <c r="H205" s="134"/>
      <c r="I205" s="220" t="s">
        <v>112</v>
      </c>
      <c r="J205" s="218"/>
      <c r="K205" s="225"/>
      <c r="L205" s="209"/>
    </row>
    <row r="206" spans="1:12" s="139" customFormat="1" ht="15.75" hidden="1" customHeight="1" x14ac:dyDescent="0.75">
      <c r="A206" s="313" t="s">
        <v>264</v>
      </c>
      <c r="B206" s="184">
        <v>2032</v>
      </c>
      <c r="C206" s="134" t="s">
        <v>15</v>
      </c>
      <c r="D206" s="168" t="s">
        <v>57</v>
      </c>
      <c r="E206" s="168" t="s">
        <v>73</v>
      </c>
      <c r="F206" s="130">
        <f ca="1">SUMIFS(INDIRECT("'"&amp;$A206&amp;"'!"&amp;"$D:$D"),INDIRECT("'"&amp;$A206&amp;"'!"&amp;"$B:$B"),$D206,INDIRECT("'"&amp;$A206&amp;"'!"&amp;"$C:$C"),$E206,INDIRECT("'"&amp;$A206&amp;"'!"&amp;"$E:$E"),"&lt;="&amp;$G206,INDIRECT("'"&amp;$A206&amp;"'!"&amp;"$F:$F"),"&gt;="&amp;$G206)</f>
        <v>-176</v>
      </c>
      <c r="G206" s="217">
        <f>DATE(B206,1,1)</f>
        <v>48214</v>
      </c>
      <c r="H206" s="210"/>
      <c r="I206" s="216" t="s">
        <v>112</v>
      </c>
      <c r="J206" s="215"/>
      <c r="K206" s="214"/>
      <c r="L206" s="209"/>
    </row>
    <row r="207" spans="1:12" s="139" customFormat="1" ht="14.75" hidden="1" x14ac:dyDescent="0.75">
      <c r="A207" s="313" t="s">
        <v>264</v>
      </c>
      <c r="B207" s="184">
        <v>2033</v>
      </c>
      <c r="C207" s="134" t="s">
        <v>11</v>
      </c>
      <c r="D207" s="184" t="s">
        <v>88</v>
      </c>
      <c r="E207" s="168" t="s">
        <v>5</v>
      </c>
      <c r="F207" s="130">
        <f ca="1">SUMIFS(INDIRECT("'"&amp;$A207&amp;"'!"&amp;"$D:$D"),INDIRECT("'"&amp;$A207&amp;"'!"&amp;"$B:$B"),$D207,INDIRECT("'"&amp;$A207&amp;"'!"&amp;"$C:$C"),$E207,INDIRECT("'"&amp;$A207&amp;"'!"&amp;"$E:$E"),"&lt;="&amp;$G207,INDIRECT("'"&amp;$A207&amp;"'!"&amp;"$F:$F"),"&gt;="&amp;$G207)</f>
        <v>0</v>
      </c>
      <c r="G207" s="217">
        <f>DATE(B207,1,1)</f>
        <v>48580</v>
      </c>
      <c r="H207" s="210"/>
      <c r="I207" s="220" t="s">
        <v>112</v>
      </c>
      <c r="J207" s="215"/>
      <c r="K207" s="214"/>
      <c r="L207" s="209"/>
    </row>
    <row r="208" spans="1:12" s="139" customFormat="1" ht="14.75" hidden="1" x14ac:dyDescent="0.75">
      <c r="A208" s="313" t="s">
        <v>264</v>
      </c>
      <c r="B208" s="184">
        <v>2033</v>
      </c>
      <c r="C208" s="134" t="s">
        <v>11</v>
      </c>
      <c r="D208" s="168" t="s">
        <v>87</v>
      </c>
      <c r="E208" s="168" t="s">
        <v>5</v>
      </c>
      <c r="F208" s="130">
        <f ca="1">SUMIFS(INDIRECT("'"&amp;$A208&amp;"'!"&amp;"$D:$D"),INDIRECT("'"&amp;$A208&amp;"'!"&amp;"$B:$B"),$D208,INDIRECT("'"&amp;$A208&amp;"'!"&amp;"$C:$C"),$E208,INDIRECT("'"&amp;$A208&amp;"'!"&amp;"$E:$E"),"&lt;="&amp;$G208,INDIRECT("'"&amp;$A208&amp;"'!"&amp;"$F:$F"),"&gt;="&amp;$G208)</f>
        <v>-100</v>
      </c>
      <c r="G208" s="217">
        <f>DATE(B208,1,1)</f>
        <v>48580</v>
      </c>
      <c r="I208" s="220" t="s">
        <v>112</v>
      </c>
      <c r="J208" s="215"/>
      <c r="K208" s="214"/>
      <c r="L208" s="209"/>
    </row>
    <row r="209" spans="1:12" s="139" customFormat="1" ht="14.75" hidden="1" x14ac:dyDescent="0.75">
      <c r="A209" s="313" t="s">
        <v>264</v>
      </c>
      <c r="B209" s="184">
        <v>2033</v>
      </c>
      <c r="C209" s="134" t="s">
        <v>11</v>
      </c>
      <c r="D209" s="168" t="s">
        <v>86</v>
      </c>
      <c r="E209" s="168" t="s">
        <v>5</v>
      </c>
      <c r="F209" s="130">
        <f ca="1">SUMIFS(INDIRECT("'"&amp;$A209&amp;"'!"&amp;"$D:$D"),INDIRECT("'"&amp;$A209&amp;"'!"&amp;"$B:$B"),$D209,INDIRECT("'"&amp;$A209&amp;"'!"&amp;"$C:$C"),$E209,INDIRECT("'"&amp;$A209&amp;"'!"&amp;"$E:$E"),"&lt;="&amp;$G209,INDIRECT("'"&amp;$A209&amp;"'!"&amp;"$F:$F"),"&gt;="&amp;$G209)</f>
        <v>-200</v>
      </c>
      <c r="G209" s="217">
        <f>DATE(B209,1,1)</f>
        <v>48580</v>
      </c>
      <c r="I209" s="220" t="s">
        <v>112</v>
      </c>
      <c r="J209" s="215"/>
      <c r="K209" s="214"/>
      <c r="L209" s="209"/>
    </row>
    <row r="210" spans="1:12" s="139" customFormat="1" ht="14.75" hidden="1" x14ac:dyDescent="0.75">
      <c r="A210" s="313" t="s">
        <v>264</v>
      </c>
      <c r="B210" s="184">
        <v>2033</v>
      </c>
      <c r="C210" s="134" t="s">
        <v>10</v>
      </c>
      <c r="D210" s="184" t="s">
        <v>98</v>
      </c>
      <c r="E210" s="184" t="s">
        <v>97</v>
      </c>
      <c r="F210" s="130">
        <f ca="1">SUMIFS(INDIRECT("'"&amp;$A210&amp;"'!"&amp;"$D:$D"),INDIRECT("'"&amp;$A210&amp;"'!"&amp;"$B:$B"),$D210,INDIRECT("'"&amp;$A210&amp;"'!"&amp;"$C:$C"),$E210,INDIRECT("'"&amp;$A210&amp;"'!"&amp;"$E:$E"),"&lt;="&amp;$G210,INDIRECT("'"&amp;$A210&amp;"'!"&amp;"$F:$F"),"&gt;="&amp;$G210)</f>
        <v>3000</v>
      </c>
      <c r="G210" s="217">
        <f>DATE(B210,1,1)</f>
        <v>48580</v>
      </c>
      <c r="H210" s="134"/>
      <c r="I210" s="220" t="s">
        <v>112</v>
      </c>
      <c r="J210" s="215"/>
      <c r="K210" s="214"/>
      <c r="L210" s="209"/>
    </row>
    <row r="211" spans="1:12" s="139" customFormat="1" ht="14.75" hidden="1" x14ac:dyDescent="0.75">
      <c r="A211" s="313" t="s">
        <v>264</v>
      </c>
      <c r="B211" s="184">
        <v>2033</v>
      </c>
      <c r="C211" s="134" t="s">
        <v>15</v>
      </c>
      <c r="D211" s="168" t="s">
        <v>57</v>
      </c>
      <c r="E211" s="168" t="s">
        <v>74</v>
      </c>
      <c r="F211" s="130">
        <f ca="1">SUMIFS(INDIRECT("'"&amp;$A211&amp;"'!"&amp;"$D:$D"),INDIRECT("'"&amp;$A211&amp;"'!"&amp;"$B:$B"),$D211,INDIRECT("'"&amp;$A211&amp;"'!"&amp;"$C:$C"),$E211,INDIRECT("'"&amp;$A211&amp;"'!"&amp;"$E:$E"),"&lt;="&amp;$G211,INDIRECT("'"&amp;$A211&amp;"'!"&amp;"$F:$F"),"&gt;="&amp;$G211)</f>
        <v>1103.6508000000001</v>
      </c>
      <c r="G211" s="217">
        <f>DATE(B211,1,1)</f>
        <v>48580</v>
      </c>
      <c r="H211" s="210"/>
      <c r="I211" s="216" t="s">
        <v>112</v>
      </c>
      <c r="J211" s="215"/>
      <c r="K211" s="214"/>
      <c r="L211" s="209"/>
    </row>
    <row r="212" spans="1:12" s="139" customFormat="1" ht="14.75" hidden="1" x14ac:dyDescent="0.75">
      <c r="A212" s="313" t="s">
        <v>264</v>
      </c>
      <c r="B212" s="184">
        <v>2033</v>
      </c>
      <c r="C212" s="134" t="s">
        <v>11</v>
      </c>
      <c r="D212" s="168" t="s">
        <v>93</v>
      </c>
      <c r="E212" s="168" t="s">
        <v>92</v>
      </c>
      <c r="F212" s="130">
        <f ca="1">SUMIFS(INDIRECT("'"&amp;$A212&amp;"'!"&amp;"$D:$D"),INDIRECT("'"&amp;$A212&amp;"'!"&amp;"$B:$B"),$D212,INDIRECT("'"&amp;$A212&amp;"'!"&amp;"$C:$C"),$E212,INDIRECT("'"&amp;$A212&amp;"'!"&amp;"$E:$E"),"&lt;="&amp;$G212,INDIRECT("'"&amp;$A212&amp;"'!"&amp;"$F:$F"),"&gt;="&amp;$G212)</f>
        <v>-232.98</v>
      </c>
      <c r="G212" s="217">
        <f>DATE(B212,1,1)</f>
        <v>48580</v>
      </c>
      <c r="I212" s="220" t="s">
        <v>112</v>
      </c>
      <c r="J212" s="215"/>
      <c r="K212" s="214"/>
      <c r="L212" s="209"/>
    </row>
    <row r="213" spans="1:12" s="139" customFormat="1" ht="14.75" hidden="1" x14ac:dyDescent="0.75">
      <c r="A213" s="313" t="s">
        <v>264</v>
      </c>
      <c r="B213" s="184">
        <v>2033</v>
      </c>
      <c r="C213" s="134" t="s">
        <v>11</v>
      </c>
      <c r="D213" s="168" t="s">
        <v>93</v>
      </c>
      <c r="E213" s="168" t="s">
        <v>94</v>
      </c>
      <c r="F213" s="130">
        <f ca="1">SUMIFS(INDIRECT("'"&amp;$A213&amp;"'!"&amp;"$D:$D"),INDIRECT("'"&amp;$A213&amp;"'!"&amp;"$B:$B"),$D213,INDIRECT("'"&amp;$A213&amp;"'!"&amp;"$C:$C"),$E213,INDIRECT("'"&amp;$A213&amp;"'!"&amp;"$E:$E"),"&lt;="&amp;$G213,INDIRECT("'"&amp;$A213&amp;"'!"&amp;"$F:$F"),"&gt;="&amp;$G213)</f>
        <v>-600</v>
      </c>
      <c r="G213" s="217">
        <f>DATE(B213,1,1)</f>
        <v>48580</v>
      </c>
      <c r="I213" s="220" t="s">
        <v>112</v>
      </c>
      <c r="J213" s="215"/>
      <c r="K213" s="214"/>
      <c r="L213" s="223"/>
    </row>
    <row r="214" spans="1:12" s="139" customFormat="1" ht="14.75" hidden="1" x14ac:dyDescent="0.75">
      <c r="A214" s="313" t="s">
        <v>264</v>
      </c>
      <c r="B214" s="184">
        <v>2033</v>
      </c>
      <c r="C214" s="134" t="s">
        <v>11</v>
      </c>
      <c r="D214" s="184" t="s">
        <v>89</v>
      </c>
      <c r="E214" s="184" t="s">
        <v>274</v>
      </c>
      <c r="F214" s="130">
        <f ca="1">SUMIFS(INDIRECT("'"&amp;$A214&amp;"'!"&amp;"$D:$D"),INDIRECT("'"&amp;$A214&amp;"'!"&amp;"$B:$B"),$D214,INDIRECT("'"&amp;$A214&amp;"'!"&amp;"$C:$C"),$E214,INDIRECT("'"&amp;$A214&amp;"'!"&amp;"$E:$E"),"&lt;="&amp;$G214,INDIRECT("'"&amp;$A214&amp;"'!"&amp;"$F:$F"),"&gt;="&amp;$G214)</f>
        <v>1200</v>
      </c>
      <c r="G214" s="217">
        <f>DATE(B214,1,1)</f>
        <v>48580</v>
      </c>
      <c r="H214" s="134"/>
      <c r="I214" s="220" t="s">
        <v>112</v>
      </c>
      <c r="J214" s="218"/>
      <c r="K214" s="225"/>
      <c r="L214" s="209"/>
    </row>
    <row r="215" spans="1:12" s="139" customFormat="1" ht="14.75" hidden="1" x14ac:dyDescent="0.75">
      <c r="A215" s="313" t="s">
        <v>264</v>
      </c>
      <c r="B215" s="184">
        <v>2033</v>
      </c>
      <c r="C215" s="134" t="s">
        <v>15</v>
      </c>
      <c r="D215" s="168" t="s">
        <v>57</v>
      </c>
      <c r="E215" s="168" t="s">
        <v>73</v>
      </c>
      <c r="F215" s="130">
        <f ca="1">SUMIFS(INDIRECT("'"&amp;$A215&amp;"'!"&amp;"$D:$D"),INDIRECT("'"&amp;$A215&amp;"'!"&amp;"$B:$B"),$D215,INDIRECT("'"&amp;$A215&amp;"'!"&amp;"$C:$C"),$E215,INDIRECT("'"&amp;$A215&amp;"'!"&amp;"$E:$E"),"&lt;="&amp;$G215,INDIRECT("'"&amp;$A215&amp;"'!"&amp;"$F:$F"),"&gt;="&amp;$G215)</f>
        <v>-176</v>
      </c>
      <c r="G215" s="217">
        <f>DATE(B215,1,1)</f>
        <v>48580</v>
      </c>
      <c r="H215" s="210"/>
      <c r="I215" s="216" t="s">
        <v>112</v>
      </c>
      <c r="J215" s="215"/>
      <c r="K215" s="214"/>
      <c r="L215" s="209"/>
    </row>
    <row r="216" spans="1:12" s="139" customFormat="1" ht="14.75" hidden="1" x14ac:dyDescent="0.75">
      <c r="A216" s="313" t="s">
        <v>264</v>
      </c>
      <c r="B216" s="184">
        <v>2034</v>
      </c>
      <c r="C216" s="134" t="s">
        <v>11</v>
      </c>
      <c r="D216" s="184" t="s">
        <v>88</v>
      </c>
      <c r="E216" s="168" t="s">
        <v>5</v>
      </c>
      <c r="F216" s="130">
        <f ca="1">SUMIFS(INDIRECT("'"&amp;$A216&amp;"'!"&amp;"$D:$D"),INDIRECT("'"&amp;$A216&amp;"'!"&amp;"$B:$B"),$D216,INDIRECT("'"&amp;$A216&amp;"'!"&amp;"$C:$C"),$E216,INDIRECT("'"&amp;$A216&amp;"'!"&amp;"$E:$E"),"&lt;="&amp;$G216,INDIRECT("'"&amp;$A216&amp;"'!"&amp;"$F:$F"),"&gt;="&amp;$G216)</f>
        <v>0</v>
      </c>
      <c r="G216" s="217">
        <f>DATE(B216,1,1)</f>
        <v>48945</v>
      </c>
      <c r="H216" s="210"/>
      <c r="I216" s="220" t="s">
        <v>112</v>
      </c>
      <c r="J216" s="215"/>
      <c r="K216" s="214"/>
      <c r="L216" s="209"/>
    </row>
    <row r="217" spans="1:12" s="139" customFormat="1" ht="14.75" hidden="1" x14ac:dyDescent="0.75">
      <c r="A217" s="313" t="s">
        <v>264</v>
      </c>
      <c r="B217" s="184">
        <v>2034</v>
      </c>
      <c r="C217" s="134" t="s">
        <v>11</v>
      </c>
      <c r="D217" s="168" t="s">
        <v>87</v>
      </c>
      <c r="E217" s="168" t="s">
        <v>5</v>
      </c>
      <c r="F217" s="130">
        <f ca="1">SUMIFS(INDIRECT("'"&amp;$A217&amp;"'!"&amp;"$D:$D"),INDIRECT("'"&amp;$A217&amp;"'!"&amp;"$B:$B"),$D217,INDIRECT("'"&amp;$A217&amp;"'!"&amp;"$C:$C"),$E217,INDIRECT("'"&amp;$A217&amp;"'!"&amp;"$E:$E"),"&lt;="&amp;$G217,INDIRECT("'"&amp;$A217&amp;"'!"&amp;"$F:$F"),"&gt;="&amp;$G217)</f>
        <v>-100</v>
      </c>
      <c r="G217" s="217">
        <f>DATE(B217,1,1)</f>
        <v>48945</v>
      </c>
      <c r="I217" s="220" t="s">
        <v>112</v>
      </c>
      <c r="J217" s="215"/>
      <c r="K217" s="214"/>
      <c r="L217" s="209"/>
    </row>
    <row r="218" spans="1:12" s="139" customFormat="1" ht="14.75" hidden="1" x14ac:dyDescent="0.75">
      <c r="A218" s="313" t="s">
        <v>264</v>
      </c>
      <c r="B218" s="184">
        <v>2034</v>
      </c>
      <c r="C218" s="134" t="s">
        <v>11</v>
      </c>
      <c r="D218" s="168" t="s">
        <v>86</v>
      </c>
      <c r="E218" s="168" t="s">
        <v>5</v>
      </c>
      <c r="F218" s="130">
        <f ca="1">SUMIFS(INDIRECT("'"&amp;$A218&amp;"'!"&amp;"$D:$D"),INDIRECT("'"&amp;$A218&amp;"'!"&amp;"$B:$B"),$D218,INDIRECT("'"&amp;$A218&amp;"'!"&amp;"$C:$C"),$E218,INDIRECT("'"&amp;$A218&amp;"'!"&amp;"$E:$E"),"&lt;="&amp;$G218,INDIRECT("'"&amp;$A218&amp;"'!"&amp;"$F:$F"),"&gt;="&amp;$G218)</f>
        <v>-200</v>
      </c>
      <c r="G218" s="217">
        <f>DATE(B218,1,1)</f>
        <v>48945</v>
      </c>
      <c r="I218" s="220" t="s">
        <v>112</v>
      </c>
      <c r="J218" s="215"/>
      <c r="K218" s="214"/>
      <c r="L218" s="209"/>
    </row>
    <row r="219" spans="1:12" s="139" customFormat="1" ht="14.75" hidden="1" x14ac:dyDescent="0.75">
      <c r="A219" s="313" t="s">
        <v>264</v>
      </c>
      <c r="B219" s="184">
        <v>2034</v>
      </c>
      <c r="C219" s="134" t="s">
        <v>10</v>
      </c>
      <c r="D219" s="184" t="s">
        <v>98</v>
      </c>
      <c r="E219" s="184" t="s">
        <v>97</v>
      </c>
      <c r="F219" s="130">
        <f ca="1">SUMIFS(INDIRECT("'"&amp;$A219&amp;"'!"&amp;"$D:$D"),INDIRECT("'"&amp;$A219&amp;"'!"&amp;"$B:$B"),$D219,INDIRECT("'"&amp;$A219&amp;"'!"&amp;"$C:$C"),$E219,INDIRECT("'"&amp;$A219&amp;"'!"&amp;"$E:$E"),"&lt;="&amp;$G219,INDIRECT("'"&amp;$A219&amp;"'!"&amp;"$F:$F"),"&gt;="&amp;$G219)</f>
        <v>3000</v>
      </c>
      <c r="G219" s="217">
        <f>DATE(B219,1,1)</f>
        <v>48945</v>
      </c>
      <c r="H219" s="134"/>
      <c r="I219" s="220" t="s">
        <v>112</v>
      </c>
      <c r="J219" s="215"/>
      <c r="K219" s="214"/>
      <c r="L219" s="209"/>
    </row>
    <row r="220" spans="1:12" s="139" customFormat="1" ht="14.75" hidden="1" x14ac:dyDescent="0.75">
      <c r="A220" s="313" t="s">
        <v>264</v>
      </c>
      <c r="B220" s="184">
        <v>2034</v>
      </c>
      <c r="C220" s="134" t="s">
        <v>15</v>
      </c>
      <c r="D220" s="168" t="s">
        <v>57</v>
      </c>
      <c r="E220" s="168" t="s">
        <v>74</v>
      </c>
      <c r="F220" s="130">
        <f ca="1">SUMIFS(INDIRECT("'"&amp;$A220&amp;"'!"&amp;"$D:$D"),INDIRECT("'"&amp;$A220&amp;"'!"&amp;"$B:$B"),$D220,INDIRECT("'"&amp;$A220&amp;"'!"&amp;"$C:$C"),$E220,INDIRECT("'"&amp;$A220&amp;"'!"&amp;"$E:$E"),"&lt;="&amp;$G220,INDIRECT("'"&amp;$A220&amp;"'!"&amp;"$F:$F"),"&gt;="&amp;$G220)</f>
        <v>1103.6508000000001</v>
      </c>
      <c r="G220" s="217">
        <f>DATE(B220,1,1)</f>
        <v>48945</v>
      </c>
      <c r="H220" s="210"/>
      <c r="I220" s="216" t="s">
        <v>112</v>
      </c>
      <c r="J220" s="215"/>
      <c r="K220" s="214"/>
      <c r="L220" s="209"/>
    </row>
    <row r="221" spans="1:12" s="139" customFormat="1" ht="14.75" hidden="1" x14ac:dyDescent="0.75">
      <c r="A221" s="313" t="s">
        <v>264</v>
      </c>
      <c r="B221" s="184">
        <v>2034</v>
      </c>
      <c r="C221" s="134" t="s">
        <v>11</v>
      </c>
      <c r="D221" s="168" t="s">
        <v>93</v>
      </c>
      <c r="E221" s="168" t="s">
        <v>92</v>
      </c>
      <c r="F221" s="130">
        <f ca="1">SUMIFS(INDIRECT("'"&amp;$A221&amp;"'!"&amp;"$D:$D"),INDIRECT("'"&amp;$A221&amp;"'!"&amp;"$B:$B"),$D221,INDIRECT("'"&amp;$A221&amp;"'!"&amp;"$C:$C"),$E221,INDIRECT("'"&amp;$A221&amp;"'!"&amp;"$E:$E"),"&lt;="&amp;$G221,INDIRECT("'"&amp;$A221&amp;"'!"&amp;"$F:$F"),"&gt;="&amp;$G221)</f>
        <v>-232.98</v>
      </c>
      <c r="G221" s="217">
        <f>DATE(B221,1,1)</f>
        <v>48945</v>
      </c>
      <c r="I221" s="220" t="s">
        <v>112</v>
      </c>
      <c r="J221" s="215"/>
      <c r="K221" s="214"/>
      <c r="L221" s="209"/>
    </row>
    <row r="222" spans="1:12" s="139" customFormat="1" ht="14.75" hidden="1" x14ac:dyDescent="0.75">
      <c r="A222" s="313" t="s">
        <v>264</v>
      </c>
      <c r="B222" s="184">
        <v>2034</v>
      </c>
      <c r="C222" s="134" t="s">
        <v>11</v>
      </c>
      <c r="D222" s="168" t="s">
        <v>93</v>
      </c>
      <c r="E222" s="168" t="s">
        <v>94</v>
      </c>
      <c r="F222" s="130">
        <f ca="1">SUMIFS(INDIRECT("'"&amp;$A222&amp;"'!"&amp;"$D:$D"),INDIRECT("'"&amp;$A222&amp;"'!"&amp;"$B:$B"),$D222,INDIRECT("'"&amp;$A222&amp;"'!"&amp;"$C:$C"),$E222,INDIRECT("'"&amp;$A222&amp;"'!"&amp;"$E:$E"),"&lt;="&amp;$G222,INDIRECT("'"&amp;$A222&amp;"'!"&amp;"$F:$F"),"&gt;="&amp;$G222)</f>
        <v>-600</v>
      </c>
      <c r="G222" s="217">
        <f>DATE(B222,1,1)</f>
        <v>48945</v>
      </c>
      <c r="I222" s="220" t="s">
        <v>112</v>
      </c>
      <c r="J222" s="215"/>
      <c r="K222" s="214"/>
      <c r="L222" s="223"/>
    </row>
    <row r="223" spans="1:12" s="139" customFormat="1" ht="14.75" hidden="1" x14ac:dyDescent="0.75">
      <c r="A223" s="313" t="s">
        <v>264</v>
      </c>
      <c r="B223" s="184">
        <v>2034</v>
      </c>
      <c r="C223" s="134" t="s">
        <v>11</v>
      </c>
      <c r="D223" s="184" t="s">
        <v>89</v>
      </c>
      <c r="E223" s="184" t="s">
        <v>274</v>
      </c>
      <c r="F223" s="130">
        <f ca="1">SUMIFS(INDIRECT("'"&amp;$A223&amp;"'!"&amp;"$D:$D"),INDIRECT("'"&amp;$A223&amp;"'!"&amp;"$B:$B"),$D223,INDIRECT("'"&amp;$A223&amp;"'!"&amp;"$C:$C"),$E223,INDIRECT("'"&amp;$A223&amp;"'!"&amp;"$E:$E"),"&lt;="&amp;$G223,INDIRECT("'"&amp;$A223&amp;"'!"&amp;"$F:$F"),"&gt;="&amp;$G223)</f>
        <v>1200</v>
      </c>
      <c r="G223" s="217">
        <f>DATE(B223,1,1)</f>
        <v>48945</v>
      </c>
      <c r="H223" s="134"/>
      <c r="I223" s="220" t="s">
        <v>112</v>
      </c>
      <c r="J223" s="218"/>
      <c r="K223" s="225"/>
      <c r="L223" s="209"/>
    </row>
    <row r="224" spans="1:12" s="139" customFormat="1" ht="14.75" hidden="1" x14ac:dyDescent="0.75">
      <c r="A224" s="313" t="s">
        <v>264</v>
      </c>
      <c r="B224" s="184">
        <v>2034</v>
      </c>
      <c r="C224" s="134" t="s">
        <v>15</v>
      </c>
      <c r="D224" s="168" t="s">
        <v>57</v>
      </c>
      <c r="E224" s="168" t="s">
        <v>73</v>
      </c>
      <c r="F224" s="130">
        <f ca="1">SUMIFS(INDIRECT("'"&amp;$A224&amp;"'!"&amp;"$D:$D"),INDIRECT("'"&amp;$A224&amp;"'!"&amp;"$B:$B"),$D224,INDIRECT("'"&amp;$A224&amp;"'!"&amp;"$C:$C"),$E224,INDIRECT("'"&amp;$A224&amp;"'!"&amp;"$E:$E"),"&lt;="&amp;$G224,INDIRECT("'"&amp;$A224&amp;"'!"&amp;"$F:$F"),"&gt;="&amp;$G224)</f>
        <v>-176</v>
      </c>
      <c r="G224" s="217">
        <f>DATE(B224,1,1)</f>
        <v>48945</v>
      </c>
      <c r="H224" s="210"/>
      <c r="I224" s="216" t="s">
        <v>112</v>
      </c>
      <c r="J224" s="215"/>
      <c r="K224" s="214"/>
      <c r="L224" s="209"/>
    </row>
    <row r="225" spans="1:12" s="139" customFormat="1" ht="14.75" hidden="1" x14ac:dyDescent="0.75">
      <c r="A225" s="313" t="s">
        <v>264</v>
      </c>
      <c r="B225" s="184">
        <v>2035</v>
      </c>
      <c r="C225" s="134" t="s">
        <v>11</v>
      </c>
      <c r="D225" s="184" t="s">
        <v>88</v>
      </c>
      <c r="E225" s="168" t="s">
        <v>5</v>
      </c>
      <c r="F225" s="130">
        <f ca="1">SUMIFS(INDIRECT("'"&amp;$A225&amp;"'!"&amp;"$D:$D"),INDIRECT("'"&amp;$A225&amp;"'!"&amp;"$B:$B"),$D225,INDIRECT("'"&amp;$A225&amp;"'!"&amp;"$C:$C"),$E225,INDIRECT("'"&amp;$A225&amp;"'!"&amp;"$E:$E"),"&lt;="&amp;$G225,INDIRECT("'"&amp;$A225&amp;"'!"&amp;"$F:$F"),"&gt;="&amp;$G225)</f>
        <v>0</v>
      </c>
      <c r="G225" s="217">
        <f>DATE(B225,1,1)</f>
        <v>49310</v>
      </c>
      <c r="H225" s="210"/>
      <c r="I225" s="220" t="s">
        <v>112</v>
      </c>
      <c r="J225" s="215"/>
      <c r="K225" s="214"/>
      <c r="L225" s="209"/>
    </row>
    <row r="226" spans="1:12" s="139" customFormat="1" ht="14.75" hidden="1" x14ac:dyDescent="0.75">
      <c r="A226" s="313" t="s">
        <v>264</v>
      </c>
      <c r="B226" s="184">
        <v>2035</v>
      </c>
      <c r="C226" s="134" t="s">
        <v>11</v>
      </c>
      <c r="D226" s="168" t="s">
        <v>87</v>
      </c>
      <c r="E226" s="168" t="s">
        <v>5</v>
      </c>
      <c r="F226" s="130">
        <f ca="1">SUMIFS(INDIRECT("'"&amp;$A226&amp;"'!"&amp;"$D:$D"),INDIRECT("'"&amp;$A226&amp;"'!"&amp;"$B:$B"),$D226,INDIRECT("'"&amp;$A226&amp;"'!"&amp;"$C:$C"),$E226,INDIRECT("'"&amp;$A226&amp;"'!"&amp;"$E:$E"),"&lt;="&amp;$G226,INDIRECT("'"&amp;$A226&amp;"'!"&amp;"$F:$F"),"&gt;="&amp;$G226)</f>
        <v>-100</v>
      </c>
      <c r="G226" s="217">
        <f>DATE(B226,1,1)</f>
        <v>49310</v>
      </c>
      <c r="I226" s="220" t="s">
        <v>112</v>
      </c>
      <c r="J226" s="215"/>
      <c r="K226" s="214"/>
      <c r="L226" s="209"/>
    </row>
    <row r="227" spans="1:12" s="139" customFormat="1" ht="14.75" hidden="1" x14ac:dyDescent="0.75">
      <c r="A227" s="313" t="s">
        <v>264</v>
      </c>
      <c r="B227" s="184">
        <v>2035</v>
      </c>
      <c r="C227" s="134" t="s">
        <v>11</v>
      </c>
      <c r="D227" s="168" t="s">
        <v>86</v>
      </c>
      <c r="E227" s="168" t="s">
        <v>5</v>
      </c>
      <c r="F227" s="130">
        <f ca="1">SUMIFS(INDIRECT("'"&amp;$A227&amp;"'!"&amp;"$D:$D"),INDIRECT("'"&amp;$A227&amp;"'!"&amp;"$B:$B"),$D227,INDIRECT("'"&amp;$A227&amp;"'!"&amp;"$C:$C"),$E227,INDIRECT("'"&amp;$A227&amp;"'!"&amp;"$E:$E"),"&lt;="&amp;$G227,INDIRECT("'"&amp;$A227&amp;"'!"&amp;"$F:$F"),"&gt;="&amp;$G227)</f>
        <v>-200</v>
      </c>
      <c r="G227" s="217">
        <f>DATE(B227,1,1)</f>
        <v>49310</v>
      </c>
      <c r="I227" s="220" t="s">
        <v>112</v>
      </c>
      <c r="J227" s="215"/>
      <c r="K227" s="214"/>
      <c r="L227" s="209"/>
    </row>
    <row r="228" spans="1:12" s="139" customFormat="1" ht="14.75" hidden="1" x14ac:dyDescent="0.75">
      <c r="A228" s="313" t="s">
        <v>264</v>
      </c>
      <c r="B228" s="184">
        <v>2035</v>
      </c>
      <c r="C228" s="134" t="s">
        <v>10</v>
      </c>
      <c r="D228" s="184" t="s">
        <v>98</v>
      </c>
      <c r="E228" s="184" t="s">
        <v>97</v>
      </c>
      <c r="F228" s="130">
        <f ca="1">SUMIFS(INDIRECT("'"&amp;$A228&amp;"'!"&amp;"$D:$D"),INDIRECT("'"&amp;$A228&amp;"'!"&amp;"$B:$B"),$D228,INDIRECT("'"&amp;$A228&amp;"'!"&amp;"$C:$C"),$E228,INDIRECT("'"&amp;$A228&amp;"'!"&amp;"$E:$E"),"&lt;="&amp;$G228,INDIRECT("'"&amp;$A228&amp;"'!"&amp;"$F:$F"),"&gt;="&amp;$G228)</f>
        <v>3000</v>
      </c>
      <c r="G228" s="217">
        <f>DATE(B228,1,1)</f>
        <v>49310</v>
      </c>
      <c r="H228" s="134"/>
      <c r="I228" s="220" t="s">
        <v>112</v>
      </c>
      <c r="J228" s="215"/>
      <c r="K228" s="214"/>
      <c r="L228" s="209"/>
    </row>
    <row r="229" spans="1:12" s="139" customFormat="1" ht="14.75" hidden="1" x14ac:dyDescent="0.75">
      <c r="A229" s="313" t="s">
        <v>264</v>
      </c>
      <c r="B229" s="184">
        <v>2035</v>
      </c>
      <c r="C229" s="134" t="s">
        <v>15</v>
      </c>
      <c r="D229" s="168" t="s">
        <v>57</v>
      </c>
      <c r="E229" s="168" t="s">
        <v>74</v>
      </c>
      <c r="F229" s="130">
        <f ca="1">SUMIFS(INDIRECT("'"&amp;$A229&amp;"'!"&amp;"$D:$D"),INDIRECT("'"&amp;$A229&amp;"'!"&amp;"$B:$B"),$D229,INDIRECT("'"&amp;$A229&amp;"'!"&amp;"$C:$C"),$E229,INDIRECT("'"&amp;$A229&amp;"'!"&amp;"$E:$E"),"&lt;="&amp;$G229,INDIRECT("'"&amp;$A229&amp;"'!"&amp;"$F:$F"),"&gt;="&amp;$G229)</f>
        <v>1103.6508000000001</v>
      </c>
      <c r="G229" s="217">
        <f>DATE(B229,1,1)</f>
        <v>49310</v>
      </c>
      <c r="H229" s="210"/>
      <c r="I229" s="216" t="s">
        <v>112</v>
      </c>
      <c r="J229" s="215"/>
      <c r="K229" s="214"/>
      <c r="L229" s="209"/>
    </row>
    <row r="230" spans="1:12" s="139" customFormat="1" ht="14.75" hidden="1" x14ac:dyDescent="0.75">
      <c r="A230" s="313" t="s">
        <v>264</v>
      </c>
      <c r="B230" s="184">
        <v>2035</v>
      </c>
      <c r="C230" s="134" t="s">
        <v>11</v>
      </c>
      <c r="D230" s="168" t="s">
        <v>93</v>
      </c>
      <c r="E230" s="168" t="s">
        <v>92</v>
      </c>
      <c r="F230" s="130">
        <f ca="1">SUMIFS(INDIRECT("'"&amp;$A230&amp;"'!"&amp;"$D:$D"),INDIRECT("'"&amp;$A230&amp;"'!"&amp;"$B:$B"),$D230,INDIRECT("'"&amp;$A230&amp;"'!"&amp;"$C:$C"),$E230,INDIRECT("'"&amp;$A230&amp;"'!"&amp;"$E:$E"),"&lt;="&amp;$G230,INDIRECT("'"&amp;$A230&amp;"'!"&amp;"$F:$F"),"&gt;="&amp;$G230)</f>
        <v>-232.98</v>
      </c>
      <c r="G230" s="217">
        <f>DATE(B230,1,1)</f>
        <v>49310</v>
      </c>
      <c r="I230" s="220" t="s">
        <v>112</v>
      </c>
      <c r="J230" s="215"/>
      <c r="K230" s="214"/>
      <c r="L230" s="209"/>
    </row>
    <row r="231" spans="1:12" s="139" customFormat="1" ht="14.75" hidden="1" x14ac:dyDescent="0.75">
      <c r="A231" s="313" t="s">
        <v>264</v>
      </c>
      <c r="B231" s="184">
        <v>2035</v>
      </c>
      <c r="C231" s="134" t="s">
        <v>11</v>
      </c>
      <c r="D231" s="168" t="s">
        <v>93</v>
      </c>
      <c r="E231" s="168" t="s">
        <v>94</v>
      </c>
      <c r="F231" s="130">
        <f ca="1">SUMIFS(INDIRECT("'"&amp;$A231&amp;"'!"&amp;"$D:$D"),INDIRECT("'"&amp;$A231&amp;"'!"&amp;"$B:$B"),$D231,INDIRECT("'"&amp;$A231&amp;"'!"&amp;"$C:$C"),$E231,INDIRECT("'"&amp;$A231&amp;"'!"&amp;"$E:$E"),"&lt;="&amp;$G231,INDIRECT("'"&amp;$A231&amp;"'!"&amp;"$F:$F"),"&gt;="&amp;$G231)</f>
        <v>-600</v>
      </c>
      <c r="G231" s="217">
        <f>DATE(B231,1,1)</f>
        <v>49310</v>
      </c>
      <c r="I231" s="220" t="s">
        <v>112</v>
      </c>
      <c r="J231" s="215"/>
      <c r="K231" s="214"/>
      <c r="L231" s="223"/>
    </row>
    <row r="232" spans="1:12" s="139" customFormat="1" ht="14.75" hidden="1" x14ac:dyDescent="0.75">
      <c r="A232" s="313" t="s">
        <v>264</v>
      </c>
      <c r="B232" s="184">
        <v>2035</v>
      </c>
      <c r="C232" s="134" t="s">
        <v>11</v>
      </c>
      <c r="D232" s="184" t="s">
        <v>89</v>
      </c>
      <c r="E232" s="184" t="s">
        <v>274</v>
      </c>
      <c r="F232" s="130">
        <f ca="1">SUMIFS(INDIRECT("'"&amp;$A232&amp;"'!"&amp;"$D:$D"),INDIRECT("'"&amp;$A232&amp;"'!"&amp;"$B:$B"),$D232,INDIRECT("'"&amp;$A232&amp;"'!"&amp;"$C:$C"),$E232,INDIRECT("'"&amp;$A232&amp;"'!"&amp;"$E:$E"),"&lt;="&amp;$G232,INDIRECT("'"&amp;$A232&amp;"'!"&amp;"$F:$F"),"&gt;="&amp;$G232)</f>
        <v>1200</v>
      </c>
      <c r="G232" s="217">
        <f>DATE(B232,1,1)</f>
        <v>49310</v>
      </c>
      <c r="H232" s="134"/>
      <c r="I232" s="220" t="s">
        <v>112</v>
      </c>
      <c r="J232" s="218"/>
      <c r="K232" s="225"/>
      <c r="L232" s="209"/>
    </row>
    <row r="233" spans="1:12" s="139" customFormat="1" ht="14.75" hidden="1" x14ac:dyDescent="0.75">
      <c r="A233" s="313" t="s">
        <v>264</v>
      </c>
      <c r="B233" s="184">
        <v>2035</v>
      </c>
      <c r="C233" s="134" t="s">
        <v>15</v>
      </c>
      <c r="D233" s="168" t="s">
        <v>57</v>
      </c>
      <c r="E233" s="168" t="s">
        <v>73</v>
      </c>
      <c r="F233" s="130">
        <f ca="1">SUMIFS(INDIRECT("'"&amp;$A233&amp;"'!"&amp;"$D:$D"),INDIRECT("'"&amp;$A233&amp;"'!"&amp;"$B:$B"),$D233,INDIRECT("'"&amp;$A233&amp;"'!"&amp;"$C:$C"),$E233,INDIRECT("'"&amp;$A233&amp;"'!"&amp;"$E:$E"),"&lt;="&amp;$G233,INDIRECT("'"&amp;$A233&amp;"'!"&amp;"$F:$F"),"&gt;="&amp;$G233)</f>
        <v>-176</v>
      </c>
      <c r="G233" s="217">
        <f>DATE(B233,1,1)</f>
        <v>49310</v>
      </c>
      <c r="H233" s="210"/>
      <c r="I233" s="216" t="s">
        <v>112</v>
      </c>
      <c r="J233" s="215"/>
      <c r="K233" s="214"/>
      <c r="L233" s="209"/>
    </row>
    <row r="234" spans="1:12" s="139" customFormat="1" ht="14.75" hidden="1" x14ac:dyDescent="0.75">
      <c r="A234" s="313" t="s">
        <v>264</v>
      </c>
      <c r="B234" s="184">
        <v>2036</v>
      </c>
      <c r="C234" s="134" t="s">
        <v>11</v>
      </c>
      <c r="D234" s="184" t="s">
        <v>88</v>
      </c>
      <c r="E234" s="168" t="s">
        <v>5</v>
      </c>
      <c r="F234" s="130">
        <f ca="1">SUMIFS(INDIRECT("'"&amp;$A234&amp;"'!"&amp;"$D:$D"),INDIRECT("'"&amp;$A234&amp;"'!"&amp;"$B:$B"),$D234,INDIRECT("'"&amp;$A234&amp;"'!"&amp;"$C:$C"),$E234,INDIRECT("'"&amp;$A234&amp;"'!"&amp;"$E:$E"),"&lt;="&amp;$G234,INDIRECT("'"&amp;$A234&amp;"'!"&amp;"$F:$F"),"&gt;="&amp;$G234)</f>
        <v>0</v>
      </c>
      <c r="G234" s="217">
        <f>DATE(B234,1,1)</f>
        <v>49675</v>
      </c>
      <c r="H234" s="210"/>
      <c r="I234" s="220" t="s">
        <v>112</v>
      </c>
      <c r="J234" s="215"/>
      <c r="K234" s="214"/>
      <c r="L234" s="209"/>
    </row>
    <row r="235" spans="1:12" s="139" customFormat="1" ht="14.75" hidden="1" x14ac:dyDescent="0.75">
      <c r="A235" s="313" t="s">
        <v>264</v>
      </c>
      <c r="B235" s="184">
        <v>2036</v>
      </c>
      <c r="C235" s="134" t="s">
        <v>11</v>
      </c>
      <c r="D235" s="168" t="s">
        <v>87</v>
      </c>
      <c r="E235" s="168" t="s">
        <v>5</v>
      </c>
      <c r="F235" s="130">
        <f ca="1">SUMIFS(INDIRECT("'"&amp;$A235&amp;"'!"&amp;"$D:$D"),INDIRECT("'"&amp;$A235&amp;"'!"&amp;"$B:$B"),$D235,INDIRECT("'"&amp;$A235&amp;"'!"&amp;"$C:$C"),$E235,INDIRECT("'"&amp;$A235&amp;"'!"&amp;"$E:$E"),"&lt;="&amp;$G235,INDIRECT("'"&amp;$A235&amp;"'!"&amp;"$F:$F"),"&gt;="&amp;$G235)</f>
        <v>-100</v>
      </c>
      <c r="G235" s="217">
        <f>DATE(B235,1,1)</f>
        <v>49675</v>
      </c>
      <c r="I235" s="220" t="s">
        <v>112</v>
      </c>
      <c r="J235" s="215"/>
      <c r="K235" s="214"/>
      <c r="L235" s="209"/>
    </row>
    <row r="236" spans="1:12" s="139" customFormat="1" ht="14.75" hidden="1" x14ac:dyDescent="0.75">
      <c r="A236" s="313" t="s">
        <v>264</v>
      </c>
      <c r="B236" s="184">
        <v>2036</v>
      </c>
      <c r="C236" s="134" t="s">
        <v>11</v>
      </c>
      <c r="D236" s="168" t="s">
        <v>86</v>
      </c>
      <c r="E236" s="168" t="s">
        <v>5</v>
      </c>
      <c r="F236" s="130">
        <f ca="1">SUMIFS(INDIRECT("'"&amp;$A236&amp;"'!"&amp;"$D:$D"),INDIRECT("'"&amp;$A236&amp;"'!"&amp;"$B:$B"),$D236,INDIRECT("'"&amp;$A236&amp;"'!"&amp;"$C:$C"),$E236,INDIRECT("'"&amp;$A236&amp;"'!"&amp;"$E:$E"),"&lt;="&amp;$G236,INDIRECT("'"&amp;$A236&amp;"'!"&amp;"$F:$F"),"&gt;="&amp;$G236)</f>
        <v>-200</v>
      </c>
      <c r="G236" s="217">
        <f>DATE(B236,1,1)</f>
        <v>49675</v>
      </c>
      <c r="I236" s="220" t="s">
        <v>112</v>
      </c>
      <c r="J236" s="215"/>
      <c r="K236" s="214"/>
      <c r="L236" s="209"/>
    </row>
    <row r="237" spans="1:12" s="139" customFormat="1" ht="14.75" hidden="1" x14ac:dyDescent="0.75">
      <c r="A237" s="313" t="s">
        <v>264</v>
      </c>
      <c r="B237" s="184">
        <v>2036</v>
      </c>
      <c r="C237" s="134" t="s">
        <v>10</v>
      </c>
      <c r="D237" s="184" t="s">
        <v>98</v>
      </c>
      <c r="E237" s="184" t="s">
        <v>97</v>
      </c>
      <c r="F237" s="130">
        <f ca="1">SUMIFS(INDIRECT("'"&amp;$A237&amp;"'!"&amp;"$D:$D"),INDIRECT("'"&amp;$A237&amp;"'!"&amp;"$B:$B"),$D237,INDIRECT("'"&amp;$A237&amp;"'!"&amp;"$C:$C"),$E237,INDIRECT("'"&amp;$A237&amp;"'!"&amp;"$E:$E"),"&lt;="&amp;$G237,INDIRECT("'"&amp;$A237&amp;"'!"&amp;"$F:$F"),"&gt;="&amp;$G237)</f>
        <v>3000</v>
      </c>
      <c r="G237" s="217">
        <f>DATE(B237,1,1)</f>
        <v>49675</v>
      </c>
      <c r="H237" s="134"/>
      <c r="I237" s="220" t="s">
        <v>112</v>
      </c>
      <c r="J237" s="215"/>
      <c r="K237" s="214"/>
      <c r="L237" s="209"/>
    </row>
    <row r="238" spans="1:12" s="139" customFormat="1" ht="14.75" hidden="1" x14ac:dyDescent="0.75">
      <c r="A238" s="313" t="s">
        <v>264</v>
      </c>
      <c r="B238" s="184">
        <v>2036</v>
      </c>
      <c r="C238" s="134" t="s">
        <v>15</v>
      </c>
      <c r="D238" s="168" t="s">
        <v>57</v>
      </c>
      <c r="E238" s="168" t="s">
        <v>74</v>
      </c>
      <c r="F238" s="130">
        <f ca="1">SUMIFS(INDIRECT("'"&amp;$A238&amp;"'!"&amp;"$D:$D"),INDIRECT("'"&amp;$A238&amp;"'!"&amp;"$B:$B"),$D238,INDIRECT("'"&amp;$A238&amp;"'!"&amp;"$C:$C"),$E238,INDIRECT("'"&amp;$A238&amp;"'!"&amp;"$E:$E"),"&lt;="&amp;$G238,INDIRECT("'"&amp;$A238&amp;"'!"&amp;"$F:$F"),"&gt;="&amp;$G238)</f>
        <v>1103.6508000000001</v>
      </c>
      <c r="G238" s="217">
        <f>DATE(B238,1,1)</f>
        <v>49675</v>
      </c>
      <c r="H238" s="210"/>
      <c r="I238" s="216" t="s">
        <v>112</v>
      </c>
      <c r="J238" s="215"/>
      <c r="K238" s="214"/>
      <c r="L238" s="209"/>
    </row>
    <row r="239" spans="1:12" s="139" customFormat="1" ht="14.75" hidden="1" x14ac:dyDescent="0.75">
      <c r="A239" s="313" t="s">
        <v>264</v>
      </c>
      <c r="B239" s="184">
        <v>2036</v>
      </c>
      <c r="C239" s="134" t="s">
        <v>11</v>
      </c>
      <c r="D239" s="168" t="s">
        <v>93</v>
      </c>
      <c r="E239" s="168" t="s">
        <v>92</v>
      </c>
      <c r="F239" s="130">
        <f ca="1">SUMIFS(INDIRECT("'"&amp;$A239&amp;"'!"&amp;"$D:$D"),INDIRECT("'"&amp;$A239&amp;"'!"&amp;"$B:$B"),$D239,INDIRECT("'"&amp;$A239&amp;"'!"&amp;"$C:$C"),$E239,INDIRECT("'"&amp;$A239&amp;"'!"&amp;"$E:$E"),"&lt;="&amp;$G239,INDIRECT("'"&amp;$A239&amp;"'!"&amp;"$F:$F"),"&gt;="&amp;$G239)</f>
        <v>-232.98</v>
      </c>
      <c r="G239" s="217">
        <f>DATE(B239,1,1)</f>
        <v>49675</v>
      </c>
      <c r="I239" s="220" t="s">
        <v>112</v>
      </c>
      <c r="J239" s="215"/>
      <c r="K239" s="214"/>
      <c r="L239" s="209"/>
    </row>
    <row r="240" spans="1:12" s="139" customFormat="1" ht="14.75" hidden="1" x14ac:dyDescent="0.75">
      <c r="A240" s="313" t="s">
        <v>264</v>
      </c>
      <c r="B240" s="184">
        <v>2036</v>
      </c>
      <c r="C240" s="134" t="s">
        <v>11</v>
      </c>
      <c r="D240" s="168" t="s">
        <v>93</v>
      </c>
      <c r="E240" s="168" t="s">
        <v>94</v>
      </c>
      <c r="F240" s="130">
        <f ca="1">SUMIFS(INDIRECT("'"&amp;$A240&amp;"'!"&amp;"$D:$D"),INDIRECT("'"&amp;$A240&amp;"'!"&amp;"$B:$B"),$D240,INDIRECT("'"&amp;$A240&amp;"'!"&amp;"$C:$C"),$E240,INDIRECT("'"&amp;$A240&amp;"'!"&amp;"$E:$E"),"&lt;="&amp;$G240,INDIRECT("'"&amp;$A240&amp;"'!"&amp;"$F:$F"),"&gt;="&amp;$G240)</f>
        <v>-600</v>
      </c>
      <c r="G240" s="217">
        <f>DATE(B240,1,1)</f>
        <v>49675</v>
      </c>
      <c r="I240" s="220" t="s">
        <v>112</v>
      </c>
      <c r="J240" s="215"/>
      <c r="K240" s="214"/>
      <c r="L240" s="223"/>
    </row>
    <row r="241" spans="1:12" s="139" customFormat="1" ht="14.75" hidden="1" x14ac:dyDescent="0.75">
      <c r="A241" s="313" t="s">
        <v>264</v>
      </c>
      <c r="B241" s="184">
        <v>2036</v>
      </c>
      <c r="C241" s="134" t="s">
        <v>11</v>
      </c>
      <c r="D241" s="184" t="s">
        <v>89</v>
      </c>
      <c r="E241" s="184" t="s">
        <v>274</v>
      </c>
      <c r="F241" s="130">
        <f ca="1">SUMIFS(INDIRECT("'"&amp;$A241&amp;"'!"&amp;"$D:$D"),INDIRECT("'"&amp;$A241&amp;"'!"&amp;"$B:$B"),$D241,INDIRECT("'"&amp;$A241&amp;"'!"&amp;"$C:$C"),$E241,INDIRECT("'"&amp;$A241&amp;"'!"&amp;"$E:$E"),"&lt;="&amp;$G241,INDIRECT("'"&amp;$A241&amp;"'!"&amp;"$F:$F"),"&gt;="&amp;$G241)</f>
        <v>1200</v>
      </c>
      <c r="G241" s="217">
        <f>DATE(B241,1,1)</f>
        <v>49675</v>
      </c>
      <c r="H241" s="134"/>
      <c r="I241" s="220" t="s">
        <v>112</v>
      </c>
      <c r="J241" s="218"/>
      <c r="K241" s="225"/>
      <c r="L241" s="209"/>
    </row>
    <row r="242" spans="1:12" s="139" customFormat="1" ht="14.75" hidden="1" x14ac:dyDescent="0.75">
      <c r="A242" s="313" t="s">
        <v>264</v>
      </c>
      <c r="B242" s="184">
        <v>2036</v>
      </c>
      <c r="C242" s="134" t="s">
        <v>15</v>
      </c>
      <c r="D242" s="168" t="s">
        <v>57</v>
      </c>
      <c r="E242" s="168" t="s">
        <v>73</v>
      </c>
      <c r="F242" s="130">
        <f ca="1">SUMIFS(INDIRECT("'"&amp;$A242&amp;"'!"&amp;"$D:$D"),INDIRECT("'"&amp;$A242&amp;"'!"&amp;"$B:$B"),$D242,INDIRECT("'"&amp;$A242&amp;"'!"&amp;"$C:$C"),$E242,INDIRECT("'"&amp;$A242&amp;"'!"&amp;"$E:$E"),"&lt;="&amp;$G242,INDIRECT("'"&amp;$A242&amp;"'!"&amp;"$F:$F"),"&gt;="&amp;$G242)</f>
        <v>-176</v>
      </c>
      <c r="G242" s="217">
        <f>DATE(B242,1,1)</f>
        <v>49675</v>
      </c>
      <c r="H242" s="210"/>
      <c r="I242" s="216" t="s">
        <v>112</v>
      </c>
      <c r="J242" s="215"/>
      <c r="K242" s="214"/>
      <c r="L242" s="209"/>
    </row>
    <row r="243" spans="1:12" s="139" customFormat="1" ht="14.75" hidden="1" x14ac:dyDescent="0.75">
      <c r="A243" s="313" t="s">
        <v>264</v>
      </c>
      <c r="B243" s="184">
        <v>2037</v>
      </c>
      <c r="C243" s="134" t="s">
        <v>11</v>
      </c>
      <c r="D243" s="184" t="s">
        <v>88</v>
      </c>
      <c r="E243" s="168" t="s">
        <v>5</v>
      </c>
      <c r="F243" s="130">
        <f ca="1">SUMIFS(INDIRECT("'"&amp;$A243&amp;"'!"&amp;"$D:$D"),INDIRECT("'"&amp;$A243&amp;"'!"&amp;"$B:$B"),$D243,INDIRECT("'"&amp;$A243&amp;"'!"&amp;"$C:$C"),$E243,INDIRECT("'"&amp;$A243&amp;"'!"&amp;"$E:$E"),"&lt;="&amp;$G243,INDIRECT("'"&amp;$A243&amp;"'!"&amp;"$F:$F"),"&gt;="&amp;$G243)</f>
        <v>0</v>
      </c>
      <c r="G243" s="217">
        <f>DATE(B243,1,1)</f>
        <v>50041</v>
      </c>
      <c r="H243" s="210"/>
      <c r="I243" s="220" t="s">
        <v>112</v>
      </c>
      <c r="J243" s="215"/>
      <c r="K243" s="214"/>
      <c r="L243" s="209"/>
    </row>
    <row r="244" spans="1:12" s="139" customFormat="1" ht="14.75" hidden="1" x14ac:dyDescent="0.75">
      <c r="A244" s="313" t="s">
        <v>264</v>
      </c>
      <c r="B244" s="184">
        <v>2037</v>
      </c>
      <c r="C244" s="134" t="s">
        <v>11</v>
      </c>
      <c r="D244" s="168" t="s">
        <v>87</v>
      </c>
      <c r="E244" s="168" t="s">
        <v>5</v>
      </c>
      <c r="F244" s="130">
        <f ca="1">SUMIFS(INDIRECT("'"&amp;$A244&amp;"'!"&amp;"$D:$D"),INDIRECT("'"&amp;$A244&amp;"'!"&amp;"$B:$B"),$D244,INDIRECT("'"&amp;$A244&amp;"'!"&amp;"$C:$C"),$E244,INDIRECT("'"&amp;$A244&amp;"'!"&amp;"$E:$E"),"&lt;="&amp;$G244,INDIRECT("'"&amp;$A244&amp;"'!"&amp;"$F:$F"),"&gt;="&amp;$G244)</f>
        <v>-100</v>
      </c>
      <c r="G244" s="217">
        <f>DATE(B244,1,1)</f>
        <v>50041</v>
      </c>
      <c r="I244" s="220" t="s">
        <v>112</v>
      </c>
      <c r="J244" s="215"/>
      <c r="K244" s="214"/>
      <c r="L244" s="209"/>
    </row>
    <row r="245" spans="1:12" s="139" customFormat="1" ht="14.75" hidden="1" x14ac:dyDescent="0.75">
      <c r="A245" s="313" t="s">
        <v>264</v>
      </c>
      <c r="B245" s="184">
        <v>2037</v>
      </c>
      <c r="C245" s="134" t="s">
        <v>11</v>
      </c>
      <c r="D245" s="168" t="s">
        <v>86</v>
      </c>
      <c r="E245" s="168" t="s">
        <v>5</v>
      </c>
      <c r="F245" s="130">
        <f ca="1">SUMIFS(INDIRECT("'"&amp;$A245&amp;"'!"&amp;"$D:$D"),INDIRECT("'"&amp;$A245&amp;"'!"&amp;"$B:$B"),$D245,INDIRECT("'"&amp;$A245&amp;"'!"&amp;"$C:$C"),$E245,INDIRECT("'"&amp;$A245&amp;"'!"&amp;"$E:$E"),"&lt;="&amp;$G245,INDIRECT("'"&amp;$A245&amp;"'!"&amp;"$F:$F"),"&gt;="&amp;$G245)</f>
        <v>-200</v>
      </c>
      <c r="G245" s="217">
        <f>DATE(B245,1,1)</f>
        <v>50041</v>
      </c>
      <c r="I245" s="220" t="s">
        <v>112</v>
      </c>
      <c r="J245" s="215"/>
      <c r="K245" s="214"/>
      <c r="L245" s="209"/>
    </row>
    <row r="246" spans="1:12" s="139" customFormat="1" ht="14.75" hidden="1" x14ac:dyDescent="0.75">
      <c r="A246" s="313" t="s">
        <v>264</v>
      </c>
      <c r="B246" s="184">
        <v>2037</v>
      </c>
      <c r="C246" s="134" t="s">
        <v>10</v>
      </c>
      <c r="D246" s="184" t="s">
        <v>98</v>
      </c>
      <c r="E246" s="184" t="s">
        <v>97</v>
      </c>
      <c r="F246" s="130">
        <f ca="1">SUMIFS(INDIRECT("'"&amp;$A246&amp;"'!"&amp;"$D:$D"),INDIRECT("'"&amp;$A246&amp;"'!"&amp;"$B:$B"),$D246,INDIRECT("'"&amp;$A246&amp;"'!"&amp;"$C:$C"),$E246,INDIRECT("'"&amp;$A246&amp;"'!"&amp;"$E:$E"),"&lt;="&amp;$G246,INDIRECT("'"&amp;$A246&amp;"'!"&amp;"$F:$F"),"&gt;="&amp;$G246)</f>
        <v>3000</v>
      </c>
      <c r="G246" s="217">
        <f>DATE(B246,1,1)</f>
        <v>50041</v>
      </c>
      <c r="H246" s="134"/>
      <c r="I246" s="220" t="s">
        <v>112</v>
      </c>
      <c r="J246" s="215"/>
      <c r="K246" s="214"/>
      <c r="L246" s="209"/>
    </row>
    <row r="247" spans="1:12" s="139" customFormat="1" ht="14.75" hidden="1" x14ac:dyDescent="0.75">
      <c r="A247" s="313" t="s">
        <v>264</v>
      </c>
      <c r="B247" s="184">
        <v>2037</v>
      </c>
      <c r="C247" s="134" t="s">
        <v>15</v>
      </c>
      <c r="D247" s="168" t="s">
        <v>57</v>
      </c>
      <c r="E247" s="168" t="s">
        <v>74</v>
      </c>
      <c r="F247" s="130">
        <f ca="1">SUMIFS(INDIRECT("'"&amp;$A247&amp;"'!"&amp;"$D:$D"),INDIRECT("'"&amp;$A247&amp;"'!"&amp;"$B:$B"),$D247,INDIRECT("'"&amp;$A247&amp;"'!"&amp;"$C:$C"),$E247,INDIRECT("'"&amp;$A247&amp;"'!"&amp;"$E:$E"),"&lt;="&amp;$G247,INDIRECT("'"&amp;$A247&amp;"'!"&amp;"$F:$F"),"&gt;="&amp;$G247)</f>
        <v>1103.6508000000001</v>
      </c>
      <c r="G247" s="217">
        <f>DATE(B247,1,1)</f>
        <v>50041</v>
      </c>
      <c r="H247" s="210"/>
      <c r="I247" s="216" t="s">
        <v>112</v>
      </c>
      <c r="J247" s="215"/>
      <c r="K247" s="214"/>
      <c r="L247" s="209"/>
    </row>
    <row r="248" spans="1:12" s="139" customFormat="1" ht="14.75" hidden="1" x14ac:dyDescent="0.75">
      <c r="A248" s="313" t="s">
        <v>264</v>
      </c>
      <c r="B248" s="184">
        <v>2037</v>
      </c>
      <c r="C248" s="134" t="s">
        <v>11</v>
      </c>
      <c r="D248" s="168" t="s">
        <v>93</v>
      </c>
      <c r="E248" s="168" t="s">
        <v>92</v>
      </c>
      <c r="F248" s="130">
        <f ca="1">SUMIFS(INDIRECT("'"&amp;$A248&amp;"'!"&amp;"$D:$D"),INDIRECT("'"&amp;$A248&amp;"'!"&amp;"$B:$B"),$D248,INDIRECT("'"&amp;$A248&amp;"'!"&amp;"$C:$C"),$E248,INDIRECT("'"&amp;$A248&amp;"'!"&amp;"$E:$E"),"&lt;="&amp;$G248,INDIRECT("'"&amp;$A248&amp;"'!"&amp;"$F:$F"),"&gt;="&amp;$G248)</f>
        <v>-232.98</v>
      </c>
      <c r="G248" s="217">
        <f>DATE(B248,1,1)</f>
        <v>50041</v>
      </c>
      <c r="I248" s="220" t="s">
        <v>112</v>
      </c>
      <c r="J248" s="215"/>
      <c r="K248" s="214"/>
      <c r="L248" s="209"/>
    </row>
    <row r="249" spans="1:12" s="139" customFormat="1" ht="14.75" hidden="1" x14ac:dyDescent="0.75">
      <c r="A249" s="313" t="s">
        <v>264</v>
      </c>
      <c r="B249" s="184">
        <v>2037</v>
      </c>
      <c r="C249" s="134" t="s">
        <v>11</v>
      </c>
      <c r="D249" s="168" t="s">
        <v>93</v>
      </c>
      <c r="E249" s="168" t="s">
        <v>94</v>
      </c>
      <c r="F249" s="130">
        <f ca="1">SUMIFS(INDIRECT("'"&amp;$A249&amp;"'!"&amp;"$D:$D"),INDIRECT("'"&amp;$A249&amp;"'!"&amp;"$B:$B"),$D249,INDIRECT("'"&amp;$A249&amp;"'!"&amp;"$C:$C"),$E249,INDIRECT("'"&amp;$A249&amp;"'!"&amp;"$E:$E"),"&lt;="&amp;$G249,INDIRECT("'"&amp;$A249&amp;"'!"&amp;"$F:$F"),"&gt;="&amp;$G249)</f>
        <v>-600</v>
      </c>
      <c r="G249" s="217">
        <f>DATE(B249,1,1)</f>
        <v>50041</v>
      </c>
      <c r="I249" s="220" t="s">
        <v>112</v>
      </c>
      <c r="J249" s="215"/>
      <c r="K249" s="214"/>
      <c r="L249" s="223"/>
    </row>
    <row r="250" spans="1:12" s="139" customFormat="1" ht="14.75" hidden="1" x14ac:dyDescent="0.75">
      <c r="A250" s="313" t="s">
        <v>264</v>
      </c>
      <c r="B250" s="184">
        <v>2037</v>
      </c>
      <c r="C250" s="134" t="s">
        <v>11</v>
      </c>
      <c r="D250" s="184" t="s">
        <v>89</v>
      </c>
      <c r="E250" s="184" t="s">
        <v>274</v>
      </c>
      <c r="F250" s="130">
        <f ca="1">SUMIFS(INDIRECT("'"&amp;$A250&amp;"'!"&amp;"$D:$D"),INDIRECT("'"&amp;$A250&amp;"'!"&amp;"$B:$B"),$D250,INDIRECT("'"&amp;$A250&amp;"'!"&amp;"$C:$C"),$E250,INDIRECT("'"&amp;$A250&amp;"'!"&amp;"$E:$E"),"&lt;="&amp;$G250,INDIRECT("'"&amp;$A250&amp;"'!"&amp;"$F:$F"),"&gt;="&amp;$G250)</f>
        <v>1200</v>
      </c>
      <c r="G250" s="217">
        <f>DATE(B250,1,1)</f>
        <v>50041</v>
      </c>
      <c r="H250" s="134"/>
      <c r="I250" s="220" t="s">
        <v>112</v>
      </c>
      <c r="J250" s="218"/>
      <c r="K250" s="225"/>
      <c r="L250" s="209"/>
    </row>
    <row r="251" spans="1:12" s="139" customFormat="1" ht="14.75" hidden="1" x14ac:dyDescent="0.75">
      <c r="A251" s="313" t="s">
        <v>264</v>
      </c>
      <c r="B251" s="184">
        <v>2037</v>
      </c>
      <c r="C251" s="134" t="s">
        <v>15</v>
      </c>
      <c r="D251" s="168" t="s">
        <v>57</v>
      </c>
      <c r="E251" s="168" t="s">
        <v>73</v>
      </c>
      <c r="F251" s="130">
        <f ca="1">SUMIFS(INDIRECT("'"&amp;$A251&amp;"'!"&amp;"$D:$D"),INDIRECT("'"&amp;$A251&amp;"'!"&amp;"$B:$B"),$D251,INDIRECT("'"&amp;$A251&amp;"'!"&amp;"$C:$C"),$E251,INDIRECT("'"&amp;$A251&amp;"'!"&amp;"$E:$E"),"&lt;="&amp;$G251,INDIRECT("'"&amp;$A251&amp;"'!"&amp;"$F:$F"),"&gt;="&amp;$G251)</f>
        <v>-176</v>
      </c>
      <c r="G251" s="217">
        <f>DATE(B251,1,1)</f>
        <v>50041</v>
      </c>
      <c r="H251" s="210"/>
      <c r="I251" s="216" t="s">
        <v>112</v>
      </c>
      <c r="J251" s="215"/>
      <c r="K251" s="214"/>
      <c r="L251" s="209"/>
    </row>
    <row r="252" spans="1:12" s="139" customFormat="1" ht="14.75" hidden="1" x14ac:dyDescent="0.75">
      <c r="A252" s="313" t="s">
        <v>264</v>
      </c>
      <c r="B252" s="184">
        <v>2038</v>
      </c>
      <c r="C252" s="134" t="s">
        <v>11</v>
      </c>
      <c r="D252" s="184" t="s">
        <v>88</v>
      </c>
      <c r="E252" s="168" t="s">
        <v>5</v>
      </c>
      <c r="F252" s="130">
        <f ca="1">SUMIFS(INDIRECT("'"&amp;$A252&amp;"'!"&amp;"$D:$D"),INDIRECT("'"&amp;$A252&amp;"'!"&amp;"$B:$B"),$D252,INDIRECT("'"&amp;$A252&amp;"'!"&amp;"$C:$C"),$E252,INDIRECT("'"&amp;$A252&amp;"'!"&amp;"$E:$E"),"&lt;="&amp;$G252,INDIRECT("'"&amp;$A252&amp;"'!"&amp;"$F:$F"),"&gt;="&amp;$G252)</f>
        <v>0</v>
      </c>
      <c r="G252" s="217">
        <f>DATE(B252,1,1)</f>
        <v>50406</v>
      </c>
      <c r="H252" s="210"/>
      <c r="I252" s="220" t="s">
        <v>112</v>
      </c>
      <c r="J252" s="215"/>
      <c r="K252" s="214"/>
      <c r="L252" s="209"/>
    </row>
    <row r="253" spans="1:12" s="139" customFormat="1" ht="14.75" hidden="1" x14ac:dyDescent="0.75">
      <c r="A253" s="313" t="s">
        <v>264</v>
      </c>
      <c r="B253" s="184">
        <v>2038</v>
      </c>
      <c r="C253" s="134" t="s">
        <v>11</v>
      </c>
      <c r="D253" s="168" t="s">
        <v>87</v>
      </c>
      <c r="E253" s="168" t="s">
        <v>5</v>
      </c>
      <c r="F253" s="130">
        <f ca="1">SUMIFS(INDIRECT("'"&amp;$A253&amp;"'!"&amp;"$D:$D"),INDIRECT("'"&amp;$A253&amp;"'!"&amp;"$B:$B"),$D253,INDIRECT("'"&amp;$A253&amp;"'!"&amp;"$C:$C"),$E253,INDIRECT("'"&amp;$A253&amp;"'!"&amp;"$E:$E"),"&lt;="&amp;$G253,INDIRECT("'"&amp;$A253&amp;"'!"&amp;"$F:$F"),"&gt;="&amp;$G253)</f>
        <v>-100</v>
      </c>
      <c r="G253" s="217">
        <f>DATE(B253,1,1)</f>
        <v>50406</v>
      </c>
      <c r="I253" s="220" t="s">
        <v>112</v>
      </c>
      <c r="J253" s="215"/>
      <c r="K253" s="214"/>
      <c r="L253" s="209"/>
    </row>
    <row r="254" spans="1:12" s="139" customFormat="1" ht="14.75" hidden="1" x14ac:dyDescent="0.75">
      <c r="A254" s="313" t="s">
        <v>264</v>
      </c>
      <c r="B254" s="184">
        <v>2038</v>
      </c>
      <c r="C254" s="134" t="s">
        <v>11</v>
      </c>
      <c r="D254" s="168" t="s">
        <v>86</v>
      </c>
      <c r="E254" s="168" t="s">
        <v>5</v>
      </c>
      <c r="F254" s="130">
        <f ca="1">SUMIFS(INDIRECT("'"&amp;$A254&amp;"'!"&amp;"$D:$D"),INDIRECT("'"&amp;$A254&amp;"'!"&amp;"$B:$B"),$D254,INDIRECT("'"&amp;$A254&amp;"'!"&amp;"$C:$C"),$E254,INDIRECT("'"&amp;$A254&amp;"'!"&amp;"$E:$E"),"&lt;="&amp;$G254,INDIRECT("'"&amp;$A254&amp;"'!"&amp;"$F:$F"),"&gt;="&amp;$G254)</f>
        <v>-200</v>
      </c>
      <c r="G254" s="217">
        <f>DATE(B254,1,1)</f>
        <v>50406</v>
      </c>
      <c r="I254" s="220" t="s">
        <v>112</v>
      </c>
      <c r="J254" s="215"/>
      <c r="K254" s="214"/>
      <c r="L254" s="209"/>
    </row>
    <row r="255" spans="1:12" s="139" customFormat="1" ht="14.75" hidden="1" x14ac:dyDescent="0.75">
      <c r="A255" s="313" t="s">
        <v>264</v>
      </c>
      <c r="B255" s="184">
        <v>2038</v>
      </c>
      <c r="C255" s="134" t="s">
        <v>10</v>
      </c>
      <c r="D255" s="184" t="s">
        <v>98</v>
      </c>
      <c r="E255" s="184" t="s">
        <v>97</v>
      </c>
      <c r="F255" s="130">
        <f ca="1">SUMIFS(INDIRECT("'"&amp;$A255&amp;"'!"&amp;"$D:$D"),INDIRECT("'"&amp;$A255&amp;"'!"&amp;"$B:$B"),$D255,INDIRECT("'"&amp;$A255&amp;"'!"&amp;"$C:$C"),$E255,INDIRECT("'"&amp;$A255&amp;"'!"&amp;"$E:$E"),"&lt;="&amp;$G255,INDIRECT("'"&amp;$A255&amp;"'!"&amp;"$F:$F"),"&gt;="&amp;$G255)</f>
        <v>3000</v>
      </c>
      <c r="G255" s="217">
        <f>DATE(B255,1,1)</f>
        <v>50406</v>
      </c>
      <c r="H255" s="134"/>
      <c r="I255" s="220" t="s">
        <v>112</v>
      </c>
      <c r="J255" s="215"/>
      <c r="K255" s="214"/>
      <c r="L255" s="209"/>
    </row>
    <row r="256" spans="1:12" s="139" customFormat="1" ht="14.75" hidden="1" x14ac:dyDescent="0.75">
      <c r="A256" s="313" t="s">
        <v>264</v>
      </c>
      <c r="B256" s="184">
        <v>2038</v>
      </c>
      <c r="C256" s="134" t="s">
        <v>15</v>
      </c>
      <c r="D256" s="168" t="s">
        <v>57</v>
      </c>
      <c r="E256" s="168" t="s">
        <v>74</v>
      </c>
      <c r="F256" s="130">
        <f ca="1">SUMIFS(INDIRECT("'"&amp;$A256&amp;"'!"&amp;"$D:$D"),INDIRECT("'"&amp;$A256&amp;"'!"&amp;"$B:$B"),$D256,INDIRECT("'"&amp;$A256&amp;"'!"&amp;"$C:$C"),$E256,INDIRECT("'"&amp;$A256&amp;"'!"&amp;"$E:$E"),"&lt;="&amp;$G256,INDIRECT("'"&amp;$A256&amp;"'!"&amp;"$F:$F"),"&gt;="&amp;$G256)</f>
        <v>1103.6508000000001</v>
      </c>
      <c r="G256" s="217">
        <f>DATE(B256,1,1)</f>
        <v>50406</v>
      </c>
      <c r="H256" s="210"/>
      <c r="I256" s="216" t="s">
        <v>112</v>
      </c>
      <c r="J256" s="215"/>
      <c r="K256" s="214"/>
      <c r="L256" s="209"/>
    </row>
    <row r="257" spans="1:12" s="139" customFormat="1" ht="14.75" hidden="1" x14ac:dyDescent="0.75">
      <c r="A257" s="313" t="s">
        <v>264</v>
      </c>
      <c r="B257" s="184">
        <v>2038</v>
      </c>
      <c r="C257" s="134" t="s">
        <v>11</v>
      </c>
      <c r="D257" s="168" t="s">
        <v>93</v>
      </c>
      <c r="E257" s="168" t="s">
        <v>92</v>
      </c>
      <c r="F257" s="130">
        <f ca="1">SUMIFS(INDIRECT("'"&amp;$A257&amp;"'!"&amp;"$D:$D"),INDIRECT("'"&amp;$A257&amp;"'!"&amp;"$B:$B"),$D257,INDIRECT("'"&amp;$A257&amp;"'!"&amp;"$C:$C"),$E257,INDIRECT("'"&amp;$A257&amp;"'!"&amp;"$E:$E"),"&lt;="&amp;$G257,INDIRECT("'"&amp;$A257&amp;"'!"&amp;"$F:$F"),"&gt;="&amp;$G257)</f>
        <v>-232.98</v>
      </c>
      <c r="G257" s="217">
        <f>DATE(B257,1,1)</f>
        <v>50406</v>
      </c>
      <c r="I257" s="220" t="s">
        <v>112</v>
      </c>
      <c r="J257" s="215"/>
      <c r="K257" s="214"/>
      <c r="L257" s="209"/>
    </row>
    <row r="258" spans="1:12" s="139" customFormat="1" ht="14.75" hidden="1" x14ac:dyDescent="0.75">
      <c r="A258" s="313" t="s">
        <v>264</v>
      </c>
      <c r="B258" s="184">
        <v>2038</v>
      </c>
      <c r="C258" s="134" t="s">
        <v>11</v>
      </c>
      <c r="D258" s="168" t="s">
        <v>93</v>
      </c>
      <c r="E258" s="168" t="s">
        <v>94</v>
      </c>
      <c r="F258" s="130">
        <f ca="1">SUMIFS(INDIRECT("'"&amp;$A258&amp;"'!"&amp;"$D:$D"),INDIRECT("'"&amp;$A258&amp;"'!"&amp;"$B:$B"),$D258,INDIRECT("'"&amp;$A258&amp;"'!"&amp;"$C:$C"),$E258,INDIRECT("'"&amp;$A258&amp;"'!"&amp;"$E:$E"),"&lt;="&amp;$G258,INDIRECT("'"&amp;$A258&amp;"'!"&amp;"$F:$F"),"&gt;="&amp;$G258)</f>
        <v>-600</v>
      </c>
      <c r="G258" s="217">
        <f>DATE(B258,1,1)</f>
        <v>50406</v>
      </c>
      <c r="I258" s="220" t="s">
        <v>112</v>
      </c>
      <c r="J258" s="215"/>
      <c r="K258" s="214"/>
      <c r="L258" s="223"/>
    </row>
    <row r="259" spans="1:12" s="139" customFormat="1" ht="14.75" hidden="1" x14ac:dyDescent="0.75">
      <c r="A259" s="313" t="s">
        <v>264</v>
      </c>
      <c r="B259" s="184">
        <v>2038</v>
      </c>
      <c r="C259" s="134" t="s">
        <v>11</v>
      </c>
      <c r="D259" s="184" t="s">
        <v>89</v>
      </c>
      <c r="E259" s="184" t="s">
        <v>274</v>
      </c>
      <c r="F259" s="130">
        <f ca="1">SUMIFS(INDIRECT("'"&amp;$A259&amp;"'!"&amp;"$D:$D"),INDIRECT("'"&amp;$A259&amp;"'!"&amp;"$B:$B"),$D259,INDIRECT("'"&amp;$A259&amp;"'!"&amp;"$C:$C"),$E259,INDIRECT("'"&amp;$A259&amp;"'!"&amp;"$E:$E"),"&lt;="&amp;$G259,INDIRECT("'"&amp;$A259&amp;"'!"&amp;"$F:$F"),"&gt;="&amp;$G259)</f>
        <v>1200</v>
      </c>
      <c r="G259" s="217">
        <f>DATE(B259,1,1)</f>
        <v>50406</v>
      </c>
      <c r="H259" s="134"/>
      <c r="I259" s="220" t="s">
        <v>112</v>
      </c>
      <c r="J259" s="218"/>
      <c r="K259" s="225"/>
      <c r="L259" s="209"/>
    </row>
    <row r="260" spans="1:12" s="139" customFormat="1" ht="14.75" hidden="1" x14ac:dyDescent="0.75">
      <c r="A260" s="313" t="s">
        <v>264</v>
      </c>
      <c r="B260" s="184">
        <v>2038</v>
      </c>
      <c r="C260" s="134" t="s">
        <v>15</v>
      </c>
      <c r="D260" s="168" t="s">
        <v>57</v>
      </c>
      <c r="E260" s="168" t="s">
        <v>73</v>
      </c>
      <c r="F260" s="130">
        <f ca="1">SUMIFS(INDIRECT("'"&amp;$A260&amp;"'!"&amp;"$D:$D"),INDIRECT("'"&amp;$A260&amp;"'!"&amp;"$B:$B"),$D260,INDIRECT("'"&amp;$A260&amp;"'!"&amp;"$C:$C"),$E260,INDIRECT("'"&amp;$A260&amp;"'!"&amp;"$E:$E"),"&lt;="&amp;$G260,INDIRECT("'"&amp;$A260&amp;"'!"&amp;"$F:$F"),"&gt;="&amp;$G260)</f>
        <v>-176</v>
      </c>
      <c r="G260" s="217">
        <f>DATE(B260,1,1)</f>
        <v>50406</v>
      </c>
      <c r="H260" s="210"/>
      <c r="I260" s="216" t="s">
        <v>112</v>
      </c>
      <c r="J260" s="215"/>
      <c r="K260" s="214"/>
      <c r="L260" s="209"/>
    </row>
    <row r="261" spans="1:12" s="139" customFormat="1" ht="14.75" hidden="1" x14ac:dyDescent="0.75">
      <c r="A261" s="313" t="s">
        <v>264</v>
      </c>
      <c r="B261" s="184">
        <v>2039</v>
      </c>
      <c r="C261" s="134" t="s">
        <v>11</v>
      </c>
      <c r="D261" s="184" t="s">
        <v>88</v>
      </c>
      <c r="E261" s="168" t="s">
        <v>5</v>
      </c>
      <c r="F261" s="130">
        <f ca="1">SUMIFS(INDIRECT("'"&amp;$A261&amp;"'!"&amp;"$D:$D"),INDIRECT("'"&amp;$A261&amp;"'!"&amp;"$B:$B"),$D261,INDIRECT("'"&amp;$A261&amp;"'!"&amp;"$C:$C"),$E261,INDIRECT("'"&amp;$A261&amp;"'!"&amp;"$E:$E"),"&lt;="&amp;$G261,INDIRECT("'"&amp;$A261&amp;"'!"&amp;"$F:$F"),"&gt;="&amp;$G261)</f>
        <v>0</v>
      </c>
      <c r="G261" s="217">
        <f>DATE(B261,1,1)</f>
        <v>50771</v>
      </c>
      <c r="H261" s="210"/>
      <c r="I261" s="220" t="s">
        <v>112</v>
      </c>
      <c r="J261" s="215"/>
      <c r="K261" s="214"/>
      <c r="L261" s="209"/>
    </row>
    <row r="262" spans="1:12" s="139" customFormat="1" ht="14.75" hidden="1" x14ac:dyDescent="0.75">
      <c r="A262" s="313" t="s">
        <v>264</v>
      </c>
      <c r="B262" s="184">
        <v>2039</v>
      </c>
      <c r="C262" s="134" t="s">
        <v>11</v>
      </c>
      <c r="D262" s="168" t="s">
        <v>87</v>
      </c>
      <c r="E262" s="168" t="s">
        <v>5</v>
      </c>
      <c r="F262" s="130">
        <f ca="1">SUMIFS(INDIRECT("'"&amp;$A262&amp;"'!"&amp;"$D:$D"),INDIRECT("'"&amp;$A262&amp;"'!"&amp;"$B:$B"),$D262,INDIRECT("'"&amp;$A262&amp;"'!"&amp;"$C:$C"),$E262,INDIRECT("'"&amp;$A262&amp;"'!"&amp;"$E:$E"),"&lt;="&amp;$G262,INDIRECT("'"&amp;$A262&amp;"'!"&amp;"$F:$F"),"&gt;="&amp;$G262)</f>
        <v>-100</v>
      </c>
      <c r="G262" s="217">
        <f>DATE(B262,1,1)</f>
        <v>50771</v>
      </c>
      <c r="I262" s="220" t="s">
        <v>112</v>
      </c>
      <c r="J262" s="215"/>
      <c r="K262" s="214"/>
      <c r="L262" s="209"/>
    </row>
    <row r="263" spans="1:12" s="139" customFormat="1" ht="14.75" hidden="1" x14ac:dyDescent="0.75">
      <c r="A263" s="313" t="s">
        <v>264</v>
      </c>
      <c r="B263" s="184">
        <v>2039</v>
      </c>
      <c r="C263" s="134" t="s">
        <v>11</v>
      </c>
      <c r="D263" s="168" t="s">
        <v>86</v>
      </c>
      <c r="E263" s="168" t="s">
        <v>5</v>
      </c>
      <c r="F263" s="130">
        <f ca="1">SUMIFS(INDIRECT("'"&amp;$A263&amp;"'!"&amp;"$D:$D"),INDIRECT("'"&amp;$A263&amp;"'!"&amp;"$B:$B"),$D263,INDIRECT("'"&amp;$A263&amp;"'!"&amp;"$C:$C"),$E263,INDIRECT("'"&amp;$A263&amp;"'!"&amp;"$E:$E"),"&lt;="&amp;$G263,INDIRECT("'"&amp;$A263&amp;"'!"&amp;"$F:$F"),"&gt;="&amp;$G263)</f>
        <v>-200</v>
      </c>
      <c r="G263" s="217">
        <f>DATE(B263,1,1)</f>
        <v>50771</v>
      </c>
      <c r="I263" s="220" t="s">
        <v>112</v>
      </c>
      <c r="J263" s="215"/>
      <c r="K263" s="214"/>
      <c r="L263" s="209"/>
    </row>
    <row r="264" spans="1:12" s="139" customFormat="1" ht="14.75" hidden="1" x14ac:dyDescent="0.75">
      <c r="A264" s="313" t="s">
        <v>264</v>
      </c>
      <c r="B264" s="184">
        <v>2039</v>
      </c>
      <c r="C264" s="134" t="s">
        <v>10</v>
      </c>
      <c r="D264" s="184" t="s">
        <v>98</v>
      </c>
      <c r="E264" s="184" t="s">
        <v>97</v>
      </c>
      <c r="F264" s="130">
        <f ca="1">SUMIFS(INDIRECT("'"&amp;$A264&amp;"'!"&amp;"$D:$D"),INDIRECT("'"&amp;$A264&amp;"'!"&amp;"$B:$B"),$D264,INDIRECT("'"&amp;$A264&amp;"'!"&amp;"$C:$C"),$E264,INDIRECT("'"&amp;$A264&amp;"'!"&amp;"$E:$E"),"&lt;="&amp;$G264,INDIRECT("'"&amp;$A264&amp;"'!"&amp;"$F:$F"),"&gt;="&amp;$G264)</f>
        <v>3000</v>
      </c>
      <c r="G264" s="217">
        <f>DATE(B264,1,1)</f>
        <v>50771</v>
      </c>
      <c r="H264" s="134"/>
      <c r="I264" s="220" t="s">
        <v>112</v>
      </c>
      <c r="J264" s="215"/>
      <c r="K264" s="214"/>
      <c r="L264" s="209"/>
    </row>
    <row r="265" spans="1:12" s="139" customFormat="1" ht="14.75" hidden="1" x14ac:dyDescent="0.75">
      <c r="A265" s="313" t="s">
        <v>264</v>
      </c>
      <c r="B265" s="184">
        <v>2039</v>
      </c>
      <c r="C265" s="134" t="s">
        <v>15</v>
      </c>
      <c r="D265" s="168" t="s">
        <v>57</v>
      </c>
      <c r="E265" s="168" t="s">
        <v>74</v>
      </c>
      <c r="F265" s="130">
        <f ca="1">SUMIFS(INDIRECT("'"&amp;$A265&amp;"'!"&amp;"$D:$D"),INDIRECT("'"&amp;$A265&amp;"'!"&amp;"$B:$B"),$D265,INDIRECT("'"&amp;$A265&amp;"'!"&amp;"$C:$C"),$E265,INDIRECT("'"&amp;$A265&amp;"'!"&amp;"$E:$E"),"&lt;="&amp;$G265,INDIRECT("'"&amp;$A265&amp;"'!"&amp;"$F:$F"),"&gt;="&amp;$G265)</f>
        <v>1103.6508000000001</v>
      </c>
      <c r="G265" s="217">
        <f>DATE(B265,1,1)</f>
        <v>50771</v>
      </c>
      <c r="H265" s="210"/>
      <c r="I265" s="216" t="s">
        <v>112</v>
      </c>
      <c r="J265" s="215"/>
      <c r="K265" s="214"/>
      <c r="L265" s="209"/>
    </row>
    <row r="266" spans="1:12" s="139" customFormat="1" ht="14.75" hidden="1" x14ac:dyDescent="0.75">
      <c r="A266" s="313" t="s">
        <v>264</v>
      </c>
      <c r="B266" s="184">
        <v>2039</v>
      </c>
      <c r="C266" s="134" t="s">
        <v>11</v>
      </c>
      <c r="D266" s="168" t="s">
        <v>93</v>
      </c>
      <c r="E266" s="168" t="s">
        <v>92</v>
      </c>
      <c r="F266" s="130">
        <f ca="1">SUMIFS(INDIRECT("'"&amp;$A266&amp;"'!"&amp;"$D:$D"),INDIRECT("'"&amp;$A266&amp;"'!"&amp;"$B:$B"),$D266,INDIRECT("'"&amp;$A266&amp;"'!"&amp;"$C:$C"),$E266,INDIRECT("'"&amp;$A266&amp;"'!"&amp;"$E:$E"),"&lt;="&amp;$G266,INDIRECT("'"&amp;$A266&amp;"'!"&amp;"$F:$F"),"&gt;="&amp;$G266)</f>
        <v>-232.98</v>
      </c>
      <c r="G266" s="217">
        <f>DATE(B266,1,1)</f>
        <v>50771</v>
      </c>
      <c r="I266" s="220" t="s">
        <v>112</v>
      </c>
      <c r="J266" s="215"/>
      <c r="K266" s="214"/>
      <c r="L266" s="209"/>
    </row>
    <row r="267" spans="1:12" s="139" customFormat="1" ht="15.75" hidden="1" customHeight="1" x14ac:dyDescent="0.75">
      <c r="A267" s="313" t="s">
        <v>264</v>
      </c>
      <c r="B267" s="184">
        <v>2039</v>
      </c>
      <c r="C267" s="134" t="s">
        <v>11</v>
      </c>
      <c r="D267" s="168" t="s">
        <v>93</v>
      </c>
      <c r="E267" s="168" t="s">
        <v>94</v>
      </c>
      <c r="F267" s="130">
        <f ca="1">SUMIFS(INDIRECT("'"&amp;$A267&amp;"'!"&amp;"$D:$D"),INDIRECT("'"&amp;$A267&amp;"'!"&amp;"$B:$B"),$D267,INDIRECT("'"&amp;$A267&amp;"'!"&amp;"$C:$C"),$E267,INDIRECT("'"&amp;$A267&amp;"'!"&amp;"$E:$E"),"&lt;="&amp;$G267,INDIRECT("'"&amp;$A267&amp;"'!"&amp;"$F:$F"),"&gt;="&amp;$G267)</f>
        <v>-600</v>
      </c>
      <c r="G267" s="217">
        <f>DATE(B267,1,1)</f>
        <v>50771</v>
      </c>
      <c r="I267" s="220" t="s">
        <v>112</v>
      </c>
      <c r="J267" s="215"/>
      <c r="K267" s="214"/>
      <c r="L267" s="223"/>
    </row>
    <row r="268" spans="1:12" s="139" customFormat="1" ht="15.75" hidden="1" customHeight="1" x14ac:dyDescent="0.75">
      <c r="A268" s="313" t="s">
        <v>264</v>
      </c>
      <c r="B268" s="184">
        <v>2039</v>
      </c>
      <c r="C268" s="134" t="s">
        <v>11</v>
      </c>
      <c r="D268" s="184" t="s">
        <v>89</v>
      </c>
      <c r="E268" s="184" t="s">
        <v>274</v>
      </c>
      <c r="F268" s="130">
        <f ca="1">SUMIFS(INDIRECT("'"&amp;$A268&amp;"'!"&amp;"$D:$D"),INDIRECT("'"&amp;$A268&amp;"'!"&amp;"$B:$B"),$D268,INDIRECT("'"&amp;$A268&amp;"'!"&amp;"$C:$C"),$E268,INDIRECT("'"&amp;$A268&amp;"'!"&amp;"$E:$E"),"&lt;="&amp;$G268,INDIRECT("'"&amp;$A268&amp;"'!"&amp;"$F:$F"),"&gt;="&amp;$G268)</f>
        <v>1200</v>
      </c>
      <c r="G268" s="217">
        <f>DATE(B268,1,1)</f>
        <v>50771</v>
      </c>
      <c r="H268" s="134"/>
      <c r="I268" s="220" t="s">
        <v>112</v>
      </c>
      <c r="J268" s="218"/>
      <c r="K268" s="225"/>
      <c r="L268" s="209"/>
    </row>
    <row r="269" spans="1:12" s="139" customFormat="1" ht="15.75" hidden="1" customHeight="1" x14ac:dyDescent="0.75">
      <c r="A269" s="313" t="s">
        <v>264</v>
      </c>
      <c r="B269" s="184">
        <v>2039</v>
      </c>
      <c r="C269" s="134" t="s">
        <v>15</v>
      </c>
      <c r="D269" s="168" t="s">
        <v>57</v>
      </c>
      <c r="E269" s="168" t="s">
        <v>73</v>
      </c>
      <c r="F269" s="130">
        <f ca="1">SUMIFS(INDIRECT("'"&amp;$A269&amp;"'!"&amp;"$D:$D"),INDIRECT("'"&amp;$A269&amp;"'!"&amp;"$B:$B"),$D269,INDIRECT("'"&amp;$A269&amp;"'!"&amp;"$C:$C"),$E269,INDIRECT("'"&amp;$A269&amp;"'!"&amp;"$E:$E"),"&lt;="&amp;$G269,INDIRECT("'"&amp;$A269&amp;"'!"&amp;"$F:$F"),"&gt;="&amp;$G269)</f>
        <v>-176</v>
      </c>
      <c r="G269" s="217">
        <f>DATE(B269,1,1)</f>
        <v>50771</v>
      </c>
      <c r="H269" s="210"/>
      <c r="I269" s="216" t="s">
        <v>112</v>
      </c>
      <c r="J269" s="215"/>
      <c r="K269" s="214"/>
      <c r="L269" s="209"/>
    </row>
    <row r="270" spans="1:12" s="139" customFormat="1" ht="15.75" hidden="1" customHeight="1" x14ac:dyDescent="0.75">
      <c r="A270" s="313" t="s">
        <v>264</v>
      </c>
      <c r="B270" s="184">
        <v>2040</v>
      </c>
      <c r="C270" s="134" t="s">
        <v>11</v>
      </c>
      <c r="D270" s="184" t="s">
        <v>88</v>
      </c>
      <c r="E270" s="168" t="s">
        <v>5</v>
      </c>
      <c r="F270" s="130">
        <f ca="1">SUMIFS(INDIRECT("'"&amp;$A270&amp;"'!"&amp;"$D:$D"),INDIRECT("'"&amp;$A270&amp;"'!"&amp;"$B:$B"),$D270,INDIRECT("'"&amp;$A270&amp;"'!"&amp;"$C:$C"),$E270,INDIRECT("'"&amp;$A270&amp;"'!"&amp;"$E:$E"),"&lt;="&amp;$G270,INDIRECT("'"&amp;$A270&amp;"'!"&amp;"$F:$F"),"&gt;="&amp;$G270)</f>
        <v>0</v>
      </c>
      <c r="G270" s="217">
        <f>DATE(B270,1,1)</f>
        <v>51136</v>
      </c>
      <c r="H270" s="210"/>
      <c r="I270" s="220" t="s">
        <v>112</v>
      </c>
      <c r="J270" s="215"/>
      <c r="K270" s="214"/>
      <c r="L270" s="209"/>
    </row>
    <row r="271" spans="1:12" s="139" customFormat="1" ht="15.75" hidden="1" customHeight="1" x14ac:dyDescent="0.75">
      <c r="A271" s="313" t="s">
        <v>264</v>
      </c>
      <c r="B271" s="184">
        <v>2040</v>
      </c>
      <c r="C271" s="134" t="s">
        <v>11</v>
      </c>
      <c r="D271" s="168" t="s">
        <v>87</v>
      </c>
      <c r="E271" s="168" t="s">
        <v>5</v>
      </c>
      <c r="F271" s="130">
        <f ca="1">SUMIFS(INDIRECT("'"&amp;$A271&amp;"'!"&amp;"$D:$D"),INDIRECT("'"&amp;$A271&amp;"'!"&amp;"$B:$B"),$D271,INDIRECT("'"&amp;$A271&amp;"'!"&amp;"$C:$C"),$E271,INDIRECT("'"&amp;$A271&amp;"'!"&amp;"$E:$E"),"&lt;="&amp;$G271,INDIRECT("'"&amp;$A271&amp;"'!"&amp;"$F:$F"),"&gt;="&amp;$G271)</f>
        <v>-100</v>
      </c>
      <c r="G271" s="217">
        <f>DATE(B271,1,1)</f>
        <v>51136</v>
      </c>
      <c r="I271" s="220" t="s">
        <v>112</v>
      </c>
      <c r="J271" s="215"/>
      <c r="K271" s="214"/>
      <c r="L271" s="209"/>
    </row>
    <row r="272" spans="1:12" s="139" customFormat="1" ht="15.75" hidden="1" customHeight="1" x14ac:dyDescent="0.75">
      <c r="A272" s="313" t="s">
        <v>264</v>
      </c>
      <c r="B272" s="184">
        <v>2040</v>
      </c>
      <c r="C272" s="134" t="s">
        <v>11</v>
      </c>
      <c r="D272" s="168" t="s">
        <v>86</v>
      </c>
      <c r="E272" s="168" t="s">
        <v>5</v>
      </c>
      <c r="F272" s="130">
        <f ca="1">SUMIFS(INDIRECT("'"&amp;$A272&amp;"'!"&amp;"$D:$D"),INDIRECT("'"&amp;$A272&amp;"'!"&amp;"$B:$B"),$D272,INDIRECT("'"&amp;$A272&amp;"'!"&amp;"$C:$C"),$E272,INDIRECT("'"&amp;$A272&amp;"'!"&amp;"$E:$E"),"&lt;="&amp;$G272,INDIRECT("'"&amp;$A272&amp;"'!"&amp;"$F:$F"),"&gt;="&amp;$G272)</f>
        <v>-200</v>
      </c>
      <c r="G272" s="217">
        <f>DATE(B272,1,1)</f>
        <v>51136</v>
      </c>
      <c r="I272" s="220" t="s">
        <v>112</v>
      </c>
      <c r="J272" s="215"/>
      <c r="K272" s="214"/>
      <c r="L272" s="209"/>
    </row>
    <row r="273" spans="1:13" s="139" customFormat="1" ht="15.75" hidden="1" customHeight="1" x14ac:dyDescent="0.75">
      <c r="A273" s="313" t="s">
        <v>264</v>
      </c>
      <c r="B273" s="184">
        <v>2040</v>
      </c>
      <c r="C273" s="134" t="s">
        <v>10</v>
      </c>
      <c r="D273" s="184" t="s">
        <v>98</v>
      </c>
      <c r="E273" s="184" t="s">
        <v>97</v>
      </c>
      <c r="F273" s="130">
        <f ca="1">SUMIFS(INDIRECT("'"&amp;$A273&amp;"'!"&amp;"$D:$D"),INDIRECT("'"&amp;$A273&amp;"'!"&amp;"$B:$B"),$D273,INDIRECT("'"&amp;$A273&amp;"'!"&amp;"$C:$C"),$E273,INDIRECT("'"&amp;$A273&amp;"'!"&amp;"$E:$E"),"&lt;="&amp;$G273,INDIRECT("'"&amp;$A273&amp;"'!"&amp;"$F:$F"),"&gt;="&amp;$G273)</f>
        <v>3000</v>
      </c>
      <c r="G273" s="217">
        <f>DATE(B273,1,1)</f>
        <v>51136</v>
      </c>
      <c r="H273" s="134"/>
      <c r="I273" s="220" t="s">
        <v>112</v>
      </c>
      <c r="J273" s="215"/>
      <c r="K273" s="214"/>
      <c r="L273" s="209"/>
    </row>
    <row r="274" spans="1:13" s="194" customFormat="1" ht="15.75" hidden="1" customHeight="1" x14ac:dyDescent="0.75">
      <c r="A274" s="313" t="s">
        <v>264</v>
      </c>
      <c r="B274" s="184">
        <v>2040</v>
      </c>
      <c r="C274" s="134" t="s">
        <v>15</v>
      </c>
      <c r="D274" s="168" t="s">
        <v>57</v>
      </c>
      <c r="E274" s="168" t="s">
        <v>74</v>
      </c>
      <c r="F274" s="130">
        <f ca="1">SUMIFS(INDIRECT("'"&amp;$A274&amp;"'!"&amp;"$D:$D"),INDIRECT("'"&amp;$A274&amp;"'!"&amp;"$B:$B"),$D274,INDIRECT("'"&amp;$A274&amp;"'!"&amp;"$C:$C"),$E274,INDIRECT("'"&amp;$A274&amp;"'!"&amp;"$E:$E"),"&lt;="&amp;$G274,INDIRECT("'"&amp;$A274&amp;"'!"&amp;"$F:$F"),"&gt;="&amp;$G274)</f>
        <v>1103.6508000000001</v>
      </c>
      <c r="G274" s="217">
        <f>DATE(B274,1,1)</f>
        <v>51136</v>
      </c>
      <c r="H274" s="210"/>
      <c r="I274" s="216" t="s">
        <v>112</v>
      </c>
      <c r="J274" s="215"/>
      <c r="K274" s="214"/>
      <c r="L274" s="209"/>
      <c r="M274" s="139"/>
    </row>
    <row r="275" spans="1:13" s="139" customFormat="1" ht="15.75" hidden="1" customHeight="1" x14ac:dyDescent="0.75">
      <c r="A275" s="313" t="s">
        <v>264</v>
      </c>
      <c r="B275" s="184">
        <v>2040</v>
      </c>
      <c r="C275" s="134" t="s">
        <v>11</v>
      </c>
      <c r="D275" s="168" t="s">
        <v>93</v>
      </c>
      <c r="E275" s="168" t="s">
        <v>92</v>
      </c>
      <c r="F275" s="130">
        <f ca="1">SUMIFS(INDIRECT("'"&amp;$A275&amp;"'!"&amp;"$D:$D"),INDIRECT("'"&amp;$A275&amp;"'!"&amp;"$B:$B"),$D275,INDIRECT("'"&amp;$A275&amp;"'!"&amp;"$C:$C"),$E275,INDIRECT("'"&amp;$A275&amp;"'!"&amp;"$E:$E"),"&lt;="&amp;$G275,INDIRECT("'"&amp;$A275&amp;"'!"&amp;"$F:$F"),"&gt;="&amp;$G275)</f>
        <v>-232.98</v>
      </c>
      <c r="G275" s="217">
        <f>DATE(B275,1,1)</f>
        <v>51136</v>
      </c>
      <c r="I275" s="220" t="s">
        <v>112</v>
      </c>
      <c r="J275" s="215"/>
      <c r="K275" s="214"/>
      <c r="L275" s="209"/>
    </row>
    <row r="276" spans="1:13" s="139" customFormat="1" ht="15.75" hidden="1" customHeight="1" x14ac:dyDescent="0.75">
      <c r="A276" s="313" t="s">
        <v>264</v>
      </c>
      <c r="B276" s="184">
        <v>2040</v>
      </c>
      <c r="C276" s="134" t="s">
        <v>11</v>
      </c>
      <c r="D276" s="168" t="s">
        <v>93</v>
      </c>
      <c r="E276" s="168" t="s">
        <v>94</v>
      </c>
      <c r="F276" s="130">
        <f ca="1">SUMIFS(INDIRECT("'"&amp;$A276&amp;"'!"&amp;"$D:$D"),INDIRECT("'"&amp;$A276&amp;"'!"&amp;"$B:$B"),$D276,INDIRECT("'"&amp;$A276&amp;"'!"&amp;"$C:$C"),$E276,INDIRECT("'"&amp;$A276&amp;"'!"&amp;"$E:$E"),"&lt;="&amp;$G276,INDIRECT("'"&amp;$A276&amp;"'!"&amp;"$F:$F"),"&gt;="&amp;$G276)</f>
        <v>-600</v>
      </c>
      <c r="G276" s="217">
        <f>DATE(B276,1,1)</f>
        <v>51136</v>
      </c>
      <c r="I276" s="220" t="s">
        <v>112</v>
      </c>
      <c r="J276" s="215"/>
      <c r="K276" s="214"/>
      <c r="L276" s="223"/>
    </row>
    <row r="277" spans="1:13" s="139" customFormat="1" ht="15.75" hidden="1" customHeight="1" x14ac:dyDescent="0.75">
      <c r="A277" s="313" t="s">
        <v>264</v>
      </c>
      <c r="B277" s="184">
        <v>2040</v>
      </c>
      <c r="C277" s="134" t="s">
        <v>11</v>
      </c>
      <c r="D277" s="184" t="s">
        <v>89</v>
      </c>
      <c r="E277" s="184" t="s">
        <v>274</v>
      </c>
      <c r="F277" s="130">
        <f ca="1">SUMIFS(INDIRECT("'"&amp;$A277&amp;"'!"&amp;"$D:$D"),INDIRECT("'"&amp;$A277&amp;"'!"&amp;"$B:$B"),$D277,INDIRECT("'"&amp;$A277&amp;"'!"&amp;"$C:$C"),$E277,INDIRECT("'"&amp;$A277&amp;"'!"&amp;"$E:$E"),"&lt;="&amp;$G277,INDIRECT("'"&amp;$A277&amp;"'!"&amp;"$F:$F"),"&gt;="&amp;$G277)</f>
        <v>1200</v>
      </c>
      <c r="G277" s="217">
        <f>DATE(B277,1,1)</f>
        <v>51136</v>
      </c>
      <c r="H277" s="134"/>
      <c r="I277" s="220" t="s">
        <v>112</v>
      </c>
      <c r="J277" s="218"/>
      <c r="K277" s="225"/>
      <c r="L277" s="209"/>
    </row>
    <row r="278" spans="1:13" s="139" customFormat="1" ht="15.75" hidden="1" customHeight="1" x14ac:dyDescent="0.75">
      <c r="A278" s="313" t="s">
        <v>264</v>
      </c>
      <c r="B278" s="184">
        <v>2040</v>
      </c>
      <c r="C278" s="134" t="s">
        <v>15</v>
      </c>
      <c r="D278" s="168" t="s">
        <v>57</v>
      </c>
      <c r="E278" s="168" t="s">
        <v>73</v>
      </c>
      <c r="F278" s="130">
        <f ca="1">SUMIFS(INDIRECT("'"&amp;$A278&amp;"'!"&amp;"$D:$D"),INDIRECT("'"&amp;$A278&amp;"'!"&amp;"$B:$B"),$D278,INDIRECT("'"&amp;$A278&amp;"'!"&amp;"$C:$C"),$E278,INDIRECT("'"&amp;$A278&amp;"'!"&amp;"$E:$E"),"&lt;="&amp;$G278,INDIRECT("'"&amp;$A278&amp;"'!"&amp;"$F:$F"),"&gt;="&amp;$G278)</f>
        <v>-176</v>
      </c>
      <c r="G278" s="217">
        <f>DATE(B278,1,1)</f>
        <v>51136</v>
      </c>
      <c r="H278" s="210"/>
      <c r="I278" s="216" t="s">
        <v>112</v>
      </c>
      <c r="J278" s="215"/>
      <c r="K278" s="214"/>
      <c r="L278" s="209"/>
    </row>
    <row r="279" spans="1:13" s="139" customFormat="1" ht="15.75" hidden="1" customHeight="1" x14ac:dyDescent="0.75">
      <c r="A279" s="313" t="s">
        <v>264</v>
      </c>
      <c r="B279" s="184">
        <v>2041</v>
      </c>
      <c r="C279" s="134" t="s">
        <v>11</v>
      </c>
      <c r="D279" s="184" t="s">
        <v>88</v>
      </c>
      <c r="E279" s="168" t="s">
        <v>5</v>
      </c>
      <c r="F279" s="130">
        <f ca="1">SUMIFS(INDIRECT("'"&amp;$A279&amp;"'!"&amp;"$D:$D"),INDIRECT("'"&amp;$A279&amp;"'!"&amp;"$B:$B"),$D279,INDIRECT("'"&amp;$A279&amp;"'!"&amp;"$C:$C"),$E279,INDIRECT("'"&amp;$A279&amp;"'!"&amp;"$E:$E"),"&lt;="&amp;$G279,INDIRECT("'"&amp;$A279&amp;"'!"&amp;"$F:$F"),"&gt;="&amp;$G279)</f>
        <v>0</v>
      </c>
      <c r="G279" s="217">
        <f>DATE(B279,1,1)</f>
        <v>51502</v>
      </c>
      <c r="H279" s="210"/>
      <c r="I279" s="220" t="s">
        <v>112</v>
      </c>
      <c r="J279" s="215"/>
      <c r="K279" s="214"/>
      <c r="L279" s="209"/>
    </row>
    <row r="280" spans="1:13" s="139" customFormat="1" ht="15.75" hidden="1" customHeight="1" x14ac:dyDescent="0.75">
      <c r="A280" s="313" t="s">
        <v>264</v>
      </c>
      <c r="B280" s="184">
        <v>2041</v>
      </c>
      <c r="C280" s="134" t="s">
        <v>11</v>
      </c>
      <c r="D280" s="168" t="s">
        <v>87</v>
      </c>
      <c r="E280" s="168" t="s">
        <v>5</v>
      </c>
      <c r="F280" s="130">
        <f ca="1">SUMIFS(INDIRECT("'"&amp;$A280&amp;"'!"&amp;"$D:$D"),INDIRECT("'"&amp;$A280&amp;"'!"&amp;"$B:$B"),$D280,INDIRECT("'"&amp;$A280&amp;"'!"&amp;"$C:$C"),$E280,INDIRECT("'"&amp;$A280&amp;"'!"&amp;"$E:$E"),"&lt;="&amp;$G280,INDIRECT("'"&amp;$A280&amp;"'!"&amp;"$F:$F"),"&gt;="&amp;$G280)</f>
        <v>-100</v>
      </c>
      <c r="G280" s="217">
        <f>DATE(B280,1,1)</f>
        <v>51502</v>
      </c>
      <c r="I280" s="220" t="s">
        <v>112</v>
      </c>
      <c r="J280" s="215"/>
      <c r="K280" s="214"/>
      <c r="L280" s="209"/>
    </row>
    <row r="281" spans="1:13" s="139" customFormat="1" ht="15.75" hidden="1" customHeight="1" x14ac:dyDescent="0.75">
      <c r="A281" s="313" t="s">
        <v>264</v>
      </c>
      <c r="B281" s="184">
        <v>2041</v>
      </c>
      <c r="C281" s="134" t="s">
        <v>11</v>
      </c>
      <c r="D281" s="168" t="s">
        <v>86</v>
      </c>
      <c r="E281" s="168" t="s">
        <v>5</v>
      </c>
      <c r="F281" s="130">
        <f ca="1">SUMIFS(INDIRECT("'"&amp;$A281&amp;"'!"&amp;"$D:$D"),INDIRECT("'"&amp;$A281&amp;"'!"&amp;"$B:$B"),$D281,INDIRECT("'"&amp;$A281&amp;"'!"&amp;"$C:$C"),$E281,INDIRECT("'"&amp;$A281&amp;"'!"&amp;"$E:$E"),"&lt;="&amp;$G281,INDIRECT("'"&amp;$A281&amp;"'!"&amp;"$F:$F"),"&gt;="&amp;$G281)</f>
        <v>-200</v>
      </c>
      <c r="G281" s="217">
        <f>DATE(B281,1,1)</f>
        <v>51502</v>
      </c>
      <c r="I281" s="220" t="s">
        <v>112</v>
      </c>
      <c r="J281" s="215"/>
      <c r="K281" s="214"/>
      <c r="L281" s="209"/>
    </row>
    <row r="282" spans="1:13" s="139" customFormat="1" ht="15.75" hidden="1" customHeight="1" x14ac:dyDescent="0.75">
      <c r="A282" s="313" t="s">
        <v>264</v>
      </c>
      <c r="B282" s="184">
        <v>2041</v>
      </c>
      <c r="C282" s="134" t="s">
        <v>10</v>
      </c>
      <c r="D282" s="184" t="s">
        <v>98</v>
      </c>
      <c r="E282" s="184" t="s">
        <v>97</v>
      </c>
      <c r="F282" s="130">
        <f ca="1">SUMIFS(INDIRECT("'"&amp;$A282&amp;"'!"&amp;"$D:$D"),INDIRECT("'"&amp;$A282&amp;"'!"&amp;"$B:$B"),$D282,INDIRECT("'"&amp;$A282&amp;"'!"&amp;"$C:$C"),$E282,INDIRECT("'"&amp;$A282&amp;"'!"&amp;"$E:$E"),"&lt;="&amp;$G282,INDIRECT("'"&amp;$A282&amp;"'!"&amp;"$F:$F"),"&gt;="&amp;$G282)</f>
        <v>3000</v>
      </c>
      <c r="G282" s="217">
        <f>DATE(B282,1,1)</f>
        <v>51502</v>
      </c>
      <c r="H282" s="134"/>
      <c r="I282" s="220" t="s">
        <v>112</v>
      </c>
      <c r="J282" s="215"/>
      <c r="K282" s="214"/>
      <c r="L282" s="209"/>
    </row>
    <row r="283" spans="1:13" s="139" customFormat="1" ht="15.75" hidden="1" customHeight="1" x14ac:dyDescent="0.75">
      <c r="A283" s="313" t="s">
        <v>264</v>
      </c>
      <c r="B283" s="184">
        <v>2041</v>
      </c>
      <c r="C283" s="134" t="s">
        <v>15</v>
      </c>
      <c r="D283" s="168" t="s">
        <v>57</v>
      </c>
      <c r="E283" s="168" t="s">
        <v>74</v>
      </c>
      <c r="F283" s="130">
        <f ca="1">SUMIFS(INDIRECT("'"&amp;$A283&amp;"'!"&amp;"$D:$D"),INDIRECT("'"&amp;$A283&amp;"'!"&amp;"$B:$B"),$D283,INDIRECT("'"&amp;$A283&amp;"'!"&amp;"$C:$C"),$E283,INDIRECT("'"&amp;$A283&amp;"'!"&amp;"$E:$E"),"&lt;="&amp;$G283,INDIRECT("'"&amp;$A283&amp;"'!"&amp;"$F:$F"),"&gt;="&amp;$G283)</f>
        <v>1103.6508000000001</v>
      </c>
      <c r="G283" s="217">
        <f>DATE(B283,1,1)</f>
        <v>51502</v>
      </c>
      <c r="H283" s="210"/>
      <c r="I283" s="216" t="s">
        <v>112</v>
      </c>
      <c r="J283" s="215"/>
      <c r="K283" s="214"/>
      <c r="L283" s="209"/>
    </row>
    <row r="284" spans="1:13" s="139" customFormat="1" ht="15.75" hidden="1" customHeight="1" x14ac:dyDescent="0.75">
      <c r="A284" s="313" t="s">
        <v>264</v>
      </c>
      <c r="B284" s="184">
        <v>2041</v>
      </c>
      <c r="C284" s="134" t="s">
        <v>11</v>
      </c>
      <c r="D284" s="168" t="s">
        <v>93</v>
      </c>
      <c r="E284" s="168" t="s">
        <v>92</v>
      </c>
      <c r="F284" s="130">
        <f ca="1">SUMIFS(INDIRECT("'"&amp;$A284&amp;"'!"&amp;"$D:$D"),INDIRECT("'"&amp;$A284&amp;"'!"&amp;"$B:$B"),$D284,INDIRECT("'"&amp;$A284&amp;"'!"&amp;"$C:$C"),$E284,INDIRECT("'"&amp;$A284&amp;"'!"&amp;"$E:$E"),"&lt;="&amp;$G284,INDIRECT("'"&amp;$A284&amp;"'!"&amp;"$F:$F"),"&gt;="&amp;$G284)</f>
        <v>-232.98</v>
      </c>
      <c r="G284" s="217">
        <f>DATE(B284,1,1)</f>
        <v>51502</v>
      </c>
      <c r="I284" s="220" t="s">
        <v>112</v>
      </c>
      <c r="J284" s="215"/>
      <c r="K284" s="214"/>
      <c r="L284" s="209"/>
    </row>
    <row r="285" spans="1:13" s="139" customFormat="1" ht="15.75" hidden="1" customHeight="1" x14ac:dyDescent="0.75">
      <c r="A285" s="313" t="s">
        <v>264</v>
      </c>
      <c r="B285" s="184">
        <v>2041</v>
      </c>
      <c r="C285" s="134" t="s">
        <v>11</v>
      </c>
      <c r="D285" s="168" t="s">
        <v>93</v>
      </c>
      <c r="E285" s="168" t="s">
        <v>94</v>
      </c>
      <c r="F285" s="130">
        <f ca="1">SUMIFS(INDIRECT("'"&amp;$A285&amp;"'!"&amp;"$D:$D"),INDIRECT("'"&amp;$A285&amp;"'!"&amp;"$B:$B"),$D285,INDIRECT("'"&amp;$A285&amp;"'!"&amp;"$C:$C"),$E285,INDIRECT("'"&amp;$A285&amp;"'!"&amp;"$E:$E"),"&lt;="&amp;$G285,INDIRECT("'"&amp;$A285&amp;"'!"&amp;"$F:$F"),"&gt;="&amp;$G285)</f>
        <v>-600</v>
      </c>
      <c r="G285" s="217">
        <f>DATE(B285,1,1)</f>
        <v>51502</v>
      </c>
      <c r="I285" s="220" t="s">
        <v>112</v>
      </c>
      <c r="J285" s="215"/>
      <c r="K285" s="214"/>
      <c r="L285" s="223"/>
    </row>
    <row r="286" spans="1:13" s="139" customFormat="1" ht="15.75" hidden="1" customHeight="1" x14ac:dyDescent="0.75">
      <c r="A286" s="313" t="s">
        <v>264</v>
      </c>
      <c r="B286" s="184">
        <v>2041</v>
      </c>
      <c r="C286" s="134" t="s">
        <v>11</v>
      </c>
      <c r="D286" s="184" t="s">
        <v>89</v>
      </c>
      <c r="E286" s="184" t="s">
        <v>274</v>
      </c>
      <c r="F286" s="130">
        <f ca="1">SUMIFS(INDIRECT("'"&amp;$A286&amp;"'!"&amp;"$D:$D"),INDIRECT("'"&amp;$A286&amp;"'!"&amp;"$B:$B"),$D286,INDIRECT("'"&amp;$A286&amp;"'!"&amp;"$C:$C"),$E286,INDIRECT("'"&amp;$A286&amp;"'!"&amp;"$E:$E"),"&lt;="&amp;$G286,INDIRECT("'"&amp;$A286&amp;"'!"&amp;"$F:$F"),"&gt;="&amp;$G286)</f>
        <v>1200</v>
      </c>
      <c r="G286" s="217">
        <f>DATE(B286,1,1)</f>
        <v>51502</v>
      </c>
      <c r="H286" s="134"/>
      <c r="I286" s="220" t="s">
        <v>112</v>
      </c>
      <c r="J286" s="218"/>
      <c r="K286" s="225"/>
      <c r="L286" s="209"/>
    </row>
    <row r="287" spans="1:13" s="139" customFormat="1" ht="15.75" hidden="1" customHeight="1" x14ac:dyDescent="0.75">
      <c r="A287" s="313" t="s">
        <v>264</v>
      </c>
      <c r="B287" s="184">
        <v>2041</v>
      </c>
      <c r="C287" s="134" t="s">
        <v>15</v>
      </c>
      <c r="D287" s="168" t="s">
        <v>57</v>
      </c>
      <c r="E287" s="168" t="s">
        <v>73</v>
      </c>
      <c r="F287" s="130">
        <f ca="1">SUMIFS(INDIRECT("'"&amp;$A287&amp;"'!"&amp;"$D:$D"),INDIRECT("'"&amp;$A287&amp;"'!"&amp;"$B:$B"),$D287,INDIRECT("'"&amp;$A287&amp;"'!"&amp;"$C:$C"),$E287,INDIRECT("'"&amp;$A287&amp;"'!"&amp;"$E:$E"),"&lt;="&amp;$G287,INDIRECT("'"&amp;$A287&amp;"'!"&amp;"$F:$F"),"&gt;="&amp;$G287)</f>
        <v>-176</v>
      </c>
      <c r="G287" s="217">
        <f>DATE(B287,1,1)</f>
        <v>51502</v>
      </c>
      <c r="H287" s="210"/>
      <c r="I287" s="216" t="s">
        <v>112</v>
      </c>
      <c r="J287" s="215"/>
      <c r="K287" s="214"/>
      <c r="L287" s="209"/>
    </row>
    <row r="288" spans="1:13" s="139" customFormat="1" ht="15.75" hidden="1" customHeight="1" x14ac:dyDescent="0.75">
      <c r="A288" s="313" t="s">
        <v>264</v>
      </c>
      <c r="B288" s="184">
        <v>2042</v>
      </c>
      <c r="C288" s="134" t="s">
        <v>11</v>
      </c>
      <c r="D288" s="184" t="s">
        <v>88</v>
      </c>
      <c r="E288" s="168" t="s">
        <v>5</v>
      </c>
      <c r="F288" s="130">
        <f ca="1">SUMIFS(INDIRECT("'"&amp;$A288&amp;"'!"&amp;"$D:$D"),INDIRECT("'"&amp;$A288&amp;"'!"&amp;"$B:$B"),$D288,INDIRECT("'"&amp;$A288&amp;"'!"&amp;"$C:$C"),$E288,INDIRECT("'"&amp;$A288&amp;"'!"&amp;"$E:$E"),"&lt;="&amp;$G288,INDIRECT("'"&amp;$A288&amp;"'!"&amp;"$F:$F"),"&gt;="&amp;$G288)</f>
        <v>0</v>
      </c>
      <c r="G288" s="217">
        <f>DATE(B288,1,1)</f>
        <v>51867</v>
      </c>
      <c r="H288" s="210"/>
      <c r="I288" s="220" t="s">
        <v>112</v>
      </c>
      <c r="J288" s="215"/>
      <c r="K288" s="214"/>
      <c r="L288" s="209"/>
    </row>
    <row r="289" spans="1:12" s="139" customFormat="1" ht="15.75" hidden="1" customHeight="1" x14ac:dyDescent="0.75">
      <c r="A289" s="313" t="s">
        <v>264</v>
      </c>
      <c r="B289" s="184">
        <v>2042</v>
      </c>
      <c r="C289" s="134" t="s">
        <v>11</v>
      </c>
      <c r="D289" s="168" t="s">
        <v>87</v>
      </c>
      <c r="E289" s="168" t="s">
        <v>5</v>
      </c>
      <c r="F289" s="130">
        <f ca="1">SUMIFS(INDIRECT("'"&amp;$A289&amp;"'!"&amp;"$D:$D"),INDIRECT("'"&amp;$A289&amp;"'!"&amp;"$B:$B"),$D289,INDIRECT("'"&amp;$A289&amp;"'!"&amp;"$C:$C"),$E289,INDIRECT("'"&amp;$A289&amp;"'!"&amp;"$E:$E"),"&lt;="&amp;$G289,INDIRECT("'"&amp;$A289&amp;"'!"&amp;"$F:$F"),"&gt;="&amp;$G289)</f>
        <v>-100</v>
      </c>
      <c r="G289" s="217">
        <f>DATE(B289,1,1)</f>
        <v>51867</v>
      </c>
      <c r="I289" s="220" t="s">
        <v>112</v>
      </c>
      <c r="J289" s="215"/>
      <c r="K289" s="214"/>
      <c r="L289" s="209"/>
    </row>
    <row r="290" spans="1:12" s="139" customFormat="1" ht="15.75" hidden="1" customHeight="1" x14ac:dyDescent="0.75">
      <c r="A290" s="313" t="s">
        <v>264</v>
      </c>
      <c r="B290" s="184">
        <v>2042</v>
      </c>
      <c r="C290" s="134" t="s">
        <v>11</v>
      </c>
      <c r="D290" s="168" t="s">
        <v>86</v>
      </c>
      <c r="E290" s="168" t="s">
        <v>5</v>
      </c>
      <c r="F290" s="130">
        <f ca="1">SUMIFS(INDIRECT("'"&amp;$A290&amp;"'!"&amp;"$D:$D"),INDIRECT("'"&amp;$A290&amp;"'!"&amp;"$B:$B"),$D290,INDIRECT("'"&amp;$A290&amp;"'!"&amp;"$C:$C"),$E290,INDIRECT("'"&amp;$A290&amp;"'!"&amp;"$E:$E"),"&lt;="&amp;$G290,INDIRECT("'"&amp;$A290&amp;"'!"&amp;"$F:$F"),"&gt;="&amp;$G290)</f>
        <v>-200</v>
      </c>
      <c r="G290" s="217">
        <f>DATE(B290,1,1)</f>
        <v>51867</v>
      </c>
      <c r="I290" s="220" t="s">
        <v>112</v>
      </c>
      <c r="J290" s="215"/>
      <c r="K290" s="214"/>
      <c r="L290" s="209"/>
    </row>
    <row r="291" spans="1:12" s="139" customFormat="1" ht="15.75" hidden="1" customHeight="1" x14ac:dyDescent="0.75">
      <c r="A291" s="313" t="s">
        <v>264</v>
      </c>
      <c r="B291" s="184">
        <v>2042</v>
      </c>
      <c r="C291" s="134" t="s">
        <v>10</v>
      </c>
      <c r="D291" s="184" t="s">
        <v>98</v>
      </c>
      <c r="E291" s="184" t="s">
        <v>97</v>
      </c>
      <c r="F291" s="130">
        <f ca="1">SUMIFS(INDIRECT("'"&amp;$A291&amp;"'!"&amp;"$D:$D"),INDIRECT("'"&amp;$A291&amp;"'!"&amp;"$B:$B"),$D291,INDIRECT("'"&amp;$A291&amp;"'!"&amp;"$C:$C"),$E291,INDIRECT("'"&amp;$A291&amp;"'!"&amp;"$E:$E"),"&lt;="&amp;$G291,INDIRECT("'"&amp;$A291&amp;"'!"&amp;"$F:$F"),"&gt;="&amp;$G291)</f>
        <v>3000</v>
      </c>
      <c r="G291" s="217">
        <f>DATE(B291,1,1)</f>
        <v>51867</v>
      </c>
      <c r="H291" s="134"/>
      <c r="I291" s="220" t="s">
        <v>112</v>
      </c>
      <c r="J291" s="215"/>
      <c r="K291" s="214"/>
      <c r="L291" s="209"/>
    </row>
    <row r="292" spans="1:12" s="139" customFormat="1" ht="15.75" hidden="1" customHeight="1" x14ac:dyDescent="0.75">
      <c r="A292" s="313" t="s">
        <v>264</v>
      </c>
      <c r="B292" s="184">
        <v>2042</v>
      </c>
      <c r="C292" s="134" t="s">
        <v>15</v>
      </c>
      <c r="D292" s="168" t="s">
        <v>57</v>
      </c>
      <c r="E292" s="168" t="s">
        <v>74</v>
      </c>
      <c r="F292" s="130">
        <f ca="1">SUMIFS(INDIRECT("'"&amp;$A292&amp;"'!"&amp;"$D:$D"),INDIRECT("'"&amp;$A292&amp;"'!"&amp;"$B:$B"),$D292,INDIRECT("'"&amp;$A292&amp;"'!"&amp;"$C:$C"),$E292,INDIRECT("'"&amp;$A292&amp;"'!"&amp;"$E:$E"),"&lt;="&amp;$G292,INDIRECT("'"&amp;$A292&amp;"'!"&amp;"$F:$F"),"&gt;="&amp;$G292)</f>
        <v>1103.6508000000001</v>
      </c>
      <c r="G292" s="217">
        <f>DATE(B292,1,1)</f>
        <v>51867</v>
      </c>
      <c r="H292" s="210"/>
      <c r="I292" s="216" t="s">
        <v>112</v>
      </c>
      <c r="J292" s="215"/>
      <c r="K292" s="214"/>
      <c r="L292" s="209"/>
    </row>
    <row r="293" spans="1:12" s="139" customFormat="1" ht="15.75" hidden="1" customHeight="1" x14ac:dyDescent="0.75">
      <c r="A293" s="313" t="s">
        <v>264</v>
      </c>
      <c r="B293" s="184">
        <v>2042</v>
      </c>
      <c r="C293" s="134" t="s">
        <v>11</v>
      </c>
      <c r="D293" s="168" t="s">
        <v>93</v>
      </c>
      <c r="E293" s="168" t="s">
        <v>92</v>
      </c>
      <c r="F293" s="130">
        <f ca="1">SUMIFS(INDIRECT("'"&amp;$A293&amp;"'!"&amp;"$D:$D"),INDIRECT("'"&amp;$A293&amp;"'!"&amp;"$B:$B"),$D293,INDIRECT("'"&amp;$A293&amp;"'!"&amp;"$C:$C"),$E293,INDIRECT("'"&amp;$A293&amp;"'!"&amp;"$E:$E"),"&lt;="&amp;$G293,INDIRECT("'"&amp;$A293&amp;"'!"&amp;"$F:$F"),"&gt;="&amp;$G293)</f>
        <v>-232.98</v>
      </c>
      <c r="G293" s="217">
        <f>DATE(B293,1,1)</f>
        <v>51867</v>
      </c>
      <c r="I293" s="220" t="s">
        <v>112</v>
      </c>
      <c r="J293" s="215"/>
      <c r="K293" s="214"/>
      <c r="L293" s="209"/>
    </row>
    <row r="294" spans="1:12" s="139" customFormat="1" ht="15.75" hidden="1" customHeight="1" x14ac:dyDescent="0.75">
      <c r="A294" s="313" t="s">
        <v>264</v>
      </c>
      <c r="B294" s="184">
        <v>2042</v>
      </c>
      <c r="C294" s="134" t="s">
        <v>11</v>
      </c>
      <c r="D294" s="168" t="s">
        <v>93</v>
      </c>
      <c r="E294" s="168" t="s">
        <v>94</v>
      </c>
      <c r="F294" s="130">
        <f ca="1">SUMIFS(INDIRECT("'"&amp;$A294&amp;"'!"&amp;"$D:$D"),INDIRECT("'"&amp;$A294&amp;"'!"&amp;"$B:$B"),$D294,INDIRECT("'"&amp;$A294&amp;"'!"&amp;"$C:$C"),$E294,INDIRECT("'"&amp;$A294&amp;"'!"&amp;"$E:$E"),"&lt;="&amp;$G294,INDIRECT("'"&amp;$A294&amp;"'!"&amp;"$F:$F"),"&gt;="&amp;$G294)</f>
        <v>-600</v>
      </c>
      <c r="G294" s="217">
        <f>DATE(B294,1,1)</f>
        <v>51867</v>
      </c>
      <c r="I294" s="220" t="s">
        <v>112</v>
      </c>
      <c r="J294" s="215"/>
      <c r="K294" s="214"/>
      <c r="L294" s="223"/>
    </row>
    <row r="295" spans="1:12" s="139" customFormat="1" ht="15.75" hidden="1" customHeight="1" x14ac:dyDescent="0.75">
      <c r="A295" s="313" t="s">
        <v>264</v>
      </c>
      <c r="B295" s="184">
        <v>2042</v>
      </c>
      <c r="C295" s="134" t="s">
        <v>11</v>
      </c>
      <c r="D295" s="184" t="s">
        <v>89</v>
      </c>
      <c r="E295" s="184" t="s">
        <v>274</v>
      </c>
      <c r="F295" s="130">
        <f ca="1">SUMIFS(INDIRECT("'"&amp;$A295&amp;"'!"&amp;"$D:$D"),INDIRECT("'"&amp;$A295&amp;"'!"&amp;"$B:$B"),$D295,INDIRECT("'"&amp;$A295&amp;"'!"&amp;"$C:$C"),$E295,INDIRECT("'"&amp;$A295&amp;"'!"&amp;"$E:$E"),"&lt;="&amp;$G295,INDIRECT("'"&amp;$A295&amp;"'!"&amp;"$F:$F"),"&gt;="&amp;$G295)</f>
        <v>1200</v>
      </c>
      <c r="G295" s="217">
        <f>DATE(B295,1,1)</f>
        <v>51867</v>
      </c>
      <c r="H295" s="134"/>
      <c r="I295" s="220" t="s">
        <v>112</v>
      </c>
      <c r="J295" s="218"/>
      <c r="K295" s="225"/>
      <c r="L295" s="209"/>
    </row>
    <row r="296" spans="1:12" s="139" customFormat="1" ht="15.75" hidden="1" customHeight="1" x14ac:dyDescent="0.75">
      <c r="A296" s="313" t="s">
        <v>264</v>
      </c>
      <c r="B296" s="184">
        <v>2042</v>
      </c>
      <c r="C296" s="134" t="s">
        <v>15</v>
      </c>
      <c r="D296" s="168" t="s">
        <v>57</v>
      </c>
      <c r="E296" s="168" t="s">
        <v>73</v>
      </c>
      <c r="F296" s="130">
        <f ca="1">SUMIFS(INDIRECT("'"&amp;$A296&amp;"'!"&amp;"$D:$D"),INDIRECT("'"&amp;$A296&amp;"'!"&amp;"$B:$B"),$D296,INDIRECT("'"&amp;$A296&amp;"'!"&amp;"$C:$C"),$E296,INDIRECT("'"&amp;$A296&amp;"'!"&amp;"$E:$E"),"&lt;="&amp;$G296,INDIRECT("'"&amp;$A296&amp;"'!"&amp;"$F:$F"),"&gt;="&amp;$G296)</f>
        <v>-176</v>
      </c>
      <c r="G296" s="217">
        <f>DATE(B296,1,1)</f>
        <v>51867</v>
      </c>
      <c r="H296" s="210"/>
      <c r="I296" s="216" t="s">
        <v>112</v>
      </c>
      <c r="J296" s="215"/>
      <c r="K296" s="214"/>
      <c r="L296" s="209"/>
    </row>
    <row r="297" spans="1:12" s="139" customFormat="1" ht="15.75" hidden="1" customHeight="1" x14ac:dyDescent="0.75">
      <c r="A297" s="313" t="s">
        <v>264</v>
      </c>
      <c r="B297" s="184">
        <v>2043</v>
      </c>
      <c r="C297" s="134" t="s">
        <v>11</v>
      </c>
      <c r="D297" s="184" t="s">
        <v>88</v>
      </c>
      <c r="E297" s="168" t="s">
        <v>5</v>
      </c>
      <c r="F297" s="130">
        <f ca="1">SUMIFS(INDIRECT("'"&amp;$A297&amp;"'!"&amp;"$D:$D"),INDIRECT("'"&amp;$A297&amp;"'!"&amp;"$B:$B"),$D297,INDIRECT("'"&amp;$A297&amp;"'!"&amp;"$C:$C"),$E297,INDIRECT("'"&amp;$A297&amp;"'!"&amp;"$E:$E"),"&lt;="&amp;$G297,INDIRECT("'"&amp;$A297&amp;"'!"&amp;"$F:$F"),"&gt;="&amp;$G297)</f>
        <v>0</v>
      </c>
      <c r="G297" s="217">
        <f>DATE(B297,1,1)</f>
        <v>52232</v>
      </c>
      <c r="H297" s="210"/>
      <c r="I297" s="220" t="s">
        <v>112</v>
      </c>
      <c r="J297" s="215"/>
      <c r="K297" s="214"/>
      <c r="L297" s="209"/>
    </row>
    <row r="298" spans="1:12" s="139" customFormat="1" ht="15.75" hidden="1" customHeight="1" x14ac:dyDescent="0.75">
      <c r="A298" s="313" t="s">
        <v>264</v>
      </c>
      <c r="B298" s="184">
        <v>2043</v>
      </c>
      <c r="C298" s="134" t="s">
        <v>11</v>
      </c>
      <c r="D298" s="168" t="s">
        <v>87</v>
      </c>
      <c r="E298" s="168" t="s">
        <v>5</v>
      </c>
      <c r="F298" s="130">
        <f ca="1">SUMIFS(INDIRECT("'"&amp;$A298&amp;"'!"&amp;"$D:$D"),INDIRECT("'"&amp;$A298&amp;"'!"&amp;"$B:$B"),$D298,INDIRECT("'"&amp;$A298&amp;"'!"&amp;"$C:$C"),$E298,INDIRECT("'"&amp;$A298&amp;"'!"&amp;"$E:$E"),"&lt;="&amp;$G298,INDIRECT("'"&amp;$A298&amp;"'!"&amp;"$F:$F"),"&gt;="&amp;$G298)</f>
        <v>-100</v>
      </c>
      <c r="G298" s="217">
        <f>DATE(B298,1,1)</f>
        <v>52232</v>
      </c>
      <c r="I298" s="220" t="s">
        <v>112</v>
      </c>
      <c r="J298" s="215"/>
      <c r="K298" s="214"/>
      <c r="L298" s="209"/>
    </row>
    <row r="299" spans="1:12" s="139" customFormat="1" ht="15.75" hidden="1" customHeight="1" x14ac:dyDescent="0.75">
      <c r="A299" s="313" t="s">
        <v>264</v>
      </c>
      <c r="B299" s="184">
        <v>2043</v>
      </c>
      <c r="C299" s="134" t="s">
        <v>11</v>
      </c>
      <c r="D299" s="168" t="s">
        <v>86</v>
      </c>
      <c r="E299" s="168" t="s">
        <v>5</v>
      </c>
      <c r="F299" s="130">
        <f ca="1">SUMIFS(INDIRECT("'"&amp;$A299&amp;"'!"&amp;"$D:$D"),INDIRECT("'"&amp;$A299&amp;"'!"&amp;"$B:$B"),$D299,INDIRECT("'"&amp;$A299&amp;"'!"&amp;"$C:$C"),$E299,INDIRECT("'"&amp;$A299&amp;"'!"&amp;"$E:$E"),"&lt;="&amp;$G299,INDIRECT("'"&amp;$A299&amp;"'!"&amp;"$F:$F"),"&gt;="&amp;$G299)</f>
        <v>-200</v>
      </c>
      <c r="G299" s="217">
        <f>DATE(B299,1,1)</f>
        <v>52232</v>
      </c>
      <c r="I299" s="220" t="s">
        <v>112</v>
      </c>
      <c r="J299" s="215"/>
      <c r="K299" s="214"/>
      <c r="L299" s="209"/>
    </row>
    <row r="300" spans="1:12" s="139" customFormat="1" ht="15.75" hidden="1" customHeight="1" x14ac:dyDescent="0.75">
      <c r="A300" s="313" t="s">
        <v>264</v>
      </c>
      <c r="B300" s="184">
        <v>2043</v>
      </c>
      <c r="C300" s="134" t="s">
        <v>10</v>
      </c>
      <c r="D300" s="184" t="s">
        <v>98</v>
      </c>
      <c r="E300" s="184" t="s">
        <v>97</v>
      </c>
      <c r="F300" s="130">
        <f ca="1">SUMIFS(INDIRECT("'"&amp;$A300&amp;"'!"&amp;"$D:$D"),INDIRECT("'"&amp;$A300&amp;"'!"&amp;"$B:$B"),$D300,INDIRECT("'"&amp;$A300&amp;"'!"&amp;"$C:$C"),$E300,INDIRECT("'"&amp;$A300&amp;"'!"&amp;"$E:$E"),"&lt;="&amp;$G300,INDIRECT("'"&amp;$A300&amp;"'!"&amp;"$F:$F"),"&gt;="&amp;$G300)</f>
        <v>3000</v>
      </c>
      <c r="G300" s="217">
        <f>DATE(B300,1,1)</f>
        <v>52232</v>
      </c>
      <c r="H300" s="134"/>
      <c r="I300" s="220" t="s">
        <v>112</v>
      </c>
      <c r="J300" s="215"/>
      <c r="K300" s="214"/>
      <c r="L300" s="209"/>
    </row>
    <row r="301" spans="1:12" s="139" customFormat="1" ht="15.75" hidden="1" customHeight="1" x14ac:dyDescent="0.75">
      <c r="A301" s="313" t="s">
        <v>264</v>
      </c>
      <c r="B301" s="184">
        <v>2043</v>
      </c>
      <c r="C301" s="134" t="s">
        <v>15</v>
      </c>
      <c r="D301" s="168" t="s">
        <v>57</v>
      </c>
      <c r="E301" s="168" t="s">
        <v>74</v>
      </c>
      <c r="F301" s="130">
        <f ca="1">SUMIFS(INDIRECT("'"&amp;$A301&amp;"'!"&amp;"$D:$D"),INDIRECT("'"&amp;$A301&amp;"'!"&amp;"$B:$B"),$D301,INDIRECT("'"&amp;$A301&amp;"'!"&amp;"$C:$C"),$E301,INDIRECT("'"&amp;$A301&amp;"'!"&amp;"$E:$E"),"&lt;="&amp;$G301,INDIRECT("'"&amp;$A301&amp;"'!"&amp;"$F:$F"),"&gt;="&amp;$G301)</f>
        <v>1103.6508000000001</v>
      </c>
      <c r="G301" s="217">
        <f>DATE(B301,1,1)</f>
        <v>52232</v>
      </c>
      <c r="H301" s="210"/>
      <c r="I301" s="216" t="s">
        <v>112</v>
      </c>
      <c r="J301" s="215"/>
      <c r="K301" s="214"/>
      <c r="L301" s="209"/>
    </row>
    <row r="302" spans="1:12" s="139" customFormat="1" ht="15.75" hidden="1" customHeight="1" x14ac:dyDescent="0.75">
      <c r="A302" s="313" t="s">
        <v>264</v>
      </c>
      <c r="B302" s="184">
        <v>2043</v>
      </c>
      <c r="C302" s="134" t="s">
        <v>11</v>
      </c>
      <c r="D302" s="168" t="s">
        <v>93</v>
      </c>
      <c r="E302" s="168" t="s">
        <v>92</v>
      </c>
      <c r="F302" s="130">
        <f ca="1">SUMIFS(INDIRECT("'"&amp;$A302&amp;"'!"&amp;"$D:$D"),INDIRECT("'"&amp;$A302&amp;"'!"&amp;"$B:$B"),$D302,INDIRECT("'"&amp;$A302&amp;"'!"&amp;"$C:$C"),$E302,INDIRECT("'"&amp;$A302&amp;"'!"&amp;"$E:$E"),"&lt;="&amp;$G302,INDIRECT("'"&amp;$A302&amp;"'!"&amp;"$F:$F"),"&gt;="&amp;$G302)</f>
        <v>-232.98</v>
      </c>
      <c r="G302" s="217">
        <f>DATE(B302,1,1)</f>
        <v>52232</v>
      </c>
      <c r="I302" s="220" t="s">
        <v>112</v>
      </c>
      <c r="J302" s="215"/>
      <c r="K302" s="214"/>
      <c r="L302" s="209"/>
    </row>
    <row r="303" spans="1:12" s="139" customFormat="1" ht="15.75" hidden="1" customHeight="1" x14ac:dyDescent="0.75">
      <c r="A303" s="313" t="s">
        <v>264</v>
      </c>
      <c r="B303" s="184">
        <v>2043</v>
      </c>
      <c r="C303" s="134" t="s">
        <v>11</v>
      </c>
      <c r="D303" s="168" t="s">
        <v>93</v>
      </c>
      <c r="E303" s="168" t="s">
        <v>94</v>
      </c>
      <c r="F303" s="130">
        <f ca="1">SUMIFS(INDIRECT("'"&amp;$A303&amp;"'!"&amp;"$D:$D"),INDIRECT("'"&amp;$A303&amp;"'!"&amp;"$B:$B"),$D303,INDIRECT("'"&amp;$A303&amp;"'!"&amp;"$C:$C"),$E303,INDIRECT("'"&amp;$A303&amp;"'!"&amp;"$E:$E"),"&lt;="&amp;$G303,INDIRECT("'"&amp;$A303&amp;"'!"&amp;"$F:$F"),"&gt;="&amp;$G303)</f>
        <v>-600</v>
      </c>
      <c r="G303" s="217">
        <f>DATE(B303,1,1)</f>
        <v>52232</v>
      </c>
      <c r="I303" s="220" t="s">
        <v>112</v>
      </c>
      <c r="J303" s="215"/>
      <c r="K303" s="214"/>
      <c r="L303" s="223"/>
    </row>
    <row r="304" spans="1:12" s="139" customFormat="1" ht="15.75" hidden="1" customHeight="1" x14ac:dyDescent="0.75">
      <c r="A304" s="313" t="s">
        <v>264</v>
      </c>
      <c r="B304" s="184">
        <v>2043</v>
      </c>
      <c r="C304" s="134" t="s">
        <v>11</v>
      </c>
      <c r="D304" s="184" t="s">
        <v>89</v>
      </c>
      <c r="E304" s="184" t="s">
        <v>274</v>
      </c>
      <c r="F304" s="130">
        <f ca="1">SUMIFS(INDIRECT("'"&amp;$A304&amp;"'!"&amp;"$D:$D"),INDIRECT("'"&amp;$A304&amp;"'!"&amp;"$B:$B"),$D304,INDIRECT("'"&amp;$A304&amp;"'!"&amp;"$C:$C"),$E304,INDIRECT("'"&amp;$A304&amp;"'!"&amp;"$E:$E"),"&lt;="&amp;$G304,INDIRECT("'"&amp;$A304&amp;"'!"&amp;"$F:$F"),"&gt;="&amp;$G304)</f>
        <v>1200</v>
      </c>
      <c r="G304" s="217">
        <f>DATE(B304,1,1)</f>
        <v>52232</v>
      </c>
      <c r="H304" s="134"/>
      <c r="I304" s="220" t="s">
        <v>112</v>
      </c>
      <c r="J304" s="218"/>
      <c r="K304" s="225"/>
      <c r="L304" s="209"/>
    </row>
    <row r="305" spans="1:12" s="139" customFormat="1" ht="15.75" hidden="1" customHeight="1" x14ac:dyDescent="0.75">
      <c r="A305" s="313" t="s">
        <v>264</v>
      </c>
      <c r="B305" s="184">
        <v>2043</v>
      </c>
      <c r="C305" s="134" t="s">
        <v>15</v>
      </c>
      <c r="D305" s="168" t="s">
        <v>57</v>
      </c>
      <c r="E305" s="168" t="s">
        <v>73</v>
      </c>
      <c r="F305" s="130">
        <f ca="1">SUMIFS(INDIRECT("'"&amp;$A305&amp;"'!"&amp;"$D:$D"),INDIRECT("'"&amp;$A305&amp;"'!"&amp;"$B:$B"),$D305,INDIRECT("'"&amp;$A305&amp;"'!"&amp;"$C:$C"),$E305,INDIRECT("'"&amp;$A305&amp;"'!"&amp;"$E:$E"),"&lt;="&amp;$G305,INDIRECT("'"&amp;$A305&amp;"'!"&amp;"$F:$F"),"&gt;="&amp;$G305)</f>
        <v>-176</v>
      </c>
      <c r="G305" s="217">
        <f>DATE(B305,1,1)</f>
        <v>52232</v>
      </c>
      <c r="H305" s="210"/>
      <c r="I305" s="216" t="s">
        <v>112</v>
      </c>
      <c r="J305" s="215"/>
      <c r="K305" s="214"/>
      <c r="L305" s="209"/>
    </row>
    <row r="306" spans="1:12" s="139" customFormat="1" ht="15.75" hidden="1" customHeight="1" x14ac:dyDescent="0.75">
      <c r="A306" s="313" t="s">
        <v>264</v>
      </c>
      <c r="B306" s="184">
        <v>2044</v>
      </c>
      <c r="C306" s="134" t="s">
        <v>11</v>
      </c>
      <c r="D306" s="184" t="s">
        <v>88</v>
      </c>
      <c r="E306" s="168" t="s">
        <v>5</v>
      </c>
      <c r="F306" s="130">
        <f ca="1">SUMIFS(INDIRECT("'"&amp;$A306&amp;"'!"&amp;"$D:$D"),INDIRECT("'"&amp;$A306&amp;"'!"&amp;"$B:$B"),$D306,INDIRECT("'"&amp;$A306&amp;"'!"&amp;"$C:$C"),$E306,INDIRECT("'"&amp;$A306&amp;"'!"&amp;"$E:$E"),"&lt;="&amp;$G306,INDIRECT("'"&amp;$A306&amp;"'!"&amp;"$F:$F"),"&gt;="&amp;$G306)</f>
        <v>0</v>
      </c>
      <c r="G306" s="217">
        <f>DATE(B306,1,1)</f>
        <v>52597</v>
      </c>
      <c r="H306" s="210"/>
      <c r="I306" s="220" t="s">
        <v>112</v>
      </c>
      <c r="J306" s="215"/>
      <c r="K306" s="214"/>
      <c r="L306" s="209"/>
    </row>
    <row r="307" spans="1:12" s="139" customFormat="1" ht="15.75" hidden="1" customHeight="1" x14ac:dyDescent="0.75">
      <c r="A307" s="313" t="s">
        <v>264</v>
      </c>
      <c r="B307" s="184">
        <v>2044</v>
      </c>
      <c r="C307" s="134" t="s">
        <v>11</v>
      </c>
      <c r="D307" s="168" t="s">
        <v>87</v>
      </c>
      <c r="E307" s="168" t="s">
        <v>5</v>
      </c>
      <c r="F307" s="130">
        <f ca="1">SUMIFS(INDIRECT("'"&amp;$A307&amp;"'!"&amp;"$D:$D"),INDIRECT("'"&amp;$A307&amp;"'!"&amp;"$B:$B"),$D307,INDIRECT("'"&amp;$A307&amp;"'!"&amp;"$C:$C"),$E307,INDIRECT("'"&amp;$A307&amp;"'!"&amp;"$E:$E"),"&lt;="&amp;$G307,INDIRECT("'"&amp;$A307&amp;"'!"&amp;"$F:$F"),"&gt;="&amp;$G307)</f>
        <v>-100</v>
      </c>
      <c r="G307" s="217">
        <f>DATE(B307,1,1)</f>
        <v>52597</v>
      </c>
      <c r="I307" s="220" t="s">
        <v>112</v>
      </c>
      <c r="J307" s="215"/>
      <c r="K307" s="214"/>
      <c r="L307" s="209"/>
    </row>
    <row r="308" spans="1:12" s="139" customFormat="1" ht="15.75" hidden="1" customHeight="1" x14ac:dyDescent="0.75">
      <c r="A308" s="313" t="s">
        <v>264</v>
      </c>
      <c r="B308" s="184">
        <v>2044</v>
      </c>
      <c r="C308" s="134" t="s">
        <v>11</v>
      </c>
      <c r="D308" s="168" t="s">
        <v>86</v>
      </c>
      <c r="E308" s="168" t="s">
        <v>5</v>
      </c>
      <c r="F308" s="130">
        <f ca="1">SUMIFS(INDIRECT("'"&amp;$A308&amp;"'!"&amp;"$D:$D"),INDIRECT("'"&amp;$A308&amp;"'!"&amp;"$B:$B"),$D308,INDIRECT("'"&amp;$A308&amp;"'!"&amp;"$C:$C"),$E308,INDIRECT("'"&amp;$A308&amp;"'!"&amp;"$E:$E"),"&lt;="&amp;$G308,INDIRECT("'"&amp;$A308&amp;"'!"&amp;"$F:$F"),"&gt;="&amp;$G308)</f>
        <v>-200</v>
      </c>
      <c r="G308" s="217">
        <f>DATE(B308,1,1)</f>
        <v>52597</v>
      </c>
      <c r="I308" s="220" t="s">
        <v>112</v>
      </c>
      <c r="J308" s="215"/>
      <c r="K308" s="214"/>
      <c r="L308" s="209"/>
    </row>
    <row r="309" spans="1:12" s="139" customFormat="1" ht="14.75" hidden="1" x14ac:dyDescent="0.75">
      <c r="A309" s="313" t="s">
        <v>264</v>
      </c>
      <c r="B309" s="184">
        <v>2044</v>
      </c>
      <c r="C309" s="134" t="s">
        <v>10</v>
      </c>
      <c r="D309" s="184" t="s">
        <v>98</v>
      </c>
      <c r="E309" s="184" t="s">
        <v>97</v>
      </c>
      <c r="F309" s="130">
        <f ca="1">SUMIFS(INDIRECT("'"&amp;$A309&amp;"'!"&amp;"$D:$D"),INDIRECT("'"&amp;$A309&amp;"'!"&amp;"$B:$B"),$D309,INDIRECT("'"&amp;$A309&amp;"'!"&amp;"$C:$C"),$E309,INDIRECT("'"&amp;$A309&amp;"'!"&amp;"$E:$E"),"&lt;="&amp;$G309,INDIRECT("'"&amp;$A309&amp;"'!"&amp;"$F:$F"),"&gt;="&amp;$G309)</f>
        <v>3000</v>
      </c>
      <c r="G309" s="217">
        <f>DATE(B309,1,1)</f>
        <v>52597</v>
      </c>
      <c r="H309" s="134"/>
      <c r="I309" s="220" t="s">
        <v>112</v>
      </c>
      <c r="J309" s="215"/>
      <c r="K309" s="214"/>
      <c r="L309" s="209"/>
    </row>
    <row r="310" spans="1:12" s="139" customFormat="1" ht="14.75" hidden="1" x14ac:dyDescent="0.75">
      <c r="A310" s="313" t="s">
        <v>264</v>
      </c>
      <c r="B310" s="184">
        <v>2044</v>
      </c>
      <c r="C310" s="134" t="s">
        <v>15</v>
      </c>
      <c r="D310" s="168" t="s">
        <v>57</v>
      </c>
      <c r="E310" s="168" t="s">
        <v>74</v>
      </c>
      <c r="F310" s="130">
        <f ca="1">SUMIFS(INDIRECT("'"&amp;$A310&amp;"'!"&amp;"$D:$D"),INDIRECT("'"&amp;$A310&amp;"'!"&amp;"$B:$B"),$D310,INDIRECT("'"&amp;$A310&amp;"'!"&amp;"$C:$C"),$E310,INDIRECT("'"&amp;$A310&amp;"'!"&amp;"$E:$E"),"&lt;="&amp;$G310,INDIRECT("'"&amp;$A310&amp;"'!"&amp;"$F:$F"),"&gt;="&amp;$G310)</f>
        <v>1103.6508000000001</v>
      </c>
      <c r="G310" s="217">
        <f>DATE(B310,1,1)</f>
        <v>52597</v>
      </c>
      <c r="H310" s="210"/>
      <c r="I310" s="216" t="s">
        <v>112</v>
      </c>
      <c r="J310" s="215"/>
      <c r="K310" s="214"/>
      <c r="L310" s="209"/>
    </row>
    <row r="311" spans="1:12" s="139" customFormat="1" ht="14.75" hidden="1" x14ac:dyDescent="0.75">
      <c r="A311" s="313" t="s">
        <v>264</v>
      </c>
      <c r="B311" s="184">
        <v>2044</v>
      </c>
      <c r="C311" s="134" t="s">
        <v>11</v>
      </c>
      <c r="D311" s="168" t="s">
        <v>93</v>
      </c>
      <c r="E311" s="168" t="s">
        <v>92</v>
      </c>
      <c r="F311" s="130">
        <f ca="1">SUMIFS(INDIRECT("'"&amp;$A311&amp;"'!"&amp;"$D:$D"),INDIRECT("'"&amp;$A311&amp;"'!"&amp;"$B:$B"),$D311,INDIRECT("'"&amp;$A311&amp;"'!"&amp;"$C:$C"),$E311,INDIRECT("'"&amp;$A311&amp;"'!"&amp;"$E:$E"),"&lt;="&amp;$G311,INDIRECT("'"&amp;$A311&amp;"'!"&amp;"$F:$F"),"&gt;="&amp;$G311)</f>
        <v>-232.98</v>
      </c>
      <c r="G311" s="217">
        <f>DATE(B311,1,1)</f>
        <v>52597</v>
      </c>
      <c r="I311" s="220" t="s">
        <v>112</v>
      </c>
      <c r="J311" s="215"/>
      <c r="K311" s="214"/>
      <c r="L311" s="209"/>
    </row>
    <row r="312" spans="1:12" s="139" customFormat="1" ht="14.75" hidden="1" x14ac:dyDescent="0.75">
      <c r="A312" s="313" t="s">
        <v>264</v>
      </c>
      <c r="B312" s="184">
        <v>2044</v>
      </c>
      <c r="C312" s="134" t="s">
        <v>11</v>
      </c>
      <c r="D312" s="168" t="s">
        <v>93</v>
      </c>
      <c r="E312" s="168" t="s">
        <v>94</v>
      </c>
      <c r="F312" s="130">
        <f ca="1">SUMIFS(INDIRECT("'"&amp;$A312&amp;"'!"&amp;"$D:$D"),INDIRECT("'"&amp;$A312&amp;"'!"&amp;"$B:$B"),$D312,INDIRECT("'"&amp;$A312&amp;"'!"&amp;"$C:$C"),$E312,INDIRECT("'"&amp;$A312&amp;"'!"&amp;"$E:$E"),"&lt;="&amp;$G312,INDIRECT("'"&amp;$A312&amp;"'!"&amp;"$F:$F"),"&gt;="&amp;$G312)</f>
        <v>-600</v>
      </c>
      <c r="G312" s="217">
        <f>DATE(B312,1,1)</f>
        <v>52597</v>
      </c>
      <c r="I312" s="220" t="s">
        <v>112</v>
      </c>
      <c r="J312" s="215"/>
      <c r="K312" s="214"/>
      <c r="L312" s="223"/>
    </row>
    <row r="313" spans="1:12" s="139" customFormat="1" ht="14.75" hidden="1" x14ac:dyDescent="0.75">
      <c r="A313" s="313" t="s">
        <v>264</v>
      </c>
      <c r="B313" s="184">
        <v>2044</v>
      </c>
      <c r="C313" s="134" t="s">
        <v>11</v>
      </c>
      <c r="D313" s="184" t="s">
        <v>89</v>
      </c>
      <c r="E313" s="184" t="s">
        <v>274</v>
      </c>
      <c r="F313" s="130">
        <f ca="1">SUMIFS(INDIRECT("'"&amp;$A313&amp;"'!"&amp;"$D:$D"),INDIRECT("'"&amp;$A313&amp;"'!"&amp;"$B:$B"),$D313,INDIRECT("'"&amp;$A313&amp;"'!"&amp;"$C:$C"),$E313,INDIRECT("'"&amp;$A313&amp;"'!"&amp;"$E:$E"),"&lt;="&amp;$G313,INDIRECT("'"&amp;$A313&amp;"'!"&amp;"$F:$F"),"&gt;="&amp;$G313)</f>
        <v>1200</v>
      </c>
      <c r="G313" s="217">
        <f>DATE(B313,1,1)</f>
        <v>52597</v>
      </c>
      <c r="H313" s="134"/>
      <c r="I313" s="220" t="s">
        <v>112</v>
      </c>
      <c r="J313" s="218"/>
      <c r="K313" s="225"/>
      <c r="L313" s="209"/>
    </row>
    <row r="314" spans="1:12" s="139" customFormat="1" ht="14.75" hidden="1" x14ac:dyDescent="0.75">
      <c r="A314" s="313" t="s">
        <v>264</v>
      </c>
      <c r="B314" s="184">
        <v>2044</v>
      </c>
      <c r="C314" s="134" t="s">
        <v>15</v>
      </c>
      <c r="D314" s="168" t="s">
        <v>57</v>
      </c>
      <c r="E314" s="168" t="s">
        <v>73</v>
      </c>
      <c r="F314" s="130">
        <f ca="1">SUMIFS(INDIRECT("'"&amp;$A314&amp;"'!"&amp;"$D:$D"),INDIRECT("'"&amp;$A314&amp;"'!"&amp;"$B:$B"),$D314,INDIRECT("'"&amp;$A314&amp;"'!"&amp;"$C:$C"),$E314,INDIRECT("'"&amp;$A314&amp;"'!"&amp;"$E:$E"),"&lt;="&amp;$G314,INDIRECT("'"&amp;$A314&amp;"'!"&amp;"$F:$F"),"&gt;="&amp;$G314)</f>
        <v>-176</v>
      </c>
      <c r="G314" s="217">
        <f>DATE(B314,1,1)</f>
        <v>52597</v>
      </c>
      <c r="H314" s="210"/>
      <c r="I314" s="216" t="s">
        <v>112</v>
      </c>
      <c r="J314" s="215"/>
      <c r="K314" s="214"/>
      <c r="L314" s="209"/>
    </row>
    <row r="315" spans="1:12" s="139" customFormat="1" ht="14.75" hidden="1" x14ac:dyDescent="0.75">
      <c r="A315" s="313" t="s">
        <v>264</v>
      </c>
      <c r="B315" s="184">
        <v>2045</v>
      </c>
      <c r="C315" s="134" t="s">
        <v>11</v>
      </c>
      <c r="D315" s="184" t="s">
        <v>88</v>
      </c>
      <c r="E315" s="168" t="s">
        <v>5</v>
      </c>
      <c r="F315" s="130">
        <f ca="1">SUMIFS(INDIRECT("'"&amp;$A315&amp;"'!"&amp;"$D:$D"),INDIRECT("'"&amp;$A315&amp;"'!"&amp;"$B:$B"),$D315,INDIRECT("'"&amp;$A315&amp;"'!"&amp;"$C:$C"),$E315,INDIRECT("'"&amp;$A315&amp;"'!"&amp;"$E:$E"),"&lt;="&amp;$G315,INDIRECT("'"&amp;$A315&amp;"'!"&amp;"$F:$F"),"&gt;="&amp;$G315)</f>
        <v>0</v>
      </c>
      <c r="G315" s="217">
        <f>DATE(B315,1,1)</f>
        <v>52963</v>
      </c>
      <c r="H315" s="210"/>
      <c r="I315" s="220" t="s">
        <v>112</v>
      </c>
      <c r="J315" s="215"/>
      <c r="K315" s="214"/>
      <c r="L315" s="209"/>
    </row>
    <row r="316" spans="1:12" s="139" customFormat="1" ht="14.75" hidden="1" x14ac:dyDescent="0.75">
      <c r="A316" s="313" t="s">
        <v>264</v>
      </c>
      <c r="B316" s="184">
        <v>2045</v>
      </c>
      <c r="C316" s="134" t="s">
        <v>11</v>
      </c>
      <c r="D316" s="168" t="s">
        <v>87</v>
      </c>
      <c r="E316" s="168" t="s">
        <v>5</v>
      </c>
      <c r="F316" s="130">
        <f ca="1">SUMIFS(INDIRECT("'"&amp;$A316&amp;"'!"&amp;"$D:$D"),INDIRECT("'"&amp;$A316&amp;"'!"&amp;"$B:$B"),$D316,INDIRECT("'"&amp;$A316&amp;"'!"&amp;"$C:$C"),$E316,INDIRECT("'"&amp;$A316&amp;"'!"&amp;"$E:$E"),"&lt;="&amp;$G316,INDIRECT("'"&amp;$A316&amp;"'!"&amp;"$F:$F"),"&gt;="&amp;$G316)</f>
        <v>-100</v>
      </c>
      <c r="G316" s="217">
        <f>DATE(B316,1,1)</f>
        <v>52963</v>
      </c>
      <c r="I316" s="220" t="s">
        <v>112</v>
      </c>
      <c r="J316" s="215"/>
      <c r="K316" s="214"/>
      <c r="L316" s="209"/>
    </row>
    <row r="317" spans="1:12" s="139" customFormat="1" ht="14.75" hidden="1" x14ac:dyDescent="0.75">
      <c r="A317" s="313" t="s">
        <v>264</v>
      </c>
      <c r="B317" s="184">
        <v>2045</v>
      </c>
      <c r="C317" s="134" t="s">
        <v>11</v>
      </c>
      <c r="D317" s="168" t="s">
        <v>86</v>
      </c>
      <c r="E317" s="168" t="s">
        <v>5</v>
      </c>
      <c r="F317" s="130">
        <f ca="1">SUMIFS(INDIRECT("'"&amp;$A317&amp;"'!"&amp;"$D:$D"),INDIRECT("'"&amp;$A317&amp;"'!"&amp;"$B:$B"),$D317,INDIRECT("'"&amp;$A317&amp;"'!"&amp;"$C:$C"),$E317,INDIRECT("'"&amp;$A317&amp;"'!"&amp;"$E:$E"),"&lt;="&amp;$G317,INDIRECT("'"&amp;$A317&amp;"'!"&amp;"$F:$F"),"&gt;="&amp;$G317)</f>
        <v>-200</v>
      </c>
      <c r="G317" s="217">
        <f>DATE(B317,1,1)</f>
        <v>52963</v>
      </c>
      <c r="I317" s="220" t="s">
        <v>112</v>
      </c>
      <c r="J317" s="215"/>
      <c r="K317" s="214"/>
      <c r="L317" s="209"/>
    </row>
    <row r="318" spans="1:12" s="139" customFormat="1" ht="14.75" hidden="1" x14ac:dyDescent="0.75">
      <c r="A318" s="313" t="s">
        <v>264</v>
      </c>
      <c r="B318" s="184">
        <v>2045</v>
      </c>
      <c r="C318" s="134" t="s">
        <v>10</v>
      </c>
      <c r="D318" s="184" t="s">
        <v>98</v>
      </c>
      <c r="E318" s="184" t="s">
        <v>97</v>
      </c>
      <c r="F318" s="130">
        <f ca="1">SUMIFS(INDIRECT("'"&amp;$A318&amp;"'!"&amp;"$D:$D"),INDIRECT("'"&amp;$A318&amp;"'!"&amp;"$B:$B"),$D318,INDIRECT("'"&amp;$A318&amp;"'!"&amp;"$C:$C"),$E318,INDIRECT("'"&amp;$A318&amp;"'!"&amp;"$E:$E"),"&lt;="&amp;$G318,INDIRECT("'"&amp;$A318&amp;"'!"&amp;"$F:$F"),"&gt;="&amp;$G318)</f>
        <v>3000</v>
      </c>
      <c r="G318" s="217">
        <f>DATE(B318,1,1)</f>
        <v>52963</v>
      </c>
      <c r="H318" s="134"/>
      <c r="I318" s="220" t="s">
        <v>112</v>
      </c>
      <c r="J318" s="215"/>
      <c r="K318" s="214"/>
      <c r="L318" s="209"/>
    </row>
    <row r="319" spans="1:12" s="139" customFormat="1" ht="15.75" hidden="1" customHeight="1" x14ac:dyDescent="0.75">
      <c r="A319" s="313" t="s">
        <v>264</v>
      </c>
      <c r="B319" s="184">
        <v>2045</v>
      </c>
      <c r="C319" s="134" t="s">
        <v>15</v>
      </c>
      <c r="D319" s="168" t="s">
        <v>57</v>
      </c>
      <c r="E319" s="168" t="s">
        <v>74</v>
      </c>
      <c r="F319" s="130">
        <f ca="1">SUMIFS(INDIRECT("'"&amp;$A319&amp;"'!"&amp;"$D:$D"),INDIRECT("'"&amp;$A319&amp;"'!"&amp;"$B:$B"),$D319,INDIRECT("'"&amp;$A319&amp;"'!"&amp;"$C:$C"),$E319,INDIRECT("'"&amp;$A319&amp;"'!"&amp;"$E:$E"),"&lt;="&amp;$G319,INDIRECT("'"&amp;$A319&amp;"'!"&amp;"$F:$F"),"&gt;="&amp;$G319)</f>
        <v>1103.6508000000001</v>
      </c>
      <c r="G319" s="217">
        <f>DATE(B319,1,1)</f>
        <v>52963</v>
      </c>
      <c r="H319" s="210"/>
      <c r="I319" s="216" t="s">
        <v>112</v>
      </c>
      <c r="J319" s="215"/>
      <c r="K319" s="214"/>
      <c r="L319" s="209"/>
    </row>
    <row r="320" spans="1:12" s="139" customFormat="1" ht="15.75" hidden="1" customHeight="1" x14ac:dyDescent="0.75">
      <c r="A320" s="313" t="s">
        <v>264</v>
      </c>
      <c r="B320" s="184">
        <v>2045</v>
      </c>
      <c r="C320" s="134" t="s">
        <v>11</v>
      </c>
      <c r="D320" s="168" t="s">
        <v>93</v>
      </c>
      <c r="E320" s="168" t="s">
        <v>92</v>
      </c>
      <c r="F320" s="130">
        <f ca="1">SUMIFS(INDIRECT("'"&amp;$A320&amp;"'!"&amp;"$D:$D"),INDIRECT("'"&amp;$A320&amp;"'!"&amp;"$B:$B"),$D320,INDIRECT("'"&amp;$A320&amp;"'!"&amp;"$C:$C"),$E320,INDIRECT("'"&amp;$A320&amp;"'!"&amp;"$E:$E"),"&lt;="&amp;$G320,INDIRECT("'"&amp;$A320&amp;"'!"&amp;"$F:$F"),"&gt;="&amp;$G320)</f>
        <v>-232.98</v>
      </c>
      <c r="G320" s="217">
        <f>DATE(B320,1,1)</f>
        <v>52963</v>
      </c>
      <c r="I320" s="220" t="s">
        <v>112</v>
      </c>
      <c r="J320" s="215"/>
      <c r="K320" s="214"/>
      <c r="L320" s="209"/>
    </row>
    <row r="321" spans="1:12" s="139" customFormat="1" ht="15.75" hidden="1" customHeight="1" x14ac:dyDescent="0.75">
      <c r="A321" s="313" t="s">
        <v>264</v>
      </c>
      <c r="B321" s="184">
        <v>2045</v>
      </c>
      <c r="C321" s="134" t="s">
        <v>11</v>
      </c>
      <c r="D321" s="168" t="s">
        <v>93</v>
      </c>
      <c r="E321" s="168" t="s">
        <v>94</v>
      </c>
      <c r="F321" s="130">
        <f ca="1">SUMIFS(INDIRECT("'"&amp;$A321&amp;"'!"&amp;"$D:$D"),INDIRECT("'"&amp;$A321&amp;"'!"&amp;"$B:$B"),$D321,INDIRECT("'"&amp;$A321&amp;"'!"&amp;"$C:$C"),$E321,INDIRECT("'"&amp;$A321&amp;"'!"&amp;"$E:$E"),"&lt;="&amp;$G321,INDIRECT("'"&amp;$A321&amp;"'!"&amp;"$F:$F"),"&gt;="&amp;$G321)</f>
        <v>-600</v>
      </c>
      <c r="G321" s="217">
        <f>DATE(B321,1,1)</f>
        <v>52963</v>
      </c>
      <c r="I321" s="220" t="s">
        <v>112</v>
      </c>
      <c r="J321" s="215"/>
      <c r="K321" s="214"/>
      <c r="L321" s="223"/>
    </row>
    <row r="322" spans="1:12" s="139" customFormat="1" ht="15.75" hidden="1" customHeight="1" x14ac:dyDescent="0.75">
      <c r="A322" s="313" t="s">
        <v>264</v>
      </c>
      <c r="B322" s="184">
        <v>2045</v>
      </c>
      <c r="C322" s="134" t="s">
        <v>11</v>
      </c>
      <c r="D322" s="184" t="s">
        <v>89</v>
      </c>
      <c r="E322" s="184" t="s">
        <v>274</v>
      </c>
      <c r="F322" s="130">
        <f ca="1">SUMIFS(INDIRECT("'"&amp;$A322&amp;"'!"&amp;"$D:$D"),INDIRECT("'"&amp;$A322&amp;"'!"&amp;"$B:$B"),$D322,INDIRECT("'"&amp;$A322&amp;"'!"&amp;"$C:$C"),$E322,INDIRECT("'"&amp;$A322&amp;"'!"&amp;"$E:$E"),"&lt;="&amp;$G322,INDIRECT("'"&amp;$A322&amp;"'!"&amp;"$F:$F"),"&gt;="&amp;$G322)</f>
        <v>1200</v>
      </c>
      <c r="G322" s="217">
        <f>DATE(B322,1,1)</f>
        <v>52963</v>
      </c>
      <c r="H322" s="134"/>
      <c r="I322" s="220" t="s">
        <v>112</v>
      </c>
      <c r="J322" s="218"/>
      <c r="K322" s="225"/>
      <c r="L322" s="209"/>
    </row>
    <row r="323" spans="1:12" s="139" customFormat="1" ht="15.75" hidden="1" customHeight="1" x14ac:dyDescent="0.75">
      <c r="A323" s="313" t="s">
        <v>264</v>
      </c>
      <c r="B323" s="184">
        <v>2045</v>
      </c>
      <c r="C323" s="134" t="s">
        <v>15</v>
      </c>
      <c r="D323" s="168" t="s">
        <v>57</v>
      </c>
      <c r="E323" s="168" t="s">
        <v>73</v>
      </c>
      <c r="F323" s="130">
        <f ca="1">SUMIFS(INDIRECT("'"&amp;$A323&amp;"'!"&amp;"$D:$D"),INDIRECT("'"&amp;$A323&amp;"'!"&amp;"$B:$B"),$D323,INDIRECT("'"&amp;$A323&amp;"'!"&amp;"$C:$C"),$E323,INDIRECT("'"&amp;$A323&amp;"'!"&amp;"$E:$E"),"&lt;="&amp;$G323,INDIRECT("'"&amp;$A323&amp;"'!"&amp;"$F:$F"),"&gt;="&amp;$G323)</f>
        <v>-176</v>
      </c>
      <c r="G323" s="217">
        <f>DATE(B323,1,1)</f>
        <v>52963</v>
      </c>
      <c r="H323" s="210"/>
      <c r="I323" s="216" t="s">
        <v>112</v>
      </c>
      <c r="J323" s="215"/>
      <c r="K323" s="214"/>
      <c r="L323" s="209"/>
    </row>
    <row r="324" spans="1:12" s="139" customFormat="1" ht="15.75" hidden="1" customHeight="1" x14ac:dyDescent="0.75">
      <c r="A324" s="313" t="s">
        <v>264</v>
      </c>
      <c r="B324" s="184">
        <v>2046</v>
      </c>
      <c r="C324" s="134" t="s">
        <v>11</v>
      </c>
      <c r="D324" s="184" t="s">
        <v>88</v>
      </c>
      <c r="E324" s="168" t="s">
        <v>5</v>
      </c>
      <c r="F324" s="130">
        <f ca="1">SUMIFS(INDIRECT("'"&amp;$A324&amp;"'!"&amp;"$D:$D"),INDIRECT("'"&amp;$A324&amp;"'!"&amp;"$B:$B"),$D324,INDIRECT("'"&amp;$A324&amp;"'!"&amp;"$C:$C"),$E324,INDIRECT("'"&amp;$A324&amp;"'!"&amp;"$E:$E"),"&lt;="&amp;$G324,INDIRECT("'"&amp;$A324&amp;"'!"&amp;"$F:$F"),"&gt;="&amp;$G324)</f>
        <v>0</v>
      </c>
      <c r="G324" s="217">
        <f>DATE(B324,1,1)</f>
        <v>53328</v>
      </c>
      <c r="H324" s="210"/>
      <c r="I324" s="220" t="s">
        <v>112</v>
      </c>
      <c r="J324" s="215"/>
      <c r="K324" s="214"/>
      <c r="L324" s="209"/>
    </row>
    <row r="325" spans="1:12" s="139" customFormat="1" ht="15.75" hidden="1" customHeight="1" x14ac:dyDescent="0.75">
      <c r="A325" s="313" t="s">
        <v>264</v>
      </c>
      <c r="B325" s="184">
        <v>2046</v>
      </c>
      <c r="C325" s="134" t="s">
        <v>11</v>
      </c>
      <c r="D325" s="168" t="s">
        <v>87</v>
      </c>
      <c r="E325" s="168" t="s">
        <v>5</v>
      </c>
      <c r="F325" s="130">
        <f ca="1">SUMIFS(INDIRECT("'"&amp;$A325&amp;"'!"&amp;"$D:$D"),INDIRECT("'"&amp;$A325&amp;"'!"&amp;"$B:$B"),$D325,INDIRECT("'"&amp;$A325&amp;"'!"&amp;"$C:$C"),$E325,INDIRECT("'"&amp;$A325&amp;"'!"&amp;"$E:$E"),"&lt;="&amp;$G325,INDIRECT("'"&amp;$A325&amp;"'!"&amp;"$F:$F"),"&gt;="&amp;$G325)</f>
        <v>-100</v>
      </c>
      <c r="G325" s="217">
        <f>DATE(B325,1,1)</f>
        <v>53328</v>
      </c>
      <c r="I325" s="220" t="s">
        <v>112</v>
      </c>
      <c r="J325" s="215"/>
      <c r="K325" s="214"/>
      <c r="L325" s="209"/>
    </row>
    <row r="326" spans="1:12" s="139" customFormat="1" ht="15.75" hidden="1" customHeight="1" x14ac:dyDescent="0.75">
      <c r="A326" s="313" t="s">
        <v>264</v>
      </c>
      <c r="B326" s="184">
        <v>2046</v>
      </c>
      <c r="C326" s="134" t="s">
        <v>11</v>
      </c>
      <c r="D326" s="168" t="s">
        <v>86</v>
      </c>
      <c r="E326" s="168" t="s">
        <v>5</v>
      </c>
      <c r="F326" s="130">
        <f ca="1">SUMIFS(INDIRECT("'"&amp;$A326&amp;"'!"&amp;"$D:$D"),INDIRECT("'"&amp;$A326&amp;"'!"&amp;"$B:$B"),$D326,INDIRECT("'"&amp;$A326&amp;"'!"&amp;"$C:$C"),$E326,INDIRECT("'"&amp;$A326&amp;"'!"&amp;"$E:$E"),"&lt;="&amp;$G326,INDIRECT("'"&amp;$A326&amp;"'!"&amp;"$F:$F"),"&gt;="&amp;$G326)</f>
        <v>-200</v>
      </c>
      <c r="G326" s="217">
        <f>DATE(B326,1,1)</f>
        <v>53328</v>
      </c>
      <c r="I326" s="220" t="s">
        <v>112</v>
      </c>
      <c r="J326" s="215"/>
      <c r="K326" s="214"/>
      <c r="L326" s="209"/>
    </row>
    <row r="327" spans="1:12" s="139" customFormat="1" ht="15.75" hidden="1" customHeight="1" x14ac:dyDescent="0.75">
      <c r="A327" s="313" t="s">
        <v>264</v>
      </c>
      <c r="B327" s="184">
        <v>2046</v>
      </c>
      <c r="C327" s="134" t="s">
        <v>10</v>
      </c>
      <c r="D327" s="184" t="s">
        <v>98</v>
      </c>
      <c r="E327" s="184" t="s">
        <v>97</v>
      </c>
      <c r="F327" s="130">
        <f ca="1">SUMIFS(INDIRECT("'"&amp;$A327&amp;"'!"&amp;"$D:$D"),INDIRECT("'"&amp;$A327&amp;"'!"&amp;"$B:$B"),$D327,INDIRECT("'"&amp;$A327&amp;"'!"&amp;"$C:$C"),$E327,INDIRECT("'"&amp;$A327&amp;"'!"&amp;"$E:$E"),"&lt;="&amp;$G327,INDIRECT("'"&amp;$A327&amp;"'!"&amp;"$F:$F"),"&gt;="&amp;$G327)</f>
        <v>3000</v>
      </c>
      <c r="G327" s="217">
        <f>DATE(B327,1,1)</f>
        <v>53328</v>
      </c>
      <c r="H327" s="134"/>
      <c r="I327" s="220" t="s">
        <v>112</v>
      </c>
      <c r="J327" s="215"/>
      <c r="K327" s="214"/>
      <c r="L327" s="209"/>
    </row>
    <row r="328" spans="1:12" s="139" customFormat="1" ht="15.75" hidden="1" customHeight="1" x14ac:dyDescent="0.75">
      <c r="A328" s="313" t="s">
        <v>264</v>
      </c>
      <c r="B328" s="184">
        <v>2046</v>
      </c>
      <c r="C328" s="134" t="s">
        <v>15</v>
      </c>
      <c r="D328" s="168" t="s">
        <v>57</v>
      </c>
      <c r="E328" s="168" t="s">
        <v>74</v>
      </c>
      <c r="F328" s="130">
        <f ca="1">SUMIFS(INDIRECT("'"&amp;$A328&amp;"'!"&amp;"$D:$D"),INDIRECT("'"&amp;$A328&amp;"'!"&amp;"$B:$B"),$D328,INDIRECT("'"&amp;$A328&amp;"'!"&amp;"$C:$C"),$E328,INDIRECT("'"&amp;$A328&amp;"'!"&amp;"$E:$E"),"&lt;="&amp;$G328,INDIRECT("'"&amp;$A328&amp;"'!"&amp;"$F:$F"),"&gt;="&amp;$G328)</f>
        <v>1103.6508000000001</v>
      </c>
      <c r="G328" s="217">
        <f>DATE(B328,1,1)</f>
        <v>53328</v>
      </c>
      <c r="H328" s="210"/>
      <c r="I328" s="216" t="s">
        <v>112</v>
      </c>
      <c r="J328" s="215"/>
      <c r="K328" s="214"/>
      <c r="L328" s="209"/>
    </row>
    <row r="329" spans="1:12" s="139" customFormat="1" ht="15.75" hidden="1" customHeight="1" x14ac:dyDescent="0.75">
      <c r="A329" s="313" t="s">
        <v>264</v>
      </c>
      <c r="B329" s="184">
        <v>2046</v>
      </c>
      <c r="C329" s="134" t="s">
        <v>11</v>
      </c>
      <c r="D329" s="168" t="s">
        <v>93</v>
      </c>
      <c r="E329" s="168" t="s">
        <v>92</v>
      </c>
      <c r="F329" s="130">
        <f ca="1">SUMIFS(INDIRECT("'"&amp;$A329&amp;"'!"&amp;"$D:$D"),INDIRECT("'"&amp;$A329&amp;"'!"&amp;"$B:$B"),$D329,INDIRECT("'"&amp;$A329&amp;"'!"&amp;"$C:$C"),$E329,INDIRECT("'"&amp;$A329&amp;"'!"&amp;"$E:$E"),"&lt;="&amp;$G329,INDIRECT("'"&amp;$A329&amp;"'!"&amp;"$F:$F"),"&gt;="&amp;$G329)</f>
        <v>-232.98</v>
      </c>
      <c r="G329" s="217">
        <f>DATE(B329,1,1)</f>
        <v>53328</v>
      </c>
      <c r="I329" s="220" t="s">
        <v>112</v>
      </c>
      <c r="J329" s="215"/>
      <c r="K329" s="214"/>
      <c r="L329" s="209"/>
    </row>
    <row r="330" spans="1:12" s="139" customFormat="1" ht="15.75" hidden="1" customHeight="1" x14ac:dyDescent="0.75">
      <c r="A330" s="313" t="s">
        <v>264</v>
      </c>
      <c r="B330" s="184">
        <v>2046</v>
      </c>
      <c r="C330" s="134" t="s">
        <v>11</v>
      </c>
      <c r="D330" s="168" t="s">
        <v>93</v>
      </c>
      <c r="E330" s="168" t="s">
        <v>94</v>
      </c>
      <c r="F330" s="130">
        <f ca="1">SUMIFS(INDIRECT("'"&amp;$A330&amp;"'!"&amp;"$D:$D"),INDIRECT("'"&amp;$A330&amp;"'!"&amp;"$B:$B"),$D330,INDIRECT("'"&amp;$A330&amp;"'!"&amp;"$C:$C"),$E330,INDIRECT("'"&amp;$A330&amp;"'!"&amp;"$E:$E"),"&lt;="&amp;$G330,INDIRECT("'"&amp;$A330&amp;"'!"&amp;"$F:$F"),"&gt;="&amp;$G330)</f>
        <v>-600</v>
      </c>
      <c r="G330" s="217">
        <f>DATE(B330,1,1)</f>
        <v>53328</v>
      </c>
      <c r="I330" s="220" t="s">
        <v>112</v>
      </c>
      <c r="J330" s="215"/>
      <c r="K330" s="214"/>
      <c r="L330" s="223"/>
    </row>
    <row r="331" spans="1:12" s="139" customFormat="1" ht="15.75" hidden="1" customHeight="1" x14ac:dyDescent="0.75">
      <c r="A331" s="313" t="s">
        <v>264</v>
      </c>
      <c r="B331" s="184">
        <v>2046</v>
      </c>
      <c r="C331" s="134" t="s">
        <v>11</v>
      </c>
      <c r="D331" s="184" t="s">
        <v>89</v>
      </c>
      <c r="E331" s="184" t="s">
        <v>274</v>
      </c>
      <c r="F331" s="130">
        <f ca="1">SUMIFS(INDIRECT("'"&amp;$A331&amp;"'!"&amp;"$D:$D"),INDIRECT("'"&amp;$A331&amp;"'!"&amp;"$B:$B"),$D331,INDIRECT("'"&amp;$A331&amp;"'!"&amp;"$C:$C"),$E331,INDIRECT("'"&amp;$A331&amp;"'!"&amp;"$E:$E"),"&lt;="&amp;$G331,INDIRECT("'"&amp;$A331&amp;"'!"&amp;"$F:$F"),"&gt;="&amp;$G331)</f>
        <v>1200</v>
      </c>
      <c r="G331" s="217">
        <f>DATE(B331,1,1)</f>
        <v>53328</v>
      </c>
      <c r="H331" s="134"/>
      <c r="I331" s="220" t="s">
        <v>112</v>
      </c>
      <c r="J331" s="218"/>
      <c r="K331" s="225"/>
      <c r="L331" s="209"/>
    </row>
    <row r="332" spans="1:12" s="139" customFormat="1" ht="15.75" hidden="1" customHeight="1" x14ac:dyDescent="0.75">
      <c r="A332" s="313" t="s">
        <v>264</v>
      </c>
      <c r="B332" s="184">
        <v>2046</v>
      </c>
      <c r="C332" s="134" t="s">
        <v>15</v>
      </c>
      <c r="D332" s="168" t="s">
        <v>57</v>
      </c>
      <c r="E332" s="168" t="s">
        <v>73</v>
      </c>
      <c r="F332" s="130">
        <f ca="1">SUMIFS(INDIRECT("'"&amp;$A332&amp;"'!"&amp;"$D:$D"),INDIRECT("'"&amp;$A332&amp;"'!"&amp;"$B:$B"),$D332,INDIRECT("'"&amp;$A332&amp;"'!"&amp;"$C:$C"),$E332,INDIRECT("'"&amp;$A332&amp;"'!"&amp;"$E:$E"),"&lt;="&amp;$G332,INDIRECT("'"&amp;$A332&amp;"'!"&amp;"$F:$F"),"&gt;="&amp;$G332)</f>
        <v>-176</v>
      </c>
      <c r="G332" s="217">
        <f>DATE(B332,1,1)</f>
        <v>53328</v>
      </c>
      <c r="H332" s="210"/>
      <c r="I332" s="216" t="s">
        <v>112</v>
      </c>
      <c r="J332" s="215"/>
      <c r="K332" s="214"/>
      <c r="L332" s="209"/>
    </row>
    <row r="333" spans="1:12" s="139" customFormat="1" ht="14.75" hidden="1" x14ac:dyDescent="0.75">
      <c r="A333" s="313" t="s">
        <v>264</v>
      </c>
      <c r="B333" s="184">
        <v>2047</v>
      </c>
      <c r="C333" s="134" t="s">
        <v>11</v>
      </c>
      <c r="D333" s="184" t="s">
        <v>88</v>
      </c>
      <c r="E333" s="168" t="s">
        <v>5</v>
      </c>
      <c r="F333" s="130">
        <f ca="1">SUMIFS(INDIRECT("'"&amp;$A333&amp;"'!"&amp;"$D:$D"),INDIRECT("'"&amp;$A333&amp;"'!"&amp;"$B:$B"),$D333,INDIRECT("'"&amp;$A333&amp;"'!"&amp;"$C:$C"),$E333,INDIRECT("'"&amp;$A333&amp;"'!"&amp;"$E:$E"),"&lt;="&amp;$G333,INDIRECT("'"&amp;$A333&amp;"'!"&amp;"$F:$F"),"&gt;="&amp;$G333)</f>
        <v>0</v>
      </c>
      <c r="G333" s="217">
        <f>DATE(B333,1,1)</f>
        <v>53693</v>
      </c>
      <c r="H333" s="210"/>
      <c r="I333" s="220" t="s">
        <v>112</v>
      </c>
      <c r="J333" s="215"/>
      <c r="K333" s="214"/>
      <c r="L333" s="209"/>
    </row>
    <row r="334" spans="1:12" s="139" customFormat="1" ht="14.75" hidden="1" x14ac:dyDescent="0.75">
      <c r="A334" s="313" t="s">
        <v>264</v>
      </c>
      <c r="B334" s="184">
        <v>2047</v>
      </c>
      <c r="C334" s="134" t="s">
        <v>11</v>
      </c>
      <c r="D334" s="168" t="s">
        <v>87</v>
      </c>
      <c r="E334" s="168" t="s">
        <v>5</v>
      </c>
      <c r="F334" s="130">
        <f ca="1">SUMIFS(INDIRECT("'"&amp;$A334&amp;"'!"&amp;"$D:$D"),INDIRECT("'"&amp;$A334&amp;"'!"&amp;"$B:$B"),$D334,INDIRECT("'"&amp;$A334&amp;"'!"&amp;"$C:$C"),$E334,INDIRECT("'"&amp;$A334&amp;"'!"&amp;"$E:$E"),"&lt;="&amp;$G334,INDIRECT("'"&amp;$A334&amp;"'!"&amp;"$F:$F"),"&gt;="&amp;$G334)</f>
        <v>-100</v>
      </c>
      <c r="G334" s="217">
        <f>DATE(B334,1,1)</f>
        <v>53693</v>
      </c>
      <c r="I334" s="220" t="s">
        <v>112</v>
      </c>
      <c r="J334" s="215"/>
      <c r="K334" s="214"/>
      <c r="L334" s="209"/>
    </row>
    <row r="335" spans="1:12" s="139" customFormat="1" ht="14.75" hidden="1" x14ac:dyDescent="0.75">
      <c r="A335" s="313" t="s">
        <v>264</v>
      </c>
      <c r="B335" s="184">
        <v>2047</v>
      </c>
      <c r="C335" s="134" t="s">
        <v>11</v>
      </c>
      <c r="D335" s="168" t="s">
        <v>86</v>
      </c>
      <c r="E335" s="168" t="s">
        <v>5</v>
      </c>
      <c r="F335" s="130">
        <f ca="1">SUMIFS(INDIRECT("'"&amp;$A335&amp;"'!"&amp;"$D:$D"),INDIRECT("'"&amp;$A335&amp;"'!"&amp;"$B:$B"),$D335,INDIRECT("'"&amp;$A335&amp;"'!"&amp;"$C:$C"),$E335,INDIRECT("'"&amp;$A335&amp;"'!"&amp;"$E:$E"),"&lt;="&amp;$G335,INDIRECT("'"&amp;$A335&amp;"'!"&amp;"$F:$F"),"&gt;="&amp;$G335)</f>
        <v>-200</v>
      </c>
      <c r="G335" s="217">
        <f>DATE(B335,1,1)</f>
        <v>53693</v>
      </c>
      <c r="I335" s="220" t="s">
        <v>112</v>
      </c>
      <c r="J335" s="215"/>
      <c r="K335" s="214"/>
      <c r="L335" s="209"/>
    </row>
    <row r="336" spans="1:12" s="139" customFormat="1" ht="14.75" hidden="1" x14ac:dyDescent="0.75">
      <c r="A336" s="313" t="s">
        <v>264</v>
      </c>
      <c r="B336" s="184">
        <v>2047</v>
      </c>
      <c r="C336" s="134" t="s">
        <v>10</v>
      </c>
      <c r="D336" s="184" t="s">
        <v>98</v>
      </c>
      <c r="E336" s="184" t="s">
        <v>97</v>
      </c>
      <c r="F336" s="130">
        <f ca="1">SUMIFS(INDIRECT("'"&amp;$A336&amp;"'!"&amp;"$D:$D"),INDIRECT("'"&amp;$A336&amp;"'!"&amp;"$B:$B"),$D336,INDIRECT("'"&amp;$A336&amp;"'!"&amp;"$C:$C"),$E336,INDIRECT("'"&amp;$A336&amp;"'!"&amp;"$E:$E"),"&lt;="&amp;$G336,INDIRECT("'"&amp;$A336&amp;"'!"&amp;"$F:$F"),"&gt;="&amp;$G336)</f>
        <v>3000</v>
      </c>
      <c r="G336" s="217">
        <f>DATE(B336,1,1)</f>
        <v>53693</v>
      </c>
      <c r="H336" s="134"/>
      <c r="I336" s="220" t="s">
        <v>112</v>
      </c>
      <c r="J336" s="215"/>
      <c r="K336" s="214"/>
      <c r="L336" s="209"/>
    </row>
    <row r="337" spans="1:12" s="139" customFormat="1" ht="14.75" hidden="1" x14ac:dyDescent="0.75">
      <c r="A337" s="313" t="s">
        <v>264</v>
      </c>
      <c r="B337" s="184">
        <v>2047</v>
      </c>
      <c r="C337" s="134" t="s">
        <v>15</v>
      </c>
      <c r="D337" s="168" t="s">
        <v>57</v>
      </c>
      <c r="E337" s="168" t="s">
        <v>74</v>
      </c>
      <c r="F337" s="130">
        <f ca="1">SUMIFS(INDIRECT("'"&amp;$A337&amp;"'!"&amp;"$D:$D"),INDIRECT("'"&amp;$A337&amp;"'!"&amp;"$B:$B"),$D337,INDIRECT("'"&amp;$A337&amp;"'!"&amp;"$C:$C"),$E337,INDIRECT("'"&amp;$A337&amp;"'!"&amp;"$E:$E"),"&lt;="&amp;$G337,INDIRECT("'"&amp;$A337&amp;"'!"&amp;"$F:$F"),"&gt;="&amp;$G337)</f>
        <v>1103.6508000000001</v>
      </c>
      <c r="G337" s="217">
        <f>DATE(B337,1,1)</f>
        <v>53693</v>
      </c>
      <c r="H337" s="210"/>
      <c r="I337" s="216" t="s">
        <v>112</v>
      </c>
      <c r="J337" s="215"/>
      <c r="K337" s="214"/>
      <c r="L337" s="209"/>
    </row>
    <row r="338" spans="1:12" s="139" customFormat="1" ht="14.75" hidden="1" x14ac:dyDescent="0.75">
      <c r="A338" s="313" t="s">
        <v>264</v>
      </c>
      <c r="B338" s="184">
        <v>2047</v>
      </c>
      <c r="C338" s="134" t="s">
        <v>11</v>
      </c>
      <c r="D338" s="168" t="s">
        <v>93</v>
      </c>
      <c r="E338" s="168" t="s">
        <v>92</v>
      </c>
      <c r="F338" s="130">
        <f ca="1">SUMIFS(INDIRECT("'"&amp;$A338&amp;"'!"&amp;"$D:$D"),INDIRECT("'"&amp;$A338&amp;"'!"&amp;"$B:$B"),$D338,INDIRECT("'"&amp;$A338&amp;"'!"&amp;"$C:$C"),$E338,INDIRECT("'"&amp;$A338&amp;"'!"&amp;"$E:$E"),"&lt;="&amp;$G338,INDIRECT("'"&amp;$A338&amp;"'!"&amp;"$F:$F"),"&gt;="&amp;$G338)</f>
        <v>-232.98</v>
      </c>
      <c r="G338" s="217">
        <f>DATE(B338,1,1)</f>
        <v>53693</v>
      </c>
      <c r="I338" s="220" t="s">
        <v>112</v>
      </c>
      <c r="J338" s="215"/>
      <c r="K338" s="214"/>
      <c r="L338" s="209"/>
    </row>
    <row r="339" spans="1:12" s="139" customFormat="1" ht="14.75" hidden="1" x14ac:dyDescent="0.75">
      <c r="A339" s="313" t="s">
        <v>264</v>
      </c>
      <c r="B339" s="184">
        <v>2047</v>
      </c>
      <c r="C339" s="134" t="s">
        <v>11</v>
      </c>
      <c r="D339" s="168" t="s">
        <v>93</v>
      </c>
      <c r="E339" s="168" t="s">
        <v>94</v>
      </c>
      <c r="F339" s="130">
        <f ca="1">SUMIFS(INDIRECT("'"&amp;$A339&amp;"'!"&amp;"$D:$D"),INDIRECT("'"&amp;$A339&amp;"'!"&amp;"$B:$B"),$D339,INDIRECT("'"&amp;$A339&amp;"'!"&amp;"$C:$C"),$E339,INDIRECT("'"&amp;$A339&amp;"'!"&amp;"$E:$E"),"&lt;="&amp;$G339,INDIRECT("'"&amp;$A339&amp;"'!"&amp;"$F:$F"),"&gt;="&amp;$G339)</f>
        <v>-600</v>
      </c>
      <c r="G339" s="217">
        <f>DATE(B339,1,1)</f>
        <v>53693</v>
      </c>
      <c r="I339" s="220" t="s">
        <v>112</v>
      </c>
      <c r="J339" s="215"/>
      <c r="K339" s="214"/>
      <c r="L339" s="223"/>
    </row>
    <row r="340" spans="1:12" s="139" customFormat="1" ht="14.75" hidden="1" x14ac:dyDescent="0.75">
      <c r="A340" s="313" t="s">
        <v>264</v>
      </c>
      <c r="B340" s="184">
        <v>2047</v>
      </c>
      <c r="C340" s="134" t="s">
        <v>11</v>
      </c>
      <c r="D340" s="184" t="s">
        <v>89</v>
      </c>
      <c r="E340" s="184" t="s">
        <v>274</v>
      </c>
      <c r="F340" s="130">
        <f ca="1">SUMIFS(INDIRECT("'"&amp;$A340&amp;"'!"&amp;"$D:$D"),INDIRECT("'"&amp;$A340&amp;"'!"&amp;"$B:$B"),$D340,INDIRECT("'"&amp;$A340&amp;"'!"&amp;"$C:$C"),$E340,INDIRECT("'"&amp;$A340&amp;"'!"&amp;"$E:$E"),"&lt;="&amp;$G340,INDIRECT("'"&amp;$A340&amp;"'!"&amp;"$F:$F"),"&gt;="&amp;$G340)</f>
        <v>1200</v>
      </c>
      <c r="G340" s="217">
        <f>DATE(B340,1,1)</f>
        <v>53693</v>
      </c>
      <c r="H340" s="134"/>
      <c r="I340" s="220" t="s">
        <v>112</v>
      </c>
      <c r="J340" s="218"/>
      <c r="K340" s="225"/>
      <c r="L340" s="209"/>
    </row>
    <row r="341" spans="1:12" s="139" customFormat="1" ht="14.75" hidden="1" x14ac:dyDescent="0.75">
      <c r="A341" s="313" t="s">
        <v>264</v>
      </c>
      <c r="B341" s="184">
        <v>2047</v>
      </c>
      <c r="C341" s="134" t="s">
        <v>15</v>
      </c>
      <c r="D341" s="168" t="s">
        <v>57</v>
      </c>
      <c r="E341" s="168" t="s">
        <v>73</v>
      </c>
      <c r="F341" s="130">
        <f ca="1">SUMIFS(INDIRECT("'"&amp;$A341&amp;"'!"&amp;"$D:$D"),INDIRECT("'"&amp;$A341&amp;"'!"&amp;"$B:$B"),$D341,INDIRECT("'"&amp;$A341&amp;"'!"&amp;"$C:$C"),$E341,INDIRECT("'"&amp;$A341&amp;"'!"&amp;"$E:$E"),"&lt;="&amp;$G341,INDIRECT("'"&amp;$A341&amp;"'!"&amp;"$F:$F"),"&gt;="&amp;$G341)</f>
        <v>-176</v>
      </c>
      <c r="G341" s="217">
        <f>DATE(B341,1,1)</f>
        <v>53693</v>
      </c>
      <c r="H341" s="210"/>
      <c r="I341" s="216" t="s">
        <v>112</v>
      </c>
      <c r="J341" s="215"/>
      <c r="K341" s="214"/>
      <c r="L341" s="209"/>
    </row>
    <row r="342" spans="1:12" s="139" customFormat="1" ht="14.75" hidden="1" x14ac:dyDescent="0.75">
      <c r="A342" s="313" t="s">
        <v>264</v>
      </c>
      <c r="B342" s="184">
        <v>2048</v>
      </c>
      <c r="C342" s="134" t="s">
        <v>11</v>
      </c>
      <c r="D342" s="184" t="s">
        <v>88</v>
      </c>
      <c r="E342" s="168" t="s">
        <v>5</v>
      </c>
      <c r="F342" s="130">
        <f ca="1">SUMIFS(INDIRECT("'"&amp;$A342&amp;"'!"&amp;"$D:$D"),INDIRECT("'"&amp;$A342&amp;"'!"&amp;"$B:$B"),$D342,INDIRECT("'"&amp;$A342&amp;"'!"&amp;"$C:$C"),$E342,INDIRECT("'"&amp;$A342&amp;"'!"&amp;"$E:$E"),"&lt;="&amp;$G342,INDIRECT("'"&amp;$A342&amp;"'!"&amp;"$F:$F"),"&gt;="&amp;$G342)</f>
        <v>0</v>
      </c>
      <c r="G342" s="217">
        <f>DATE(B342,1,1)</f>
        <v>54058</v>
      </c>
      <c r="H342" s="210"/>
      <c r="I342" s="220" t="s">
        <v>112</v>
      </c>
      <c r="J342" s="215"/>
      <c r="K342" s="214"/>
      <c r="L342" s="209"/>
    </row>
    <row r="343" spans="1:12" s="139" customFormat="1" ht="14.75" hidden="1" x14ac:dyDescent="0.75">
      <c r="A343" s="313" t="s">
        <v>264</v>
      </c>
      <c r="B343" s="184">
        <v>2048</v>
      </c>
      <c r="C343" s="134" t="s">
        <v>11</v>
      </c>
      <c r="D343" s="168" t="s">
        <v>87</v>
      </c>
      <c r="E343" s="168" t="s">
        <v>5</v>
      </c>
      <c r="F343" s="130">
        <f ca="1">SUMIFS(INDIRECT("'"&amp;$A343&amp;"'!"&amp;"$D:$D"),INDIRECT("'"&amp;$A343&amp;"'!"&amp;"$B:$B"),$D343,INDIRECT("'"&amp;$A343&amp;"'!"&amp;"$C:$C"),$E343,INDIRECT("'"&amp;$A343&amp;"'!"&amp;"$E:$E"),"&lt;="&amp;$G343,INDIRECT("'"&amp;$A343&amp;"'!"&amp;"$F:$F"),"&gt;="&amp;$G343)</f>
        <v>-100</v>
      </c>
      <c r="G343" s="217">
        <f>DATE(B343,1,1)</f>
        <v>54058</v>
      </c>
      <c r="I343" s="220" t="s">
        <v>112</v>
      </c>
      <c r="J343" s="215"/>
      <c r="K343" s="214"/>
      <c r="L343" s="209"/>
    </row>
    <row r="344" spans="1:12" s="139" customFormat="1" ht="14.75" hidden="1" x14ac:dyDescent="0.75">
      <c r="A344" s="313" t="s">
        <v>264</v>
      </c>
      <c r="B344" s="184">
        <v>2048</v>
      </c>
      <c r="C344" s="134" t="s">
        <v>11</v>
      </c>
      <c r="D344" s="168" t="s">
        <v>86</v>
      </c>
      <c r="E344" s="168" t="s">
        <v>5</v>
      </c>
      <c r="F344" s="130">
        <f ca="1">SUMIFS(INDIRECT("'"&amp;$A344&amp;"'!"&amp;"$D:$D"),INDIRECT("'"&amp;$A344&amp;"'!"&amp;"$B:$B"),$D344,INDIRECT("'"&amp;$A344&amp;"'!"&amp;"$C:$C"),$E344,INDIRECT("'"&amp;$A344&amp;"'!"&amp;"$E:$E"),"&lt;="&amp;$G344,INDIRECT("'"&amp;$A344&amp;"'!"&amp;"$F:$F"),"&gt;="&amp;$G344)</f>
        <v>-200</v>
      </c>
      <c r="G344" s="217">
        <f>DATE(B344,1,1)</f>
        <v>54058</v>
      </c>
      <c r="I344" s="220" t="s">
        <v>112</v>
      </c>
      <c r="J344" s="215"/>
      <c r="K344" s="214"/>
      <c r="L344" s="209"/>
    </row>
    <row r="345" spans="1:12" s="139" customFormat="1" ht="14.75" hidden="1" x14ac:dyDescent="0.75">
      <c r="A345" s="313" t="s">
        <v>264</v>
      </c>
      <c r="B345" s="184">
        <v>2048</v>
      </c>
      <c r="C345" s="134" t="s">
        <v>10</v>
      </c>
      <c r="D345" s="184" t="s">
        <v>98</v>
      </c>
      <c r="E345" s="184" t="s">
        <v>97</v>
      </c>
      <c r="F345" s="130">
        <f ca="1">SUMIFS(INDIRECT("'"&amp;$A345&amp;"'!"&amp;"$D:$D"),INDIRECT("'"&amp;$A345&amp;"'!"&amp;"$B:$B"),$D345,INDIRECT("'"&amp;$A345&amp;"'!"&amp;"$C:$C"),$E345,INDIRECT("'"&amp;$A345&amp;"'!"&amp;"$E:$E"),"&lt;="&amp;$G345,INDIRECT("'"&amp;$A345&amp;"'!"&amp;"$F:$F"),"&gt;="&amp;$G345)</f>
        <v>3000</v>
      </c>
      <c r="G345" s="217">
        <f>DATE(B345,1,1)</f>
        <v>54058</v>
      </c>
      <c r="H345" s="134"/>
      <c r="I345" s="220" t="s">
        <v>112</v>
      </c>
      <c r="J345" s="215"/>
      <c r="K345" s="214"/>
      <c r="L345" s="209"/>
    </row>
    <row r="346" spans="1:12" s="139" customFormat="1" ht="14.75" hidden="1" x14ac:dyDescent="0.75">
      <c r="A346" s="313" t="s">
        <v>264</v>
      </c>
      <c r="B346" s="184">
        <v>2048</v>
      </c>
      <c r="C346" s="134" t="s">
        <v>15</v>
      </c>
      <c r="D346" s="168" t="s">
        <v>57</v>
      </c>
      <c r="E346" s="168" t="s">
        <v>74</v>
      </c>
      <c r="F346" s="130">
        <f ca="1">SUMIFS(INDIRECT("'"&amp;$A346&amp;"'!"&amp;"$D:$D"),INDIRECT("'"&amp;$A346&amp;"'!"&amp;"$B:$B"),$D346,INDIRECT("'"&amp;$A346&amp;"'!"&amp;"$C:$C"),$E346,INDIRECT("'"&amp;$A346&amp;"'!"&amp;"$E:$E"),"&lt;="&amp;$G346,INDIRECT("'"&amp;$A346&amp;"'!"&amp;"$F:$F"),"&gt;="&amp;$G346)</f>
        <v>1103.6508000000001</v>
      </c>
      <c r="G346" s="217">
        <f>DATE(B346,1,1)</f>
        <v>54058</v>
      </c>
      <c r="H346" s="210"/>
      <c r="I346" s="216" t="s">
        <v>112</v>
      </c>
      <c r="J346" s="215"/>
      <c r="K346" s="214"/>
      <c r="L346" s="209"/>
    </row>
    <row r="347" spans="1:12" s="139" customFormat="1" ht="14.75" hidden="1" x14ac:dyDescent="0.75">
      <c r="A347" s="313" t="s">
        <v>264</v>
      </c>
      <c r="B347" s="184">
        <v>2048</v>
      </c>
      <c r="C347" s="134" t="s">
        <v>11</v>
      </c>
      <c r="D347" s="168" t="s">
        <v>93</v>
      </c>
      <c r="E347" s="168" t="s">
        <v>92</v>
      </c>
      <c r="F347" s="130">
        <f ca="1">SUMIFS(INDIRECT("'"&amp;$A347&amp;"'!"&amp;"$D:$D"),INDIRECT("'"&amp;$A347&amp;"'!"&amp;"$B:$B"),$D347,INDIRECT("'"&amp;$A347&amp;"'!"&amp;"$C:$C"),$E347,INDIRECT("'"&amp;$A347&amp;"'!"&amp;"$E:$E"),"&lt;="&amp;$G347,INDIRECT("'"&amp;$A347&amp;"'!"&amp;"$F:$F"),"&gt;="&amp;$G347)</f>
        <v>-232.98</v>
      </c>
      <c r="G347" s="217">
        <f>DATE(B347,1,1)</f>
        <v>54058</v>
      </c>
      <c r="I347" s="220" t="s">
        <v>112</v>
      </c>
      <c r="J347" s="215"/>
      <c r="K347" s="214"/>
      <c r="L347" s="209"/>
    </row>
    <row r="348" spans="1:12" s="139" customFormat="1" ht="14.75" hidden="1" x14ac:dyDescent="0.75">
      <c r="A348" s="313" t="s">
        <v>264</v>
      </c>
      <c r="B348" s="184">
        <v>2048</v>
      </c>
      <c r="C348" s="134" t="s">
        <v>11</v>
      </c>
      <c r="D348" s="168" t="s">
        <v>93</v>
      </c>
      <c r="E348" s="168" t="s">
        <v>94</v>
      </c>
      <c r="F348" s="130">
        <f ca="1">SUMIFS(INDIRECT("'"&amp;$A348&amp;"'!"&amp;"$D:$D"),INDIRECT("'"&amp;$A348&amp;"'!"&amp;"$B:$B"),$D348,INDIRECT("'"&amp;$A348&amp;"'!"&amp;"$C:$C"),$E348,INDIRECT("'"&amp;$A348&amp;"'!"&amp;"$E:$E"),"&lt;="&amp;$G348,INDIRECT("'"&amp;$A348&amp;"'!"&amp;"$F:$F"),"&gt;="&amp;$G348)</f>
        <v>-600</v>
      </c>
      <c r="G348" s="217">
        <f>DATE(B348,1,1)</f>
        <v>54058</v>
      </c>
      <c r="I348" s="220" t="s">
        <v>112</v>
      </c>
      <c r="J348" s="215"/>
      <c r="K348" s="214"/>
      <c r="L348" s="223"/>
    </row>
    <row r="349" spans="1:12" s="139" customFormat="1" ht="14.75" hidden="1" x14ac:dyDescent="0.75">
      <c r="A349" s="313" t="s">
        <v>264</v>
      </c>
      <c r="B349" s="184">
        <v>2048</v>
      </c>
      <c r="C349" s="134" t="s">
        <v>11</v>
      </c>
      <c r="D349" s="184" t="s">
        <v>89</v>
      </c>
      <c r="E349" s="184" t="s">
        <v>274</v>
      </c>
      <c r="F349" s="130">
        <f ca="1">SUMIFS(INDIRECT("'"&amp;$A349&amp;"'!"&amp;"$D:$D"),INDIRECT("'"&amp;$A349&amp;"'!"&amp;"$B:$B"),$D349,INDIRECT("'"&amp;$A349&amp;"'!"&amp;"$C:$C"),$E349,INDIRECT("'"&amp;$A349&amp;"'!"&amp;"$E:$E"),"&lt;="&amp;$G349,INDIRECT("'"&amp;$A349&amp;"'!"&amp;"$F:$F"),"&gt;="&amp;$G349)</f>
        <v>1200</v>
      </c>
      <c r="G349" s="217">
        <f>DATE(B349,1,1)</f>
        <v>54058</v>
      </c>
      <c r="H349" s="134"/>
      <c r="I349" s="220" t="s">
        <v>112</v>
      </c>
      <c r="J349" s="218"/>
      <c r="K349" s="225"/>
      <c r="L349" s="209"/>
    </row>
    <row r="350" spans="1:12" s="139" customFormat="1" ht="14.75" hidden="1" x14ac:dyDescent="0.75">
      <c r="A350" s="313" t="s">
        <v>264</v>
      </c>
      <c r="B350" s="184">
        <v>2048</v>
      </c>
      <c r="C350" s="134" t="s">
        <v>15</v>
      </c>
      <c r="D350" s="168" t="s">
        <v>57</v>
      </c>
      <c r="E350" s="168" t="s">
        <v>73</v>
      </c>
      <c r="F350" s="130">
        <f ca="1">SUMIFS(INDIRECT("'"&amp;$A350&amp;"'!"&amp;"$D:$D"),INDIRECT("'"&amp;$A350&amp;"'!"&amp;"$B:$B"),$D350,INDIRECT("'"&amp;$A350&amp;"'!"&amp;"$C:$C"),$E350,INDIRECT("'"&amp;$A350&amp;"'!"&amp;"$E:$E"),"&lt;="&amp;$G350,INDIRECT("'"&amp;$A350&amp;"'!"&amp;"$F:$F"),"&gt;="&amp;$G350)</f>
        <v>-176</v>
      </c>
      <c r="G350" s="217">
        <f>DATE(B350,1,1)</f>
        <v>54058</v>
      </c>
      <c r="H350" s="210"/>
      <c r="I350" s="216" t="s">
        <v>112</v>
      </c>
      <c r="J350" s="215"/>
      <c r="K350" s="214"/>
      <c r="L350" s="209"/>
    </row>
    <row r="351" spans="1:12" s="139" customFormat="1" ht="14.75" hidden="1" x14ac:dyDescent="0.75">
      <c r="A351" s="313" t="s">
        <v>264</v>
      </c>
      <c r="B351" s="184">
        <v>2049</v>
      </c>
      <c r="C351" s="134" t="s">
        <v>11</v>
      </c>
      <c r="D351" s="184" t="s">
        <v>88</v>
      </c>
      <c r="E351" s="168" t="s">
        <v>5</v>
      </c>
      <c r="F351" s="130">
        <f ca="1">SUMIFS(INDIRECT("'"&amp;$A351&amp;"'!"&amp;"$D:$D"),INDIRECT("'"&amp;$A351&amp;"'!"&amp;"$B:$B"),$D351,INDIRECT("'"&amp;$A351&amp;"'!"&amp;"$C:$C"),$E351,INDIRECT("'"&amp;$A351&amp;"'!"&amp;"$E:$E"),"&lt;="&amp;$G351,INDIRECT("'"&amp;$A351&amp;"'!"&amp;"$F:$F"),"&gt;="&amp;$G351)</f>
        <v>0</v>
      </c>
      <c r="G351" s="217">
        <f>DATE(B351,1,1)</f>
        <v>54424</v>
      </c>
      <c r="H351" s="210"/>
      <c r="I351" s="220" t="s">
        <v>112</v>
      </c>
      <c r="J351" s="215"/>
      <c r="K351" s="214"/>
      <c r="L351" s="209"/>
    </row>
    <row r="352" spans="1:12" s="139" customFormat="1" ht="15.75" hidden="1" customHeight="1" x14ac:dyDescent="0.75">
      <c r="A352" s="313" t="s">
        <v>264</v>
      </c>
      <c r="B352" s="184">
        <v>2049</v>
      </c>
      <c r="C352" s="134" t="s">
        <v>11</v>
      </c>
      <c r="D352" s="168" t="s">
        <v>87</v>
      </c>
      <c r="E352" s="168" t="s">
        <v>5</v>
      </c>
      <c r="F352" s="130">
        <f ca="1">SUMIFS(INDIRECT("'"&amp;$A352&amp;"'!"&amp;"$D:$D"),INDIRECT("'"&amp;$A352&amp;"'!"&amp;"$B:$B"),$D352,INDIRECT("'"&amp;$A352&amp;"'!"&amp;"$C:$C"),$E352,INDIRECT("'"&amp;$A352&amp;"'!"&amp;"$E:$E"),"&lt;="&amp;$G352,INDIRECT("'"&amp;$A352&amp;"'!"&amp;"$F:$F"),"&gt;="&amp;$G352)</f>
        <v>-100</v>
      </c>
      <c r="G352" s="217">
        <f>DATE(B352,1,1)</f>
        <v>54424</v>
      </c>
      <c r="I352" s="220" t="s">
        <v>112</v>
      </c>
      <c r="J352" s="215"/>
      <c r="K352" s="214"/>
      <c r="L352" s="209"/>
    </row>
    <row r="353" spans="1:12" s="139" customFormat="1" ht="15.75" hidden="1" customHeight="1" x14ac:dyDescent="0.75">
      <c r="A353" s="313" t="s">
        <v>264</v>
      </c>
      <c r="B353" s="184">
        <v>2049</v>
      </c>
      <c r="C353" s="134" t="s">
        <v>11</v>
      </c>
      <c r="D353" s="168" t="s">
        <v>86</v>
      </c>
      <c r="E353" s="168" t="s">
        <v>5</v>
      </c>
      <c r="F353" s="130">
        <f ca="1">SUMIFS(INDIRECT("'"&amp;$A353&amp;"'!"&amp;"$D:$D"),INDIRECT("'"&amp;$A353&amp;"'!"&amp;"$B:$B"),$D353,INDIRECT("'"&amp;$A353&amp;"'!"&amp;"$C:$C"),$E353,INDIRECT("'"&amp;$A353&amp;"'!"&amp;"$E:$E"),"&lt;="&amp;$G353,INDIRECT("'"&amp;$A353&amp;"'!"&amp;"$F:$F"),"&gt;="&amp;$G353)</f>
        <v>-200</v>
      </c>
      <c r="G353" s="217">
        <f>DATE(B353,1,1)</f>
        <v>54424</v>
      </c>
      <c r="I353" s="220" t="s">
        <v>112</v>
      </c>
      <c r="J353" s="215"/>
      <c r="K353" s="214"/>
      <c r="L353" s="209"/>
    </row>
    <row r="354" spans="1:12" s="139" customFormat="1" ht="15.75" hidden="1" customHeight="1" x14ac:dyDescent="0.75">
      <c r="A354" s="313" t="s">
        <v>264</v>
      </c>
      <c r="B354" s="184">
        <v>2049</v>
      </c>
      <c r="C354" s="134" t="s">
        <v>10</v>
      </c>
      <c r="D354" s="184" t="s">
        <v>98</v>
      </c>
      <c r="E354" s="184" t="s">
        <v>97</v>
      </c>
      <c r="F354" s="130">
        <f ca="1">SUMIFS(INDIRECT("'"&amp;$A354&amp;"'!"&amp;"$D:$D"),INDIRECT("'"&amp;$A354&amp;"'!"&amp;"$B:$B"),$D354,INDIRECT("'"&amp;$A354&amp;"'!"&amp;"$C:$C"),$E354,INDIRECT("'"&amp;$A354&amp;"'!"&amp;"$E:$E"),"&lt;="&amp;$G354,INDIRECT("'"&amp;$A354&amp;"'!"&amp;"$F:$F"),"&gt;="&amp;$G354)</f>
        <v>3000</v>
      </c>
      <c r="G354" s="217">
        <f>DATE(B354,1,1)</f>
        <v>54424</v>
      </c>
      <c r="H354" s="134"/>
      <c r="I354" s="220" t="s">
        <v>112</v>
      </c>
      <c r="J354" s="215"/>
      <c r="K354" s="214"/>
      <c r="L354" s="209"/>
    </row>
    <row r="355" spans="1:12" s="139" customFormat="1" ht="15.75" hidden="1" customHeight="1" x14ac:dyDescent="0.75">
      <c r="A355" s="313" t="s">
        <v>264</v>
      </c>
      <c r="B355" s="184">
        <v>2049</v>
      </c>
      <c r="C355" s="134" t="s">
        <v>15</v>
      </c>
      <c r="D355" s="168" t="s">
        <v>57</v>
      </c>
      <c r="E355" s="168" t="s">
        <v>74</v>
      </c>
      <c r="F355" s="130">
        <f ca="1">SUMIFS(INDIRECT("'"&amp;$A355&amp;"'!"&amp;"$D:$D"),INDIRECT("'"&amp;$A355&amp;"'!"&amp;"$B:$B"),$D355,INDIRECT("'"&amp;$A355&amp;"'!"&amp;"$C:$C"),$E355,INDIRECT("'"&amp;$A355&amp;"'!"&amp;"$E:$E"),"&lt;="&amp;$G355,INDIRECT("'"&amp;$A355&amp;"'!"&amp;"$F:$F"),"&gt;="&amp;$G355)</f>
        <v>1103.6508000000001</v>
      </c>
      <c r="G355" s="217">
        <f>DATE(B355,1,1)</f>
        <v>54424</v>
      </c>
      <c r="H355" s="210"/>
      <c r="I355" s="216" t="s">
        <v>112</v>
      </c>
      <c r="J355" s="215"/>
      <c r="K355" s="214"/>
      <c r="L355" s="209"/>
    </row>
    <row r="356" spans="1:12" s="139" customFormat="1" ht="15.75" hidden="1" customHeight="1" x14ac:dyDescent="0.75">
      <c r="A356" s="313" t="s">
        <v>264</v>
      </c>
      <c r="B356" s="184">
        <v>2049</v>
      </c>
      <c r="C356" s="134" t="s">
        <v>11</v>
      </c>
      <c r="D356" s="168" t="s">
        <v>93</v>
      </c>
      <c r="E356" s="168" t="s">
        <v>92</v>
      </c>
      <c r="F356" s="130">
        <f ca="1">SUMIFS(INDIRECT("'"&amp;$A356&amp;"'!"&amp;"$D:$D"),INDIRECT("'"&amp;$A356&amp;"'!"&amp;"$B:$B"),$D356,INDIRECT("'"&amp;$A356&amp;"'!"&amp;"$C:$C"),$E356,INDIRECT("'"&amp;$A356&amp;"'!"&amp;"$E:$E"),"&lt;="&amp;$G356,INDIRECT("'"&amp;$A356&amp;"'!"&amp;"$F:$F"),"&gt;="&amp;$G356)</f>
        <v>-232.98</v>
      </c>
      <c r="G356" s="217">
        <f>DATE(B356,1,1)</f>
        <v>54424</v>
      </c>
      <c r="I356" s="220" t="s">
        <v>112</v>
      </c>
      <c r="J356" s="215"/>
      <c r="K356" s="214"/>
      <c r="L356" s="209"/>
    </row>
    <row r="357" spans="1:12" s="139" customFormat="1" ht="15.75" hidden="1" customHeight="1" x14ac:dyDescent="0.75">
      <c r="A357" s="313" t="s">
        <v>264</v>
      </c>
      <c r="B357" s="184">
        <v>2049</v>
      </c>
      <c r="C357" s="134" t="s">
        <v>11</v>
      </c>
      <c r="D357" s="168" t="s">
        <v>93</v>
      </c>
      <c r="E357" s="168" t="s">
        <v>94</v>
      </c>
      <c r="F357" s="130">
        <f ca="1">SUMIFS(INDIRECT("'"&amp;$A357&amp;"'!"&amp;"$D:$D"),INDIRECT("'"&amp;$A357&amp;"'!"&amp;"$B:$B"),$D357,INDIRECT("'"&amp;$A357&amp;"'!"&amp;"$C:$C"),$E357,INDIRECT("'"&amp;$A357&amp;"'!"&amp;"$E:$E"),"&lt;="&amp;$G357,INDIRECT("'"&amp;$A357&amp;"'!"&amp;"$F:$F"),"&gt;="&amp;$G357)</f>
        <v>-600</v>
      </c>
      <c r="G357" s="217">
        <f>DATE(B357,1,1)</f>
        <v>54424</v>
      </c>
      <c r="I357" s="220" t="s">
        <v>112</v>
      </c>
      <c r="J357" s="215"/>
      <c r="K357" s="214"/>
      <c r="L357" s="223"/>
    </row>
    <row r="358" spans="1:12" s="139" customFormat="1" ht="15.75" hidden="1" customHeight="1" x14ac:dyDescent="0.75">
      <c r="A358" s="313" t="s">
        <v>264</v>
      </c>
      <c r="B358" s="184">
        <v>2049</v>
      </c>
      <c r="C358" s="134" t="s">
        <v>11</v>
      </c>
      <c r="D358" s="184" t="s">
        <v>89</v>
      </c>
      <c r="E358" s="184" t="s">
        <v>274</v>
      </c>
      <c r="F358" s="130">
        <f ca="1">SUMIFS(INDIRECT("'"&amp;$A358&amp;"'!"&amp;"$D:$D"),INDIRECT("'"&amp;$A358&amp;"'!"&amp;"$B:$B"),$D358,INDIRECT("'"&amp;$A358&amp;"'!"&amp;"$C:$C"),$E358,INDIRECT("'"&amp;$A358&amp;"'!"&amp;"$E:$E"),"&lt;="&amp;$G358,INDIRECT("'"&amp;$A358&amp;"'!"&amp;"$F:$F"),"&gt;="&amp;$G358)</f>
        <v>1200</v>
      </c>
      <c r="G358" s="217">
        <f>DATE(B358,1,1)</f>
        <v>54424</v>
      </c>
      <c r="H358" s="134"/>
      <c r="I358" s="220" t="s">
        <v>112</v>
      </c>
      <c r="J358" s="218"/>
      <c r="K358" s="225"/>
      <c r="L358" s="209"/>
    </row>
    <row r="359" spans="1:12" s="139" customFormat="1" ht="15.75" hidden="1" customHeight="1" x14ac:dyDescent="0.75">
      <c r="A359" s="313" t="s">
        <v>264</v>
      </c>
      <c r="B359" s="184">
        <v>2050</v>
      </c>
      <c r="C359" s="134" t="s">
        <v>11</v>
      </c>
      <c r="D359" s="184" t="s">
        <v>88</v>
      </c>
      <c r="E359" s="168" t="s">
        <v>5</v>
      </c>
      <c r="F359" s="130">
        <f ca="1">SUMIFS(INDIRECT("'"&amp;$A359&amp;"'!"&amp;"$D:$D"),INDIRECT("'"&amp;$A359&amp;"'!"&amp;"$B:$B"),$D359,INDIRECT("'"&amp;$A359&amp;"'!"&amp;"$C:$C"),$E359,INDIRECT("'"&amp;$A359&amp;"'!"&amp;"$E:$E"),"&lt;="&amp;$G359,INDIRECT("'"&amp;$A359&amp;"'!"&amp;"$F:$F"),"&gt;="&amp;$G359)</f>
        <v>0</v>
      </c>
      <c r="G359" s="217">
        <f>DATE(B359,1,1)</f>
        <v>54789</v>
      </c>
      <c r="H359" s="210"/>
      <c r="I359" s="220" t="s">
        <v>112</v>
      </c>
      <c r="J359" s="215"/>
      <c r="K359" s="214"/>
      <c r="L359" s="209"/>
    </row>
    <row r="360" spans="1:12" s="139" customFormat="1" ht="15.75" hidden="1" customHeight="1" x14ac:dyDescent="0.75">
      <c r="A360" s="313" t="s">
        <v>264</v>
      </c>
      <c r="B360" s="184">
        <v>2050</v>
      </c>
      <c r="C360" s="134" t="s">
        <v>11</v>
      </c>
      <c r="D360" s="168" t="s">
        <v>87</v>
      </c>
      <c r="E360" s="168" t="s">
        <v>5</v>
      </c>
      <c r="F360" s="130">
        <f ca="1">SUMIFS(INDIRECT("'"&amp;$A360&amp;"'!"&amp;"$D:$D"),INDIRECT("'"&amp;$A360&amp;"'!"&amp;"$B:$B"),$D360,INDIRECT("'"&amp;$A360&amp;"'!"&amp;"$C:$C"),$E360,INDIRECT("'"&amp;$A360&amp;"'!"&amp;"$E:$E"),"&lt;="&amp;$G360,INDIRECT("'"&amp;$A360&amp;"'!"&amp;"$F:$F"),"&gt;="&amp;$G360)</f>
        <v>-100</v>
      </c>
      <c r="G360" s="217">
        <f>DATE(B360,1,1)</f>
        <v>54789</v>
      </c>
      <c r="I360" s="220" t="s">
        <v>112</v>
      </c>
      <c r="J360" s="215"/>
      <c r="K360" s="214"/>
      <c r="L360" s="209"/>
    </row>
    <row r="361" spans="1:12" s="139" customFormat="1" ht="14.75" hidden="1" x14ac:dyDescent="0.75">
      <c r="A361" s="313" t="s">
        <v>264</v>
      </c>
      <c r="B361" s="184">
        <v>2050</v>
      </c>
      <c r="C361" s="134" t="s">
        <v>11</v>
      </c>
      <c r="D361" s="168" t="s">
        <v>86</v>
      </c>
      <c r="E361" s="168" t="s">
        <v>5</v>
      </c>
      <c r="F361" s="130">
        <f ca="1">SUMIFS(INDIRECT("'"&amp;$A361&amp;"'!"&amp;"$D:$D"),INDIRECT("'"&amp;$A361&amp;"'!"&amp;"$B:$B"),$D361,INDIRECT("'"&amp;$A361&amp;"'!"&amp;"$C:$C"),$E361,INDIRECT("'"&amp;$A361&amp;"'!"&amp;"$E:$E"),"&lt;="&amp;$G361,INDIRECT("'"&amp;$A361&amp;"'!"&amp;"$F:$F"),"&gt;="&amp;$G361)</f>
        <v>-200</v>
      </c>
      <c r="G361" s="217">
        <f>DATE(B361,1,1)</f>
        <v>54789</v>
      </c>
      <c r="I361" s="220" t="s">
        <v>112</v>
      </c>
      <c r="J361" s="215"/>
      <c r="K361" s="214"/>
      <c r="L361" s="209"/>
    </row>
    <row r="362" spans="1:12" s="139" customFormat="1" ht="14.75" hidden="1" x14ac:dyDescent="0.75">
      <c r="A362" s="313" t="s">
        <v>264</v>
      </c>
      <c r="B362" s="184">
        <v>2050</v>
      </c>
      <c r="C362" s="134" t="s">
        <v>10</v>
      </c>
      <c r="D362" s="184" t="s">
        <v>98</v>
      </c>
      <c r="E362" s="184" t="s">
        <v>97</v>
      </c>
      <c r="F362" s="130">
        <f ca="1">SUMIFS(INDIRECT("'"&amp;$A362&amp;"'!"&amp;"$D:$D"),INDIRECT("'"&amp;$A362&amp;"'!"&amp;"$B:$B"),$D362,INDIRECT("'"&amp;$A362&amp;"'!"&amp;"$C:$C"),$E362,INDIRECT("'"&amp;$A362&amp;"'!"&amp;"$E:$E"),"&lt;="&amp;$G362,INDIRECT("'"&amp;$A362&amp;"'!"&amp;"$F:$F"),"&gt;="&amp;$G362)</f>
        <v>3000</v>
      </c>
      <c r="G362" s="217">
        <f>DATE(B362,1,1)</f>
        <v>54789</v>
      </c>
      <c r="H362" s="134"/>
      <c r="I362" s="220" t="s">
        <v>112</v>
      </c>
      <c r="J362" s="215"/>
      <c r="K362" s="214"/>
      <c r="L362" s="209"/>
    </row>
    <row r="363" spans="1:12" s="139" customFormat="1" ht="14.75" hidden="1" x14ac:dyDescent="0.75">
      <c r="A363" s="313" t="s">
        <v>264</v>
      </c>
      <c r="B363" s="184">
        <v>2050</v>
      </c>
      <c r="C363" s="134" t="s">
        <v>15</v>
      </c>
      <c r="D363" s="168" t="s">
        <v>57</v>
      </c>
      <c r="E363" s="168" t="s">
        <v>74</v>
      </c>
      <c r="F363" s="130">
        <f ca="1">SUMIFS(INDIRECT("'"&amp;$A363&amp;"'!"&amp;"$D:$D"),INDIRECT("'"&amp;$A363&amp;"'!"&amp;"$B:$B"),$D363,INDIRECT("'"&amp;$A363&amp;"'!"&amp;"$C:$C"),$E363,INDIRECT("'"&amp;$A363&amp;"'!"&amp;"$E:$E"),"&lt;="&amp;$G363,INDIRECT("'"&amp;$A363&amp;"'!"&amp;"$F:$F"),"&gt;="&amp;$G363)</f>
        <v>1103.6508000000001</v>
      </c>
      <c r="G363" s="217">
        <f>DATE(B363,1,1)</f>
        <v>54789</v>
      </c>
      <c r="H363" s="210"/>
      <c r="I363" s="216" t="s">
        <v>112</v>
      </c>
      <c r="J363" s="215"/>
      <c r="K363" s="214"/>
      <c r="L363" s="209"/>
    </row>
    <row r="364" spans="1:12" s="139" customFormat="1" ht="14.75" hidden="1" x14ac:dyDescent="0.75">
      <c r="A364" s="313" t="s">
        <v>264</v>
      </c>
      <c r="B364" s="184">
        <v>2050</v>
      </c>
      <c r="C364" s="134" t="s">
        <v>11</v>
      </c>
      <c r="D364" s="168" t="s">
        <v>93</v>
      </c>
      <c r="E364" s="168" t="s">
        <v>92</v>
      </c>
      <c r="F364" s="130">
        <f ca="1">SUMIFS(INDIRECT("'"&amp;$A364&amp;"'!"&amp;"$D:$D"),INDIRECT("'"&amp;$A364&amp;"'!"&amp;"$B:$B"),$D364,INDIRECT("'"&amp;$A364&amp;"'!"&amp;"$C:$C"),$E364,INDIRECT("'"&amp;$A364&amp;"'!"&amp;"$E:$E"),"&lt;="&amp;$G364,INDIRECT("'"&amp;$A364&amp;"'!"&amp;"$F:$F"),"&gt;="&amp;$G364)</f>
        <v>-232.98</v>
      </c>
      <c r="G364" s="217">
        <f>DATE(B364,1,1)</f>
        <v>54789</v>
      </c>
      <c r="I364" s="220" t="s">
        <v>112</v>
      </c>
      <c r="J364" s="215"/>
      <c r="K364" s="214"/>
      <c r="L364" s="209"/>
    </row>
    <row r="365" spans="1:12" s="139" customFormat="1" ht="14.75" hidden="1" x14ac:dyDescent="0.75">
      <c r="A365" s="313" t="s">
        <v>264</v>
      </c>
      <c r="B365" s="184">
        <v>2050</v>
      </c>
      <c r="C365" s="134" t="s">
        <v>11</v>
      </c>
      <c r="D365" s="168" t="s">
        <v>93</v>
      </c>
      <c r="E365" s="168" t="s">
        <v>94</v>
      </c>
      <c r="F365" s="130">
        <f ca="1">SUMIFS(INDIRECT("'"&amp;$A365&amp;"'!"&amp;"$D:$D"),INDIRECT("'"&amp;$A365&amp;"'!"&amp;"$B:$B"),$D365,INDIRECT("'"&amp;$A365&amp;"'!"&amp;"$C:$C"),$E365,INDIRECT("'"&amp;$A365&amp;"'!"&amp;"$E:$E"),"&lt;="&amp;$G365,INDIRECT("'"&amp;$A365&amp;"'!"&amp;"$F:$F"),"&gt;="&amp;$G365)</f>
        <v>-600</v>
      </c>
      <c r="G365" s="217">
        <f>DATE(B365,1,1)</f>
        <v>54789</v>
      </c>
      <c r="I365" s="220" t="s">
        <v>112</v>
      </c>
      <c r="J365" s="215"/>
      <c r="K365" s="214"/>
      <c r="L365" s="223"/>
    </row>
    <row r="366" spans="1:12" s="139" customFormat="1" ht="14.75" hidden="1" x14ac:dyDescent="0.75">
      <c r="A366" s="313" t="s">
        <v>264</v>
      </c>
      <c r="B366" s="184">
        <v>2050</v>
      </c>
      <c r="C366" s="134" t="s">
        <v>11</v>
      </c>
      <c r="D366" s="184" t="s">
        <v>89</v>
      </c>
      <c r="E366" s="184" t="s">
        <v>274</v>
      </c>
      <c r="F366" s="130">
        <f ca="1">SUMIFS(INDIRECT("'"&amp;$A366&amp;"'!"&amp;"$D:$D"),INDIRECT("'"&amp;$A366&amp;"'!"&amp;"$B:$B"),$D366,INDIRECT("'"&amp;$A366&amp;"'!"&amp;"$C:$C"),$E366,INDIRECT("'"&amp;$A366&amp;"'!"&amp;"$E:$E"),"&lt;="&amp;$G366,INDIRECT("'"&amp;$A366&amp;"'!"&amp;"$F:$F"),"&gt;="&amp;$G366)</f>
        <v>1200</v>
      </c>
      <c r="G366" s="217">
        <f>DATE(B366,1,1)</f>
        <v>54789</v>
      </c>
      <c r="H366" s="134"/>
      <c r="I366" s="220" t="s">
        <v>112</v>
      </c>
      <c r="J366" s="218"/>
      <c r="K366" s="225"/>
      <c r="L366" s="209"/>
    </row>
    <row r="367" spans="1:12" s="139" customFormat="1" ht="14.75" hidden="1" x14ac:dyDescent="0.75">
      <c r="A367" s="313" t="s">
        <v>264</v>
      </c>
      <c r="B367" s="184">
        <v>2050</v>
      </c>
      <c r="C367" s="134" t="s">
        <v>15</v>
      </c>
      <c r="D367" s="168" t="s">
        <v>57</v>
      </c>
      <c r="E367" s="168" t="s">
        <v>73</v>
      </c>
      <c r="F367" s="130">
        <f ca="1">SUMIFS(INDIRECT("'"&amp;$A367&amp;"'!"&amp;"$D:$D"),INDIRECT("'"&amp;$A367&amp;"'!"&amp;"$B:$B"),$D367,INDIRECT("'"&amp;$A367&amp;"'!"&amp;"$C:$C"),$E367,INDIRECT("'"&amp;$A367&amp;"'!"&amp;"$E:$E"),"&lt;="&amp;$G367,INDIRECT("'"&amp;$A367&amp;"'!"&amp;"$F:$F"),"&gt;="&amp;$G367)</f>
        <v>-176</v>
      </c>
      <c r="G367" s="217">
        <f>DATE(B367,1,1)</f>
        <v>54789</v>
      </c>
      <c r="H367" s="210"/>
      <c r="I367" s="216" t="s">
        <v>112</v>
      </c>
      <c r="J367" s="215"/>
      <c r="K367" s="214"/>
      <c r="L367" s="209"/>
    </row>
    <row r="368" spans="1:12" s="139" customFormat="1" ht="14.75" hidden="1" x14ac:dyDescent="0.75">
      <c r="A368" s="313" t="s">
        <v>264</v>
      </c>
      <c r="B368" s="184">
        <v>2050</v>
      </c>
      <c r="C368" s="134" t="s">
        <v>15</v>
      </c>
      <c r="D368" s="168" t="s">
        <v>57</v>
      </c>
      <c r="E368" s="168" t="s">
        <v>73</v>
      </c>
      <c r="F368" s="130">
        <f ca="1">SUMIFS(INDIRECT("'"&amp;$A368&amp;"'!"&amp;"$D:$D"),INDIRECT("'"&amp;$A368&amp;"'!"&amp;"$B:$B"),$D368,INDIRECT("'"&amp;$A368&amp;"'!"&amp;"$C:$C"),$E368,INDIRECT("'"&amp;$A368&amp;"'!"&amp;"$E:$E"),"&lt;="&amp;$G368,INDIRECT("'"&amp;$A368&amp;"'!"&amp;"$F:$F"),"&gt;="&amp;$G368)</f>
        <v>-176</v>
      </c>
      <c r="G368" s="217">
        <f>DATE(B368,1,1)</f>
        <v>54789</v>
      </c>
      <c r="H368" s="210"/>
      <c r="I368" s="216" t="s">
        <v>112</v>
      </c>
      <c r="J368" s="215"/>
      <c r="K368" s="214"/>
      <c r="L368" s="209"/>
    </row>
    <row r="369" spans="1:13" s="139" customFormat="1" ht="14.75" hidden="1" x14ac:dyDescent="0.75">
      <c r="A369" s="315" t="s">
        <v>264</v>
      </c>
      <c r="B369" s="185">
        <f>YEAR(G369)</f>
        <v>2051</v>
      </c>
      <c r="C369" s="134" t="s">
        <v>10</v>
      </c>
      <c r="D369" s="184" t="s">
        <v>4</v>
      </c>
      <c r="E369" s="184" t="s">
        <v>97</v>
      </c>
      <c r="F369" s="130">
        <f ca="1">SUMIFS(INDIRECT("'"&amp;$A369&amp;"'!"&amp;"$D:$D"),INDIRECT("'"&amp;$A369&amp;"'!"&amp;"$B:$B"),$D369,INDIRECT("'"&amp;$A369&amp;"'!"&amp;"$C:$C"),$E369,INDIRECT("'"&amp;$A369&amp;"'!"&amp;"$E:$E"),"&lt;="&amp;$G369,INDIRECT("'"&amp;$A369&amp;"'!"&amp;"$F:$F"),"&gt;="&amp;$G369)</f>
        <v>73631.71238061694</v>
      </c>
      <c r="G369" s="221">
        <f>Moggio!$F$3</f>
        <v>55278</v>
      </c>
      <c r="H369" s="185" t="s">
        <v>113</v>
      </c>
      <c r="I369" s="220" t="s">
        <v>112</v>
      </c>
      <c r="J369" s="217"/>
      <c r="K369" s="219"/>
      <c r="L369" s="194"/>
    </row>
    <row r="370" spans="1:13" s="139" customFormat="1" ht="14.75" x14ac:dyDescent="0.75">
      <c r="A370" s="184" t="s">
        <v>238</v>
      </c>
      <c r="B370" s="185">
        <f>YEAR(G370)</f>
        <v>2022</v>
      </c>
      <c r="C370" s="134" t="s">
        <v>11</v>
      </c>
      <c r="D370" s="185" t="s">
        <v>88</v>
      </c>
      <c r="E370" s="185" t="s">
        <v>5</v>
      </c>
      <c r="F370" s="211">
        <f>-23.7*1</f>
        <v>-23.7</v>
      </c>
      <c r="G370" s="222">
        <v>44562</v>
      </c>
      <c r="H370" s="134"/>
      <c r="I370" s="232" t="s">
        <v>114</v>
      </c>
      <c r="J370" s="218"/>
      <c r="K370" s="225"/>
      <c r="L370" s="224"/>
      <c r="M370" s="61"/>
    </row>
    <row r="371" spans="1:13" s="139" customFormat="1" ht="14.75" x14ac:dyDescent="0.75">
      <c r="A371" s="184" t="s">
        <v>238</v>
      </c>
      <c r="B371" s="185">
        <f>YEAR(G371)</f>
        <v>2022</v>
      </c>
      <c r="C371" s="134" t="s">
        <v>11</v>
      </c>
      <c r="D371" s="194" t="s">
        <v>87</v>
      </c>
      <c r="E371" s="194" t="s">
        <v>5</v>
      </c>
      <c r="F371" s="211">
        <v>0</v>
      </c>
      <c r="G371" s="222">
        <v>44562</v>
      </c>
      <c r="I371" s="232" t="s">
        <v>114</v>
      </c>
      <c r="J371" s="215"/>
      <c r="K371" s="214"/>
      <c r="L371" s="209"/>
      <c r="M371" s="61"/>
    </row>
    <row r="372" spans="1:13" s="139" customFormat="1" ht="14.75" x14ac:dyDescent="0.75">
      <c r="A372" s="184" t="s">
        <v>238</v>
      </c>
      <c r="B372" s="185">
        <f>YEAR(G372)</f>
        <v>2022</v>
      </c>
      <c r="C372" s="134" t="s">
        <v>11</v>
      </c>
      <c r="D372" s="194" t="s">
        <v>86</v>
      </c>
      <c r="E372" s="194" t="s">
        <v>5</v>
      </c>
      <c r="F372" s="211">
        <v>0</v>
      </c>
      <c r="G372" s="222">
        <v>44562</v>
      </c>
      <c r="I372" s="232" t="s">
        <v>114</v>
      </c>
      <c r="J372" s="215"/>
      <c r="K372" s="214"/>
      <c r="L372" s="209"/>
      <c r="M372" s="61"/>
    </row>
    <row r="373" spans="1:13" s="139" customFormat="1" ht="14.75" x14ac:dyDescent="0.75">
      <c r="A373" s="184" t="s">
        <v>238</v>
      </c>
      <c r="B373" s="185">
        <f>YEAR(G373)</f>
        <v>2022</v>
      </c>
      <c r="C373" s="134" t="s">
        <v>11</v>
      </c>
      <c r="D373" s="194" t="s">
        <v>93</v>
      </c>
      <c r="E373" s="194" t="s">
        <v>92</v>
      </c>
      <c r="F373" s="211">
        <v>0</v>
      </c>
      <c r="G373" s="222">
        <v>44562</v>
      </c>
      <c r="I373" s="232" t="s">
        <v>114</v>
      </c>
      <c r="J373" s="215"/>
      <c r="K373" s="214"/>
      <c r="L373" s="209"/>
      <c r="M373" s="324" t="s">
        <v>168</v>
      </c>
    </row>
    <row r="374" spans="1:13" s="139" customFormat="1" ht="14.75" x14ac:dyDescent="0.75">
      <c r="A374" s="184" t="s">
        <v>238</v>
      </c>
      <c r="B374" s="185">
        <f>YEAR(G374)</f>
        <v>2022</v>
      </c>
      <c r="C374" s="134" t="s">
        <v>11</v>
      </c>
      <c r="D374" s="194" t="s">
        <v>273</v>
      </c>
      <c r="E374" s="194" t="s">
        <v>5</v>
      </c>
      <c r="F374" s="211">
        <v>2000</v>
      </c>
      <c r="G374" s="222">
        <v>44562</v>
      </c>
      <c r="H374" s="139" t="s">
        <v>189</v>
      </c>
      <c r="I374" s="232" t="s">
        <v>114</v>
      </c>
      <c r="J374" s="215"/>
      <c r="K374" s="214"/>
      <c r="L374" s="209"/>
      <c r="M374" s="324" t="s">
        <v>166</v>
      </c>
    </row>
    <row r="375" spans="1:13" s="139" customFormat="1" ht="14.75" x14ac:dyDescent="0.75">
      <c r="A375" s="184" t="s">
        <v>238</v>
      </c>
      <c r="B375" s="185">
        <f>YEAR(G375)</f>
        <v>2022</v>
      </c>
      <c r="C375" s="134" t="s">
        <v>11</v>
      </c>
      <c r="D375" s="194" t="s">
        <v>90</v>
      </c>
      <c r="E375" s="194" t="s">
        <v>91</v>
      </c>
      <c r="F375" s="226">
        <v>-10004</v>
      </c>
      <c r="G375" s="222">
        <v>44768</v>
      </c>
      <c r="H375" s="185" t="s">
        <v>159</v>
      </c>
      <c r="I375" s="290" t="s">
        <v>114</v>
      </c>
      <c r="J375" s="218"/>
      <c r="K375" s="218"/>
      <c r="M375" s="61"/>
    </row>
    <row r="376" spans="1:13" s="139" customFormat="1" ht="14.75" x14ac:dyDescent="0.75">
      <c r="A376" s="184" t="s">
        <v>238</v>
      </c>
      <c r="B376" s="185">
        <f>YEAR(G376)</f>
        <v>2022</v>
      </c>
      <c r="C376" s="134" t="s">
        <v>33</v>
      </c>
      <c r="D376" s="194" t="s">
        <v>3</v>
      </c>
      <c r="E376" s="194" t="s">
        <v>85</v>
      </c>
      <c r="F376" s="117">
        <v>-420000</v>
      </c>
      <c r="G376" s="222">
        <v>44895</v>
      </c>
      <c r="H376" s="185"/>
      <c r="I376" s="232" t="s">
        <v>114</v>
      </c>
      <c r="J376" s="218"/>
      <c r="K376" s="218"/>
      <c r="M376" s="61"/>
    </row>
    <row r="377" spans="1:13" s="139" customFormat="1" ht="14.75" x14ac:dyDescent="0.75">
      <c r="A377" s="184" t="s">
        <v>238</v>
      </c>
      <c r="B377" s="185">
        <f>YEAR(G377)</f>
        <v>2022</v>
      </c>
      <c r="C377" s="134" t="s">
        <v>33</v>
      </c>
      <c r="D377" s="194" t="s">
        <v>265</v>
      </c>
      <c r="E377" s="286" t="s">
        <v>84</v>
      </c>
      <c r="F377" s="117">
        <v>294000</v>
      </c>
      <c r="G377" s="222">
        <v>44895</v>
      </c>
      <c r="H377" s="185"/>
      <c r="I377" s="232" t="s">
        <v>114</v>
      </c>
      <c r="J377" s="218"/>
      <c r="K377" s="218"/>
      <c r="M377" s="61"/>
    </row>
    <row r="378" spans="1:13" s="139" customFormat="1" ht="14.75" x14ac:dyDescent="0.75">
      <c r="A378" s="184" t="s">
        <v>238</v>
      </c>
      <c r="B378" s="185">
        <f>YEAR(G378)</f>
        <v>2022</v>
      </c>
      <c r="C378" s="134" t="s">
        <v>11</v>
      </c>
      <c r="D378" s="194" t="s">
        <v>90</v>
      </c>
      <c r="E378" s="194" t="s">
        <v>116</v>
      </c>
      <c r="F378" s="226">
        <v>-2950</v>
      </c>
      <c r="G378" s="222">
        <v>44895</v>
      </c>
      <c r="H378" s="185" t="s">
        <v>116</v>
      </c>
      <c r="I378" s="290" t="s">
        <v>114</v>
      </c>
      <c r="J378" s="218"/>
      <c r="K378" s="218"/>
      <c r="M378" s="61"/>
    </row>
    <row r="379" spans="1:13" s="139" customFormat="1" ht="14.75" x14ac:dyDescent="0.75">
      <c r="A379" s="184" t="s">
        <v>238</v>
      </c>
      <c r="B379" s="185">
        <f>YEAR(G379)</f>
        <v>2022</v>
      </c>
      <c r="C379" s="134" t="s">
        <v>11</v>
      </c>
      <c r="D379" s="185" t="s">
        <v>89</v>
      </c>
      <c r="E379" s="185" t="s">
        <v>274</v>
      </c>
      <c r="F379" s="211">
        <v>-830</v>
      </c>
      <c r="G379" s="222">
        <v>44896</v>
      </c>
      <c r="H379" s="134" t="s">
        <v>201</v>
      </c>
      <c r="I379" s="232" t="s">
        <v>114</v>
      </c>
      <c r="J379" s="218">
        <v>44896</v>
      </c>
      <c r="K379" s="218">
        <v>44985</v>
      </c>
      <c r="L379" s="224"/>
      <c r="M379" s="324" t="s">
        <v>168</v>
      </c>
    </row>
    <row r="380" spans="1:13" s="139" customFormat="1" ht="14.75" x14ac:dyDescent="0.75">
      <c r="A380" s="184" t="s">
        <v>238</v>
      </c>
      <c r="B380" s="134">
        <f>YEAR(G380)</f>
        <v>2022</v>
      </c>
      <c r="C380" s="134" t="s">
        <v>15</v>
      </c>
      <c r="D380" s="194" t="s">
        <v>57</v>
      </c>
      <c r="E380" s="194" t="s">
        <v>74</v>
      </c>
      <c r="F380" s="211">
        <v>-72</v>
      </c>
      <c r="G380" s="222">
        <v>44905</v>
      </c>
      <c r="H380" s="134"/>
      <c r="I380" s="228" t="s">
        <v>114</v>
      </c>
      <c r="J380" s="218"/>
      <c r="K380" s="218"/>
      <c r="M380" s="61"/>
    </row>
    <row r="381" spans="1:13" s="139" customFormat="1" ht="14.75" x14ac:dyDescent="0.75">
      <c r="A381" s="184" t="s">
        <v>238</v>
      </c>
      <c r="B381" s="134">
        <f>YEAR(G381)</f>
        <v>2022</v>
      </c>
      <c r="C381" s="134" t="s">
        <v>33</v>
      </c>
      <c r="D381" s="185" t="s">
        <v>81</v>
      </c>
      <c r="E381" s="194" t="s">
        <v>5</v>
      </c>
      <c r="F381" s="211">
        <v>-1252</v>
      </c>
      <c r="G381" s="222">
        <v>44917</v>
      </c>
      <c r="H381" s="134" t="s">
        <v>178</v>
      </c>
      <c r="I381" s="232" t="s">
        <v>114</v>
      </c>
      <c r="J381" s="218"/>
      <c r="K381" s="218"/>
      <c r="L381" s="134"/>
      <c r="M381" s="61"/>
    </row>
    <row r="382" spans="1:13" s="139" customFormat="1" ht="15.75" customHeight="1" x14ac:dyDescent="0.75">
      <c r="A382" s="184" t="s">
        <v>238</v>
      </c>
      <c r="B382" s="134">
        <f>YEAR(G382)</f>
        <v>2022</v>
      </c>
      <c r="C382" s="134" t="s">
        <v>33</v>
      </c>
      <c r="D382" s="185" t="s">
        <v>81</v>
      </c>
      <c r="E382" s="194" t="s">
        <v>5</v>
      </c>
      <c r="F382" s="211">
        <v>-3300</v>
      </c>
      <c r="G382" s="222">
        <v>44922</v>
      </c>
      <c r="H382" s="134" t="s">
        <v>177</v>
      </c>
      <c r="I382" s="232" t="s">
        <v>114</v>
      </c>
      <c r="J382" s="218"/>
      <c r="K382" s="218"/>
      <c r="L382" s="134"/>
      <c r="M382" s="61"/>
    </row>
    <row r="383" spans="1:13" s="139" customFormat="1" ht="15.75" customHeight="1" x14ac:dyDescent="0.75">
      <c r="A383" s="184" t="s">
        <v>238</v>
      </c>
      <c r="B383" s="134">
        <f>YEAR(G383)</f>
        <v>2022</v>
      </c>
      <c r="C383" s="134" t="s">
        <v>33</v>
      </c>
      <c r="D383" s="185" t="s">
        <v>81</v>
      </c>
      <c r="E383" s="194" t="s">
        <v>5</v>
      </c>
      <c r="F383" s="211">
        <v>-330</v>
      </c>
      <c r="G383" s="222">
        <v>44922</v>
      </c>
      <c r="H383" s="134" t="s">
        <v>177</v>
      </c>
      <c r="I383" s="232" t="s">
        <v>114</v>
      </c>
      <c r="J383" s="218"/>
      <c r="K383" s="218"/>
      <c r="L383" s="134"/>
      <c r="M383" s="61"/>
    </row>
    <row r="384" spans="1:13" s="139" customFormat="1" ht="15.75" customHeight="1" x14ac:dyDescent="0.75">
      <c r="A384" s="184" t="s">
        <v>238</v>
      </c>
      <c r="B384" s="185">
        <f>YEAR(G384)</f>
        <v>2022</v>
      </c>
      <c r="C384" s="134" t="s">
        <v>11</v>
      </c>
      <c r="D384" s="194" t="s">
        <v>93</v>
      </c>
      <c r="E384" s="194" t="s">
        <v>94</v>
      </c>
      <c r="F384" s="211">
        <v>-80</v>
      </c>
      <c r="G384" s="222">
        <v>44926</v>
      </c>
      <c r="I384" s="232" t="s">
        <v>114</v>
      </c>
      <c r="J384" s="217">
        <v>44902</v>
      </c>
      <c r="K384" s="219">
        <v>44926</v>
      </c>
      <c r="L384" s="209"/>
      <c r="M384" s="324" t="s">
        <v>168</v>
      </c>
    </row>
    <row r="385" spans="1:13" s="139" customFormat="1" ht="15.75" customHeight="1" x14ac:dyDescent="0.75">
      <c r="A385" s="184" t="s">
        <v>238</v>
      </c>
      <c r="B385" s="185">
        <f>YEAR(G385)</f>
        <v>2023</v>
      </c>
      <c r="C385" s="134" t="s">
        <v>11</v>
      </c>
      <c r="D385" s="185" t="s">
        <v>88</v>
      </c>
      <c r="E385" s="185" t="s">
        <v>5</v>
      </c>
      <c r="F385" s="211">
        <v>-284.39999999999998</v>
      </c>
      <c r="G385" s="222">
        <v>44927</v>
      </c>
      <c r="H385" s="134"/>
      <c r="I385" s="232" t="s">
        <v>114</v>
      </c>
      <c r="J385" s="218"/>
      <c r="K385" s="225"/>
      <c r="L385" s="224"/>
      <c r="M385" s="61"/>
    </row>
    <row r="386" spans="1:13" s="139" customFormat="1" ht="15.75" customHeight="1" x14ac:dyDescent="0.75">
      <c r="A386" s="184" t="s">
        <v>238</v>
      </c>
      <c r="B386" s="185">
        <f>YEAR(G386)</f>
        <v>2023</v>
      </c>
      <c r="C386" s="134" t="s">
        <v>11</v>
      </c>
      <c r="D386" s="194" t="s">
        <v>86</v>
      </c>
      <c r="E386" s="194" t="s">
        <v>5</v>
      </c>
      <c r="F386" s="211">
        <v>0</v>
      </c>
      <c r="G386" s="222">
        <v>44927</v>
      </c>
      <c r="I386" s="232" t="s">
        <v>114</v>
      </c>
      <c r="J386" s="215"/>
      <c r="K386" s="214"/>
      <c r="L386" s="209"/>
      <c r="M386" s="61"/>
    </row>
    <row r="387" spans="1:13" s="139" customFormat="1" ht="15.75" customHeight="1" x14ac:dyDescent="0.75">
      <c r="A387" s="184" t="s">
        <v>238</v>
      </c>
      <c r="B387" s="185">
        <f>YEAR(G387)</f>
        <v>2023</v>
      </c>
      <c r="C387" s="134" t="s">
        <v>11</v>
      </c>
      <c r="D387" s="194" t="s">
        <v>93</v>
      </c>
      <c r="E387" s="194" t="s">
        <v>92</v>
      </c>
      <c r="F387" s="211">
        <v>-155.32</v>
      </c>
      <c r="G387" s="222">
        <v>44927</v>
      </c>
      <c r="H387" s="326" t="s">
        <v>266</v>
      </c>
      <c r="I387" s="232" t="s">
        <v>114</v>
      </c>
      <c r="J387" s="215"/>
      <c r="K387" s="214"/>
      <c r="L387" s="209"/>
      <c r="M387" s="324" t="s">
        <v>168</v>
      </c>
    </row>
    <row r="388" spans="1:13" s="139" customFormat="1" ht="15.75" customHeight="1" x14ac:dyDescent="0.75">
      <c r="A388" s="184" t="s">
        <v>238</v>
      </c>
      <c r="B388" s="134">
        <f>YEAR(G388)</f>
        <v>2023</v>
      </c>
      <c r="C388" s="134" t="s">
        <v>33</v>
      </c>
      <c r="D388" s="185" t="s">
        <v>81</v>
      </c>
      <c r="E388" s="194" t="s">
        <v>5</v>
      </c>
      <c r="F388" s="211">
        <v>-2420</v>
      </c>
      <c r="G388" s="222">
        <v>44942</v>
      </c>
      <c r="H388" s="134" t="s">
        <v>176</v>
      </c>
      <c r="I388" s="291" t="s">
        <v>114</v>
      </c>
      <c r="J388" s="218"/>
      <c r="K388" s="218"/>
      <c r="L388" s="134"/>
      <c r="M388" s="61"/>
    </row>
    <row r="389" spans="1:13" s="139" customFormat="1" ht="14.75" x14ac:dyDescent="0.75">
      <c r="A389" s="184" t="s">
        <v>238</v>
      </c>
      <c r="B389" s="134">
        <f>YEAR(G389)</f>
        <v>2023</v>
      </c>
      <c r="C389" s="134" t="s">
        <v>33</v>
      </c>
      <c r="D389" s="185" t="s">
        <v>81</v>
      </c>
      <c r="E389" s="194" t="s">
        <v>5</v>
      </c>
      <c r="F389" s="211">
        <v>-8800</v>
      </c>
      <c r="G389" s="222">
        <v>44979</v>
      </c>
      <c r="H389" s="134" t="s">
        <v>175</v>
      </c>
      <c r="I389" s="291" t="s">
        <v>114</v>
      </c>
      <c r="J389" s="218"/>
      <c r="K389" s="218"/>
      <c r="L389" s="134"/>
      <c r="M389" s="61"/>
    </row>
    <row r="390" spans="1:13" s="139" customFormat="1" ht="14.75" x14ac:dyDescent="0.75">
      <c r="A390" s="184" t="s">
        <v>238</v>
      </c>
      <c r="B390" s="185">
        <f>YEAR(G390)</f>
        <v>2023</v>
      </c>
      <c r="C390" s="134" t="s">
        <v>11</v>
      </c>
      <c r="D390" s="194" t="s">
        <v>93</v>
      </c>
      <c r="E390" s="194" t="s">
        <v>94</v>
      </c>
      <c r="F390" s="211">
        <v>-267</v>
      </c>
      <c r="G390" s="222">
        <v>44985</v>
      </c>
      <c r="I390" s="232" t="s">
        <v>114</v>
      </c>
      <c r="J390" s="217">
        <v>44927</v>
      </c>
      <c r="K390" s="219">
        <v>44985</v>
      </c>
      <c r="L390" s="209"/>
      <c r="M390" s="324" t="s">
        <v>168</v>
      </c>
    </row>
    <row r="391" spans="1:13" s="139" customFormat="1" ht="14.75" x14ac:dyDescent="0.75">
      <c r="A391" s="184" t="s">
        <v>238</v>
      </c>
      <c r="B391" s="185">
        <f>YEAR(G391)</f>
        <v>2023</v>
      </c>
      <c r="C391" s="134" t="s">
        <v>11</v>
      </c>
      <c r="D391" s="194" t="s">
        <v>93</v>
      </c>
      <c r="E391" s="194" t="s">
        <v>94</v>
      </c>
      <c r="F391" s="211">
        <v>231.19800000000004</v>
      </c>
      <c r="G391" s="222">
        <v>44985</v>
      </c>
      <c r="H391" s="134" t="s">
        <v>190</v>
      </c>
      <c r="I391" s="232" t="s">
        <v>114</v>
      </c>
      <c r="J391" s="217">
        <v>44927</v>
      </c>
      <c r="K391" s="219">
        <v>44985</v>
      </c>
      <c r="L391" s="209"/>
      <c r="M391" s="324" t="s">
        <v>168</v>
      </c>
    </row>
    <row r="392" spans="1:13" s="139" customFormat="1" ht="14.75" x14ac:dyDescent="0.75">
      <c r="A392" s="184" t="s">
        <v>238</v>
      </c>
      <c r="B392" s="185">
        <f>YEAR(G392)</f>
        <v>2023</v>
      </c>
      <c r="C392" s="134" t="s">
        <v>11</v>
      </c>
      <c r="D392" s="185" t="s">
        <v>89</v>
      </c>
      <c r="E392" s="185" t="s">
        <v>274</v>
      </c>
      <c r="F392" s="211">
        <v>-830</v>
      </c>
      <c r="G392" s="222">
        <v>44986</v>
      </c>
      <c r="H392" s="134" t="s">
        <v>200</v>
      </c>
      <c r="I392" s="232" t="s">
        <v>114</v>
      </c>
      <c r="J392" s="218">
        <v>44986</v>
      </c>
      <c r="K392" s="218">
        <v>45077</v>
      </c>
      <c r="L392" s="224"/>
      <c r="M392" s="324" t="s">
        <v>168</v>
      </c>
    </row>
    <row r="393" spans="1:13" s="139" customFormat="1" ht="14.75" x14ac:dyDescent="0.75">
      <c r="A393" s="184" t="s">
        <v>238</v>
      </c>
      <c r="B393" s="185">
        <f>YEAR(G393)</f>
        <v>2023</v>
      </c>
      <c r="C393" s="134" t="s">
        <v>10</v>
      </c>
      <c r="D393" s="185" t="s">
        <v>98</v>
      </c>
      <c r="E393" s="185" t="s">
        <v>97</v>
      </c>
      <c r="F393" s="117">
        <v>7200</v>
      </c>
      <c r="G393" s="222">
        <v>44986</v>
      </c>
      <c r="H393" s="134" t="s">
        <v>326</v>
      </c>
      <c r="I393" s="232" t="s">
        <v>114</v>
      </c>
      <c r="J393" s="215"/>
      <c r="K393" s="214"/>
      <c r="L393" s="209"/>
      <c r="M393" s="61"/>
    </row>
    <row r="394" spans="1:13" s="139" customFormat="1" ht="14.75" x14ac:dyDescent="0.75">
      <c r="A394" s="184" t="s">
        <v>238</v>
      </c>
      <c r="B394" s="134">
        <f>YEAR(G394)</f>
        <v>2023</v>
      </c>
      <c r="C394" s="134" t="s">
        <v>33</v>
      </c>
      <c r="D394" s="194" t="s">
        <v>80</v>
      </c>
      <c r="E394" s="194" t="s">
        <v>5</v>
      </c>
      <c r="F394" s="211">
        <v>-620</v>
      </c>
      <c r="G394" s="222">
        <v>44993</v>
      </c>
      <c r="H394" s="134" t="s">
        <v>188</v>
      </c>
      <c r="I394" s="291" t="s">
        <v>114</v>
      </c>
      <c r="J394" s="218"/>
      <c r="K394" s="218"/>
      <c r="L394" s="223"/>
      <c r="M394" s="61"/>
    </row>
    <row r="395" spans="1:13" s="139" customFormat="1" ht="14.75" x14ac:dyDescent="0.75">
      <c r="A395" s="184" t="s">
        <v>238</v>
      </c>
      <c r="B395" s="185">
        <f>YEAR(G395)</f>
        <v>2023</v>
      </c>
      <c r="C395" s="134" t="s">
        <v>11</v>
      </c>
      <c r="D395" s="194" t="s">
        <v>93</v>
      </c>
      <c r="E395" s="194" t="s">
        <v>95</v>
      </c>
      <c r="F395" s="211">
        <v>-52</v>
      </c>
      <c r="G395" s="222">
        <v>45001</v>
      </c>
      <c r="I395" s="232" t="s">
        <v>114</v>
      </c>
      <c r="J395" s="217">
        <v>44866</v>
      </c>
      <c r="K395" s="217">
        <v>44957</v>
      </c>
      <c r="L395" s="224">
        <v>323001225708</v>
      </c>
      <c r="M395" s="324" t="s">
        <v>168</v>
      </c>
    </row>
    <row r="396" spans="1:13" s="139" customFormat="1" ht="14.75" x14ac:dyDescent="0.75">
      <c r="A396" s="184" t="s">
        <v>238</v>
      </c>
      <c r="B396" s="134">
        <f>YEAR(G396)</f>
        <v>2023</v>
      </c>
      <c r="C396" s="134" t="s">
        <v>33</v>
      </c>
      <c r="D396" s="185" t="s">
        <v>81</v>
      </c>
      <c r="E396" s="194" t="s">
        <v>5</v>
      </c>
      <c r="F396" s="211">
        <v>-2420</v>
      </c>
      <c r="G396" s="222">
        <v>45004</v>
      </c>
      <c r="H396" s="134" t="s">
        <v>174</v>
      </c>
      <c r="I396" s="291" t="s">
        <v>114</v>
      </c>
      <c r="J396" s="218"/>
      <c r="K396" s="218"/>
      <c r="L396" s="134"/>
      <c r="M396" s="61"/>
    </row>
    <row r="397" spans="1:13" s="139" customFormat="1" ht="14.75" x14ac:dyDescent="0.75">
      <c r="A397" s="184" t="s">
        <v>238</v>
      </c>
      <c r="B397" s="134">
        <f>YEAR(G397)</f>
        <v>2023</v>
      </c>
      <c r="C397" s="134" t="s">
        <v>33</v>
      </c>
      <c r="D397" s="185" t="s">
        <v>81</v>
      </c>
      <c r="E397" s="194" t="s">
        <v>5</v>
      </c>
      <c r="F397" s="211">
        <v>-3223</v>
      </c>
      <c r="G397" s="222">
        <v>45007</v>
      </c>
      <c r="H397" s="134" t="s">
        <v>174</v>
      </c>
      <c r="I397" s="291" t="s">
        <v>114</v>
      </c>
      <c r="J397" s="218"/>
      <c r="K397" s="218"/>
      <c r="L397" s="134"/>
      <c r="M397" s="61"/>
    </row>
    <row r="398" spans="1:13" s="139" customFormat="1" ht="14.75" x14ac:dyDescent="0.75">
      <c r="A398" s="184" t="s">
        <v>238</v>
      </c>
      <c r="B398" s="134">
        <f>YEAR(G398)</f>
        <v>2023</v>
      </c>
      <c r="C398" s="134" t="s">
        <v>33</v>
      </c>
      <c r="D398" s="185" t="s">
        <v>81</v>
      </c>
      <c r="E398" s="194" t="s">
        <v>5</v>
      </c>
      <c r="F398" s="211">
        <v>-1051.5999999999999</v>
      </c>
      <c r="G398" s="222">
        <v>45008</v>
      </c>
      <c r="H398" s="134" t="s">
        <v>173</v>
      </c>
      <c r="I398" s="291" t="s">
        <v>114</v>
      </c>
      <c r="J398" s="218"/>
      <c r="K398" s="218"/>
      <c r="L398" s="134"/>
      <c r="M398" s="61"/>
    </row>
    <row r="399" spans="1:13" s="139" customFormat="1" ht="14.75" x14ac:dyDescent="0.75">
      <c r="A399" s="184" t="s">
        <v>238</v>
      </c>
      <c r="B399" s="134">
        <f>YEAR(G399)</f>
        <v>2023</v>
      </c>
      <c r="C399" s="134" t="s">
        <v>33</v>
      </c>
      <c r="D399" s="185" t="s">
        <v>81</v>
      </c>
      <c r="E399" s="194" t="s">
        <v>5</v>
      </c>
      <c r="F399" s="211">
        <v>-1252</v>
      </c>
      <c r="G399" s="222">
        <v>45009</v>
      </c>
      <c r="H399" s="134" t="s">
        <v>172</v>
      </c>
      <c r="I399" s="291" t="s">
        <v>114</v>
      </c>
      <c r="J399" s="218"/>
      <c r="K399" s="218"/>
      <c r="L399" s="134"/>
      <c r="M399" s="61"/>
    </row>
    <row r="400" spans="1:13" s="139" customFormat="1" ht="14.75" x14ac:dyDescent="0.75">
      <c r="A400" s="184" t="s">
        <v>238</v>
      </c>
      <c r="B400" s="134">
        <f>YEAR(G400)</f>
        <v>2023</v>
      </c>
      <c r="C400" s="134" t="s">
        <v>33</v>
      </c>
      <c r="D400" s="194" t="s">
        <v>80</v>
      </c>
      <c r="E400" s="194" t="s">
        <v>5</v>
      </c>
      <c r="F400" s="211">
        <v>-2398</v>
      </c>
      <c r="G400" s="222">
        <v>45010</v>
      </c>
      <c r="H400" s="134" t="s">
        <v>187</v>
      </c>
      <c r="I400" s="291" t="s">
        <v>114</v>
      </c>
      <c r="J400" s="218"/>
      <c r="K400" s="218"/>
      <c r="L400" s="223"/>
      <c r="M400" s="61"/>
    </row>
    <row r="401" spans="1:13" s="139" customFormat="1" ht="14.75" x14ac:dyDescent="0.75">
      <c r="A401" s="184" t="s">
        <v>238</v>
      </c>
      <c r="B401" s="134">
        <f>YEAR(G401)</f>
        <v>2023</v>
      </c>
      <c r="C401" s="134" t="s">
        <v>33</v>
      </c>
      <c r="D401" s="185" t="s">
        <v>81</v>
      </c>
      <c r="E401" s="194" t="s">
        <v>5</v>
      </c>
      <c r="F401" s="211">
        <v>-1582.57</v>
      </c>
      <c r="G401" s="222">
        <v>45022</v>
      </c>
      <c r="H401" s="134" t="s">
        <v>171</v>
      </c>
      <c r="I401" s="291" t="s">
        <v>114</v>
      </c>
      <c r="J401" s="218"/>
      <c r="K401" s="218"/>
      <c r="L401" s="134"/>
      <c r="M401" s="61"/>
    </row>
    <row r="402" spans="1:13" s="139" customFormat="1" ht="14.75" x14ac:dyDescent="0.75">
      <c r="A402" s="184" t="s">
        <v>238</v>
      </c>
      <c r="B402" s="134">
        <f>YEAR(G402)</f>
        <v>2023</v>
      </c>
      <c r="C402" s="134" t="s">
        <v>33</v>
      </c>
      <c r="D402" s="185" t="s">
        <v>81</v>
      </c>
      <c r="E402" s="194" t="s">
        <v>5</v>
      </c>
      <c r="F402" s="211">
        <v>-880</v>
      </c>
      <c r="G402" s="222">
        <v>45027</v>
      </c>
      <c r="H402" s="134" t="s">
        <v>170</v>
      </c>
      <c r="I402" s="291" t="s">
        <v>114</v>
      </c>
      <c r="J402" s="218"/>
      <c r="K402" s="218"/>
      <c r="L402" s="134"/>
      <c r="M402" s="61"/>
    </row>
    <row r="403" spans="1:13" s="139" customFormat="1" ht="14.75" x14ac:dyDescent="0.75">
      <c r="A403" s="184" t="s">
        <v>238</v>
      </c>
      <c r="B403" s="185">
        <f>YEAR(G403)</f>
        <v>2023</v>
      </c>
      <c r="C403" s="134" t="s">
        <v>11</v>
      </c>
      <c r="D403" s="194" t="s">
        <v>93</v>
      </c>
      <c r="E403" s="194" t="s">
        <v>94</v>
      </c>
      <c r="F403" s="211">
        <v>-53</v>
      </c>
      <c r="G403" s="222">
        <v>45046</v>
      </c>
      <c r="I403" s="232" t="s">
        <v>114</v>
      </c>
      <c r="J403" s="217">
        <v>44986</v>
      </c>
      <c r="K403" s="219">
        <v>45046</v>
      </c>
      <c r="L403" s="209"/>
      <c r="M403" s="324" t="s">
        <v>168</v>
      </c>
    </row>
    <row r="404" spans="1:13" s="139" customFormat="1" ht="14.75" x14ac:dyDescent="0.75">
      <c r="A404" s="184" t="s">
        <v>238</v>
      </c>
      <c r="B404" s="134">
        <f>YEAR(G404)</f>
        <v>2023</v>
      </c>
      <c r="C404" s="134" t="s">
        <v>33</v>
      </c>
      <c r="D404" s="194" t="s">
        <v>80</v>
      </c>
      <c r="E404" s="194" t="s">
        <v>5</v>
      </c>
      <c r="F404" s="211">
        <v>-1048</v>
      </c>
      <c r="G404" s="222">
        <v>45074</v>
      </c>
      <c r="H404" s="134" t="s">
        <v>186</v>
      </c>
      <c r="I404" s="291" t="s">
        <v>114</v>
      </c>
      <c r="J404" s="218"/>
      <c r="K404" s="218"/>
      <c r="L404" s="223"/>
      <c r="M404" s="61"/>
    </row>
    <row r="405" spans="1:13" s="139" customFormat="1" ht="14.75" x14ac:dyDescent="0.75">
      <c r="A405" s="184" t="s">
        <v>238</v>
      </c>
      <c r="B405" s="185">
        <f>YEAR(G405)</f>
        <v>2023</v>
      </c>
      <c r="C405" s="134" t="s">
        <v>11</v>
      </c>
      <c r="D405" s="185" t="s">
        <v>89</v>
      </c>
      <c r="E405" s="185" t="s">
        <v>274</v>
      </c>
      <c r="F405" s="211">
        <v>-830.61</v>
      </c>
      <c r="G405" s="222">
        <v>45078</v>
      </c>
      <c r="H405" s="134" t="s">
        <v>199</v>
      </c>
      <c r="I405" s="232" t="s">
        <v>114</v>
      </c>
      <c r="J405" s="218">
        <v>45078</v>
      </c>
      <c r="K405" s="218">
        <v>45168</v>
      </c>
      <c r="L405" s="224"/>
      <c r="M405" s="324" t="s">
        <v>168</v>
      </c>
    </row>
    <row r="406" spans="1:13" s="139" customFormat="1" ht="14.75" x14ac:dyDescent="0.75">
      <c r="A406" s="184" t="s">
        <v>238</v>
      </c>
      <c r="B406" s="134">
        <v>2023</v>
      </c>
      <c r="C406" s="134" t="s">
        <v>15</v>
      </c>
      <c r="D406" s="194" t="s">
        <v>57</v>
      </c>
      <c r="E406" s="194" t="s">
        <v>74</v>
      </c>
      <c r="F406" s="211">
        <v>-172</v>
      </c>
      <c r="G406" s="222">
        <v>45087</v>
      </c>
      <c r="H406" s="134"/>
      <c r="I406" s="228" t="s">
        <v>114</v>
      </c>
      <c r="J406" s="218"/>
      <c r="K406" s="218"/>
      <c r="M406" s="61"/>
    </row>
    <row r="407" spans="1:13" s="139" customFormat="1" ht="14.75" x14ac:dyDescent="0.75">
      <c r="A407" s="184" t="s">
        <v>238</v>
      </c>
      <c r="B407" s="185">
        <f>YEAR(G407)</f>
        <v>2023</v>
      </c>
      <c r="C407" s="134" t="s">
        <v>11</v>
      </c>
      <c r="D407" s="194" t="s">
        <v>93</v>
      </c>
      <c r="E407" s="194" t="s">
        <v>95</v>
      </c>
      <c r="F407" s="211">
        <v>-31</v>
      </c>
      <c r="G407" s="222">
        <v>45091</v>
      </c>
      <c r="I407" s="232" t="s">
        <v>114</v>
      </c>
      <c r="J407" s="217">
        <v>44958</v>
      </c>
      <c r="K407" s="217">
        <v>45046</v>
      </c>
      <c r="L407" s="224">
        <v>323003168085</v>
      </c>
      <c r="M407" s="324" t="s">
        <v>168</v>
      </c>
    </row>
    <row r="408" spans="1:13" s="139" customFormat="1" ht="14.75" x14ac:dyDescent="0.75">
      <c r="A408" s="184" t="s">
        <v>238</v>
      </c>
      <c r="B408" s="185">
        <f>YEAR(G408)</f>
        <v>2023</v>
      </c>
      <c r="C408" s="134" t="s">
        <v>11</v>
      </c>
      <c r="D408" s="194" t="s">
        <v>93</v>
      </c>
      <c r="E408" s="194" t="s">
        <v>94</v>
      </c>
      <c r="F408" s="211">
        <v>-71</v>
      </c>
      <c r="G408" s="222">
        <v>45107</v>
      </c>
      <c r="I408" s="232" t="s">
        <v>114</v>
      </c>
      <c r="J408" s="217">
        <v>45047</v>
      </c>
      <c r="K408" s="219">
        <v>45107</v>
      </c>
      <c r="L408" s="209"/>
      <c r="M408" s="324" t="s">
        <v>168</v>
      </c>
    </row>
    <row r="409" spans="1:13" s="139" customFormat="1" ht="14.75" x14ac:dyDescent="0.75">
      <c r="A409" s="184" t="s">
        <v>238</v>
      </c>
      <c r="B409" s="185">
        <f>YEAR(G409)</f>
        <v>2023</v>
      </c>
      <c r="C409" s="134" t="s">
        <v>11</v>
      </c>
      <c r="D409" s="194" t="s">
        <v>93</v>
      </c>
      <c r="E409" s="194" t="s">
        <v>94</v>
      </c>
      <c r="F409" s="211">
        <v>-77</v>
      </c>
      <c r="G409" s="222">
        <v>45169</v>
      </c>
      <c r="I409" s="232" t="s">
        <v>114</v>
      </c>
      <c r="J409" s="217">
        <v>45108</v>
      </c>
      <c r="K409" s="219">
        <v>45169</v>
      </c>
      <c r="L409" s="209"/>
      <c r="M409" s="324" t="s">
        <v>168</v>
      </c>
    </row>
    <row r="410" spans="1:13" s="139" customFormat="1" ht="14.75" x14ac:dyDescent="0.75">
      <c r="A410" s="184" t="s">
        <v>238</v>
      </c>
      <c r="B410" s="185">
        <f>YEAR(G410)</f>
        <v>2023</v>
      </c>
      <c r="C410" s="134" t="s">
        <v>11</v>
      </c>
      <c r="D410" s="185" t="s">
        <v>89</v>
      </c>
      <c r="E410" s="185" t="s">
        <v>274</v>
      </c>
      <c r="F410" s="211">
        <v>-830</v>
      </c>
      <c r="G410" s="222">
        <v>45170</v>
      </c>
      <c r="H410" s="134" t="s">
        <v>198</v>
      </c>
      <c r="I410" s="232" t="s">
        <v>114</v>
      </c>
      <c r="J410" s="218">
        <v>45170</v>
      </c>
      <c r="K410" s="218">
        <v>45260</v>
      </c>
      <c r="L410" s="224"/>
      <c r="M410" s="324" t="s">
        <v>168</v>
      </c>
    </row>
    <row r="411" spans="1:13" s="139" customFormat="1" ht="14.75" x14ac:dyDescent="0.75">
      <c r="A411" s="184" t="s">
        <v>238</v>
      </c>
      <c r="B411" s="185">
        <f>YEAR(G411)</f>
        <v>2023</v>
      </c>
      <c r="C411" s="134" t="s">
        <v>11</v>
      </c>
      <c r="D411" s="194" t="s">
        <v>93</v>
      </c>
      <c r="E411" s="194" t="s">
        <v>95</v>
      </c>
      <c r="F411" s="211">
        <v>-29</v>
      </c>
      <c r="G411" s="222">
        <v>45183</v>
      </c>
      <c r="I411" s="232" t="s">
        <v>114</v>
      </c>
      <c r="J411" s="217">
        <v>45047</v>
      </c>
      <c r="K411" s="217">
        <v>45138</v>
      </c>
      <c r="L411" s="224">
        <v>323004596331</v>
      </c>
      <c r="M411" s="324" t="s">
        <v>168</v>
      </c>
    </row>
    <row r="412" spans="1:13" s="139" customFormat="1" ht="14.75" x14ac:dyDescent="0.75">
      <c r="A412" s="184" t="s">
        <v>238</v>
      </c>
      <c r="B412" s="185">
        <f>YEAR(G412)</f>
        <v>2023</v>
      </c>
      <c r="C412" s="134" t="s">
        <v>11</v>
      </c>
      <c r="D412" s="194" t="s">
        <v>87</v>
      </c>
      <c r="E412" s="194" t="s">
        <v>5</v>
      </c>
      <c r="F412" s="211">
        <v>253</v>
      </c>
      <c r="G412" s="222">
        <v>45191</v>
      </c>
      <c r="H412" s="139" t="s">
        <v>192</v>
      </c>
      <c r="I412" s="232" t="s">
        <v>114</v>
      </c>
      <c r="J412" s="215"/>
      <c r="K412" s="214"/>
      <c r="L412" s="209"/>
      <c r="M412" s="61"/>
    </row>
    <row r="413" spans="1:13" s="139" customFormat="1" ht="14.75" x14ac:dyDescent="0.75">
      <c r="A413" s="184" t="s">
        <v>238</v>
      </c>
      <c r="B413" s="134">
        <f>YEAR(G413)</f>
        <v>2023</v>
      </c>
      <c r="C413" s="134" t="s">
        <v>33</v>
      </c>
      <c r="D413" s="194" t="s">
        <v>80</v>
      </c>
      <c r="E413" s="194" t="s">
        <v>5</v>
      </c>
      <c r="F413" s="211">
        <v>-669</v>
      </c>
      <c r="G413" s="222">
        <v>45193</v>
      </c>
      <c r="H413" s="134" t="s">
        <v>185</v>
      </c>
      <c r="I413" s="291" t="s">
        <v>114</v>
      </c>
      <c r="J413" s="218"/>
      <c r="K413" s="218"/>
      <c r="L413" s="223"/>
      <c r="M413" s="61"/>
    </row>
    <row r="414" spans="1:13" s="139" customFormat="1" ht="15.75" customHeight="1" x14ac:dyDescent="0.75">
      <c r="A414" s="184" t="s">
        <v>238</v>
      </c>
      <c r="B414" s="134">
        <f>YEAR(G414)</f>
        <v>2023</v>
      </c>
      <c r="C414" s="134" t="s">
        <v>33</v>
      </c>
      <c r="D414" s="194" t="s">
        <v>80</v>
      </c>
      <c r="E414" s="194" t="s">
        <v>5</v>
      </c>
      <c r="F414" s="211">
        <v>-329</v>
      </c>
      <c r="G414" s="222">
        <v>45195</v>
      </c>
      <c r="H414" s="134" t="s">
        <v>184</v>
      </c>
      <c r="I414" s="291" t="s">
        <v>114</v>
      </c>
      <c r="J414" s="218"/>
      <c r="K414" s="218"/>
      <c r="L414" s="223"/>
      <c r="M414" s="61"/>
    </row>
    <row r="415" spans="1:13" s="139" customFormat="1" ht="15.75" customHeight="1" x14ac:dyDescent="0.75">
      <c r="A415" s="184" t="s">
        <v>238</v>
      </c>
      <c r="B415" s="134">
        <f>YEAR(G415)</f>
        <v>2023</v>
      </c>
      <c r="C415" s="134" t="s">
        <v>33</v>
      </c>
      <c r="D415" s="194" t="s">
        <v>80</v>
      </c>
      <c r="E415" s="194" t="s">
        <v>5</v>
      </c>
      <c r="F415" s="211">
        <v>-240</v>
      </c>
      <c r="G415" s="222">
        <v>45197</v>
      </c>
      <c r="H415" s="134" t="s">
        <v>183</v>
      </c>
      <c r="I415" s="291" t="s">
        <v>114</v>
      </c>
      <c r="J415" s="218"/>
      <c r="K415" s="218"/>
      <c r="L415" s="223"/>
      <c r="M415" s="61"/>
    </row>
    <row r="416" spans="1:13" s="139" customFormat="1" ht="15.75" customHeight="1" x14ac:dyDescent="0.75">
      <c r="A416" s="184" t="s">
        <v>238</v>
      </c>
      <c r="B416" s="185">
        <f>YEAR(G416)</f>
        <v>2023</v>
      </c>
      <c r="C416" s="134" t="s">
        <v>11</v>
      </c>
      <c r="D416" s="194" t="s">
        <v>93</v>
      </c>
      <c r="E416" s="194" t="s">
        <v>94</v>
      </c>
      <c r="F416" s="211">
        <v>-74</v>
      </c>
      <c r="G416" s="222">
        <v>45230</v>
      </c>
      <c r="I416" s="232" t="s">
        <v>114</v>
      </c>
      <c r="J416" s="217">
        <v>45170</v>
      </c>
      <c r="K416" s="219">
        <v>45230</v>
      </c>
      <c r="L416" s="209"/>
      <c r="M416" s="324" t="s">
        <v>168</v>
      </c>
    </row>
    <row r="417" spans="1:13" s="139" customFormat="1" ht="15.75" customHeight="1" x14ac:dyDescent="0.75">
      <c r="A417" s="184" t="s">
        <v>238</v>
      </c>
      <c r="B417" s="185">
        <f>YEAR(G417)</f>
        <v>2023</v>
      </c>
      <c r="C417" s="134" t="s">
        <v>11</v>
      </c>
      <c r="D417" s="185" t="s">
        <v>89</v>
      </c>
      <c r="E417" s="185" t="s">
        <v>274</v>
      </c>
      <c r="F417" s="211">
        <v>0</v>
      </c>
      <c r="G417" s="222">
        <v>45261</v>
      </c>
      <c r="H417" s="134" t="s">
        <v>197</v>
      </c>
      <c r="I417" s="232" t="s">
        <v>114</v>
      </c>
      <c r="J417" s="218">
        <v>45261</v>
      </c>
      <c r="K417" s="218">
        <v>45350</v>
      </c>
      <c r="L417" s="224"/>
      <c r="M417" s="324" t="s">
        <v>168</v>
      </c>
    </row>
    <row r="418" spans="1:13" s="139" customFormat="1" ht="15.75" customHeight="1" x14ac:dyDescent="0.75">
      <c r="A418" s="184" t="s">
        <v>238</v>
      </c>
      <c r="B418" s="185">
        <f>YEAR(G418)</f>
        <v>2023</v>
      </c>
      <c r="C418" s="134" t="s">
        <v>11</v>
      </c>
      <c r="D418" s="194" t="s">
        <v>93</v>
      </c>
      <c r="E418" s="194" t="s">
        <v>95</v>
      </c>
      <c r="F418" s="211">
        <v>-33</v>
      </c>
      <c r="G418" s="222">
        <v>45278</v>
      </c>
      <c r="I418" s="232" t="s">
        <v>114</v>
      </c>
      <c r="J418" s="217">
        <v>45139</v>
      </c>
      <c r="K418" s="217">
        <v>45230</v>
      </c>
      <c r="L418" s="224">
        <v>323005833985</v>
      </c>
      <c r="M418" s="324" t="s">
        <v>168</v>
      </c>
    </row>
    <row r="419" spans="1:13" s="139" customFormat="1" ht="15.75" customHeight="1" x14ac:dyDescent="0.75">
      <c r="A419" s="184" t="s">
        <v>238</v>
      </c>
      <c r="B419" s="185">
        <f>YEAR(G419)</f>
        <v>2023</v>
      </c>
      <c r="C419" s="134" t="s">
        <v>11</v>
      </c>
      <c r="D419" s="194" t="s">
        <v>93</v>
      </c>
      <c r="E419" s="194" t="s">
        <v>94</v>
      </c>
      <c r="F419" s="211">
        <v>-80</v>
      </c>
      <c r="G419" s="222">
        <v>45291</v>
      </c>
      <c r="I419" s="232" t="s">
        <v>114</v>
      </c>
      <c r="J419" s="217">
        <v>45231</v>
      </c>
      <c r="K419" s="219">
        <v>45291</v>
      </c>
      <c r="L419" s="209"/>
      <c r="M419" s="324" t="s">
        <v>168</v>
      </c>
    </row>
    <row r="420" spans="1:13" s="139" customFormat="1" ht="15.75" customHeight="1" x14ac:dyDescent="0.75">
      <c r="A420" s="184" t="s">
        <v>238</v>
      </c>
      <c r="B420" s="134">
        <f>YEAR(G420)</f>
        <v>2024</v>
      </c>
      <c r="C420" s="134" t="s">
        <v>11</v>
      </c>
      <c r="D420" s="185" t="s">
        <v>88</v>
      </c>
      <c r="E420" s="194" t="s">
        <v>5</v>
      </c>
      <c r="F420" s="211">
        <v>-284.39999999999998</v>
      </c>
      <c r="G420" s="222">
        <v>45292</v>
      </c>
      <c r="H420" s="134"/>
      <c r="I420" s="232" t="s">
        <v>114</v>
      </c>
      <c r="J420" s="218"/>
      <c r="K420" s="214"/>
      <c r="L420" s="224"/>
      <c r="M420" s="61"/>
    </row>
    <row r="421" spans="1:13" s="139" customFormat="1" ht="14.75" x14ac:dyDescent="0.75">
      <c r="A421" s="184" t="s">
        <v>238</v>
      </c>
      <c r="B421" s="134">
        <f>YEAR(G421)</f>
        <v>2024</v>
      </c>
      <c r="C421" s="134" t="s">
        <v>15</v>
      </c>
      <c r="D421" s="194" t="s">
        <v>57</v>
      </c>
      <c r="E421" s="194" t="s">
        <v>74</v>
      </c>
      <c r="F421" s="211">
        <v>0</v>
      </c>
      <c r="G421" s="222">
        <v>45292</v>
      </c>
      <c r="H421" s="134" t="s">
        <v>244</v>
      </c>
      <c r="I421" s="228" t="s">
        <v>114</v>
      </c>
      <c r="J421" s="218"/>
      <c r="K421" s="218"/>
      <c r="M421" s="61"/>
    </row>
    <row r="422" spans="1:13" s="139" customFormat="1" ht="14.75" x14ac:dyDescent="0.75">
      <c r="A422" s="184" t="s">
        <v>238</v>
      </c>
      <c r="B422" s="185">
        <f>YEAR(G422)</f>
        <v>2024</v>
      </c>
      <c r="C422" s="134" t="s">
        <v>11</v>
      </c>
      <c r="D422" s="194" t="s">
        <v>87</v>
      </c>
      <c r="E422" s="194" t="s">
        <v>5</v>
      </c>
      <c r="F422" s="211">
        <v>50</v>
      </c>
      <c r="G422" s="222">
        <v>45292</v>
      </c>
      <c r="H422" s="139" t="s">
        <v>191</v>
      </c>
      <c r="I422" s="232" t="s">
        <v>114</v>
      </c>
      <c r="J422" s="215"/>
      <c r="K422" s="214"/>
      <c r="L422" s="209"/>
      <c r="M422" s="61"/>
    </row>
    <row r="423" spans="1:13" s="139" customFormat="1" ht="14.75" x14ac:dyDescent="0.75">
      <c r="A423" s="184" t="s">
        <v>238</v>
      </c>
      <c r="B423" s="185">
        <f>YEAR(G423)</f>
        <v>2024</v>
      </c>
      <c r="C423" s="134" t="s">
        <v>11</v>
      </c>
      <c r="D423" s="194" t="s">
        <v>86</v>
      </c>
      <c r="E423" s="194" t="s">
        <v>5</v>
      </c>
      <c r="F423" s="211">
        <v>0</v>
      </c>
      <c r="G423" s="222">
        <v>45292</v>
      </c>
      <c r="I423" s="232" t="s">
        <v>114</v>
      </c>
      <c r="J423" s="215"/>
      <c r="K423" s="214"/>
      <c r="L423" s="209"/>
      <c r="M423" s="61"/>
    </row>
    <row r="424" spans="1:13" s="139" customFormat="1" ht="14.75" x14ac:dyDescent="0.75">
      <c r="A424" s="184" t="s">
        <v>238</v>
      </c>
      <c r="B424" s="134">
        <f>YEAR(G424)</f>
        <v>2024</v>
      </c>
      <c r="C424" s="134" t="s">
        <v>11</v>
      </c>
      <c r="D424" s="194" t="s">
        <v>93</v>
      </c>
      <c r="E424" s="194" t="s">
        <v>92</v>
      </c>
      <c r="F424" s="211">
        <v>-232.98</v>
      </c>
      <c r="G424" s="222">
        <v>45292</v>
      </c>
      <c r="I424" s="232" t="s">
        <v>114</v>
      </c>
      <c r="J424" s="215"/>
      <c r="K424" s="214"/>
      <c r="L424" s="209"/>
      <c r="M424" s="324" t="s">
        <v>168</v>
      </c>
    </row>
    <row r="425" spans="1:13" s="139" customFormat="1" ht="14.75" x14ac:dyDescent="0.75">
      <c r="A425" s="184" t="s">
        <v>238</v>
      </c>
      <c r="B425" s="185">
        <f>YEAR(G425)</f>
        <v>2024</v>
      </c>
      <c r="C425" s="134" t="s">
        <v>10</v>
      </c>
      <c r="D425" s="185" t="s">
        <v>98</v>
      </c>
      <c r="E425" s="185" t="s">
        <v>97</v>
      </c>
      <c r="F425" s="117">
        <v>10800</v>
      </c>
      <c r="G425" s="222">
        <v>45292</v>
      </c>
      <c r="H425" s="134" t="s">
        <v>326</v>
      </c>
      <c r="I425" s="232" t="s">
        <v>114</v>
      </c>
      <c r="J425" s="215"/>
      <c r="K425" s="214"/>
      <c r="L425" s="209"/>
      <c r="M425" s="61"/>
    </row>
    <row r="426" spans="1:13" s="139" customFormat="1" ht="14.75" x14ac:dyDescent="0.75">
      <c r="A426" s="184" t="s">
        <v>238</v>
      </c>
      <c r="B426" s="134">
        <f>YEAR(G426)</f>
        <v>2024</v>
      </c>
      <c r="C426" s="134" t="s">
        <v>33</v>
      </c>
      <c r="D426" s="194" t="s">
        <v>80</v>
      </c>
      <c r="E426" s="194" t="s">
        <v>5</v>
      </c>
      <c r="F426" s="211">
        <v>-419</v>
      </c>
      <c r="G426" s="222">
        <v>45311</v>
      </c>
      <c r="H426" s="185" t="s">
        <v>182</v>
      </c>
      <c r="I426" s="291" t="s">
        <v>114</v>
      </c>
      <c r="J426" s="217"/>
      <c r="K426" s="217"/>
      <c r="L426" s="230"/>
      <c r="M426" s="61"/>
    </row>
    <row r="427" spans="1:13" s="139" customFormat="1" ht="14.75" x14ac:dyDescent="0.75">
      <c r="A427" s="184" t="s">
        <v>238</v>
      </c>
      <c r="B427" s="185">
        <f>YEAR(G427)</f>
        <v>2024</v>
      </c>
      <c r="C427" s="134" t="s">
        <v>11</v>
      </c>
      <c r="D427" s="194" t="s">
        <v>93</v>
      </c>
      <c r="E427" s="194" t="s">
        <v>94</v>
      </c>
      <c r="F427" s="211">
        <v>-77</v>
      </c>
      <c r="G427" s="222">
        <v>45351</v>
      </c>
      <c r="I427" s="232" t="s">
        <v>114</v>
      </c>
      <c r="J427" s="217">
        <v>45292</v>
      </c>
      <c r="K427" s="219">
        <v>45351</v>
      </c>
      <c r="L427" s="209"/>
      <c r="M427" s="324" t="s">
        <v>168</v>
      </c>
    </row>
    <row r="428" spans="1:13" s="139" customFormat="1" ht="14.75" x14ac:dyDescent="0.75">
      <c r="A428" s="184" t="s">
        <v>238</v>
      </c>
      <c r="B428" s="185">
        <f>YEAR(G428)</f>
        <v>2024</v>
      </c>
      <c r="C428" s="134" t="s">
        <v>11</v>
      </c>
      <c r="D428" s="185" t="s">
        <v>89</v>
      </c>
      <c r="E428" s="185" t="s">
        <v>274</v>
      </c>
      <c r="F428" s="211">
        <v>-246</v>
      </c>
      <c r="G428" s="222">
        <v>45352</v>
      </c>
      <c r="H428" s="134" t="s">
        <v>196</v>
      </c>
      <c r="I428" s="232" t="s">
        <v>114</v>
      </c>
      <c r="J428" s="218">
        <v>45352</v>
      </c>
      <c r="K428" s="218">
        <v>45443</v>
      </c>
      <c r="L428" s="224"/>
      <c r="M428" s="324" t="s">
        <v>168</v>
      </c>
    </row>
    <row r="429" spans="1:13" s="139" customFormat="1" ht="14.75" x14ac:dyDescent="0.75">
      <c r="A429" s="184" t="s">
        <v>238</v>
      </c>
      <c r="B429" s="185">
        <f>YEAR(G429)</f>
        <v>2024</v>
      </c>
      <c r="C429" s="134" t="s">
        <v>11</v>
      </c>
      <c r="D429" s="194" t="s">
        <v>93</v>
      </c>
      <c r="E429" s="194" t="s">
        <v>95</v>
      </c>
      <c r="F429" s="211">
        <v>-50</v>
      </c>
      <c r="G429" s="222">
        <v>45369</v>
      </c>
      <c r="I429" s="232" t="s">
        <v>114</v>
      </c>
      <c r="J429" s="217">
        <v>45231</v>
      </c>
      <c r="K429" s="217">
        <v>45322</v>
      </c>
      <c r="L429" s="224">
        <v>324000375320</v>
      </c>
      <c r="M429" s="324" t="s">
        <v>168</v>
      </c>
    </row>
    <row r="430" spans="1:13" s="139" customFormat="1" ht="14.75" x14ac:dyDescent="0.75">
      <c r="A430" s="184" t="s">
        <v>238</v>
      </c>
      <c r="B430" s="134">
        <f>YEAR(G430)</f>
        <v>2024</v>
      </c>
      <c r="C430" s="134" t="s">
        <v>33</v>
      </c>
      <c r="D430" s="194" t="s">
        <v>80</v>
      </c>
      <c r="E430" s="194" t="s">
        <v>5</v>
      </c>
      <c r="F430" s="211">
        <v>-129</v>
      </c>
      <c r="G430" s="222">
        <v>45383</v>
      </c>
      <c r="H430" s="134" t="s">
        <v>181</v>
      </c>
      <c r="I430" s="291" t="s">
        <v>114</v>
      </c>
      <c r="J430" s="218"/>
      <c r="K430" s="218"/>
      <c r="L430" s="223"/>
      <c r="M430" s="61"/>
    </row>
    <row r="431" spans="1:13" s="139" customFormat="1" ht="14.75" x14ac:dyDescent="0.75">
      <c r="A431" s="184" t="s">
        <v>238</v>
      </c>
      <c r="B431" s="185">
        <f>YEAR(G431)</f>
        <v>2024</v>
      </c>
      <c r="C431" s="134" t="s">
        <v>11</v>
      </c>
      <c r="D431" s="194" t="s">
        <v>93</v>
      </c>
      <c r="E431" s="194" t="s">
        <v>94</v>
      </c>
      <c r="F431" s="211">
        <v>-78</v>
      </c>
      <c r="G431" s="222">
        <v>45412</v>
      </c>
      <c r="I431" s="232" t="s">
        <v>114</v>
      </c>
      <c r="J431" s="217">
        <v>45352</v>
      </c>
      <c r="K431" s="219">
        <v>45412</v>
      </c>
      <c r="L431" s="209"/>
      <c r="M431" s="324" t="s">
        <v>168</v>
      </c>
    </row>
    <row r="432" spans="1:13" s="139" customFormat="1" ht="14.75" x14ac:dyDescent="0.75">
      <c r="A432" s="184" t="s">
        <v>238</v>
      </c>
      <c r="B432" s="185">
        <f>YEAR(G432)</f>
        <v>2024</v>
      </c>
      <c r="C432" s="134" t="s">
        <v>15</v>
      </c>
      <c r="D432" s="194" t="s">
        <v>57</v>
      </c>
      <c r="E432" s="194" t="s">
        <v>73</v>
      </c>
      <c r="F432" s="211">
        <v>-180</v>
      </c>
      <c r="G432" s="222">
        <v>45432</v>
      </c>
      <c r="H432" s="210"/>
      <c r="I432" s="232" t="s">
        <v>114</v>
      </c>
      <c r="J432" s="215"/>
      <c r="K432" s="214"/>
      <c r="L432" s="209"/>
      <c r="M432" s="324" t="s">
        <v>168</v>
      </c>
    </row>
    <row r="433" spans="1:13" s="139" customFormat="1" ht="14.75" x14ac:dyDescent="0.75">
      <c r="A433" s="184" t="s">
        <v>238</v>
      </c>
      <c r="B433" s="185">
        <f>YEAR(G433)</f>
        <v>2024</v>
      </c>
      <c r="C433" s="134" t="s">
        <v>11</v>
      </c>
      <c r="D433" s="194" t="s">
        <v>273</v>
      </c>
      <c r="E433" s="194" t="s">
        <v>5</v>
      </c>
      <c r="F433" s="211">
        <v>600</v>
      </c>
      <c r="G433" s="222">
        <v>45432</v>
      </c>
      <c r="H433" s="139" t="s">
        <v>189</v>
      </c>
      <c r="I433" s="232" t="s">
        <v>114</v>
      </c>
      <c r="J433" s="215"/>
      <c r="K433" s="214"/>
      <c r="L433" s="209"/>
      <c r="M433" s="324" t="s">
        <v>166</v>
      </c>
    </row>
    <row r="434" spans="1:13" s="139" customFormat="1" ht="14.75" x14ac:dyDescent="0.75">
      <c r="A434" s="184" t="s">
        <v>238</v>
      </c>
      <c r="B434" s="185">
        <f>YEAR(G434)</f>
        <v>2024</v>
      </c>
      <c r="C434" s="134" t="s">
        <v>15</v>
      </c>
      <c r="D434" s="194" t="s">
        <v>57</v>
      </c>
      <c r="E434" s="194" t="s">
        <v>73</v>
      </c>
      <c r="F434" s="211">
        <v>-108</v>
      </c>
      <c r="G434" s="222">
        <v>45433</v>
      </c>
      <c r="H434" s="134" t="s">
        <v>218</v>
      </c>
      <c r="I434" s="232" t="s">
        <v>114</v>
      </c>
      <c r="J434" s="215"/>
      <c r="K434" s="214"/>
      <c r="L434" s="209"/>
      <c r="M434" s="324" t="s">
        <v>168</v>
      </c>
    </row>
    <row r="435" spans="1:13" s="139" customFormat="1" ht="14.75" x14ac:dyDescent="0.75">
      <c r="A435" s="184" t="s">
        <v>238</v>
      </c>
      <c r="B435" s="134">
        <f>YEAR(G435)</f>
        <v>2024</v>
      </c>
      <c r="C435" s="134" t="s">
        <v>33</v>
      </c>
      <c r="D435" s="194" t="s">
        <v>80</v>
      </c>
      <c r="E435" s="194" t="s">
        <v>5</v>
      </c>
      <c r="F435" s="211">
        <v>-259</v>
      </c>
      <c r="G435" s="222">
        <v>45438</v>
      </c>
      <c r="H435" s="134" t="s">
        <v>180</v>
      </c>
      <c r="I435" s="291" t="s">
        <v>114</v>
      </c>
      <c r="J435" s="218"/>
      <c r="K435" s="218"/>
      <c r="L435" s="223"/>
      <c r="M435" s="61"/>
    </row>
    <row r="436" spans="1:13" s="139" customFormat="1" ht="15.75" customHeight="1" x14ac:dyDescent="0.75">
      <c r="A436" s="184" t="s">
        <v>238</v>
      </c>
      <c r="B436" s="185">
        <f>YEAR(G436)</f>
        <v>2024</v>
      </c>
      <c r="C436" s="134" t="s">
        <v>11</v>
      </c>
      <c r="D436" s="185" t="s">
        <v>89</v>
      </c>
      <c r="E436" s="185" t="s">
        <v>274</v>
      </c>
      <c r="F436" s="211">
        <v>-589.30999999999995</v>
      </c>
      <c r="G436" s="222">
        <v>45444</v>
      </c>
      <c r="H436" s="134" t="s">
        <v>195</v>
      </c>
      <c r="I436" s="232" t="s">
        <v>114</v>
      </c>
      <c r="J436" s="218">
        <v>45444</v>
      </c>
      <c r="K436" s="218">
        <v>45565</v>
      </c>
      <c r="L436" s="224"/>
      <c r="M436" s="324" t="s">
        <v>168</v>
      </c>
    </row>
    <row r="437" spans="1:13" s="139" customFormat="1" ht="14.75" x14ac:dyDescent="0.75">
      <c r="A437" s="184" t="s">
        <v>238</v>
      </c>
      <c r="B437" s="185">
        <f>YEAR(G437)</f>
        <v>2024</v>
      </c>
      <c r="C437" s="134" t="s">
        <v>11</v>
      </c>
      <c r="D437" s="194" t="s">
        <v>93</v>
      </c>
      <c r="E437" s="194" t="s">
        <v>95</v>
      </c>
      <c r="F437" s="211">
        <v>-46</v>
      </c>
      <c r="G437" s="222">
        <v>45447</v>
      </c>
      <c r="I437" s="232" t="s">
        <v>114</v>
      </c>
      <c r="J437" s="217">
        <v>45323</v>
      </c>
      <c r="K437" s="217">
        <v>45412</v>
      </c>
      <c r="L437" s="224">
        <v>524505747087</v>
      </c>
      <c r="M437" s="324" t="s">
        <v>168</v>
      </c>
    </row>
    <row r="438" spans="1:13" s="139" customFormat="1" ht="14.75" x14ac:dyDescent="0.75">
      <c r="A438" s="184" t="s">
        <v>238</v>
      </c>
      <c r="B438" s="134">
        <f>YEAR(G438)</f>
        <v>2024</v>
      </c>
      <c r="C438" s="134" t="s">
        <v>33</v>
      </c>
      <c r="D438" s="185" t="s">
        <v>81</v>
      </c>
      <c r="E438" s="194" t="s">
        <v>5</v>
      </c>
      <c r="F438" s="211">
        <v>-1595</v>
      </c>
      <c r="G438" s="222">
        <v>45447</v>
      </c>
      <c r="H438" s="134" t="s">
        <v>169</v>
      </c>
      <c r="I438" s="291" t="s">
        <v>114</v>
      </c>
      <c r="J438" s="218"/>
      <c r="K438" s="218"/>
      <c r="L438" s="134"/>
      <c r="M438" s="61"/>
    </row>
    <row r="439" spans="1:13" s="139" customFormat="1" ht="14.75" x14ac:dyDescent="0.75">
      <c r="A439" s="184" t="s">
        <v>238</v>
      </c>
      <c r="B439" s="134">
        <f>YEAR(G439)</f>
        <v>2024</v>
      </c>
      <c r="C439" s="134" t="s">
        <v>33</v>
      </c>
      <c r="D439" s="194" t="s">
        <v>80</v>
      </c>
      <c r="E439" s="194" t="s">
        <v>5</v>
      </c>
      <c r="F439" s="211">
        <v>-399</v>
      </c>
      <c r="G439" s="222">
        <v>45461</v>
      </c>
      <c r="H439" s="134" t="s">
        <v>179</v>
      </c>
      <c r="I439" s="291" t="s">
        <v>114</v>
      </c>
      <c r="J439" s="218"/>
      <c r="K439" s="218"/>
      <c r="L439" s="223"/>
      <c r="M439" s="61"/>
    </row>
    <row r="440" spans="1:13" s="139" customFormat="1" ht="14.75" x14ac:dyDescent="0.75">
      <c r="A440" s="184" t="s">
        <v>238</v>
      </c>
      <c r="B440" s="185">
        <f>YEAR(G440)</f>
        <v>2024</v>
      </c>
      <c r="C440" s="134" t="s">
        <v>11</v>
      </c>
      <c r="D440" s="194" t="s">
        <v>93</v>
      </c>
      <c r="E440" s="194" t="s">
        <v>94</v>
      </c>
      <c r="F440" s="211">
        <v>-83</v>
      </c>
      <c r="G440" s="222">
        <v>45473</v>
      </c>
      <c r="I440" s="232" t="s">
        <v>114</v>
      </c>
      <c r="J440" s="217">
        <v>45413</v>
      </c>
      <c r="K440" s="219">
        <v>45473</v>
      </c>
      <c r="L440" s="209"/>
      <c r="M440" s="324" t="s">
        <v>168</v>
      </c>
    </row>
    <row r="441" spans="1:13" s="139" customFormat="1" ht="14.75" x14ac:dyDescent="0.75">
      <c r="A441" s="184" t="s">
        <v>238</v>
      </c>
      <c r="B441" s="134">
        <f>YEAR(G441)</f>
        <v>2024</v>
      </c>
      <c r="C441" s="134" t="s">
        <v>33</v>
      </c>
      <c r="D441" s="185" t="s">
        <v>81</v>
      </c>
      <c r="E441" s="194" t="s">
        <v>5</v>
      </c>
      <c r="F441" s="211">
        <v>-1540</v>
      </c>
      <c r="G441" s="222">
        <v>45481</v>
      </c>
      <c r="H441" s="134" t="s">
        <v>169</v>
      </c>
      <c r="I441" s="291" t="s">
        <v>114</v>
      </c>
      <c r="J441" s="218"/>
      <c r="K441" s="218"/>
      <c r="L441" s="134"/>
      <c r="M441" s="61"/>
    </row>
    <row r="442" spans="1:13" s="139" customFormat="1" ht="14.75" x14ac:dyDescent="0.75">
      <c r="A442" s="184" t="s">
        <v>238</v>
      </c>
      <c r="B442" s="185">
        <f>YEAR(G442)</f>
        <v>2024</v>
      </c>
      <c r="C442" s="134" t="s">
        <v>11</v>
      </c>
      <c r="D442" s="194" t="s">
        <v>273</v>
      </c>
      <c r="E442" s="194" t="s">
        <v>5</v>
      </c>
      <c r="F442" s="211">
        <v>400</v>
      </c>
      <c r="G442" s="222">
        <v>45514</v>
      </c>
      <c r="H442" s="139" t="s">
        <v>167</v>
      </c>
      <c r="I442" s="232" t="s">
        <v>114</v>
      </c>
      <c r="J442" s="215"/>
      <c r="K442" s="214"/>
      <c r="L442" s="209"/>
      <c r="M442" s="324" t="s">
        <v>166</v>
      </c>
    </row>
    <row r="443" spans="1:13" s="139" customFormat="1" ht="14.75" x14ac:dyDescent="0.75">
      <c r="A443" s="184" t="s">
        <v>238</v>
      </c>
      <c r="B443" s="185">
        <f>YEAR(G443)</f>
        <v>2024</v>
      </c>
      <c r="C443" s="134" t="s">
        <v>11</v>
      </c>
      <c r="D443" s="185" t="s">
        <v>89</v>
      </c>
      <c r="E443" s="185" t="s">
        <v>274</v>
      </c>
      <c r="F443" s="211">
        <v>-830</v>
      </c>
      <c r="G443" s="222">
        <v>45534</v>
      </c>
      <c r="H443" s="134" t="s">
        <v>194</v>
      </c>
      <c r="I443" s="232" t="s">
        <v>114</v>
      </c>
      <c r="J443" s="218">
        <v>45536</v>
      </c>
      <c r="K443" s="218">
        <v>45626</v>
      </c>
      <c r="L443" s="224"/>
      <c r="M443" s="324" t="s">
        <v>168</v>
      </c>
    </row>
    <row r="444" spans="1:13" s="139" customFormat="1" ht="14.75" x14ac:dyDescent="0.75">
      <c r="A444" s="184" t="s">
        <v>238</v>
      </c>
      <c r="B444" s="185">
        <f>YEAR(G444)</f>
        <v>2024</v>
      </c>
      <c r="C444" s="134" t="s">
        <v>11</v>
      </c>
      <c r="D444" s="194" t="s">
        <v>93</v>
      </c>
      <c r="E444" s="194" t="s">
        <v>94</v>
      </c>
      <c r="F444" s="211">
        <v>-104</v>
      </c>
      <c r="G444" s="222">
        <v>45535</v>
      </c>
      <c r="I444" s="232" t="s">
        <v>114</v>
      </c>
      <c r="J444" s="217">
        <v>45474</v>
      </c>
      <c r="K444" s="219">
        <v>45535</v>
      </c>
      <c r="L444" s="209"/>
      <c r="M444" s="324" t="s">
        <v>168</v>
      </c>
    </row>
    <row r="445" spans="1:13" s="139" customFormat="1" ht="14.75" x14ac:dyDescent="0.75">
      <c r="A445" s="184" t="s">
        <v>238</v>
      </c>
      <c r="B445" s="185">
        <f>YEAR(G445)</f>
        <v>2024</v>
      </c>
      <c r="C445" s="134" t="s">
        <v>11</v>
      </c>
      <c r="D445" s="194" t="s">
        <v>93</v>
      </c>
      <c r="E445" s="194" t="s">
        <v>95</v>
      </c>
      <c r="F445" s="211">
        <v>-41</v>
      </c>
      <c r="G445" s="222">
        <v>45544</v>
      </c>
      <c r="I445" s="232" t="s">
        <v>114</v>
      </c>
      <c r="J445" s="217">
        <v>45413</v>
      </c>
      <c r="K445" s="217">
        <v>45504</v>
      </c>
      <c r="L445" s="224">
        <v>524509859463</v>
      </c>
      <c r="M445" s="324" t="s">
        <v>168</v>
      </c>
    </row>
    <row r="446" spans="1:13" s="139" customFormat="1" ht="14.75" x14ac:dyDescent="0.75">
      <c r="A446" s="184" t="s">
        <v>238</v>
      </c>
      <c r="B446" s="185">
        <f>YEAR(G446)</f>
        <v>2024</v>
      </c>
      <c r="C446" s="134" t="s">
        <v>11</v>
      </c>
      <c r="D446" s="194" t="s">
        <v>93</v>
      </c>
      <c r="E446" s="194" t="s">
        <v>94</v>
      </c>
      <c r="F446" s="211">
        <v>-78</v>
      </c>
      <c r="G446" s="222">
        <v>45596</v>
      </c>
      <c r="I446" s="232" t="s">
        <v>114</v>
      </c>
      <c r="J446" s="217">
        <v>45505</v>
      </c>
      <c r="K446" s="217">
        <v>45596</v>
      </c>
      <c r="L446" s="209"/>
      <c r="M446" s="324" t="s">
        <v>168</v>
      </c>
    </row>
    <row r="447" spans="1:13" s="139" customFormat="1" ht="14.75" x14ac:dyDescent="0.75">
      <c r="A447" s="184" t="s">
        <v>238</v>
      </c>
      <c r="B447" s="185">
        <f>YEAR(G447)</f>
        <v>2024</v>
      </c>
      <c r="C447" s="134" t="s">
        <v>11</v>
      </c>
      <c r="D447" s="194" t="s">
        <v>93</v>
      </c>
      <c r="E447" s="194" t="s">
        <v>95</v>
      </c>
      <c r="F447" s="211">
        <v>-42</v>
      </c>
      <c r="G447" s="222">
        <v>45630</v>
      </c>
      <c r="I447" s="232" t="s">
        <v>114</v>
      </c>
      <c r="J447" s="217">
        <v>45505</v>
      </c>
      <c r="K447" s="217">
        <v>45596</v>
      </c>
      <c r="L447" s="224">
        <v>524514279514</v>
      </c>
      <c r="M447" s="324" t="s">
        <v>168</v>
      </c>
    </row>
    <row r="448" spans="1:13" s="139" customFormat="1" ht="14.75" x14ac:dyDescent="0.75">
      <c r="A448" s="184" t="s">
        <v>238</v>
      </c>
      <c r="B448" s="185">
        <f>YEAR(G448)</f>
        <v>2024</v>
      </c>
      <c r="C448" s="134" t="s">
        <v>15</v>
      </c>
      <c r="D448" s="194" t="s">
        <v>57</v>
      </c>
      <c r="E448" s="194" t="s">
        <v>73</v>
      </c>
      <c r="F448" s="211">
        <v>-81</v>
      </c>
      <c r="G448" s="222">
        <v>45632</v>
      </c>
      <c r="H448" s="134" t="s">
        <v>219</v>
      </c>
      <c r="I448" s="232" t="s">
        <v>114</v>
      </c>
      <c r="J448" s="215"/>
      <c r="K448" s="214"/>
      <c r="L448" s="209"/>
      <c r="M448" s="326" t="s">
        <v>168</v>
      </c>
    </row>
    <row r="449" spans="1:13" s="139" customFormat="1" ht="14.75" x14ac:dyDescent="0.75">
      <c r="A449" s="184" t="s">
        <v>238</v>
      </c>
      <c r="B449" s="185">
        <f>YEAR(G449)</f>
        <v>2024</v>
      </c>
      <c r="C449" s="134" t="s">
        <v>11</v>
      </c>
      <c r="D449" s="194" t="s">
        <v>273</v>
      </c>
      <c r="E449" s="194" t="s">
        <v>5</v>
      </c>
      <c r="F449" s="211">
        <v>700</v>
      </c>
      <c r="G449" s="222">
        <v>45649</v>
      </c>
      <c r="H449" s="326" t="s">
        <v>167</v>
      </c>
      <c r="I449" s="232" t="s">
        <v>114</v>
      </c>
      <c r="J449" s="215"/>
      <c r="K449" s="214"/>
      <c r="L449" s="209"/>
      <c r="M449" s="326" t="s">
        <v>166</v>
      </c>
    </row>
    <row r="450" spans="1:13" s="139" customFormat="1" ht="14.75" x14ac:dyDescent="0.75">
      <c r="A450" s="184" t="s">
        <v>238</v>
      </c>
      <c r="B450" s="185">
        <f>YEAR(G450)</f>
        <v>2025</v>
      </c>
      <c r="C450" s="134" t="s">
        <v>11</v>
      </c>
      <c r="D450" s="185" t="s">
        <v>88</v>
      </c>
      <c r="E450" s="194" t="s">
        <v>5</v>
      </c>
      <c r="F450" s="211">
        <v>-284.39999999999998</v>
      </c>
      <c r="G450" s="222">
        <v>45658</v>
      </c>
      <c r="H450" s="210"/>
      <c r="I450" s="228" t="s">
        <v>114</v>
      </c>
      <c r="J450" s="215"/>
      <c r="K450" s="214"/>
      <c r="L450" s="209"/>
    </row>
    <row r="451" spans="1:13" s="139" customFormat="1" ht="14.75" x14ac:dyDescent="0.75">
      <c r="A451" s="184" t="s">
        <v>238</v>
      </c>
      <c r="B451" s="185">
        <f>YEAR(G451)</f>
        <v>2025</v>
      </c>
      <c r="C451" s="134" t="s">
        <v>15</v>
      </c>
      <c r="D451" s="194" t="s">
        <v>57</v>
      </c>
      <c r="E451" s="194" t="s">
        <v>74</v>
      </c>
      <c r="F451" s="211">
        <v>0</v>
      </c>
      <c r="G451" s="222">
        <v>45658</v>
      </c>
      <c r="H451" s="134" t="s">
        <v>244</v>
      </c>
      <c r="I451" s="228" t="s">
        <v>114</v>
      </c>
      <c r="J451" s="218"/>
      <c r="K451" s="218"/>
    </row>
    <row r="452" spans="1:13" s="139" customFormat="1" ht="14.75" x14ac:dyDescent="0.75">
      <c r="A452" s="184" t="s">
        <v>238</v>
      </c>
      <c r="B452" s="185">
        <f>YEAR(G452)</f>
        <v>2025</v>
      </c>
      <c r="C452" s="134" t="s">
        <v>11</v>
      </c>
      <c r="D452" s="194" t="s">
        <v>86</v>
      </c>
      <c r="E452" s="194" t="s">
        <v>5</v>
      </c>
      <c r="F452" s="211">
        <v>0</v>
      </c>
      <c r="G452" s="222">
        <v>45658</v>
      </c>
      <c r="I452" s="232" t="s">
        <v>114</v>
      </c>
      <c r="J452" s="215"/>
      <c r="K452" s="214"/>
      <c r="L452" s="209"/>
    </row>
    <row r="453" spans="1:13" s="139" customFormat="1" ht="14.75" x14ac:dyDescent="0.75">
      <c r="A453" s="184" t="s">
        <v>238</v>
      </c>
      <c r="B453" s="185">
        <f>YEAR(G453)</f>
        <v>2025</v>
      </c>
      <c r="C453" s="134" t="s">
        <v>11</v>
      </c>
      <c r="D453" s="194" t="s">
        <v>93</v>
      </c>
      <c r="E453" s="194" t="s">
        <v>92</v>
      </c>
      <c r="F453" s="211">
        <v>-62.64</v>
      </c>
      <c r="G453" s="222">
        <v>45658</v>
      </c>
      <c r="I453" s="232" t="s">
        <v>114</v>
      </c>
      <c r="J453" s="215"/>
      <c r="K453" s="214"/>
      <c r="L453" s="209"/>
      <c r="M453" s="326" t="s">
        <v>168</v>
      </c>
    </row>
    <row r="454" spans="1:13" s="139" customFormat="1" ht="14.75" x14ac:dyDescent="0.75">
      <c r="A454" s="184" t="s">
        <v>238</v>
      </c>
      <c r="B454" s="185">
        <f>YEAR(G454)</f>
        <v>2025</v>
      </c>
      <c r="C454" s="134" t="s">
        <v>10</v>
      </c>
      <c r="D454" s="185" t="s">
        <v>98</v>
      </c>
      <c r="E454" s="185" t="s">
        <v>97</v>
      </c>
      <c r="F454" s="117">
        <v>10800</v>
      </c>
      <c r="G454" s="222">
        <v>45658</v>
      </c>
      <c r="H454" s="134" t="s">
        <v>326</v>
      </c>
      <c r="I454" s="232" t="s">
        <v>114</v>
      </c>
      <c r="J454" s="215"/>
      <c r="K454" s="214"/>
      <c r="L454" s="209"/>
    </row>
    <row r="455" spans="1:13" s="139" customFormat="1" ht="14.75" x14ac:dyDescent="0.75">
      <c r="A455" s="184" t="s">
        <v>238</v>
      </c>
      <c r="B455" s="185">
        <f>YEAR(G455)</f>
        <v>2025</v>
      </c>
      <c r="C455" s="134" t="s">
        <v>11</v>
      </c>
      <c r="D455" s="185" t="s">
        <v>89</v>
      </c>
      <c r="E455" s="185" t="s">
        <v>274</v>
      </c>
      <c r="F455" s="211">
        <v>-542.02</v>
      </c>
      <c r="G455" s="222">
        <v>45684</v>
      </c>
      <c r="H455" s="134" t="s">
        <v>224</v>
      </c>
      <c r="I455" s="232" t="s">
        <v>114</v>
      </c>
      <c r="J455" s="218">
        <v>45627</v>
      </c>
      <c r="K455" s="218">
        <v>45716</v>
      </c>
      <c r="L455" s="224"/>
      <c r="M455" s="326" t="s">
        <v>168</v>
      </c>
    </row>
    <row r="456" spans="1:13" s="139" customFormat="1" ht="14.75" x14ac:dyDescent="0.75">
      <c r="A456" s="184" t="s">
        <v>238</v>
      </c>
      <c r="B456" s="185">
        <f>YEAR(G456)</f>
        <v>2025</v>
      </c>
      <c r="C456" s="134" t="s">
        <v>11</v>
      </c>
      <c r="D456" s="185" t="s">
        <v>89</v>
      </c>
      <c r="E456" s="185" t="s">
        <v>274</v>
      </c>
      <c r="F456" s="211">
        <v>-796.98</v>
      </c>
      <c r="G456" s="222">
        <v>45684</v>
      </c>
      <c r="H456" s="134" t="s">
        <v>193</v>
      </c>
      <c r="I456" s="232" t="s">
        <v>114</v>
      </c>
      <c r="J456" s="218">
        <v>45627</v>
      </c>
      <c r="K456" s="218">
        <v>45716</v>
      </c>
      <c r="L456" s="224"/>
      <c r="M456" s="326" t="s">
        <v>168</v>
      </c>
    </row>
    <row r="457" spans="1:13" s="139" customFormat="1" ht="14.75" x14ac:dyDescent="0.75">
      <c r="A457" s="184" t="s">
        <v>238</v>
      </c>
      <c r="B457" s="185">
        <f>YEAR(G457)</f>
        <v>2025</v>
      </c>
      <c r="C457" s="134" t="s">
        <v>11</v>
      </c>
      <c r="D457" s="194" t="s">
        <v>93</v>
      </c>
      <c r="E457" s="194" t="s">
        <v>94</v>
      </c>
      <c r="F457" s="211">
        <v>-88.6</v>
      </c>
      <c r="G457" s="222">
        <v>45694</v>
      </c>
      <c r="I457" s="232" t="s">
        <v>114</v>
      </c>
      <c r="J457" s="217">
        <v>45597</v>
      </c>
      <c r="K457" s="217">
        <v>45657</v>
      </c>
      <c r="L457" s="209"/>
      <c r="M457" s="326" t="s">
        <v>168</v>
      </c>
    </row>
    <row r="458" spans="1:13" s="139" customFormat="1" ht="14.75" x14ac:dyDescent="0.75">
      <c r="A458" s="184" t="s">
        <v>238</v>
      </c>
      <c r="B458" s="185">
        <f>YEAR(G458)</f>
        <v>2025</v>
      </c>
      <c r="C458" s="134" t="s">
        <v>11</v>
      </c>
      <c r="D458" s="194" t="s">
        <v>273</v>
      </c>
      <c r="E458" s="194" t="s">
        <v>5</v>
      </c>
      <c r="F458" s="211">
        <v>500</v>
      </c>
      <c r="G458" s="222">
        <v>45700</v>
      </c>
      <c r="H458" s="326" t="s">
        <v>167</v>
      </c>
      <c r="I458" s="232" t="s">
        <v>114</v>
      </c>
      <c r="J458" s="215"/>
      <c r="K458" s="214"/>
      <c r="L458" s="209"/>
      <c r="M458" s="326" t="s">
        <v>166</v>
      </c>
    </row>
    <row r="459" spans="1:13" s="139" customFormat="1" ht="14.75" x14ac:dyDescent="0.75">
      <c r="A459" s="184" t="s">
        <v>238</v>
      </c>
      <c r="B459" s="185">
        <f>YEAR(G459)</f>
        <v>2025</v>
      </c>
      <c r="C459" s="134" t="s">
        <v>11</v>
      </c>
      <c r="D459" s="185" t="s">
        <v>89</v>
      </c>
      <c r="E459" s="185" t="s">
        <v>274</v>
      </c>
      <c r="F459" s="211">
        <v>-744</v>
      </c>
      <c r="G459" s="222">
        <v>45715</v>
      </c>
      <c r="H459" s="134" t="s">
        <v>225</v>
      </c>
      <c r="I459" s="232" t="s">
        <v>114</v>
      </c>
      <c r="J459" s="218">
        <v>45717</v>
      </c>
      <c r="K459" s="218">
        <v>45808</v>
      </c>
      <c r="L459" s="224"/>
      <c r="M459" s="326" t="s">
        <v>168</v>
      </c>
    </row>
    <row r="460" spans="1:13" s="139" customFormat="1" ht="15.75" customHeight="1" x14ac:dyDescent="0.75">
      <c r="A460" s="184" t="s">
        <v>238</v>
      </c>
      <c r="B460" s="185">
        <f>YEAR(G460)</f>
        <v>2025</v>
      </c>
      <c r="C460" s="134" t="s">
        <v>33</v>
      </c>
      <c r="D460" s="194" t="s">
        <v>220</v>
      </c>
      <c r="E460" s="286" t="s">
        <v>84</v>
      </c>
      <c r="F460" s="130">
        <f ca="1">SUMIFS(INDIRECT("'"&amp;$A460&amp;"'!"&amp;"$D:$D"),INDIRECT("'"&amp;$A460&amp;"'!"&amp;"$B:$B"),$D460,INDIRECT("'"&amp;$A460&amp;"'!"&amp;"$C:$C"),$E460,INDIRECT("'"&amp;$A460&amp;"'!"&amp;"$E:$E"),"&lt;="&amp;$G460,INDIRECT("'"&amp;$A460&amp;"'!"&amp;"$F:$F"),"&gt;="&amp;$G460)</f>
        <v>208635.71</v>
      </c>
      <c r="G460" s="222">
        <v>45716</v>
      </c>
      <c r="H460" s="185"/>
      <c r="I460" s="232" t="s">
        <v>114</v>
      </c>
      <c r="J460" s="218"/>
      <c r="K460" s="218"/>
    </row>
    <row r="461" spans="1:13" s="139" customFormat="1" ht="15.75" customHeight="1" x14ac:dyDescent="0.75">
      <c r="A461" s="184" t="s">
        <v>238</v>
      </c>
      <c r="B461" s="185">
        <f>YEAR(G461)</f>
        <v>2025</v>
      </c>
      <c r="C461" s="134" t="s">
        <v>11</v>
      </c>
      <c r="D461" s="194" t="s">
        <v>93</v>
      </c>
      <c r="E461" s="194" t="s">
        <v>95</v>
      </c>
      <c r="F461" s="211">
        <v>-55</v>
      </c>
      <c r="G461" s="222">
        <v>45720</v>
      </c>
      <c r="I461" s="232" t="s">
        <v>114</v>
      </c>
      <c r="J461" s="217">
        <v>45597</v>
      </c>
      <c r="K461" s="217">
        <v>45688</v>
      </c>
      <c r="L461" s="224">
        <v>525502340858</v>
      </c>
      <c r="M461" s="326" t="s">
        <v>168</v>
      </c>
    </row>
    <row r="462" spans="1:13" s="139" customFormat="1" ht="15.75" customHeight="1" x14ac:dyDescent="0.75">
      <c r="A462" s="184" t="s">
        <v>238</v>
      </c>
      <c r="B462" s="185">
        <f>YEAR(G462)</f>
        <v>2025</v>
      </c>
      <c r="C462" s="134" t="s">
        <v>11</v>
      </c>
      <c r="D462" s="194" t="s">
        <v>87</v>
      </c>
      <c r="E462" s="194" t="s">
        <v>5</v>
      </c>
      <c r="F462" s="211">
        <v>-160</v>
      </c>
      <c r="G462" s="222">
        <v>45720</v>
      </c>
      <c r="H462" s="326" t="s">
        <v>228</v>
      </c>
      <c r="I462" s="232" t="s">
        <v>114</v>
      </c>
      <c r="J462" s="215"/>
      <c r="K462" s="214"/>
      <c r="L462" s="279" t="s">
        <v>235</v>
      </c>
    </row>
    <row r="463" spans="1:13" s="139" customFormat="1" ht="15.75" customHeight="1" x14ac:dyDescent="0.75">
      <c r="A463" s="184" t="s">
        <v>238</v>
      </c>
      <c r="B463" s="185">
        <f>YEAR(G463)</f>
        <v>2025</v>
      </c>
      <c r="C463" s="134" t="s">
        <v>11</v>
      </c>
      <c r="D463" s="194" t="s">
        <v>87</v>
      </c>
      <c r="E463" s="194" t="s">
        <v>5</v>
      </c>
      <c r="F463" s="211">
        <v>-88</v>
      </c>
      <c r="G463" s="222">
        <v>45720</v>
      </c>
      <c r="H463" s="326" t="s">
        <v>227</v>
      </c>
      <c r="I463" s="232" t="s">
        <v>114</v>
      </c>
      <c r="J463" s="215"/>
      <c r="K463" s="214"/>
      <c r="L463" s="279" t="s">
        <v>234</v>
      </c>
    </row>
    <row r="464" spans="1:13" s="139" customFormat="1" ht="15.75" customHeight="1" x14ac:dyDescent="0.75">
      <c r="A464" s="184" t="s">
        <v>238</v>
      </c>
      <c r="B464" s="185">
        <f>YEAR(G464)</f>
        <v>2025</v>
      </c>
      <c r="C464" s="134" t="s">
        <v>11</v>
      </c>
      <c r="D464" s="194" t="s">
        <v>273</v>
      </c>
      <c r="E464" s="194" t="s">
        <v>5</v>
      </c>
      <c r="F464" s="211">
        <v>700</v>
      </c>
      <c r="G464" s="222">
        <v>45727</v>
      </c>
      <c r="H464" s="326" t="s">
        <v>167</v>
      </c>
      <c r="I464" s="232" t="s">
        <v>114</v>
      </c>
      <c r="J464" s="215"/>
      <c r="K464" s="214"/>
      <c r="L464" s="209"/>
      <c r="M464" s="326" t="s">
        <v>166</v>
      </c>
    </row>
    <row r="465" spans="1:13" s="139" customFormat="1" ht="15.75" customHeight="1" x14ac:dyDescent="0.75">
      <c r="A465" s="184" t="s">
        <v>238</v>
      </c>
      <c r="B465" s="185">
        <f>YEAR(G465)</f>
        <v>2025</v>
      </c>
      <c r="C465" s="134" t="s">
        <v>11</v>
      </c>
      <c r="D465" s="185" t="s">
        <v>89</v>
      </c>
      <c r="E465" s="185" t="s">
        <v>275</v>
      </c>
      <c r="F465" s="211">
        <v>-616</v>
      </c>
      <c r="G465" s="222">
        <v>45744</v>
      </c>
      <c r="H465" s="134" t="s">
        <v>267</v>
      </c>
      <c r="I465" s="232" t="s">
        <v>114</v>
      </c>
      <c r="J465" s="218"/>
      <c r="K465" s="218"/>
      <c r="L465" s="224"/>
      <c r="M465" s="326" t="s">
        <v>168</v>
      </c>
    </row>
    <row r="466" spans="1:13" s="139" customFormat="1" ht="15.75" customHeight="1" x14ac:dyDescent="0.75">
      <c r="A466" s="184" t="s">
        <v>238</v>
      </c>
      <c r="B466" s="185">
        <f>YEAR(G466)</f>
        <v>2025</v>
      </c>
      <c r="C466" s="134" t="s">
        <v>11</v>
      </c>
      <c r="D466" s="194" t="s">
        <v>93</v>
      </c>
      <c r="E466" s="194" t="s">
        <v>92</v>
      </c>
      <c r="F466" s="211">
        <v>-62.64</v>
      </c>
      <c r="G466" s="222">
        <v>45748</v>
      </c>
      <c r="I466" s="232" t="s">
        <v>114</v>
      </c>
      <c r="J466" s="215"/>
      <c r="K466" s="214"/>
      <c r="L466" s="209"/>
      <c r="M466" s="326" t="s">
        <v>168</v>
      </c>
    </row>
    <row r="467" spans="1:13" s="139" customFormat="1" ht="14.75" x14ac:dyDescent="0.75">
      <c r="A467" s="184" t="s">
        <v>238</v>
      </c>
      <c r="B467" s="185">
        <f>YEAR(G467)</f>
        <v>2025</v>
      </c>
      <c r="C467" s="134" t="s">
        <v>11</v>
      </c>
      <c r="D467" s="194" t="s">
        <v>93</v>
      </c>
      <c r="E467" s="194" t="s">
        <v>94</v>
      </c>
      <c r="F467" s="211">
        <v>-62</v>
      </c>
      <c r="G467" s="222">
        <v>45750</v>
      </c>
      <c r="I467" s="232" t="s">
        <v>114</v>
      </c>
      <c r="J467" s="217">
        <v>45658</v>
      </c>
      <c r="K467" s="219">
        <v>45716</v>
      </c>
      <c r="L467" s="209"/>
      <c r="M467" s="326" t="s">
        <v>168</v>
      </c>
    </row>
    <row r="468" spans="1:13" s="139" customFormat="1" ht="14.75" x14ac:dyDescent="0.75">
      <c r="A468" s="184" t="s">
        <v>238</v>
      </c>
      <c r="B468" s="185">
        <f>YEAR(G468)</f>
        <v>2025</v>
      </c>
      <c r="C468" s="134" t="s">
        <v>11</v>
      </c>
      <c r="D468" s="185" t="s">
        <v>89</v>
      </c>
      <c r="E468" s="185" t="s">
        <v>275</v>
      </c>
      <c r="F468" s="211">
        <v>-616</v>
      </c>
      <c r="G468" s="222">
        <v>45771</v>
      </c>
      <c r="H468" s="134" t="s">
        <v>268</v>
      </c>
      <c r="I468" s="232" t="s">
        <v>114</v>
      </c>
      <c r="J468" s="218"/>
      <c r="K468" s="218"/>
      <c r="L468" s="224"/>
      <c r="M468" s="326" t="s">
        <v>168</v>
      </c>
    </row>
    <row r="469" spans="1:13" s="139" customFormat="1" ht="14.75" x14ac:dyDescent="0.75">
      <c r="A469" s="184" t="s">
        <v>238</v>
      </c>
      <c r="B469" s="185">
        <f>YEAR(G469)</f>
        <v>2025</v>
      </c>
      <c r="C469" s="134" t="s">
        <v>11</v>
      </c>
      <c r="D469" s="194" t="s">
        <v>273</v>
      </c>
      <c r="E469" s="194" t="s">
        <v>5</v>
      </c>
      <c r="F469" s="211">
        <v>585</v>
      </c>
      <c r="G469" s="222">
        <v>45790</v>
      </c>
      <c r="H469" s="326" t="s">
        <v>240</v>
      </c>
      <c r="I469" s="232" t="s">
        <v>114</v>
      </c>
      <c r="J469" s="215"/>
      <c r="K469" s="214"/>
      <c r="L469" s="209"/>
      <c r="M469" s="326" t="s">
        <v>166</v>
      </c>
    </row>
    <row r="470" spans="1:13" s="139" customFormat="1" ht="14.75" x14ac:dyDescent="0.75">
      <c r="A470" s="184" t="s">
        <v>238</v>
      </c>
      <c r="B470" s="281">
        <f>YEAR(G470)</f>
        <v>2025</v>
      </c>
      <c r="C470" s="280" t="s">
        <v>11</v>
      </c>
      <c r="D470" s="281" t="s">
        <v>89</v>
      </c>
      <c r="E470" s="185" t="s">
        <v>274</v>
      </c>
      <c r="F470" s="211">
        <v>0</v>
      </c>
      <c r="G470" s="222">
        <v>45792</v>
      </c>
      <c r="H470" s="134" t="s">
        <v>239</v>
      </c>
      <c r="I470" s="232" t="s">
        <v>114</v>
      </c>
      <c r="J470" s="282">
        <v>45809</v>
      </c>
      <c r="K470" s="282">
        <v>45930</v>
      </c>
      <c r="L470" s="283"/>
      <c r="M470" s="326" t="s">
        <v>168</v>
      </c>
    </row>
    <row r="471" spans="1:13" s="139" customFormat="1" ht="14.75" x14ac:dyDescent="0.75">
      <c r="A471" s="184" t="s">
        <v>238</v>
      </c>
      <c r="B471" s="185">
        <f>YEAR(G471)</f>
        <v>2025</v>
      </c>
      <c r="C471" s="134" t="s">
        <v>11</v>
      </c>
      <c r="D471" s="185" t="s">
        <v>89</v>
      </c>
      <c r="E471" s="185" t="s">
        <v>275</v>
      </c>
      <c r="F471" s="211">
        <v>-401.97</v>
      </c>
      <c r="G471" s="222">
        <v>45805</v>
      </c>
      <c r="H471" s="134" t="s">
        <v>272</v>
      </c>
      <c r="I471" s="232" t="s">
        <v>114</v>
      </c>
      <c r="J471" s="218"/>
      <c r="K471" s="218"/>
      <c r="L471" s="224"/>
      <c r="M471" s="326" t="s">
        <v>168</v>
      </c>
    </row>
    <row r="472" spans="1:13" s="139" customFormat="1" ht="14.75" x14ac:dyDescent="0.75">
      <c r="A472" s="184" t="s">
        <v>238</v>
      </c>
      <c r="B472" s="185">
        <f>YEAR(G472)</f>
        <v>2025</v>
      </c>
      <c r="C472" s="134" t="s">
        <v>11</v>
      </c>
      <c r="D472" s="194" t="s">
        <v>93</v>
      </c>
      <c r="E472" s="194" t="s">
        <v>94</v>
      </c>
      <c r="F472" s="211">
        <v>-69</v>
      </c>
      <c r="G472" s="222">
        <v>45811</v>
      </c>
      <c r="I472" s="232" t="s">
        <v>114</v>
      </c>
      <c r="J472" s="217">
        <v>45717</v>
      </c>
      <c r="K472" s="219">
        <v>45777</v>
      </c>
      <c r="L472" s="224">
        <v>525506745099</v>
      </c>
      <c r="M472" s="326" t="s">
        <v>168</v>
      </c>
    </row>
    <row r="473" spans="1:13" s="139" customFormat="1" ht="14.75" x14ac:dyDescent="0.75">
      <c r="A473" s="184" t="s">
        <v>238</v>
      </c>
      <c r="B473" s="185">
        <f>YEAR(G473)</f>
        <v>2025</v>
      </c>
      <c r="C473" s="134" t="s">
        <v>11</v>
      </c>
      <c r="D473" s="194" t="s">
        <v>93</v>
      </c>
      <c r="E473" s="194" t="s">
        <v>95</v>
      </c>
      <c r="F473" s="211">
        <v>-53</v>
      </c>
      <c r="G473" s="222">
        <v>45812</v>
      </c>
      <c r="I473" s="232" t="s">
        <v>114</v>
      </c>
      <c r="J473" s="217">
        <v>45689</v>
      </c>
      <c r="K473" s="217">
        <v>45777</v>
      </c>
      <c r="L473" s="224">
        <v>525506848502</v>
      </c>
      <c r="M473" s="326" t="s">
        <v>168</v>
      </c>
    </row>
    <row r="474" spans="1:13" s="139" customFormat="1" ht="14.75" x14ac:dyDescent="0.75">
      <c r="A474" s="184" t="s">
        <v>238</v>
      </c>
      <c r="B474" s="185">
        <f>YEAR(G474)</f>
        <v>2025</v>
      </c>
      <c r="C474" s="134" t="s">
        <v>11</v>
      </c>
      <c r="D474" s="185" t="s">
        <v>89</v>
      </c>
      <c r="E474" s="185" t="s">
        <v>275</v>
      </c>
      <c r="F474" s="211">
        <v>-616</v>
      </c>
      <c r="G474" s="222">
        <v>45835</v>
      </c>
      <c r="H474" s="134" t="s">
        <v>269</v>
      </c>
      <c r="I474" s="232" t="s">
        <v>114</v>
      </c>
      <c r="J474" s="218"/>
      <c r="K474" s="218"/>
      <c r="L474" s="224"/>
      <c r="M474" s="326" t="s">
        <v>168</v>
      </c>
    </row>
    <row r="475" spans="1:13" s="139" customFormat="1" ht="14.75" x14ac:dyDescent="0.75">
      <c r="A475" s="184" t="s">
        <v>238</v>
      </c>
      <c r="B475" s="185">
        <f>YEAR(G475)</f>
        <v>2025</v>
      </c>
      <c r="C475" s="134" t="s">
        <v>15</v>
      </c>
      <c r="D475" s="194" t="s">
        <v>57</v>
      </c>
      <c r="E475" s="194" t="s">
        <v>73</v>
      </c>
      <c r="F475" s="211">
        <v>-112</v>
      </c>
      <c r="G475" s="222">
        <v>45835</v>
      </c>
      <c r="H475" s="134" t="s">
        <v>218</v>
      </c>
      <c r="I475" s="232" t="s">
        <v>114</v>
      </c>
      <c r="J475" s="215"/>
      <c r="K475" s="214"/>
      <c r="L475" s="209"/>
      <c r="M475" s="326" t="s">
        <v>168</v>
      </c>
    </row>
    <row r="476" spans="1:13" s="139" customFormat="1" ht="14.75" x14ac:dyDescent="0.75">
      <c r="A476" s="184" t="s">
        <v>238</v>
      </c>
      <c r="B476" s="185">
        <f>YEAR(G476)</f>
        <v>2025</v>
      </c>
      <c r="C476" s="134" t="s">
        <v>11</v>
      </c>
      <c r="D476" s="194" t="s">
        <v>93</v>
      </c>
      <c r="E476" s="194" t="s">
        <v>92</v>
      </c>
      <c r="F476" s="211">
        <v>-62.64</v>
      </c>
      <c r="G476" s="222">
        <v>45839</v>
      </c>
      <c r="I476" s="232" t="s">
        <v>114</v>
      </c>
      <c r="J476" s="215"/>
      <c r="K476" s="214"/>
      <c r="L476" s="209"/>
      <c r="M476" s="326" t="s">
        <v>168</v>
      </c>
    </row>
    <row r="477" spans="1:13" s="139" customFormat="1" ht="14.75" x14ac:dyDescent="0.75">
      <c r="A477" s="184" t="s">
        <v>238</v>
      </c>
      <c r="B477" s="185">
        <f>YEAR(G477)</f>
        <v>2025</v>
      </c>
      <c r="C477" s="134" t="s">
        <v>11</v>
      </c>
      <c r="D477" s="194" t="s">
        <v>273</v>
      </c>
      <c r="E477" s="194" t="s">
        <v>5</v>
      </c>
      <c r="F477" s="211">
        <v>200</v>
      </c>
      <c r="G477" s="222">
        <v>45867</v>
      </c>
      <c r="H477" s="326" t="s">
        <v>167</v>
      </c>
      <c r="I477" s="232" t="s">
        <v>114</v>
      </c>
      <c r="J477" s="215"/>
      <c r="K477" s="214"/>
      <c r="L477" s="209"/>
      <c r="M477" s="326" t="s">
        <v>166</v>
      </c>
    </row>
    <row r="478" spans="1:13" s="139" customFormat="1" ht="14.75" x14ac:dyDescent="0.75">
      <c r="A478" s="184" t="s">
        <v>238</v>
      </c>
      <c r="B478" s="185">
        <f>YEAR(G478)</f>
        <v>2025</v>
      </c>
      <c r="C478" s="134" t="s">
        <v>11</v>
      </c>
      <c r="D478" s="194" t="s">
        <v>273</v>
      </c>
      <c r="E478" s="194" t="s">
        <v>5</v>
      </c>
      <c r="F478" s="211">
        <v>155</v>
      </c>
      <c r="G478" s="222">
        <v>45867</v>
      </c>
      <c r="H478" s="326" t="s">
        <v>245</v>
      </c>
      <c r="I478" s="232" t="s">
        <v>114</v>
      </c>
      <c r="J478" s="215"/>
      <c r="K478" s="214"/>
      <c r="L478" s="209"/>
      <c r="M478" s="326" t="s">
        <v>166</v>
      </c>
    </row>
    <row r="479" spans="1:13" s="139" customFormat="1" ht="14.75" x14ac:dyDescent="0.75">
      <c r="A479" s="184" t="s">
        <v>238</v>
      </c>
      <c r="B479" s="185">
        <f>YEAR(G479)</f>
        <v>2025</v>
      </c>
      <c r="C479" s="134" t="s">
        <v>11</v>
      </c>
      <c r="D479" s="194" t="s">
        <v>273</v>
      </c>
      <c r="E479" s="194" t="s">
        <v>5</v>
      </c>
      <c r="F479" s="211">
        <v>217</v>
      </c>
      <c r="G479" s="222">
        <v>45867</v>
      </c>
      <c r="H479" s="326" t="s">
        <v>246</v>
      </c>
      <c r="I479" s="232" t="s">
        <v>114</v>
      </c>
      <c r="J479" s="215"/>
      <c r="K479" s="214"/>
      <c r="L479" s="209"/>
      <c r="M479" s="326" t="s">
        <v>166</v>
      </c>
    </row>
    <row r="480" spans="1:13" s="139" customFormat="1" ht="14.75" x14ac:dyDescent="0.75">
      <c r="A480" s="184" t="s">
        <v>238</v>
      </c>
      <c r="B480" s="185">
        <f>YEAR(G480)</f>
        <v>2025</v>
      </c>
      <c r="C480" s="134" t="s">
        <v>11</v>
      </c>
      <c r="D480" s="194" t="s">
        <v>93</v>
      </c>
      <c r="E480" s="194" t="s">
        <v>94</v>
      </c>
      <c r="F480" s="211">
        <v>-84</v>
      </c>
      <c r="G480" s="222">
        <v>45873</v>
      </c>
      <c r="I480" s="232" t="s">
        <v>114</v>
      </c>
      <c r="J480" s="217">
        <v>45778</v>
      </c>
      <c r="K480" s="219">
        <v>45838</v>
      </c>
      <c r="L480" s="224">
        <v>525509899728</v>
      </c>
      <c r="M480" s="326" t="s">
        <v>168</v>
      </c>
    </row>
    <row r="481" spans="1:13" s="139" customFormat="1" ht="14.75" x14ac:dyDescent="0.75">
      <c r="A481" s="184" t="s">
        <v>238</v>
      </c>
      <c r="B481" s="185">
        <f>YEAR(G481)</f>
        <v>2025</v>
      </c>
      <c r="C481" s="134" t="s">
        <v>11</v>
      </c>
      <c r="D481" s="185" t="s">
        <v>89</v>
      </c>
      <c r="E481" s="185" t="s">
        <v>274</v>
      </c>
      <c r="F481" s="211">
        <v>-830</v>
      </c>
      <c r="G481" s="222">
        <v>45901</v>
      </c>
      <c r="H481" s="134" t="s">
        <v>226</v>
      </c>
      <c r="I481" s="232" t="s">
        <v>114</v>
      </c>
      <c r="J481" s="218">
        <v>45901</v>
      </c>
      <c r="K481" s="218">
        <v>45991</v>
      </c>
      <c r="L481" s="224"/>
      <c r="M481" s="326" t="s">
        <v>168</v>
      </c>
    </row>
    <row r="482" spans="1:13" s="139" customFormat="1" ht="15.75" customHeight="1" x14ac:dyDescent="0.75">
      <c r="A482" s="184" t="s">
        <v>238</v>
      </c>
      <c r="B482" s="185">
        <f>YEAR(G482)</f>
        <v>2025</v>
      </c>
      <c r="C482" s="134" t="s">
        <v>11</v>
      </c>
      <c r="D482" s="194" t="s">
        <v>273</v>
      </c>
      <c r="E482" s="194" t="s">
        <v>5</v>
      </c>
      <c r="F482" s="211">
        <v>350</v>
      </c>
      <c r="G482" s="222">
        <v>45907</v>
      </c>
      <c r="H482" s="326" t="s">
        <v>167</v>
      </c>
      <c r="I482" s="232" t="s">
        <v>114</v>
      </c>
      <c r="J482" s="215"/>
      <c r="K482" s="214"/>
      <c r="L482" s="209"/>
      <c r="M482" s="326" t="s">
        <v>166</v>
      </c>
    </row>
    <row r="483" spans="1:13" s="139" customFormat="1" ht="15.75" customHeight="1" x14ac:dyDescent="0.75">
      <c r="A483" s="184" t="s">
        <v>238</v>
      </c>
      <c r="B483" s="185">
        <f>YEAR(G483)</f>
        <v>2025</v>
      </c>
      <c r="C483" s="134" t="s">
        <v>11</v>
      </c>
      <c r="D483" s="194" t="s">
        <v>93</v>
      </c>
      <c r="E483" s="194" t="s">
        <v>95</v>
      </c>
      <c r="F483" s="211">
        <v>-39</v>
      </c>
      <c r="G483" s="222">
        <v>45908</v>
      </c>
      <c r="I483" s="232" t="s">
        <v>114</v>
      </c>
      <c r="J483" s="217">
        <v>45778</v>
      </c>
      <c r="K483" s="217">
        <v>45869</v>
      </c>
      <c r="L483" s="224">
        <v>525511542326</v>
      </c>
      <c r="M483" s="326" t="s">
        <v>168</v>
      </c>
    </row>
    <row r="484" spans="1:13" s="139" customFormat="1" ht="14.75" x14ac:dyDescent="0.75">
      <c r="A484" s="184" t="s">
        <v>238</v>
      </c>
      <c r="B484" s="185">
        <f>YEAR(G484)</f>
        <v>2025</v>
      </c>
      <c r="C484" s="134" t="s">
        <v>11</v>
      </c>
      <c r="D484" s="194" t="s">
        <v>93</v>
      </c>
      <c r="E484" s="194" t="s">
        <v>92</v>
      </c>
      <c r="F484" s="211">
        <v>-62.64</v>
      </c>
      <c r="G484" s="222">
        <v>45931</v>
      </c>
      <c r="I484" s="232" t="s">
        <v>114</v>
      </c>
      <c r="J484" s="215"/>
      <c r="K484" s="214"/>
      <c r="L484" s="209"/>
      <c r="M484" s="326" t="s">
        <v>168</v>
      </c>
    </row>
    <row r="485" spans="1:13" s="139" customFormat="1" ht="14.75" x14ac:dyDescent="0.75">
      <c r="A485" s="184" t="s">
        <v>238</v>
      </c>
      <c r="B485" s="185">
        <f>YEAR(G485)</f>
        <v>2025</v>
      </c>
      <c r="C485" s="134" t="s">
        <v>11</v>
      </c>
      <c r="D485" s="194" t="s">
        <v>93</v>
      </c>
      <c r="E485" s="194" t="s">
        <v>94</v>
      </c>
      <c r="F485" s="211">
        <v>-90</v>
      </c>
      <c r="G485" s="222">
        <v>45936</v>
      </c>
      <c r="I485" s="232" t="s">
        <v>114</v>
      </c>
      <c r="J485" s="217">
        <v>45839</v>
      </c>
      <c r="K485" s="219">
        <v>45900</v>
      </c>
      <c r="L485" s="224">
        <v>525512949283</v>
      </c>
      <c r="M485" s="326" t="s">
        <v>168</v>
      </c>
    </row>
    <row r="486" spans="1:13" s="139" customFormat="1" ht="14.75" x14ac:dyDescent="0.75">
      <c r="A486" s="184" t="s">
        <v>238</v>
      </c>
      <c r="B486" s="185">
        <f>YEAR(G486)</f>
        <v>2025</v>
      </c>
      <c r="C486" s="134" t="s">
        <v>11</v>
      </c>
      <c r="D486" s="185" t="s">
        <v>89</v>
      </c>
      <c r="E486" s="185" t="s">
        <v>275</v>
      </c>
      <c r="F486" s="211">
        <v>-616</v>
      </c>
      <c r="G486" s="222">
        <v>45951</v>
      </c>
      <c r="H486" s="134" t="s">
        <v>270</v>
      </c>
      <c r="I486" s="232" t="s">
        <v>114</v>
      </c>
      <c r="J486" s="218"/>
      <c r="K486" s="218"/>
      <c r="L486" s="224"/>
      <c r="M486" s="326" t="s">
        <v>168</v>
      </c>
    </row>
    <row r="487" spans="1:13" s="139" customFormat="1" ht="14.75" x14ac:dyDescent="0.75">
      <c r="A487" s="184" t="s">
        <v>238</v>
      </c>
      <c r="B487" s="185">
        <f>YEAR(G487)</f>
        <v>2025</v>
      </c>
      <c r="C487" s="134" t="s">
        <v>11</v>
      </c>
      <c r="D487" s="194" t="s">
        <v>273</v>
      </c>
      <c r="E487" s="194" t="s">
        <v>5</v>
      </c>
      <c r="F487" s="211">
        <v>700</v>
      </c>
      <c r="G487" s="222">
        <v>45961</v>
      </c>
      <c r="H487" s="326" t="s">
        <v>167</v>
      </c>
      <c r="I487" s="232" t="s">
        <v>114</v>
      </c>
      <c r="J487" s="215"/>
      <c r="K487" s="214"/>
      <c r="L487" s="209"/>
      <c r="M487" s="326" t="s">
        <v>166</v>
      </c>
    </row>
    <row r="488" spans="1:13" s="139" customFormat="1" ht="14.75" x14ac:dyDescent="0.75">
      <c r="A488" s="184" t="s">
        <v>238</v>
      </c>
      <c r="B488" s="185">
        <f>YEAR(G488)</f>
        <v>2025</v>
      </c>
      <c r="C488" s="134" t="s">
        <v>11</v>
      </c>
      <c r="D488" s="185" t="s">
        <v>89</v>
      </c>
      <c r="E488" s="185" t="s">
        <v>275</v>
      </c>
      <c r="F488" s="211">
        <v>-617</v>
      </c>
      <c r="G488" s="222">
        <v>45979</v>
      </c>
      <c r="H488" s="134" t="s">
        <v>271</v>
      </c>
      <c r="I488" s="232" t="s">
        <v>114</v>
      </c>
      <c r="J488" s="218"/>
      <c r="K488" s="218"/>
      <c r="L488" s="224"/>
      <c r="M488" s="326" t="s">
        <v>168</v>
      </c>
    </row>
    <row r="489" spans="1:13" s="139" customFormat="1" ht="14.75" x14ac:dyDescent="0.75">
      <c r="A489" s="184" t="s">
        <v>238</v>
      </c>
      <c r="B489" s="185">
        <f>YEAR(G489)</f>
        <v>2025</v>
      </c>
      <c r="C489" s="134" t="s">
        <v>15</v>
      </c>
      <c r="D489" s="194" t="s">
        <v>57</v>
      </c>
      <c r="E489" s="194" t="s">
        <v>73</v>
      </c>
      <c r="F489" s="211">
        <v>-64</v>
      </c>
      <c r="G489" s="222">
        <v>45979</v>
      </c>
      <c r="H489" s="134" t="s">
        <v>219</v>
      </c>
      <c r="I489" s="228" t="s">
        <v>114</v>
      </c>
      <c r="J489" s="215"/>
      <c r="K489" s="214"/>
      <c r="L489" s="209"/>
      <c r="M489" s="326" t="s">
        <v>168</v>
      </c>
    </row>
    <row r="490" spans="1:13" s="284" customFormat="1" ht="14.75" x14ac:dyDescent="0.75">
      <c r="A490" s="184" t="s">
        <v>238</v>
      </c>
      <c r="B490" s="185">
        <f>YEAR(G490)</f>
        <v>2025</v>
      </c>
      <c r="C490" s="134" t="s">
        <v>11</v>
      </c>
      <c r="D490" s="194" t="s">
        <v>93</v>
      </c>
      <c r="E490" s="194" t="s">
        <v>94</v>
      </c>
      <c r="F490" s="211">
        <v>-71</v>
      </c>
      <c r="G490" s="222">
        <v>45993</v>
      </c>
      <c r="H490" s="139"/>
      <c r="I490" s="232" t="s">
        <v>114</v>
      </c>
      <c r="J490" s="217">
        <v>45901</v>
      </c>
      <c r="K490" s="217">
        <v>45961</v>
      </c>
      <c r="L490" s="224">
        <v>525515916958</v>
      </c>
      <c r="M490" s="326" t="s">
        <v>168</v>
      </c>
    </row>
    <row r="491" spans="1:13" s="139" customFormat="1" ht="14.75" x14ac:dyDescent="0.75">
      <c r="A491" s="184" t="s">
        <v>238</v>
      </c>
      <c r="B491" s="185">
        <f>YEAR(G491)</f>
        <v>2025</v>
      </c>
      <c r="C491" s="134" t="s">
        <v>11</v>
      </c>
      <c r="D491" s="194" t="s">
        <v>93</v>
      </c>
      <c r="E491" s="194" t="s">
        <v>95</v>
      </c>
      <c r="F491" s="211">
        <v>-43</v>
      </c>
      <c r="G491" s="222">
        <v>45995</v>
      </c>
      <c r="I491" s="232" t="s">
        <v>114</v>
      </c>
      <c r="J491" s="217">
        <v>45809</v>
      </c>
      <c r="K491" s="217">
        <v>45961</v>
      </c>
      <c r="L491" s="224">
        <v>525516155354</v>
      </c>
      <c r="M491" s="326" t="s">
        <v>168</v>
      </c>
    </row>
    <row r="492" spans="1:13" s="139" customFormat="1" ht="14.75" x14ac:dyDescent="0.75">
      <c r="A492" s="184" t="s">
        <v>238</v>
      </c>
      <c r="B492" s="185">
        <f>YEAR(G492)</f>
        <v>2026</v>
      </c>
      <c r="C492" s="134" t="s">
        <v>11</v>
      </c>
      <c r="D492" s="134" t="s">
        <v>88</v>
      </c>
      <c r="E492" s="326" t="s">
        <v>5</v>
      </c>
      <c r="F492" s="211">
        <v>0</v>
      </c>
      <c r="G492" s="222">
        <v>46023</v>
      </c>
      <c r="H492" s="134" t="s">
        <v>259</v>
      </c>
      <c r="I492" s="228" t="s">
        <v>114</v>
      </c>
      <c r="J492" s="215"/>
      <c r="K492" s="214"/>
      <c r="L492" s="209"/>
    </row>
    <row r="493" spans="1:13" s="139" customFormat="1" ht="14.75" x14ac:dyDescent="0.75">
      <c r="A493" s="184" t="s">
        <v>238</v>
      </c>
      <c r="B493" s="185">
        <f>YEAR(G493)</f>
        <v>2026</v>
      </c>
      <c r="C493" s="134" t="s">
        <v>11</v>
      </c>
      <c r="D493" s="168" t="s">
        <v>87</v>
      </c>
      <c r="E493" s="168" t="s">
        <v>5</v>
      </c>
      <c r="F493" s="130">
        <f ca="1">SUMIFS(INDIRECT("'"&amp;$A493&amp;"'!"&amp;"$D:$D"),INDIRECT("'"&amp;$A493&amp;"'!"&amp;"$B:$B"),$D493,INDIRECT("'"&amp;$A493&amp;"'!"&amp;"$C:$C"),$E493,INDIRECT("'"&amp;$A493&amp;"'!"&amp;"$E:$E"),"&lt;="&amp;$G493,INDIRECT("'"&amp;$A493&amp;"'!"&amp;"$F:$F"),"&gt;="&amp;$G493)</f>
        <v>-200</v>
      </c>
      <c r="G493" s="217">
        <v>46023</v>
      </c>
      <c r="I493" s="220" t="s">
        <v>112</v>
      </c>
      <c r="J493" s="215"/>
      <c r="K493" s="214"/>
      <c r="L493" s="209"/>
    </row>
    <row r="494" spans="1:13" s="139" customFormat="1" ht="14.75" x14ac:dyDescent="0.75">
      <c r="A494" s="184" t="s">
        <v>238</v>
      </c>
      <c r="B494" s="185">
        <f>YEAR(G494)</f>
        <v>2026</v>
      </c>
      <c r="C494" s="134" t="s">
        <v>11</v>
      </c>
      <c r="D494" s="168" t="s">
        <v>86</v>
      </c>
      <c r="E494" s="168" t="s">
        <v>5</v>
      </c>
      <c r="F494" s="130">
        <f ca="1">SUMIFS(INDIRECT("'"&amp;$A494&amp;"'!"&amp;"$D:$D"),INDIRECT("'"&amp;$A494&amp;"'!"&amp;"$B:$B"),$D494,INDIRECT("'"&amp;$A494&amp;"'!"&amp;"$C:$C"),$E494,INDIRECT("'"&amp;$A494&amp;"'!"&amp;"$E:$E"),"&lt;="&amp;$G494,INDIRECT("'"&amp;$A494&amp;"'!"&amp;"$F:$F"),"&gt;="&amp;$G494)</f>
        <v>-300</v>
      </c>
      <c r="G494" s="217">
        <v>46023</v>
      </c>
      <c r="I494" s="220" t="s">
        <v>112</v>
      </c>
      <c r="J494" s="215"/>
      <c r="K494" s="214"/>
      <c r="L494" s="209"/>
    </row>
    <row r="495" spans="1:13" s="139" customFormat="1" ht="15.75" customHeight="1" x14ac:dyDescent="0.75">
      <c r="A495" s="184" t="s">
        <v>238</v>
      </c>
      <c r="B495" s="185">
        <f>YEAR(G495)</f>
        <v>2026</v>
      </c>
      <c r="C495" s="134" t="s">
        <v>10</v>
      </c>
      <c r="D495" s="185" t="s">
        <v>98</v>
      </c>
      <c r="E495" s="185" t="s">
        <v>97</v>
      </c>
      <c r="F495" s="318">
        <v>10800</v>
      </c>
      <c r="G495" s="222">
        <v>46023</v>
      </c>
      <c r="H495" s="134" t="s">
        <v>326</v>
      </c>
      <c r="I495" s="220" t="s">
        <v>112</v>
      </c>
      <c r="J495" s="215"/>
      <c r="K495" s="214"/>
      <c r="L495" s="209"/>
    </row>
    <row r="496" spans="1:13" s="139" customFormat="1" ht="15.75" customHeight="1" x14ac:dyDescent="0.75">
      <c r="A496" s="184" t="s">
        <v>238</v>
      </c>
      <c r="B496" s="185">
        <f>YEAR(G496)</f>
        <v>2026</v>
      </c>
      <c r="C496" s="134" t="s">
        <v>15</v>
      </c>
      <c r="D496" s="326" t="s">
        <v>57</v>
      </c>
      <c r="E496" s="326" t="s">
        <v>74</v>
      </c>
      <c r="F496" s="211">
        <v>0</v>
      </c>
      <c r="G496" s="222">
        <v>46023</v>
      </c>
      <c r="H496" s="134" t="s">
        <v>244</v>
      </c>
      <c r="I496" s="228" t="s">
        <v>114</v>
      </c>
      <c r="J496" s="215"/>
      <c r="K496" s="214"/>
      <c r="L496" s="209"/>
      <c r="M496" s="326" t="s">
        <v>168</v>
      </c>
    </row>
    <row r="497" spans="1:13" s="139" customFormat="1" ht="15.75" customHeight="1" x14ac:dyDescent="0.75">
      <c r="A497" s="184" t="s">
        <v>238</v>
      </c>
      <c r="B497" s="185">
        <f>YEAR(G497)</f>
        <v>2026</v>
      </c>
      <c r="C497" s="134" t="s">
        <v>11</v>
      </c>
      <c r="D497" s="194" t="s">
        <v>93</v>
      </c>
      <c r="E497" s="194" t="s">
        <v>92</v>
      </c>
      <c r="F497" s="117">
        <v>-20.88</v>
      </c>
      <c r="G497" s="222">
        <v>46027</v>
      </c>
      <c r="I497" s="228" t="s">
        <v>114</v>
      </c>
      <c r="J497" s="215"/>
      <c r="K497" s="214"/>
      <c r="L497" s="209"/>
      <c r="M497" s="326" t="s">
        <v>168</v>
      </c>
    </row>
    <row r="498" spans="1:13" s="139" customFormat="1" ht="15.75" customHeight="1" x14ac:dyDescent="0.75">
      <c r="A498" s="184" t="s">
        <v>238</v>
      </c>
      <c r="B498" s="185">
        <f>YEAR(G498)</f>
        <v>2026</v>
      </c>
      <c r="C498" s="134" t="s">
        <v>11</v>
      </c>
      <c r="D498" s="194" t="s">
        <v>273</v>
      </c>
      <c r="E498" s="194" t="s">
        <v>5</v>
      </c>
      <c r="F498" s="211">
        <v>375</v>
      </c>
      <c r="G498" s="222">
        <v>46049</v>
      </c>
      <c r="H498" s="326" t="s">
        <v>167</v>
      </c>
      <c r="I498" s="228" t="s">
        <v>114</v>
      </c>
      <c r="J498" s="218"/>
      <c r="K498" s="225"/>
      <c r="L498" s="224"/>
      <c r="M498" s="326" t="s">
        <v>166</v>
      </c>
    </row>
    <row r="499" spans="1:13" s="139" customFormat="1" ht="15.75" customHeight="1" x14ac:dyDescent="0.75">
      <c r="A499" s="184" t="s">
        <v>238</v>
      </c>
      <c r="B499" s="185">
        <f>YEAR(G499)</f>
        <v>2026</v>
      </c>
      <c r="C499" s="134" t="s">
        <v>11</v>
      </c>
      <c r="D499" s="134" t="s">
        <v>89</v>
      </c>
      <c r="E499" s="134" t="s">
        <v>274</v>
      </c>
      <c r="F499" s="211">
        <v>-407</v>
      </c>
      <c r="G499" s="222">
        <v>46049</v>
      </c>
      <c r="H499" s="134" t="s">
        <v>289</v>
      </c>
      <c r="I499" s="228" t="s">
        <v>114</v>
      </c>
      <c r="J499" s="218"/>
      <c r="K499" s="225"/>
      <c r="L499" s="224"/>
      <c r="M499" s="326" t="s">
        <v>168</v>
      </c>
    </row>
    <row r="500" spans="1:13" s="139" customFormat="1" ht="15.75" customHeight="1" x14ac:dyDescent="0.75">
      <c r="A500" s="184" t="s">
        <v>238</v>
      </c>
      <c r="B500" s="185">
        <f>YEAR(G500)</f>
        <v>2026</v>
      </c>
      <c r="C500" s="134" t="s">
        <v>11</v>
      </c>
      <c r="D500" s="194" t="s">
        <v>93</v>
      </c>
      <c r="E500" s="194" t="s">
        <v>94</v>
      </c>
      <c r="F500" s="117">
        <v>-66</v>
      </c>
      <c r="G500" s="222">
        <v>46056</v>
      </c>
      <c r="I500" s="228" t="s">
        <v>114</v>
      </c>
      <c r="J500" s="217">
        <v>45962</v>
      </c>
      <c r="K500" s="219">
        <v>46022</v>
      </c>
      <c r="L500" s="209"/>
      <c r="M500" s="326" t="s">
        <v>168</v>
      </c>
    </row>
    <row r="501" spans="1:13" s="139" customFormat="1" ht="14.75" x14ac:dyDescent="0.75">
      <c r="A501" s="184" t="s">
        <v>238</v>
      </c>
      <c r="B501" s="185">
        <f>YEAR(G501)</f>
        <v>2026</v>
      </c>
      <c r="C501" s="134" t="s">
        <v>11</v>
      </c>
      <c r="D501" s="194" t="s">
        <v>93</v>
      </c>
      <c r="E501" s="194" t="s">
        <v>92</v>
      </c>
      <c r="F501" s="117">
        <v>-20.88</v>
      </c>
      <c r="G501" s="222">
        <v>46058</v>
      </c>
      <c r="I501" s="228" t="s">
        <v>114</v>
      </c>
      <c r="J501" s="215"/>
      <c r="K501" s="214"/>
      <c r="L501" s="209"/>
      <c r="M501" s="326" t="s">
        <v>168</v>
      </c>
    </row>
    <row r="502" spans="1:13" s="139" customFormat="1" ht="14.75" x14ac:dyDescent="0.75">
      <c r="A502" s="184" t="s">
        <v>238</v>
      </c>
      <c r="B502" s="185">
        <f>YEAR(G502)</f>
        <v>2026</v>
      </c>
      <c r="C502" s="134" t="s">
        <v>11</v>
      </c>
      <c r="D502" s="194" t="s">
        <v>93</v>
      </c>
      <c r="E502" s="194" t="s">
        <v>92</v>
      </c>
      <c r="F502" s="117">
        <v>-20.88</v>
      </c>
      <c r="G502" s="222">
        <v>46086</v>
      </c>
      <c r="I502" s="228" t="s">
        <v>114</v>
      </c>
      <c r="J502" s="215"/>
      <c r="K502" s="214"/>
      <c r="L502" s="209"/>
      <c r="M502" s="326" t="s">
        <v>168</v>
      </c>
    </row>
    <row r="503" spans="1:13" s="139" customFormat="1" ht="14.75" x14ac:dyDescent="0.75">
      <c r="A503" s="184" t="s">
        <v>238</v>
      </c>
      <c r="B503" s="185">
        <f>YEAR(G503)</f>
        <v>2026</v>
      </c>
      <c r="C503" s="134" t="s">
        <v>11</v>
      </c>
      <c r="D503" s="134" t="s">
        <v>89</v>
      </c>
      <c r="E503" s="134" t="s">
        <v>274</v>
      </c>
      <c r="F503" s="211">
        <v>-743</v>
      </c>
      <c r="G503" s="222">
        <v>46092</v>
      </c>
      <c r="H503" s="134" t="s">
        <v>288</v>
      </c>
      <c r="I503" s="228" t="s">
        <v>114</v>
      </c>
      <c r="J503" s="218"/>
      <c r="K503" s="225"/>
      <c r="L503" s="224"/>
      <c r="M503" s="326" t="s">
        <v>168</v>
      </c>
    </row>
    <row r="504" spans="1:13" s="139" customFormat="1" ht="14.75" x14ac:dyDescent="0.75">
      <c r="A504" s="184" t="s">
        <v>238</v>
      </c>
      <c r="B504" s="185">
        <f>YEAR(G504)</f>
        <v>2026</v>
      </c>
      <c r="C504" s="134" t="s">
        <v>11</v>
      </c>
      <c r="D504" s="194" t="s">
        <v>273</v>
      </c>
      <c r="E504" s="194" t="s">
        <v>5</v>
      </c>
      <c r="F504" s="211">
        <v>750</v>
      </c>
      <c r="G504" s="222">
        <v>46092</v>
      </c>
      <c r="H504" s="326" t="s">
        <v>167</v>
      </c>
      <c r="I504" s="228" t="s">
        <v>114</v>
      </c>
      <c r="J504" s="218"/>
      <c r="K504" s="225"/>
      <c r="L504" s="224"/>
      <c r="M504" s="326" t="s">
        <v>166</v>
      </c>
    </row>
    <row r="505" spans="1:13" s="139" customFormat="1" ht="14.75" x14ac:dyDescent="0.75">
      <c r="A505" s="184" t="s">
        <v>238</v>
      </c>
      <c r="B505" s="185">
        <f>YEAR(G505)</f>
        <v>2026</v>
      </c>
      <c r="C505" s="134" t="s">
        <v>11</v>
      </c>
      <c r="D505" s="194" t="s">
        <v>93</v>
      </c>
      <c r="E505" s="194" t="s">
        <v>95</v>
      </c>
      <c r="F505" s="117">
        <v>-51</v>
      </c>
      <c r="G505" s="222">
        <v>46092</v>
      </c>
      <c r="I505" s="228" t="s">
        <v>114</v>
      </c>
      <c r="J505" s="217">
        <v>45962</v>
      </c>
      <c r="K505" s="219">
        <v>46053</v>
      </c>
      <c r="L505" s="209"/>
      <c r="M505" s="326" t="s">
        <v>168</v>
      </c>
    </row>
    <row r="506" spans="1:13" s="139" customFormat="1" ht="14.75" x14ac:dyDescent="0.75">
      <c r="A506" s="184" t="s">
        <v>238</v>
      </c>
      <c r="B506" s="185">
        <f>YEAR(G506)</f>
        <v>2026</v>
      </c>
      <c r="C506" s="134" t="s">
        <v>11</v>
      </c>
      <c r="D506" s="134" t="s">
        <v>89</v>
      </c>
      <c r="E506" s="134" t="s">
        <v>275</v>
      </c>
      <c r="F506" s="117">
        <v>-568.04999999999995</v>
      </c>
      <c r="G506" s="222">
        <v>46099</v>
      </c>
      <c r="H506" s="134" t="s">
        <v>284</v>
      </c>
      <c r="I506" s="228" t="s">
        <v>114</v>
      </c>
      <c r="J506" s="218"/>
      <c r="K506" s="225"/>
      <c r="L506" s="224"/>
      <c r="M506" s="326" t="s">
        <v>168</v>
      </c>
    </row>
    <row r="507" spans="1:13" s="139" customFormat="1" ht="14.75" x14ac:dyDescent="0.75">
      <c r="A507" s="184" t="s">
        <v>238</v>
      </c>
      <c r="B507" s="185">
        <f>YEAR(G507)</f>
        <v>2026</v>
      </c>
      <c r="C507" s="134" t="s">
        <v>11</v>
      </c>
      <c r="D507" s="194" t="s">
        <v>93</v>
      </c>
      <c r="E507" s="194" t="s">
        <v>94</v>
      </c>
      <c r="F507" s="117">
        <v>-71</v>
      </c>
      <c r="G507" s="222">
        <v>46114</v>
      </c>
      <c r="I507" s="228" t="s">
        <v>114</v>
      </c>
      <c r="J507" s="217">
        <v>46023</v>
      </c>
      <c r="K507" s="219">
        <v>46081</v>
      </c>
      <c r="L507" s="209"/>
      <c r="M507" s="326" t="s">
        <v>168</v>
      </c>
    </row>
    <row r="508" spans="1:13" s="139" customFormat="1" ht="14.75" x14ac:dyDescent="0.75">
      <c r="A508" s="184" t="s">
        <v>238</v>
      </c>
      <c r="B508" s="185">
        <f>YEAR(G508)</f>
        <v>2026</v>
      </c>
      <c r="C508" s="134" t="s">
        <v>11</v>
      </c>
      <c r="D508" s="194" t="s">
        <v>93</v>
      </c>
      <c r="E508" s="194" t="s">
        <v>92</v>
      </c>
      <c r="F508" s="117">
        <v>-20.88</v>
      </c>
      <c r="G508" s="222">
        <v>46117</v>
      </c>
      <c r="I508" s="228" t="s">
        <v>114</v>
      </c>
      <c r="J508" s="215"/>
      <c r="K508" s="214"/>
      <c r="L508" s="209"/>
      <c r="M508" s="326" t="s">
        <v>168</v>
      </c>
    </row>
    <row r="509" spans="1:13" s="139" customFormat="1" ht="14.75" x14ac:dyDescent="0.75">
      <c r="A509" s="184" t="s">
        <v>238</v>
      </c>
      <c r="B509" s="185">
        <f>YEAR(G509)</f>
        <v>2026</v>
      </c>
      <c r="C509" s="134" t="s">
        <v>11</v>
      </c>
      <c r="D509" s="194" t="s">
        <v>93</v>
      </c>
      <c r="E509" s="194" t="s">
        <v>92</v>
      </c>
      <c r="F509" s="117">
        <v>-20.88</v>
      </c>
      <c r="G509" s="222">
        <v>46147</v>
      </c>
      <c r="I509" s="228" t="s">
        <v>114</v>
      </c>
      <c r="J509" s="215"/>
      <c r="K509" s="214"/>
      <c r="L509" s="209"/>
      <c r="M509" s="326" t="s">
        <v>168</v>
      </c>
    </row>
    <row r="510" spans="1:13" s="139" customFormat="1" ht="14.75" x14ac:dyDescent="0.75">
      <c r="A510" s="184" t="s">
        <v>238</v>
      </c>
      <c r="B510" s="185">
        <f>YEAR(G510)</f>
        <v>2026</v>
      </c>
      <c r="C510" s="134" t="s">
        <v>15</v>
      </c>
      <c r="D510" s="194" t="s">
        <v>57</v>
      </c>
      <c r="E510" s="194" t="s">
        <v>73</v>
      </c>
      <c r="F510" s="117">
        <v>-109</v>
      </c>
      <c r="G510" s="222">
        <v>46169</v>
      </c>
      <c r="H510" s="134" t="s">
        <v>303</v>
      </c>
      <c r="I510" s="228" t="s">
        <v>114</v>
      </c>
      <c r="J510" s="215"/>
      <c r="K510" s="214"/>
      <c r="L510" s="209"/>
      <c r="M510" s="326" t="s">
        <v>168</v>
      </c>
    </row>
    <row r="511" spans="1:13" s="139" customFormat="1" ht="14.75" x14ac:dyDescent="0.75">
      <c r="A511" s="184" t="s">
        <v>238</v>
      </c>
      <c r="B511" s="185">
        <f>YEAR(G511)</f>
        <v>2026</v>
      </c>
      <c r="C511" s="134" t="s">
        <v>11</v>
      </c>
      <c r="D511" s="194" t="s">
        <v>93</v>
      </c>
      <c r="E511" s="194" t="s">
        <v>94</v>
      </c>
      <c r="F511" s="117">
        <v>-69</v>
      </c>
      <c r="G511" s="222">
        <v>46176</v>
      </c>
      <c r="I511" s="228" t="s">
        <v>114</v>
      </c>
      <c r="J511" s="217">
        <v>46082</v>
      </c>
      <c r="K511" s="219">
        <v>46142</v>
      </c>
      <c r="L511" s="209"/>
      <c r="M511" s="326" t="s">
        <v>168</v>
      </c>
    </row>
    <row r="512" spans="1:13" s="139" customFormat="1" ht="14.75" x14ac:dyDescent="0.75">
      <c r="A512" s="184" t="s">
        <v>238</v>
      </c>
      <c r="B512" s="185">
        <f>YEAR(G512)</f>
        <v>2026</v>
      </c>
      <c r="C512" s="134" t="s">
        <v>11</v>
      </c>
      <c r="D512" s="194" t="s">
        <v>93</v>
      </c>
      <c r="E512" s="194" t="s">
        <v>92</v>
      </c>
      <c r="F512" s="117">
        <v>-20.88</v>
      </c>
      <c r="G512" s="222">
        <v>46178</v>
      </c>
      <c r="I512" s="228" t="s">
        <v>114</v>
      </c>
      <c r="J512" s="215"/>
      <c r="K512" s="214"/>
      <c r="L512" s="209"/>
      <c r="M512" s="326" t="s">
        <v>168</v>
      </c>
    </row>
    <row r="513" spans="1:13" s="139" customFormat="1" ht="14.75" x14ac:dyDescent="0.75">
      <c r="A513" s="184" t="s">
        <v>238</v>
      </c>
      <c r="B513" s="185">
        <f>YEAR(G513)</f>
        <v>2026</v>
      </c>
      <c r="C513" s="134" t="s">
        <v>11</v>
      </c>
      <c r="D513" s="194" t="s">
        <v>93</v>
      </c>
      <c r="E513" s="194" t="s">
        <v>95</v>
      </c>
      <c r="F513" s="117">
        <v>-51</v>
      </c>
      <c r="G513" s="222">
        <v>46183</v>
      </c>
      <c r="I513" s="228" t="s">
        <v>114</v>
      </c>
      <c r="J513" s="217"/>
      <c r="K513" s="219"/>
      <c r="L513" s="209"/>
      <c r="M513" s="326" t="s">
        <v>168</v>
      </c>
    </row>
    <row r="514" spans="1:13" s="139" customFormat="1" ht="14.75" x14ac:dyDescent="0.75">
      <c r="A514" s="184" t="s">
        <v>238</v>
      </c>
      <c r="B514" s="185">
        <f>YEAR(G514)</f>
        <v>2026</v>
      </c>
      <c r="C514" s="134" t="s">
        <v>11</v>
      </c>
      <c r="D514" s="134" t="s">
        <v>89</v>
      </c>
      <c r="E514" s="134" t="s">
        <v>274</v>
      </c>
      <c r="F514" s="211">
        <v>-742.61</v>
      </c>
      <c r="G514" s="222">
        <v>46200</v>
      </c>
      <c r="H514" s="134" t="s">
        <v>291</v>
      </c>
      <c r="I514" s="228" t="s">
        <v>114</v>
      </c>
      <c r="J514" s="218"/>
      <c r="K514" s="225"/>
      <c r="L514" s="224"/>
      <c r="M514" s="326" t="s">
        <v>168</v>
      </c>
    </row>
    <row r="515" spans="1:13" s="139" customFormat="1" ht="14.75" x14ac:dyDescent="0.75">
      <c r="A515" s="184" t="s">
        <v>238</v>
      </c>
      <c r="B515" s="185">
        <f>YEAR(G515)</f>
        <v>2026</v>
      </c>
      <c r="C515" s="134" t="s">
        <v>11</v>
      </c>
      <c r="D515" s="194" t="s">
        <v>93</v>
      </c>
      <c r="E515" s="194" t="s">
        <v>92</v>
      </c>
      <c r="F515" s="117">
        <v>-20.88</v>
      </c>
      <c r="G515" s="222">
        <v>46208</v>
      </c>
      <c r="I515" s="228" t="s">
        <v>114</v>
      </c>
      <c r="J515" s="215"/>
      <c r="K515" s="214"/>
      <c r="L515" s="209"/>
      <c r="M515" s="326" t="s">
        <v>168</v>
      </c>
    </row>
    <row r="516" spans="1:13" s="139" customFormat="1" ht="14.75" x14ac:dyDescent="0.75">
      <c r="A516" s="184" t="s">
        <v>238</v>
      </c>
      <c r="B516" s="185">
        <f>YEAR(G516)</f>
        <v>2026</v>
      </c>
      <c r="C516" s="134" t="s">
        <v>11</v>
      </c>
      <c r="D516" s="194" t="s">
        <v>93</v>
      </c>
      <c r="E516" s="194" t="s">
        <v>94</v>
      </c>
      <c r="F516" s="117">
        <v>-91</v>
      </c>
      <c r="G516" s="222">
        <v>46238</v>
      </c>
      <c r="I516" s="228" t="s">
        <v>114</v>
      </c>
      <c r="J516" s="217">
        <v>46143</v>
      </c>
      <c r="K516" s="219">
        <v>46203</v>
      </c>
      <c r="L516" s="209"/>
      <c r="M516" s="326" t="s">
        <v>168</v>
      </c>
    </row>
    <row r="517" spans="1:13" s="139" customFormat="1" ht="14.75" x14ac:dyDescent="0.75">
      <c r="A517" s="184" t="s">
        <v>238</v>
      </c>
      <c r="B517" s="185">
        <f>YEAR(G517)</f>
        <v>2026</v>
      </c>
      <c r="C517" s="134" t="s">
        <v>11</v>
      </c>
      <c r="D517" s="194" t="s">
        <v>93</v>
      </c>
      <c r="E517" s="194" t="s">
        <v>92</v>
      </c>
      <c r="F517" s="117">
        <v>-20.88</v>
      </c>
      <c r="G517" s="222">
        <v>46239</v>
      </c>
      <c r="I517" s="228" t="s">
        <v>114</v>
      </c>
      <c r="J517" s="215"/>
      <c r="K517" s="214"/>
      <c r="L517" s="209"/>
      <c r="M517" s="326" t="s">
        <v>168</v>
      </c>
    </row>
    <row r="518" spans="1:13" s="139" customFormat="1" ht="14.75" x14ac:dyDescent="0.75">
      <c r="A518" s="184" t="s">
        <v>238</v>
      </c>
      <c r="B518" s="185">
        <f>YEAR(G518)</f>
        <v>2026</v>
      </c>
      <c r="C518" s="134" t="s">
        <v>11</v>
      </c>
      <c r="D518" s="194" t="s">
        <v>273</v>
      </c>
      <c r="E518" s="194" t="s">
        <v>5</v>
      </c>
      <c r="F518" s="211">
        <v>600</v>
      </c>
      <c r="G518" s="222">
        <v>46257</v>
      </c>
      <c r="H518" s="326" t="s">
        <v>167</v>
      </c>
      <c r="I518" s="228" t="s">
        <v>114</v>
      </c>
      <c r="J518" s="218"/>
      <c r="K518" s="225"/>
      <c r="L518" s="224"/>
      <c r="M518" s="326" t="s">
        <v>166</v>
      </c>
    </row>
    <row r="519" spans="1:13" s="139" customFormat="1" ht="14.75" x14ac:dyDescent="0.75">
      <c r="A519" s="184" t="s">
        <v>238</v>
      </c>
      <c r="B519" s="185">
        <f>YEAR(G519)</f>
        <v>2026</v>
      </c>
      <c r="C519" s="134" t="s">
        <v>11</v>
      </c>
      <c r="D519" s="194" t="s">
        <v>93</v>
      </c>
      <c r="E519" s="194" t="s">
        <v>92</v>
      </c>
      <c r="F519" s="117">
        <v>-20.88</v>
      </c>
      <c r="G519" s="222">
        <v>46270</v>
      </c>
      <c r="I519" s="228" t="s">
        <v>114</v>
      </c>
      <c r="J519" s="215"/>
      <c r="K519" s="214"/>
      <c r="L519" s="209"/>
      <c r="M519" s="326" t="s">
        <v>168</v>
      </c>
    </row>
    <row r="520" spans="1:13" s="139" customFormat="1" ht="14.75" x14ac:dyDescent="0.75">
      <c r="A520" s="184" t="s">
        <v>238</v>
      </c>
      <c r="B520" s="185">
        <f>YEAR(G520)</f>
        <v>2026</v>
      </c>
      <c r="C520" s="134" t="s">
        <v>11</v>
      </c>
      <c r="D520" s="194" t="s">
        <v>93</v>
      </c>
      <c r="E520" s="194" t="s">
        <v>95</v>
      </c>
      <c r="F520" s="117">
        <v>-42</v>
      </c>
      <c r="G520" s="222">
        <v>46273</v>
      </c>
      <c r="I520" s="228" t="s">
        <v>114</v>
      </c>
      <c r="J520" s="217"/>
      <c r="K520" s="219"/>
      <c r="L520" s="209"/>
      <c r="M520" s="326" t="s">
        <v>168</v>
      </c>
    </row>
    <row r="521" spans="1:13" s="139" customFormat="1" ht="14.75" x14ac:dyDescent="0.75">
      <c r="A521" s="184" t="s">
        <v>238</v>
      </c>
      <c r="B521" s="134">
        <f>YEAR(G521)</f>
        <v>2026</v>
      </c>
      <c r="C521" s="134" t="s">
        <v>33</v>
      </c>
      <c r="D521" s="185" t="s">
        <v>81</v>
      </c>
      <c r="E521" s="194" t="s">
        <v>5</v>
      </c>
      <c r="F521" s="320">
        <v>-1500</v>
      </c>
      <c r="G521" s="312">
        <v>46296</v>
      </c>
      <c r="H521" s="134" t="s">
        <v>292</v>
      </c>
      <c r="I521" s="149" t="s">
        <v>112</v>
      </c>
      <c r="J521" s="218"/>
      <c r="K521" s="218"/>
      <c r="L521" s="134"/>
      <c r="M521" s="61"/>
    </row>
    <row r="522" spans="1:13" s="139" customFormat="1" ht="14.75" x14ac:dyDescent="0.75">
      <c r="A522" s="184" t="s">
        <v>238</v>
      </c>
      <c r="B522" s="185">
        <f>YEAR(G522)</f>
        <v>2026</v>
      </c>
      <c r="C522" s="134" t="s">
        <v>11</v>
      </c>
      <c r="D522" s="134" t="s">
        <v>89</v>
      </c>
      <c r="E522" s="134" t="s">
        <v>274</v>
      </c>
      <c r="F522" s="292">
        <v>-750</v>
      </c>
      <c r="G522" s="217">
        <v>46296</v>
      </c>
      <c r="H522" s="134" t="s">
        <v>290</v>
      </c>
      <c r="I522" s="220" t="s">
        <v>112</v>
      </c>
      <c r="J522" s="218"/>
      <c r="K522" s="225"/>
      <c r="L522" s="224"/>
    </row>
    <row r="523" spans="1:13" s="139" customFormat="1" ht="14.75" x14ac:dyDescent="0.75">
      <c r="A523" s="184" t="s">
        <v>238</v>
      </c>
      <c r="B523" s="134">
        <f>YEAR(G523)</f>
        <v>2026</v>
      </c>
      <c r="C523" s="134" t="s">
        <v>33</v>
      </c>
      <c r="D523" s="185" t="s">
        <v>81</v>
      </c>
      <c r="E523" s="194" t="s">
        <v>5</v>
      </c>
      <c r="F523" s="320">
        <v>-1500</v>
      </c>
      <c r="G523" s="312">
        <v>46327</v>
      </c>
      <c r="H523" s="134" t="s">
        <v>292</v>
      </c>
      <c r="I523" s="149" t="s">
        <v>112</v>
      </c>
      <c r="J523" s="218"/>
      <c r="K523" s="218"/>
      <c r="L523" s="134"/>
      <c r="M523" s="61"/>
    </row>
    <row r="524" spans="1:13" s="139" customFormat="1" ht="14.75" x14ac:dyDescent="0.75">
      <c r="A524" s="184" t="s">
        <v>238</v>
      </c>
      <c r="B524" s="185">
        <f>YEAR(G524)</f>
        <v>2026</v>
      </c>
      <c r="C524" s="134" t="s">
        <v>11</v>
      </c>
      <c r="D524" s="194" t="s">
        <v>93</v>
      </c>
      <c r="E524" s="194" t="s">
        <v>95</v>
      </c>
      <c r="F524" s="311">
        <v>-60</v>
      </c>
      <c r="G524" s="312">
        <v>46357</v>
      </c>
      <c r="I524" s="220" t="s">
        <v>112</v>
      </c>
      <c r="J524" s="215"/>
      <c r="K524" s="214"/>
      <c r="L524" s="209"/>
      <c r="M524" s="326"/>
    </row>
    <row r="525" spans="1:13" s="139" customFormat="1" ht="14.75" x14ac:dyDescent="0.75">
      <c r="A525" s="184" t="s">
        <v>238</v>
      </c>
      <c r="B525" s="185">
        <f>YEAR(G525)</f>
        <v>2026</v>
      </c>
      <c r="C525" s="134" t="s">
        <v>11</v>
      </c>
      <c r="D525" s="194" t="s">
        <v>93</v>
      </c>
      <c r="E525" s="194" t="s">
        <v>94</v>
      </c>
      <c r="F525" s="311">
        <v>-200</v>
      </c>
      <c r="G525" s="217">
        <v>46357</v>
      </c>
      <c r="I525" s="220" t="s">
        <v>112</v>
      </c>
      <c r="J525" s="215"/>
      <c r="K525" s="214"/>
      <c r="L525" s="209"/>
    </row>
    <row r="526" spans="1:13" s="139" customFormat="1" ht="14.75" x14ac:dyDescent="0.75">
      <c r="A526" s="184" t="s">
        <v>238</v>
      </c>
      <c r="B526" s="185">
        <f>YEAR(G526)</f>
        <v>2026</v>
      </c>
      <c r="C526" s="134" t="s">
        <v>15</v>
      </c>
      <c r="D526" s="194" t="s">
        <v>57</v>
      </c>
      <c r="E526" s="194" t="s">
        <v>73</v>
      </c>
      <c r="F526" s="311">
        <v>-64</v>
      </c>
      <c r="G526" s="312">
        <v>46357</v>
      </c>
      <c r="H526" s="134" t="s">
        <v>304</v>
      </c>
      <c r="I526" s="220" t="s">
        <v>112</v>
      </c>
      <c r="J526" s="215"/>
      <c r="K526" s="214"/>
      <c r="L526" s="209"/>
      <c r="M526" s="326"/>
    </row>
    <row r="527" spans="1:13" s="139" customFormat="1" ht="14.75" x14ac:dyDescent="0.75">
      <c r="A527" s="184" t="s">
        <v>238</v>
      </c>
      <c r="B527" s="134">
        <f>YEAR(G527)</f>
        <v>2026</v>
      </c>
      <c r="C527" s="134" t="s">
        <v>33</v>
      </c>
      <c r="D527" s="185" t="s">
        <v>81</v>
      </c>
      <c r="E527" s="194" t="s">
        <v>5</v>
      </c>
      <c r="F527" s="320">
        <v>-1500</v>
      </c>
      <c r="G527" s="312">
        <v>46357</v>
      </c>
      <c r="H527" s="134" t="s">
        <v>292</v>
      </c>
      <c r="I527" s="149" t="s">
        <v>112</v>
      </c>
      <c r="J527" s="218"/>
      <c r="K527" s="218"/>
      <c r="L527" s="134"/>
      <c r="M527" s="61"/>
    </row>
    <row r="528" spans="1:13" s="139" customFormat="1" ht="14.75" x14ac:dyDescent="0.75">
      <c r="A528" s="184" t="s">
        <v>238</v>
      </c>
      <c r="B528" s="185">
        <f>YEAR(G528)</f>
        <v>2026</v>
      </c>
      <c r="C528" s="134" t="s">
        <v>11</v>
      </c>
      <c r="D528" s="194" t="s">
        <v>93</v>
      </c>
      <c r="E528" s="194" t="s">
        <v>92</v>
      </c>
      <c r="F528" s="311">
        <f>-21*3</f>
        <v>-63</v>
      </c>
      <c r="G528" s="312">
        <v>46361</v>
      </c>
      <c r="I528" s="220" t="s">
        <v>112</v>
      </c>
      <c r="J528" s="215"/>
      <c r="K528" s="214"/>
      <c r="L528" s="209"/>
    </row>
    <row r="529" spans="1:13" s="139" customFormat="1" ht="14.75" x14ac:dyDescent="0.75">
      <c r="A529" s="184" t="s">
        <v>238</v>
      </c>
      <c r="B529" s="134">
        <f>YEAR(G529)</f>
        <v>2027</v>
      </c>
      <c r="C529" s="134" t="s">
        <v>33</v>
      </c>
      <c r="D529" s="185" t="s">
        <v>81</v>
      </c>
      <c r="E529" s="194" t="s">
        <v>5</v>
      </c>
      <c r="F529" s="320">
        <v>-1500</v>
      </c>
      <c r="G529" s="312">
        <v>46388</v>
      </c>
      <c r="H529" s="134" t="s">
        <v>292</v>
      </c>
      <c r="I529" s="149" t="s">
        <v>112</v>
      </c>
      <c r="J529" s="218"/>
      <c r="K529" s="218"/>
      <c r="L529" s="134"/>
      <c r="M529" s="61"/>
    </row>
    <row r="530" spans="1:13" s="139" customFormat="1" ht="14.75" x14ac:dyDescent="0.75">
      <c r="A530" s="184" t="s">
        <v>238</v>
      </c>
      <c r="B530" s="184">
        <v>2027</v>
      </c>
      <c r="C530" s="134" t="s">
        <v>11</v>
      </c>
      <c r="D530" s="168" t="s">
        <v>93</v>
      </c>
      <c r="E530" s="168" t="s">
        <v>95</v>
      </c>
      <c r="F530" s="130">
        <f ca="1">SUMIFS(INDIRECT("'"&amp;$A530&amp;"'!"&amp;"$D:$D"),INDIRECT("'"&amp;$A530&amp;"'!"&amp;"$B:$B"),$D530,INDIRECT("'"&amp;$A530&amp;"'!"&amp;"$C:$C"),$E530,INDIRECT("'"&amp;$A530&amp;"'!"&amp;"$E:$E"),"&lt;="&amp;$G530,INDIRECT("'"&amp;$A530&amp;"'!"&amp;"$F:$F"),"&gt;="&amp;$G530)</f>
        <v>-144</v>
      </c>
      <c r="G530" s="217">
        <f>DATE(B530,1,1)</f>
        <v>46388</v>
      </c>
      <c r="I530" s="220" t="s">
        <v>112</v>
      </c>
      <c r="J530" s="215"/>
      <c r="K530" s="214"/>
      <c r="L530" s="209"/>
    </row>
    <row r="531" spans="1:13" s="139" customFormat="1" ht="14.75" x14ac:dyDescent="0.75">
      <c r="A531" s="184" t="s">
        <v>238</v>
      </c>
      <c r="B531" s="184">
        <v>2027</v>
      </c>
      <c r="C531" s="134" t="s">
        <v>11</v>
      </c>
      <c r="D531" s="168" t="s">
        <v>93</v>
      </c>
      <c r="E531" s="168" t="s">
        <v>92</v>
      </c>
      <c r="F531" s="130">
        <f ca="1">SUMIFS(INDIRECT("'"&amp;$A531&amp;"'!"&amp;"$D:$D"),INDIRECT("'"&amp;$A531&amp;"'!"&amp;"$B:$B"),$D531,INDIRECT("'"&amp;$A531&amp;"'!"&amp;"$C:$C"),$E531,INDIRECT("'"&amp;$A531&amp;"'!"&amp;"$E:$E"),"&lt;="&amp;$G531,INDIRECT("'"&amp;$A531&amp;"'!"&amp;"$F:$F"),"&gt;="&amp;$G531)</f>
        <v>-250.56</v>
      </c>
      <c r="G531" s="217">
        <f>DATE(B531,1,1)</f>
        <v>46388</v>
      </c>
      <c r="I531" s="220" t="s">
        <v>112</v>
      </c>
      <c r="J531" s="215"/>
      <c r="K531" s="214"/>
      <c r="L531" s="209"/>
    </row>
    <row r="532" spans="1:13" s="139" customFormat="1" ht="14.75" x14ac:dyDescent="0.75">
      <c r="A532" s="184" t="s">
        <v>238</v>
      </c>
      <c r="B532" s="184">
        <v>2027</v>
      </c>
      <c r="C532" s="134" t="s">
        <v>11</v>
      </c>
      <c r="D532" s="184" t="s">
        <v>88</v>
      </c>
      <c r="E532" s="168" t="s">
        <v>5</v>
      </c>
      <c r="F532" s="130">
        <f ca="1">SUMIFS(INDIRECT("'"&amp;$A532&amp;"'!"&amp;"$D:$D"),INDIRECT("'"&amp;$A532&amp;"'!"&amp;"$B:$B"),$D532,INDIRECT("'"&amp;$A532&amp;"'!"&amp;"$C:$C"),$E532,INDIRECT("'"&amp;$A532&amp;"'!"&amp;"$E:$E"),"&lt;="&amp;$G532,INDIRECT("'"&amp;$A532&amp;"'!"&amp;"$F:$F"),"&gt;="&amp;$G532)</f>
        <v>0</v>
      </c>
      <c r="G532" s="217">
        <f>DATE(B532,1,1)</f>
        <v>46388</v>
      </c>
      <c r="H532" s="210"/>
      <c r="I532" s="220" t="s">
        <v>112</v>
      </c>
      <c r="J532" s="215"/>
      <c r="K532" s="214"/>
      <c r="L532" s="209"/>
    </row>
    <row r="533" spans="1:13" s="139" customFormat="1" ht="14.75" x14ac:dyDescent="0.75">
      <c r="A533" s="184" t="s">
        <v>238</v>
      </c>
      <c r="B533" s="184">
        <v>2027</v>
      </c>
      <c r="C533" s="134" t="s">
        <v>15</v>
      </c>
      <c r="D533" s="168" t="s">
        <v>57</v>
      </c>
      <c r="E533" s="168" t="s">
        <v>74</v>
      </c>
      <c r="F533" s="130">
        <f ca="1">SUMIFS(INDIRECT("'"&amp;$A533&amp;"'!"&amp;"$D:$D"),INDIRECT("'"&amp;$A533&amp;"'!"&amp;"$B:$B"),$D533,INDIRECT("'"&amp;$A533&amp;"'!"&amp;"$C:$C"),$E533,INDIRECT("'"&amp;$A533&amp;"'!"&amp;"$E:$E"),"&lt;="&amp;$G533,INDIRECT("'"&amp;$A533&amp;"'!"&amp;"$F:$F"),"&gt;="&amp;$G533)</f>
        <v>0</v>
      </c>
      <c r="G533" s="217">
        <f>DATE(B533,1,1)</f>
        <v>46388</v>
      </c>
      <c r="H533" s="210"/>
      <c r="I533" s="216" t="s">
        <v>112</v>
      </c>
      <c r="J533" s="215"/>
      <c r="K533" s="214"/>
      <c r="L533" s="209"/>
    </row>
    <row r="534" spans="1:13" s="139" customFormat="1" ht="14.75" x14ac:dyDescent="0.75">
      <c r="A534" s="184" t="s">
        <v>238</v>
      </c>
      <c r="B534" s="184">
        <v>2027</v>
      </c>
      <c r="C534" s="134" t="s">
        <v>11</v>
      </c>
      <c r="D534" s="184" t="s">
        <v>89</v>
      </c>
      <c r="E534" s="184" t="s">
        <v>274</v>
      </c>
      <c r="F534" s="130">
        <f ca="1">SUMIFS(INDIRECT("'"&amp;$A534&amp;"'!"&amp;"$D:$D"),INDIRECT("'"&amp;$A534&amp;"'!"&amp;"$B:$B"),$D534,INDIRECT("'"&amp;$A534&amp;"'!"&amp;"$C:$C"),$E534,INDIRECT("'"&amp;$A534&amp;"'!"&amp;"$E:$E"),"&lt;="&amp;$G534,INDIRECT("'"&amp;$A534&amp;"'!"&amp;"$F:$F"),"&gt;="&amp;$G534)</f>
        <v>-2400</v>
      </c>
      <c r="G534" s="217">
        <f>DATE(B534,1,1)</f>
        <v>46388</v>
      </c>
      <c r="H534" s="134"/>
      <c r="I534" s="220" t="s">
        <v>112</v>
      </c>
      <c r="J534" s="218"/>
      <c r="K534" s="225"/>
      <c r="L534" s="224"/>
    </row>
    <row r="535" spans="1:13" s="139" customFormat="1" ht="14.75" x14ac:dyDescent="0.75">
      <c r="A535" s="184" t="s">
        <v>238</v>
      </c>
      <c r="B535" s="184">
        <v>2027</v>
      </c>
      <c r="C535" s="134" t="s">
        <v>11</v>
      </c>
      <c r="D535" s="168" t="s">
        <v>87</v>
      </c>
      <c r="E535" s="168" t="s">
        <v>5</v>
      </c>
      <c r="F535" s="130">
        <f ca="1">SUMIFS(INDIRECT("'"&amp;$A535&amp;"'!"&amp;"$D:$D"),INDIRECT("'"&amp;$A535&amp;"'!"&amp;"$B:$B"),$D535,INDIRECT("'"&amp;$A535&amp;"'!"&amp;"$C:$C"),$E535,INDIRECT("'"&amp;$A535&amp;"'!"&amp;"$E:$E"),"&lt;="&amp;$G535,INDIRECT("'"&amp;$A535&amp;"'!"&amp;"$F:$F"),"&gt;="&amp;$G535)</f>
        <v>-200</v>
      </c>
      <c r="G535" s="217">
        <f>DATE(B535,1,1)</f>
        <v>46388</v>
      </c>
      <c r="I535" s="220" t="s">
        <v>112</v>
      </c>
      <c r="J535" s="215"/>
      <c r="K535" s="214"/>
      <c r="L535" s="209"/>
    </row>
    <row r="536" spans="1:13" s="139" customFormat="1" ht="14.75" x14ac:dyDescent="0.75">
      <c r="A536" s="184" t="s">
        <v>238</v>
      </c>
      <c r="B536" s="184">
        <v>2027</v>
      </c>
      <c r="C536" s="134" t="s">
        <v>10</v>
      </c>
      <c r="D536" s="184" t="s">
        <v>98</v>
      </c>
      <c r="E536" s="184" t="s">
        <v>97</v>
      </c>
      <c r="F536" s="130">
        <f ca="1">SUMIFS(INDIRECT("'"&amp;$A536&amp;"'!"&amp;"$D:$D"),INDIRECT("'"&amp;$A536&amp;"'!"&amp;"$B:$B"),$D536,INDIRECT("'"&amp;$A536&amp;"'!"&amp;"$C:$C"),$E536,INDIRECT("'"&amp;$A536&amp;"'!"&amp;"$E:$E"),"&lt;="&amp;$G536,INDIRECT("'"&amp;$A536&amp;"'!"&amp;"$F:$F"),"&gt;="&amp;$G536)</f>
        <v>10800</v>
      </c>
      <c r="G536" s="217">
        <f>DATE(B536,1,1)</f>
        <v>46388</v>
      </c>
      <c r="H536" s="134"/>
      <c r="I536" s="220" t="s">
        <v>112</v>
      </c>
      <c r="J536" s="215"/>
      <c r="K536" s="214"/>
      <c r="L536" s="209"/>
    </row>
    <row r="537" spans="1:13" s="139" customFormat="1" ht="14.75" x14ac:dyDescent="0.75">
      <c r="A537" s="184" t="s">
        <v>238</v>
      </c>
      <c r="B537" s="184">
        <v>2027</v>
      </c>
      <c r="C537" s="134" t="s">
        <v>11</v>
      </c>
      <c r="D537" s="168" t="s">
        <v>86</v>
      </c>
      <c r="E537" s="168" t="s">
        <v>5</v>
      </c>
      <c r="F537" s="130">
        <f ca="1">SUMIFS(INDIRECT("'"&amp;$A537&amp;"'!"&amp;"$D:$D"),INDIRECT("'"&amp;$A537&amp;"'!"&amp;"$B:$B"),$D537,INDIRECT("'"&amp;$A537&amp;"'!"&amp;"$C:$C"),$E537,INDIRECT("'"&amp;$A537&amp;"'!"&amp;"$E:$E"),"&lt;="&amp;$G537,INDIRECT("'"&amp;$A537&amp;"'!"&amp;"$F:$F"),"&gt;="&amp;$G537)</f>
        <v>-300</v>
      </c>
      <c r="G537" s="217">
        <f>DATE(B537,1,1)</f>
        <v>46388</v>
      </c>
      <c r="I537" s="220" t="s">
        <v>112</v>
      </c>
      <c r="J537" s="215"/>
      <c r="K537" s="214"/>
      <c r="L537" s="209"/>
    </row>
    <row r="538" spans="1:13" s="139" customFormat="1" ht="14.75" x14ac:dyDescent="0.75">
      <c r="A538" s="184" t="s">
        <v>238</v>
      </c>
      <c r="B538" s="184">
        <v>2027</v>
      </c>
      <c r="C538" s="134" t="s">
        <v>15</v>
      </c>
      <c r="D538" s="168" t="s">
        <v>57</v>
      </c>
      <c r="E538" s="168" t="s">
        <v>73</v>
      </c>
      <c r="F538" s="130">
        <f ca="1">SUMIFS(INDIRECT("'"&amp;$A538&amp;"'!"&amp;"$D:$D"),INDIRECT("'"&amp;$A538&amp;"'!"&amp;"$B:$B"),$D538,INDIRECT("'"&amp;$A538&amp;"'!"&amp;"$C:$C"),$E538,INDIRECT("'"&amp;$A538&amp;"'!"&amp;"$E:$E"),"&lt;="&amp;$G538,INDIRECT("'"&amp;$A538&amp;"'!"&amp;"$F:$F"),"&gt;="&amp;$G538)</f>
        <v>-176</v>
      </c>
      <c r="G538" s="217">
        <f>DATE(B538,1,1)</f>
        <v>46388</v>
      </c>
      <c r="H538" s="210"/>
      <c r="I538" s="216" t="s">
        <v>112</v>
      </c>
      <c r="J538" s="215"/>
      <c r="K538" s="214"/>
      <c r="L538" s="209"/>
    </row>
    <row r="539" spans="1:13" s="139" customFormat="1" ht="14.75" x14ac:dyDescent="0.75">
      <c r="A539" s="184" t="s">
        <v>238</v>
      </c>
      <c r="B539" s="184">
        <v>2027</v>
      </c>
      <c r="C539" s="134" t="s">
        <v>11</v>
      </c>
      <c r="D539" s="168" t="s">
        <v>93</v>
      </c>
      <c r="E539" s="168" t="s">
        <v>94</v>
      </c>
      <c r="F539" s="130">
        <f ca="1">SUMIFS(INDIRECT("'"&amp;$A539&amp;"'!"&amp;"$D:$D"),INDIRECT("'"&amp;$A539&amp;"'!"&amp;"$B:$B"),$D539,INDIRECT("'"&amp;$A539&amp;"'!"&amp;"$C:$C"),$E539,INDIRECT("'"&amp;$A539&amp;"'!"&amp;"$E:$E"),"&lt;="&amp;$G539,INDIRECT("'"&amp;$A539&amp;"'!"&amp;"$F:$F"),"&gt;="&amp;$G539)</f>
        <v>-420</v>
      </c>
      <c r="G539" s="217">
        <f>DATE(B539,1,1)</f>
        <v>46388</v>
      </c>
      <c r="I539" s="220" t="s">
        <v>112</v>
      </c>
      <c r="J539" s="215"/>
      <c r="K539" s="214"/>
      <c r="L539" s="209"/>
    </row>
    <row r="540" spans="1:13" s="139" customFormat="1" ht="14.75" x14ac:dyDescent="0.75">
      <c r="A540" s="184" t="s">
        <v>238</v>
      </c>
      <c r="B540" s="184">
        <v>2028</v>
      </c>
      <c r="C540" s="134" t="s">
        <v>11</v>
      </c>
      <c r="D540" s="168" t="s">
        <v>93</v>
      </c>
      <c r="E540" s="168" t="s">
        <v>95</v>
      </c>
      <c r="F540" s="130">
        <f ca="1">SUMIFS(INDIRECT("'"&amp;$A540&amp;"'!"&amp;"$D:$D"),INDIRECT("'"&amp;$A540&amp;"'!"&amp;"$B:$B"),$D540,INDIRECT("'"&amp;$A540&amp;"'!"&amp;"$C:$C"),$E540,INDIRECT("'"&amp;$A540&amp;"'!"&amp;"$E:$E"),"&lt;="&amp;$G540,INDIRECT("'"&amp;$A540&amp;"'!"&amp;"$F:$F"),"&gt;="&amp;$G540)</f>
        <v>-144</v>
      </c>
      <c r="G540" s="217">
        <f>DATE(B540,1,1)</f>
        <v>46753</v>
      </c>
      <c r="I540" s="220" t="s">
        <v>112</v>
      </c>
      <c r="J540" s="215"/>
      <c r="K540" s="214"/>
      <c r="L540" s="209"/>
    </row>
    <row r="541" spans="1:13" s="139" customFormat="1" ht="14.75" x14ac:dyDescent="0.75">
      <c r="A541" s="184" t="s">
        <v>238</v>
      </c>
      <c r="B541" s="184">
        <v>2028</v>
      </c>
      <c r="C541" s="134" t="s">
        <v>11</v>
      </c>
      <c r="D541" s="168" t="s">
        <v>93</v>
      </c>
      <c r="E541" s="168" t="s">
        <v>92</v>
      </c>
      <c r="F541" s="130">
        <f ca="1">SUMIFS(INDIRECT("'"&amp;$A541&amp;"'!"&amp;"$D:$D"),INDIRECT("'"&amp;$A541&amp;"'!"&amp;"$B:$B"),$D541,INDIRECT("'"&amp;$A541&amp;"'!"&amp;"$C:$C"),$E541,INDIRECT("'"&amp;$A541&amp;"'!"&amp;"$E:$E"),"&lt;="&amp;$G541,INDIRECT("'"&amp;$A541&amp;"'!"&amp;"$F:$F"),"&gt;="&amp;$G541)</f>
        <v>-250.56</v>
      </c>
      <c r="G541" s="217">
        <f>DATE(B541,1,1)</f>
        <v>46753</v>
      </c>
      <c r="I541" s="220" t="s">
        <v>112</v>
      </c>
      <c r="J541" s="215"/>
      <c r="K541" s="214"/>
      <c r="L541" s="209"/>
    </row>
    <row r="542" spans="1:13" s="139" customFormat="1" ht="15.75" customHeight="1" x14ac:dyDescent="0.75">
      <c r="A542" s="184" t="s">
        <v>238</v>
      </c>
      <c r="B542" s="184">
        <v>2028</v>
      </c>
      <c r="C542" s="134" t="s">
        <v>11</v>
      </c>
      <c r="D542" s="184" t="s">
        <v>88</v>
      </c>
      <c r="E542" s="168" t="s">
        <v>5</v>
      </c>
      <c r="F542" s="130">
        <f ca="1">SUMIFS(INDIRECT("'"&amp;$A542&amp;"'!"&amp;"$D:$D"),INDIRECT("'"&amp;$A542&amp;"'!"&amp;"$B:$B"),$D542,INDIRECT("'"&amp;$A542&amp;"'!"&amp;"$C:$C"),$E542,INDIRECT("'"&amp;$A542&amp;"'!"&amp;"$E:$E"),"&lt;="&amp;$G542,INDIRECT("'"&amp;$A542&amp;"'!"&amp;"$F:$F"),"&gt;="&amp;$G542)</f>
        <v>0</v>
      </c>
      <c r="G542" s="217">
        <f>DATE(B542,1,1)</f>
        <v>46753</v>
      </c>
      <c r="H542" s="210"/>
      <c r="I542" s="220" t="s">
        <v>112</v>
      </c>
      <c r="J542" s="215"/>
      <c r="K542" s="214"/>
      <c r="L542" s="209"/>
    </row>
    <row r="543" spans="1:13" s="139" customFormat="1" ht="15.75" customHeight="1" x14ac:dyDescent="0.75">
      <c r="A543" s="184" t="s">
        <v>238</v>
      </c>
      <c r="B543" s="184">
        <v>2028</v>
      </c>
      <c r="C543" s="134" t="s">
        <v>11</v>
      </c>
      <c r="D543" s="184" t="s">
        <v>89</v>
      </c>
      <c r="E543" s="184" t="s">
        <v>274</v>
      </c>
      <c r="F543" s="130">
        <f ca="1">SUMIFS(INDIRECT("'"&amp;$A543&amp;"'!"&amp;"$D:$D"),INDIRECT("'"&amp;$A543&amp;"'!"&amp;"$B:$B"),$D543,INDIRECT("'"&amp;$A543&amp;"'!"&amp;"$C:$C"),$E543,INDIRECT("'"&amp;$A543&amp;"'!"&amp;"$E:$E"),"&lt;="&amp;$G543,INDIRECT("'"&amp;$A543&amp;"'!"&amp;"$F:$F"),"&gt;="&amp;$G543)</f>
        <v>-2400</v>
      </c>
      <c r="G543" s="217">
        <f>DATE(B543,1,1)</f>
        <v>46753</v>
      </c>
      <c r="H543" s="134"/>
      <c r="I543" s="220" t="s">
        <v>112</v>
      </c>
      <c r="J543" s="218"/>
      <c r="K543" s="225"/>
      <c r="L543" s="224"/>
    </row>
    <row r="544" spans="1:13" s="139" customFormat="1" ht="15.75" customHeight="1" x14ac:dyDescent="0.75">
      <c r="A544" s="184" t="s">
        <v>238</v>
      </c>
      <c r="B544" s="184">
        <v>2028</v>
      </c>
      <c r="C544" s="134" t="s">
        <v>15</v>
      </c>
      <c r="D544" s="168" t="s">
        <v>57</v>
      </c>
      <c r="E544" s="168" t="s">
        <v>74</v>
      </c>
      <c r="F544" s="130">
        <f ca="1">SUMIFS(INDIRECT("'"&amp;$A544&amp;"'!"&amp;"$D:$D"),INDIRECT("'"&amp;$A544&amp;"'!"&amp;"$B:$B"),$D544,INDIRECT("'"&amp;$A544&amp;"'!"&amp;"$C:$C"),$E544,INDIRECT("'"&amp;$A544&amp;"'!"&amp;"$E:$E"),"&lt;="&amp;$G544,INDIRECT("'"&amp;$A544&amp;"'!"&amp;"$F:$F"),"&gt;="&amp;$G544)</f>
        <v>0</v>
      </c>
      <c r="G544" s="217">
        <f>DATE(B544,1,1)</f>
        <v>46753</v>
      </c>
      <c r="H544" s="210"/>
      <c r="I544" s="216" t="s">
        <v>112</v>
      </c>
      <c r="J544" s="215"/>
      <c r="K544" s="214"/>
      <c r="L544" s="209"/>
    </row>
    <row r="545" spans="1:13" s="139" customFormat="1" ht="15.75" customHeight="1" x14ac:dyDescent="0.75">
      <c r="A545" s="184" t="s">
        <v>238</v>
      </c>
      <c r="B545" s="184">
        <v>2028</v>
      </c>
      <c r="C545" s="134" t="s">
        <v>11</v>
      </c>
      <c r="D545" s="168" t="s">
        <v>87</v>
      </c>
      <c r="E545" s="168" t="s">
        <v>5</v>
      </c>
      <c r="F545" s="130">
        <f ca="1">SUMIFS(INDIRECT("'"&amp;$A545&amp;"'!"&amp;"$D:$D"),INDIRECT("'"&amp;$A545&amp;"'!"&amp;"$B:$B"),$D545,INDIRECT("'"&amp;$A545&amp;"'!"&amp;"$C:$C"),$E545,INDIRECT("'"&amp;$A545&amp;"'!"&amp;"$E:$E"),"&lt;="&amp;$G545,INDIRECT("'"&amp;$A545&amp;"'!"&amp;"$F:$F"),"&gt;="&amp;$G545)</f>
        <v>-200</v>
      </c>
      <c r="G545" s="217">
        <f>DATE(B545,1,1)</f>
        <v>46753</v>
      </c>
      <c r="I545" s="220" t="s">
        <v>112</v>
      </c>
      <c r="J545" s="215"/>
      <c r="K545" s="214"/>
      <c r="L545" s="209"/>
    </row>
    <row r="546" spans="1:13" s="139" customFormat="1" ht="15.75" customHeight="1" x14ac:dyDescent="0.75">
      <c r="A546" s="184" t="s">
        <v>238</v>
      </c>
      <c r="B546" s="184">
        <v>2028</v>
      </c>
      <c r="C546" s="134" t="s">
        <v>10</v>
      </c>
      <c r="D546" s="184" t="s">
        <v>98</v>
      </c>
      <c r="E546" s="184" t="s">
        <v>97</v>
      </c>
      <c r="F546" s="130">
        <f ca="1">SUMIFS(INDIRECT("'"&amp;$A546&amp;"'!"&amp;"$D:$D"),INDIRECT("'"&amp;$A546&amp;"'!"&amp;"$B:$B"),$D546,INDIRECT("'"&amp;$A546&amp;"'!"&amp;"$C:$C"),$E546,INDIRECT("'"&amp;$A546&amp;"'!"&amp;"$E:$E"),"&lt;="&amp;$G546,INDIRECT("'"&amp;$A546&amp;"'!"&amp;"$F:$F"),"&gt;="&amp;$G546)</f>
        <v>10800</v>
      </c>
      <c r="G546" s="217">
        <f>DATE(B546,1,1)</f>
        <v>46753</v>
      </c>
      <c r="H546" s="134"/>
      <c r="I546" s="220" t="s">
        <v>112</v>
      </c>
      <c r="J546" s="215"/>
      <c r="K546" s="214"/>
      <c r="L546" s="209"/>
    </row>
    <row r="547" spans="1:13" s="139" customFormat="1" ht="15.75" customHeight="1" x14ac:dyDescent="0.75">
      <c r="A547" s="184" t="s">
        <v>238</v>
      </c>
      <c r="B547" s="184">
        <v>2028</v>
      </c>
      <c r="C547" s="134" t="s">
        <v>11</v>
      </c>
      <c r="D547" s="168" t="s">
        <v>86</v>
      </c>
      <c r="E547" s="168" t="s">
        <v>5</v>
      </c>
      <c r="F547" s="130">
        <f ca="1">SUMIFS(INDIRECT("'"&amp;$A547&amp;"'!"&amp;"$D:$D"),INDIRECT("'"&amp;$A547&amp;"'!"&amp;"$B:$B"),$D547,INDIRECT("'"&amp;$A547&amp;"'!"&amp;"$C:$C"),$E547,INDIRECT("'"&amp;$A547&amp;"'!"&amp;"$E:$E"),"&lt;="&amp;$G547,INDIRECT("'"&amp;$A547&amp;"'!"&amp;"$F:$F"),"&gt;="&amp;$G547)</f>
        <v>-300</v>
      </c>
      <c r="G547" s="217">
        <f>DATE(B547,1,1)</f>
        <v>46753</v>
      </c>
      <c r="I547" s="220" t="s">
        <v>112</v>
      </c>
      <c r="J547" s="215"/>
      <c r="K547" s="214"/>
      <c r="L547" s="209"/>
    </row>
    <row r="548" spans="1:13" s="194" customFormat="1" ht="15.75" customHeight="1" x14ac:dyDescent="0.75">
      <c r="A548" s="184" t="s">
        <v>238</v>
      </c>
      <c r="B548" s="184">
        <v>2028</v>
      </c>
      <c r="C548" s="134" t="s">
        <v>15</v>
      </c>
      <c r="D548" s="168" t="s">
        <v>57</v>
      </c>
      <c r="E548" s="168" t="s">
        <v>73</v>
      </c>
      <c r="F548" s="130">
        <f ca="1">SUMIFS(INDIRECT("'"&amp;$A548&amp;"'!"&amp;"$D:$D"),INDIRECT("'"&amp;$A548&amp;"'!"&amp;"$B:$B"),$D548,INDIRECT("'"&amp;$A548&amp;"'!"&amp;"$C:$C"),$E548,INDIRECT("'"&amp;$A548&amp;"'!"&amp;"$E:$E"),"&lt;="&amp;$G548,INDIRECT("'"&amp;$A548&amp;"'!"&amp;"$F:$F"),"&gt;="&amp;$G548)</f>
        <v>-176</v>
      </c>
      <c r="G548" s="217">
        <f>DATE(B548,1,1)</f>
        <v>46753</v>
      </c>
      <c r="H548" s="210"/>
      <c r="I548" s="216" t="s">
        <v>112</v>
      </c>
      <c r="J548" s="215"/>
      <c r="K548" s="214"/>
      <c r="L548" s="209"/>
      <c r="M548" s="139"/>
    </row>
    <row r="549" spans="1:13" s="139" customFormat="1" ht="15.75" customHeight="1" x14ac:dyDescent="0.75">
      <c r="A549" s="184" t="s">
        <v>238</v>
      </c>
      <c r="B549" s="184">
        <v>2028</v>
      </c>
      <c r="C549" s="134" t="s">
        <v>11</v>
      </c>
      <c r="D549" s="168" t="s">
        <v>93</v>
      </c>
      <c r="E549" s="168" t="s">
        <v>94</v>
      </c>
      <c r="F549" s="130">
        <f ca="1">SUMIFS(INDIRECT("'"&amp;$A549&amp;"'!"&amp;"$D:$D"),INDIRECT("'"&amp;$A549&amp;"'!"&amp;"$B:$B"),$D549,INDIRECT("'"&amp;$A549&amp;"'!"&amp;"$C:$C"),$E549,INDIRECT("'"&amp;$A549&amp;"'!"&amp;"$E:$E"),"&lt;="&amp;$G549,INDIRECT("'"&amp;$A549&amp;"'!"&amp;"$F:$F"),"&gt;="&amp;$G549)</f>
        <v>-420</v>
      </c>
      <c r="G549" s="217">
        <f>DATE(B549,1,1)</f>
        <v>46753</v>
      </c>
      <c r="I549" s="220" t="s">
        <v>112</v>
      </c>
      <c r="J549" s="215"/>
      <c r="K549" s="214"/>
      <c r="L549" s="209"/>
    </row>
    <row r="550" spans="1:13" s="139" customFormat="1" ht="15.75" customHeight="1" x14ac:dyDescent="0.75">
      <c r="A550" s="184" t="s">
        <v>238</v>
      </c>
      <c r="B550" s="184">
        <v>2029</v>
      </c>
      <c r="C550" s="134" t="s">
        <v>11</v>
      </c>
      <c r="D550" s="168" t="s">
        <v>93</v>
      </c>
      <c r="E550" s="168" t="s">
        <v>95</v>
      </c>
      <c r="F550" s="130">
        <f ca="1">SUMIFS(INDIRECT("'"&amp;$A550&amp;"'!"&amp;"$D:$D"),INDIRECT("'"&amp;$A550&amp;"'!"&amp;"$B:$B"),$D550,INDIRECT("'"&amp;$A550&amp;"'!"&amp;"$C:$C"),$E550,INDIRECT("'"&amp;$A550&amp;"'!"&amp;"$E:$E"),"&lt;="&amp;$G550,INDIRECT("'"&amp;$A550&amp;"'!"&amp;"$F:$F"),"&gt;="&amp;$G550)</f>
        <v>-144</v>
      </c>
      <c r="G550" s="217">
        <f>DATE(B550,1,1)</f>
        <v>47119</v>
      </c>
      <c r="I550" s="220" t="s">
        <v>112</v>
      </c>
      <c r="J550" s="215"/>
      <c r="K550" s="214"/>
      <c r="L550" s="209"/>
    </row>
    <row r="551" spans="1:13" s="139" customFormat="1" ht="15.75" customHeight="1" x14ac:dyDescent="0.75">
      <c r="A551" s="184" t="s">
        <v>238</v>
      </c>
      <c r="B551" s="184">
        <v>2029</v>
      </c>
      <c r="C551" s="134" t="s">
        <v>11</v>
      </c>
      <c r="D551" s="168" t="s">
        <v>93</v>
      </c>
      <c r="E551" s="168" t="s">
        <v>92</v>
      </c>
      <c r="F551" s="130">
        <f ca="1">SUMIFS(INDIRECT("'"&amp;$A551&amp;"'!"&amp;"$D:$D"),INDIRECT("'"&amp;$A551&amp;"'!"&amp;"$B:$B"),$D551,INDIRECT("'"&amp;$A551&amp;"'!"&amp;"$C:$C"),$E551,INDIRECT("'"&amp;$A551&amp;"'!"&amp;"$E:$E"),"&lt;="&amp;$G551,INDIRECT("'"&amp;$A551&amp;"'!"&amp;"$F:$F"),"&gt;="&amp;$G551)</f>
        <v>-250.56</v>
      </c>
      <c r="G551" s="217">
        <f>DATE(B551,1,1)</f>
        <v>47119</v>
      </c>
      <c r="I551" s="220" t="s">
        <v>112</v>
      </c>
      <c r="J551" s="215"/>
      <c r="K551" s="214"/>
      <c r="L551" s="209"/>
    </row>
    <row r="552" spans="1:13" s="139" customFormat="1" ht="15.75" customHeight="1" x14ac:dyDescent="0.75">
      <c r="A552" s="184" t="s">
        <v>238</v>
      </c>
      <c r="B552" s="184">
        <v>2029</v>
      </c>
      <c r="C552" s="134" t="s">
        <v>11</v>
      </c>
      <c r="D552" s="184" t="s">
        <v>88</v>
      </c>
      <c r="E552" s="168" t="s">
        <v>5</v>
      </c>
      <c r="F552" s="130">
        <f ca="1">SUMIFS(INDIRECT("'"&amp;$A552&amp;"'!"&amp;"$D:$D"),INDIRECT("'"&amp;$A552&amp;"'!"&amp;"$B:$B"),$D552,INDIRECT("'"&amp;$A552&amp;"'!"&amp;"$C:$C"),$E552,INDIRECT("'"&amp;$A552&amp;"'!"&amp;"$E:$E"),"&lt;="&amp;$G552,INDIRECT("'"&amp;$A552&amp;"'!"&amp;"$F:$F"),"&gt;="&amp;$G552)</f>
        <v>0</v>
      </c>
      <c r="G552" s="217">
        <f>DATE(B552,1,1)</f>
        <v>47119</v>
      </c>
      <c r="H552" s="210"/>
      <c r="I552" s="220" t="s">
        <v>112</v>
      </c>
      <c r="J552" s="215"/>
      <c r="K552" s="214"/>
      <c r="L552" s="209"/>
    </row>
    <row r="553" spans="1:13" s="139" customFormat="1" ht="15.75" customHeight="1" x14ac:dyDescent="0.75">
      <c r="A553" s="184" t="s">
        <v>238</v>
      </c>
      <c r="B553" s="184">
        <v>2029</v>
      </c>
      <c r="C553" s="134" t="s">
        <v>11</v>
      </c>
      <c r="D553" s="184" t="s">
        <v>89</v>
      </c>
      <c r="E553" s="184" t="s">
        <v>274</v>
      </c>
      <c r="F553" s="130">
        <f ca="1">SUMIFS(INDIRECT("'"&amp;$A553&amp;"'!"&amp;"$D:$D"),INDIRECT("'"&amp;$A553&amp;"'!"&amp;"$B:$B"),$D553,INDIRECT("'"&amp;$A553&amp;"'!"&amp;"$C:$C"),$E553,INDIRECT("'"&amp;$A553&amp;"'!"&amp;"$E:$E"),"&lt;="&amp;$G553,INDIRECT("'"&amp;$A553&amp;"'!"&amp;"$F:$F"),"&gt;="&amp;$G553)</f>
        <v>-2400</v>
      </c>
      <c r="G553" s="217">
        <f>DATE(B553,1,1)</f>
        <v>47119</v>
      </c>
      <c r="H553" s="134"/>
      <c r="I553" s="220" t="s">
        <v>112</v>
      </c>
      <c r="J553" s="218"/>
      <c r="K553" s="225"/>
      <c r="L553" s="224"/>
    </row>
    <row r="554" spans="1:13" s="139" customFormat="1" ht="15.75" customHeight="1" x14ac:dyDescent="0.75">
      <c r="A554" s="184" t="s">
        <v>238</v>
      </c>
      <c r="B554" s="184">
        <v>2029</v>
      </c>
      <c r="C554" s="134" t="s">
        <v>15</v>
      </c>
      <c r="D554" s="168" t="s">
        <v>57</v>
      </c>
      <c r="E554" s="168" t="s">
        <v>74</v>
      </c>
      <c r="F554" s="130">
        <f ca="1">SUMIFS(INDIRECT("'"&amp;$A554&amp;"'!"&amp;"$D:$D"),INDIRECT("'"&amp;$A554&amp;"'!"&amp;"$B:$B"),$D554,INDIRECT("'"&amp;$A554&amp;"'!"&amp;"$C:$C"),$E554,INDIRECT("'"&amp;$A554&amp;"'!"&amp;"$E:$E"),"&lt;="&amp;$G554,INDIRECT("'"&amp;$A554&amp;"'!"&amp;"$F:$F"),"&gt;="&amp;$G554)</f>
        <v>0</v>
      </c>
      <c r="G554" s="217">
        <f>DATE(B554,1,1)</f>
        <v>47119</v>
      </c>
      <c r="H554" s="210"/>
      <c r="I554" s="216" t="s">
        <v>112</v>
      </c>
      <c r="J554" s="215"/>
      <c r="K554" s="214"/>
      <c r="L554" s="209"/>
    </row>
    <row r="555" spans="1:13" s="139" customFormat="1" ht="15.75" customHeight="1" x14ac:dyDescent="0.75">
      <c r="A555" s="184" t="s">
        <v>238</v>
      </c>
      <c r="B555" s="184">
        <v>2029</v>
      </c>
      <c r="C555" s="134" t="s">
        <v>11</v>
      </c>
      <c r="D555" s="168" t="s">
        <v>87</v>
      </c>
      <c r="E555" s="168" t="s">
        <v>5</v>
      </c>
      <c r="F555" s="130">
        <f ca="1">SUMIFS(INDIRECT("'"&amp;$A555&amp;"'!"&amp;"$D:$D"),INDIRECT("'"&amp;$A555&amp;"'!"&amp;"$B:$B"),$D555,INDIRECT("'"&amp;$A555&amp;"'!"&amp;"$C:$C"),$E555,INDIRECT("'"&amp;$A555&amp;"'!"&amp;"$E:$E"),"&lt;="&amp;$G555,INDIRECT("'"&amp;$A555&amp;"'!"&amp;"$F:$F"),"&gt;="&amp;$G555)</f>
        <v>-200</v>
      </c>
      <c r="G555" s="217">
        <f>DATE(B555,1,1)</f>
        <v>47119</v>
      </c>
      <c r="I555" s="220" t="s">
        <v>112</v>
      </c>
      <c r="J555" s="215"/>
      <c r="K555" s="214"/>
      <c r="L555" s="209"/>
    </row>
    <row r="556" spans="1:13" s="139" customFormat="1" ht="15.75" customHeight="1" x14ac:dyDescent="0.75">
      <c r="A556" s="184" t="s">
        <v>238</v>
      </c>
      <c r="B556" s="184">
        <v>2029</v>
      </c>
      <c r="C556" s="134" t="s">
        <v>10</v>
      </c>
      <c r="D556" s="184" t="s">
        <v>98</v>
      </c>
      <c r="E556" s="184" t="s">
        <v>97</v>
      </c>
      <c r="F556" s="130">
        <f ca="1">SUMIFS(INDIRECT("'"&amp;$A556&amp;"'!"&amp;"$D:$D"),INDIRECT("'"&amp;$A556&amp;"'!"&amp;"$B:$B"),$D556,INDIRECT("'"&amp;$A556&amp;"'!"&amp;"$C:$C"),$E556,INDIRECT("'"&amp;$A556&amp;"'!"&amp;"$E:$E"),"&lt;="&amp;$G556,INDIRECT("'"&amp;$A556&amp;"'!"&amp;"$F:$F"),"&gt;="&amp;$G556)</f>
        <v>10800</v>
      </c>
      <c r="G556" s="217">
        <f>DATE(B556,1,1)</f>
        <v>47119</v>
      </c>
      <c r="H556" s="134"/>
      <c r="I556" s="220" t="s">
        <v>112</v>
      </c>
      <c r="J556" s="215"/>
      <c r="K556" s="214"/>
      <c r="L556" s="209"/>
    </row>
    <row r="557" spans="1:13" s="139" customFormat="1" ht="15.75" customHeight="1" x14ac:dyDescent="0.75">
      <c r="A557" s="184" t="s">
        <v>238</v>
      </c>
      <c r="B557" s="184">
        <v>2029</v>
      </c>
      <c r="C557" s="134" t="s">
        <v>11</v>
      </c>
      <c r="D557" s="168" t="s">
        <v>86</v>
      </c>
      <c r="E557" s="168" t="s">
        <v>5</v>
      </c>
      <c r="F557" s="130">
        <f ca="1">SUMIFS(INDIRECT("'"&amp;$A557&amp;"'!"&amp;"$D:$D"),INDIRECT("'"&amp;$A557&amp;"'!"&amp;"$B:$B"),$D557,INDIRECT("'"&amp;$A557&amp;"'!"&amp;"$C:$C"),$E557,INDIRECT("'"&amp;$A557&amp;"'!"&amp;"$E:$E"),"&lt;="&amp;$G557,INDIRECT("'"&amp;$A557&amp;"'!"&amp;"$F:$F"),"&gt;="&amp;$G557)</f>
        <v>-300</v>
      </c>
      <c r="G557" s="217">
        <f>DATE(B557,1,1)</f>
        <v>47119</v>
      </c>
      <c r="I557" s="220" t="s">
        <v>112</v>
      </c>
      <c r="J557" s="215"/>
      <c r="K557" s="214"/>
      <c r="L557" s="209"/>
    </row>
    <row r="558" spans="1:13" s="139" customFormat="1" ht="15.75" customHeight="1" x14ac:dyDescent="0.75">
      <c r="A558" s="184" t="s">
        <v>238</v>
      </c>
      <c r="B558" s="184">
        <v>2029</v>
      </c>
      <c r="C558" s="134" t="s">
        <v>15</v>
      </c>
      <c r="D558" s="168" t="s">
        <v>57</v>
      </c>
      <c r="E558" s="168" t="s">
        <v>73</v>
      </c>
      <c r="F558" s="130">
        <f ca="1">SUMIFS(INDIRECT("'"&amp;$A558&amp;"'!"&amp;"$D:$D"),INDIRECT("'"&amp;$A558&amp;"'!"&amp;"$B:$B"),$D558,INDIRECT("'"&amp;$A558&amp;"'!"&amp;"$C:$C"),$E558,INDIRECT("'"&amp;$A558&amp;"'!"&amp;"$E:$E"),"&lt;="&amp;$G558,INDIRECT("'"&amp;$A558&amp;"'!"&amp;"$F:$F"),"&gt;="&amp;$G558)</f>
        <v>-176</v>
      </c>
      <c r="G558" s="217">
        <f>DATE(B558,1,1)</f>
        <v>47119</v>
      </c>
      <c r="H558" s="210"/>
      <c r="I558" s="216" t="s">
        <v>112</v>
      </c>
      <c r="J558" s="215"/>
      <c r="K558" s="214"/>
      <c r="L558" s="209"/>
    </row>
    <row r="559" spans="1:13" s="139" customFormat="1" ht="15.75" customHeight="1" x14ac:dyDescent="0.75">
      <c r="A559" s="184" t="s">
        <v>238</v>
      </c>
      <c r="B559" s="184">
        <v>2029</v>
      </c>
      <c r="C559" s="134" t="s">
        <v>11</v>
      </c>
      <c r="D559" s="168" t="s">
        <v>93</v>
      </c>
      <c r="E559" s="168" t="s">
        <v>94</v>
      </c>
      <c r="F559" s="130">
        <f ca="1">SUMIFS(INDIRECT("'"&amp;$A559&amp;"'!"&amp;"$D:$D"),INDIRECT("'"&amp;$A559&amp;"'!"&amp;"$B:$B"),$D559,INDIRECT("'"&amp;$A559&amp;"'!"&amp;"$C:$C"),$E559,INDIRECT("'"&amp;$A559&amp;"'!"&amp;"$E:$E"),"&lt;="&amp;$G559,INDIRECT("'"&amp;$A559&amp;"'!"&amp;"$F:$F"),"&gt;="&amp;$G559)</f>
        <v>-420</v>
      </c>
      <c r="G559" s="217">
        <f>DATE(B559,1,1)</f>
        <v>47119</v>
      </c>
      <c r="I559" s="220" t="s">
        <v>112</v>
      </c>
      <c r="J559" s="215"/>
      <c r="K559" s="214"/>
      <c r="L559" s="209"/>
    </row>
    <row r="560" spans="1:13" s="139" customFormat="1" ht="15.75" customHeight="1" x14ac:dyDescent="0.75">
      <c r="A560" s="184" t="s">
        <v>238</v>
      </c>
      <c r="B560" s="184">
        <v>2030</v>
      </c>
      <c r="C560" s="134" t="s">
        <v>11</v>
      </c>
      <c r="D560" s="168" t="s">
        <v>93</v>
      </c>
      <c r="E560" s="168" t="s">
        <v>95</v>
      </c>
      <c r="F560" s="130">
        <f ca="1">SUMIFS(INDIRECT("'"&amp;$A560&amp;"'!"&amp;"$D:$D"),INDIRECT("'"&amp;$A560&amp;"'!"&amp;"$B:$B"),$D560,INDIRECT("'"&amp;$A560&amp;"'!"&amp;"$C:$C"),$E560,INDIRECT("'"&amp;$A560&amp;"'!"&amp;"$E:$E"),"&lt;="&amp;$G560,INDIRECT("'"&amp;$A560&amp;"'!"&amp;"$F:$F"),"&gt;="&amp;$G560)</f>
        <v>-144</v>
      </c>
      <c r="G560" s="217">
        <f>DATE(B560,1,1)</f>
        <v>47484</v>
      </c>
      <c r="I560" s="220" t="s">
        <v>112</v>
      </c>
      <c r="J560" s="215"/>
      <c r="K560" s="214"/>
      <c r="L560" s="209"/>
    </row>
    <row r="561" spans="1:12" s="139" customFormat="1" ht="15.75" customHeight="1" x14ac:dyDescent="0.75">
      <c r="A561" s="184" t="s">
        <v>238</v>
      </c>
      <c r="B561" s="184">
        <v>2030</v>
      </c>
      <c r="C561" s="134" t="s">
        <v>11</v>
      </c>
      <c r="D561" s="168" t="s">
        <v>93</v>
      </c>
      <c r="E561" s="168" t="s">
        <v>92</v>
      </c>
      <c r="F561" s="130">
        <f ca="1">SUMIFS(INDIRECT("'"&amp;$A561&amp;"'!"&amp;"$D:$D"),INDIRECT("'"&amp;$A561&amp;"'!"&amp;"$B:$B"),$D561,INDIRECT("'"&amp;$A561&amp;"'!"&amp;"$C:$C"),$E561,INDIRECT("'"&amp;$A561&amp;"'!"&amp;"$E:$E"),"&lt;="&amp;$G561,INDIRECT("'"&amp;$A561&amp;"'!"&amp;"$F:$F"),"&gt;="&amp;$G561)</f>
        <v>-250.56</v>
      </c>
      <c r="G561" s="217">
        <f>DATE(B561,1,1)</f>
        <v>47484</v>
      </c>
      <c r="I561" s="220" t="s">
        <v>112</v>
      </c>
      <c r="J561" s="215"/>
      <c r="K561" s="214"/>
      <c r="L561" s="209"/>
    </row>
    <row r="562" spans="1:12" s="139" customFormat="1" ht="15.75" customHeight="1" x14ac:dyDescent="0.75">
      <c r="A562" s="184" t="s">
        <v>238</v>
      </c>
      <c r="B562" s="184">
        <v>2030</v>
      </c>
      <c r="C562" s="134" t="s">
        <v>11</v>
      </c>
      <c r="D562" s="184" t="s">
        <v>88</v>
      </c>
      <c r="E562" s="168" t="s">
        <v>5</v>
      </c>
      <c r="F562" s="130">
        <f ca="1">SUMIFS(INDIRECT("'"&amp;$A562&amp;"'!"&amp;"$D:$D"),INDIRECT("'"&amp;$A562&amp;"'!"&amp;"$B:$B"),$D562,INDIRECT("'"&amp;$A562&amp;"'!"&amp;"$C:$C"),$E562,INDIRECT("'"&amp;$A562&amp;"'!"&amp;"$E:$E"),"&lt;="&amp;$G562,INDIRECT("'"&amp;$A562&amp;"'!"&amp;"$F:$F"),"&gt;="&amp;$G562)</f>
        <v>0</v>
      </c>
      <c r="G562" s="217">
        <f>DATE(B562,1,1)</f>
        <v>47484</v>
      </c>
      <c r="H562" s="210"/>
      <c r="I562" s="220" t="s">
        <v>112</v>
      </c>
      <c r="J562" s="215"/>
      <c r="K562" s="214"/>
      <c r="L562" s="209"/>
    </row>
    <row r="563" spans="1:12" s="139" customFormat="1" ht="15.75" customHeight="1" x14ac:dyDescent="0.75">
      <c r="A563" s="184" t="s">
        <v>238</v>
      </c>
      <c r="B563" s="184">
        <v>2030</v>
      </c>
      <c r="C563" s="134" t="s">
        <v>11</v>
      </c>
      <c r="D563" s="184" t="s">
        <v>89</v>
      </c>
      <c r="E563" s="184" t="s">
        <v>274</v>
      </c>
      <c r="F563" s="130">
        <f ca="1">SUMIFS(INDIRECT("'"&amp;$A563&amp;"'!"&amp;"$D:$D"),INDIRECT("'"&amp;$A563&amp;"'!"&amp;"$B:$B"),$D563,INDIRECT("'"&amp;$A563&amp;"'!"&amp;"$C:$C"),$E563,INDIRECT("'"&amp;$A563&amp;"'!"&amp;"$E:$E"),"&lt;="&amp;$G563,INDIRECT("'"&amp;$A563&amp;"'!"&amp;"$F:$F"),"&gt;="&amp;$G563)</f>
        <v>-2400</v>
      </c>
      <c r="G563" s="217">
        <f>DATE(B563,1,1)</f>
        <v>47484</v>
      </c>
      <c r="H563" s="134"/>
      <c r="I563" s="220" t="s">
        <v>112</v>
      </c>
      <c r="J563" s="218"/>
      <c r="K563" s="225"/>
      <c r="L563" s="224"/>
    </row>
    <row r="564" spans="1:12" s="139" customFormat="1" ht="15.75" customHeight="1" x14ac:dyDescent="0.75">
      <c r="A564" s="184" t="s">
        <v>238</v>
      </c>
      <c r="B564" s="184">
        <v>2030</v>
      </c>
      <c r="C564" s="134" t="s">
        <v>15</v>
      </c>
      <c r="D564" s="168" t="s">
        <v>57</v>
      </c>
      <c r="E564" s="168" t="s">
        <v>74</v>
      </c>
      <c r="F564" s="130">
        <f ca="1">SUMIFS(INDIRECT("'"&amp;$A564&amp;"'!"&amp;"$D:$D"),INDIRECT("'"&amp;$A564&amp;"'!"&amp;"$B:$B"),$D564,INDIRECT("'"&amp;$A564&amp;"'!"&amp;"$C:$C"),$E564,INDIRECT("'"&amp;$A564&amp;"'!"&amp;"$E:$E"),"&lt;="&amp;$G564,INDIRECT("'"&amp;$A564&amp;"'!"&amp;"$F:$F"),"&gt;="&amp;$G564)</f>
        <v>0</v>
      </c>
      <c r="G564" s="217">
        <f>DATE(B564,1,1)</f>
        <v>47484</v>
      </c>
      <c r="H564" s="210"/>
      <c r="I564" s="216" t="s">
        <v>112</v>
      </c>
      <c r="J564" s="215"/>
      <c r="K564" s="214"/>
      <c r="L564" s="209"/>
    </row>
    <row r="565" spans="1:12" s="139" customFormat="1" ht="15.75" customHeight="1" x14ac:dyDescent="0.75">
      <c r="A565" s="184" t="s">
        <v>238</v>
      </c>
      <c r="B565" s="184">
        <v>2030</v>
      </c>
      <c r="C565" s="134" t="s">
        <v>11</v>
      </c>
      <c r="D565" s="168" t="s">
        <v>87</v>
      </c>
      <c r="E565" s="168" t="s">
        <v>5</v>
      </c>
      <c r="F565" s="130">
        <f ca="1">SUMIFS(INDIRECT("'"&amp;$A565&amp;"'!"&amp;"$D:$D"),INDIRECT("'"&amp;$A565&amp;"'!"&amp;"$B:$B"),$D565,INDIRECT("'"&amp;$A565&amp;"'!"&amp;"$C:$C"),$E565,INDIRECT("'"&amp;$A565&amp;"'!"&amp;"$E:$E"),"&lt;="&amp;$G565,INDIRECT("'"&amp;$A565&amp;"'!"&amp;"$F:$F"),"&gt;="&amp;$G565)</f>
        <v>-200</v>
      </c>
      <c r="G565" s="217">
        <f>DATE(B565,1,1)</f>
        <v>47484</v>
      </c>
      <c r="I565" s="220" t="s">
        <v>112</v>
      </c>
      <c r="J565" s="215"/>
      <c r="K565" s="214"/>
      <c r="L565" s="209"/>
    </row>
    <row r="566" spans="1:12" s="139" customFormat="1" ht="15.75" customHeight="1" x14ac:dyDescent="0.75">
      <c r="A566" s="184" t="s">
        <v>238</v>
      </c>
      <c r="B566" s="184">
        <v>2030</v>
      </c>
      <c r="C566" s="134" t="s">
        <v>11</v>
      </c>
      <c r="D566" s="168" t="s">
        <v>86</v>
      </c>
      <c r="E566" s="168" t="s">
        <v>5</v>
      </c>
      <c r="F566" s="130">
        <f ca="1">SUMIFS(INDIRECT("'"&amp;$A566&amp;"'!"&amp;"$D:$D"),INDIRECT("'"&amp;$A566&amp;"'!"&amp;"$B:$B"),$D566,INDIRECT("'"&amp;$A566&amp;"'!"&amp;"$C:$C"),$E566,INDIRECT("'"&amp;$A566&amp;"'!"&amp;"$E:$E"),"&lt;="&amp;$G566,INDIRECT("'"&amp;$A566&amp;"'!"&amp;"$F:$F"),"&gt;="&amp;$G566)</f>
        <v>-300</v>
      </c>
      <c r="G566" s="217">
        <f>DATE(B566,1,1)</f>
        <v>47484</v>
      </c>
      <c r="I566" s="220" t="s">
        <v>112</v>
      </c>
      <c r="J566" s="215"/>
      <c r="K566" s="214"/>
      <c r="L566" s="209"/>
    </row>
    <row r="567" spans="1:12" s="139" customFormat="1" ht="15.75" customHeight="1" x14ac:dyDescent="0.75">
      <c r="A567" s="184" t="s">
        <v>238</v>
      </c>
      <c r="B567" s="184">
        <v>2030</v>
      </c>
      <c r="C567" s="134" t="s">
        <v>10</v>
      </c>
      <c r="D567" s="184" t="s">
        <v>98</v>
      </c>
      <c r="E567" s="184" t="s">
        <v>97</v>
      </c>
      <c r="F567" s="130">
        <f ca="1">SUMIFS(INDIRECT("'"&amp;$A567&amp;"'!"&amp;"$D:$D"),INDIRECT("'"&amp;$A567&amp;"'!"&amp;"$B:$B"),$D567,INDIRECT("'"&amp;$A567&amp;"'!"&amp;"$C:$C"),$E567,INDIRECT("'"&amp;$A567&amp;"'!"&amp;"$E:$E"),"&lt;="&amp;$G567,INDIRECT("'"&amp;$A567&amp;"'!"&amp;"$F:$F"),"&gt;="&amp;$G567)</f>
        <v>10800</v>
      </c>
      <c r="G567" s="217">
        <f>DATE(B567,1,1)</f>
        <v>47484</v>
      </c>
      <c r="H567" s="134"/>
      <c r="I567" s="220" t="s">
        <v>112</v>
      </c>
      <c r="J567" s="215"/>
      <c r="K567" s="214"/>
      <c r="L567" s="209"/>
    </row>
    <row r="568" spans="1:12" s="139" customFormat="1" ht="14.75" x14ac:dyDescent="0.75">
      <c r="A568" s="184" t="s">
        <v>238</v>
      </c>
      <c r="B568" s="184">
        <v>2030</v>
      </c>
      <c r="C568" s="134" t="s">
        <v>15</v>
      </c>
      <c r="D568" s="168" t="s">
        <v>57</v>
      </c>
      <c r="E568" s="168" t="s">
        <v>73</v>
      </c>
      <c r="F568" s="130">
        <f ca="1">SUMIFS(INDIRECT("'"&amp;$A568&amp;"'!"&amp;"$D:$D"),INDIRECT("'"&amp;$A568&amp;"'!"&amp;"$B:$B"),$D568,INDIRECT("'"&amp;$A568&amp;"'!"&amp;"$C:$C"),$E568,INDIRECT("'"&amp;$A568&amp;"'!"&amp;"$E:$E"),"&lt;="&amp;$G568,INDIRECT("'"&amp;$A568&amp;"'!"&amp;"$F:$F"),"&gt;="&amp;$G568)</f>
        <v>-176</v>
      </c>
      <c r="G568" s="217">
        <f>DATE(B568,1,1)</f>
        <v>47484</v>
      </c>
      <c r="H568" s="210"/>
      <c r="I568" s="216" t="s">
        <v>112</v>
      </c>
      <c r="J568" s="215"/>
      <c r="K568" s="214"/>
      <c r="L568" s="209"/>
    </row>
    <row r="569" spans="1:12" s="139" customFormat="1" ht="14.75" x14ac:dyDescent="0.75">
      <c r="A569" s="184" t="s">
        <v>238</v>
      </c>
      <c r="B569" s="184">
        <v>2030</v>
      </c>
      <c r="C569" s="134" t="s">
        <v>11</v>
      </c>
      <c r="D569" s="168" t="s">
        <v>93</v>
      </c>
      <c r="E569" s="168" t="s">
        <v>94</v>
      </c>
      <c r="F569" s="130">
        <f ca="1">SUMIFS(INDIRECT("'"&amp;$A569&amp;"'!"&amp;"$D:$D"),INDIRECT("'"&amp;$A569&amp;"'!"&amp;"$B:$B"),$D569,INDIRECT("'"&amp;$A569&amp;"'!"&amp;"$C:$C"),$E569,INDIRECT("'"&amp;$A569&amp;"'!"&amp;"$E:$E"),"&lt;="&amp;$G569,INDIRECT("'"&amp;$A569&amp;"'!"&amp;"$F:$F"),"&gt;="&amp;$G569)</f>
        <v>-420</v>
      </c>
      <c r="G569" s="217">
        <f>DATE(B569,1,1)</f>
        <v>47484</v>
      </c>
      <c r="I569" s="220" t="s">
        <v>112</v>
      </c>
      <c r="J569" s="215"/>
      <c r="K569" s="214"/>
      <c r="L569" s="209"/>
    </row>
    <row r="570" spans="1:12" s="139" customFormat="1" ht="14.75" x14ac:dyDescent="0.75">
      <c r="A570" s="184" t="s">
        <v>238</v>
      </c>
      <c r="B570" s="184">
        <v>2031</v>
      </c>
      <c r="C570" s="134" t="s">
        <v>11</v>
      </c>
      <c r="D570" s="168" t="s">
        <v>93</v>
      </c>
      <c r="E570" s="168" t="s">
        <v>95</v>
      </c>
      <c r="F570" s="130">
        <f ca="1">SUMIFS(INDIRECT("'"&amp;$A570&amp;"'!"&amp;"$D:$D"),INDIRECT("'"&amp;$A570&amp;"'!"&amp;"$B:$B"),$D570,INDIRECT("'"&amp;$A570&amp;"'!"&amp;"$C:$C"),$E570,INDIRECT("'"&amp;$A570&amp;"'!"&amp;"$E:$E"),"&lt;="&amp;$G570,INDIRECT("'"&amp;$A570&amp;"'!"&amp;"$F:$F"),"&gt;="&amp;$G570)</f>
        <v>-144</v>
      </c>
      <c r="G570" s="217">
        <f>DATE(B570,1,1)</f>
        <v>47849</v>
      </c>
      <c r="I570" s="220" t="s">
        <v>112</v>
      </c>
      <c r="J570" s="215"/>
      <c r="K570" s="214"/>
      <c r="L570" s="209"/>
    </row>
    <row r="571" spans="1:12" s="139" customFormat="1" ht="14.75" x14ac:dyDescent="0.75">
      <c r="A571" s="184" t="s">
        <v>238</v>
      </c>
      <c r="B571" s="184">
        <v>2031</v>
      </c>
      <c r="C571" s="134" t="s">
        <v>11</v>
      </c>
      <c r="D571" s="168" t="s">
        <v>93</v>
      </c>
      <c r="E571" s="168" t="s">
        <v>92</v>
      </c>
      <c r="F571" s="130">
        <f ca="1">SUMIFS(INDIRECT("'"&amp;$A571&amp;"'!"&amp;"$D:$D"),INDIRECT("'"&amp;$A571&amp;"'!"&amp;"$B:$B"),$D571,INDIRECT("'"&amp;$A571&amp;"'!"&amp;"$C:$C"),$E571,INDIRECT("'"&amp;$A571&amp;"'!"&amp;"$E:$E"),"&lt;="&amp;$G571,INDIRECT("'"&amp;$A571&amp;"'!"&amp;"$F:$F"),"&gt;="&amp;$G571)</f>
        <v>-250.56</v>
      </c>
      <c r="G571" s="217">
        <f>DATE(B571,1,1)</f>
        <v>47849</v>
      </c>
      <c r="I571" s="220" t="s">
        <v>112</v>
      </c>
      <c r="J571" s="215"/>
      <c r="K571" s="214"/>
      <c r="L571" s="209"/>
    </row>
    <row r="572" spans="1:12" s="139" customFormat="1" ht="14.75" x14ac:dyDescent="0.75">
      <c r="A572" s="184" t="s">
        <v>238</v>
      </c>
      <c r="B572" s="184">
        <v>2031</v>
      </c>
      <c r="C572" s="134" t="s">
        <v>11</v>
      </c>
      <c r="D572" s="184" t="s">
        <v>88</v>
      </c>
      <c r="E572" s="168" t="s">
        <v>5</v>
      </c>
      <c r="F572" s="130">
        <f ca="1">SUMIFS(INDIRECT("'"&amp;$A572&amp;"'!"&amp;"$D:$D"),INDIRECT("'"&amp;$A572&amp;"'!"&amp;"$B:$B"),$D572,INDIRECT("'"&amp;$A572&amp;"'!"&amp;"$C:$C"),$E572,INDIRECT("'"&amp;$A572&amp;"'!"&amp;"$E:$E"),"&lt;="&amp;$G572,INDIRECT("'"&amp;$A572&amp;"'!"&amp;"$F:$F"),"&gt;="&amp;$G572)</f>
        <v>0</v>
      </c>
      <c r="G572" s="217">
        <f>DATE(B572,1,1)</f>
        <v>47849</v>
      </c>
      <c r="H572" s="210"/>
      <c r="I572" s="220" t="s">
        <v>112</v>
      </c>
      <c r="J572" s="215"/>
      <c r="K572" s="214"/>
      <c r="L572" s="209"/>
    </row>
    <row r="573" spans="1:12" s="139" customFormat="1" ht="14.75" x14ac:dyDescent="0.75">
      <c r="A573" s="184" t="s">
        <v>238</v>
      </c>
      <c r="B573" s="184">
        <v>2031</v>
      </c>
      <c r="C573" s="134" t="s">
        <v>11</v>
      </c>
      <c r="D573" s="184" t="s">
        <v>89</v>
      </c>
      <c r="E573" s="184" t="s">
        <v>274</v>
      </c>
      <c r="F573" s="130">
        <f ca="1">SUMIFS(INDIRECT("'"&amp;$A573&amp;"'!"&amp;"$D:$D"),INDIRECT("'"&amp;$A573&amp;"'!"&amp;"$B:$B"),$D573,INDIRECT("'"&amp;$A573&amp;"'!"&amp;"$C:$C"),$E573,INDIRECT("'"&amp;$A573&amp;"'!"&amp;"$E:$E"),"&lt;="&amp;$G573,INDIRECT("'"&amp;$A573&amp;"'!"&amp;"$F:$F"),"&gt;="&amp;$G573)</f>
        <v>-2400</v>
      </c>
      <c r="G573" s="217">
        <f>DATE(B573,1,1)</f>
        <v>47849</v>
      </c>
      <c r="H573" s="134"/>
      <c r="I573" s="220" t="s">
        <v>112</v>
      </c>
      <c r="J573" s="218"/>
      <c r="K573" s="225"/>
      <c r="L573" s="224"/>
    </row>
    <row r="574" spans="1:12" s="139" customFormat="1" ht="14.75" x14ac:dyDescent="0.75">
      <c r="A574" s="184" t="s">
        <v>238</v>
      </c>
      <c r="B574" s="184">
        <v>2031</v>
      </c>
      <c r="C574" s="134" t="s">
        <v>11</v>
      </c>
      <c r="D574" s="168" t="s">
        <v>87</v>
      </c>
      <c r="E574" s="168" t="s">
        <v>5</v>
      </c>
      <c r="F574" s="130">
        <f ca="1">SUMIFS(INDIRECT("'"&amp;$A574&amp;"'!"&amp;"$D:$D"),INDIRECT("'"&amp;$A574&amp;"'!"&amp;"$B:$B"),$D574,INDIRECT("'"&amp;$A574&amp;"'!"&amp;"$C:$C"),$E574,INDIRECT("'"&amp;$A574&amp;"'!"&amp;"$E:$E"),"&lt;="&amp;$G574,INDIRECT("'"&amp;$A574&amp;"'!"&amp;"$F:$F"),"&gt;="&amp;$G574)</f>
        <v>-200</v>
      </c>
      <c r="G574" s="217">
        <f>DATE(B574,1,1)</f>
        <v>47849</v>
      </c>
      <c r="I574" s="220" t="s">
        <v>112</v>
      </c>
      <c r="J574" s="215"/>
      <c r="K574" s="214"/>
      <c r="L574" s="209"/>
    </row>
    <row r="575" spans="1:12" s="139" customFormat="1" ht="14.75" x14ac:dyDescent="0.75">
      <c r="A575" s="184" t="s">
        <v>238</v>
      </c>
      <c r="B575" s="184">
        <v>2031</v>
      </c>
      <c r="C575" s="134" t="s">
        <v>15</v>
      </c>
      <c r="D575" s="168" t="s">
        <v>57</v>
      </c>
      <c r="E575" s="168" t="s">
        <v>74</v>
      </c>
      <c r="F575" s="130">
        <f ca="1">SUMIFS(INDIRECT("'"&amp;$A575&amp;"'!"&amp;"$D:$D"),INDIRECT("'"&amp;$A575&amp;"'!"&amp;"$B:$B"),$D575,INDIRECT("'"&amp;$A575&amp;"'!"&amp;"$C:$C"),$E575,INDIRECT("'"&amp;$A575&amp;"'!"&amp;"$E:$E"),"&lt;="&amp;$G575,INDIRECT("'"&amp;$A575&amp;"'!"&amp;"$F:$F"),"&gt;="&amp;$G575)</f>
        <v>0</v>
      </c>
      <c r="G575" s="217">
        <f>DATE(B575,1,1)</f>
        <v>47849</v>
      </c>
      <c r="H575" s="210"/>
      <c r="I575" s="216" t="s">
        <v>112</v>
      </c>
      <c r="J575" s="215"/>
      <c r="K575" s="214"/>
      <c r="L575" s="209"/>
    </row>
    <row r="576" spans="1:12" s="139" customFormat="1" ht="14.75" x14ac:dyDescent="0.75">
      <c r="A576" s="184" t="s">
        <v>238</v>
      </c>
      <c r="B576" s="184">
        <v>2031</v>
      </c>
      <c r="C576" s="134" t="s">
        <v>11</v>
      </c>
      <c r="D576" s="168" t="s">
        <v>86</v>
      </c>
      <c r="E576" s="168" t="s">
        <v>5</v>
      </c>
      <c r="F576" s="130">
        <f ca="1">SUMIFS(INDIRECT("'"&amp;$A576&amp;"'!"&amp;"$D:$D"),INDIRECT("'"&amp;$A576&amp;"'!"&amp;"$B:$B"),$D576,INDIRECT("'"&amp;$A576&amp;"'!"&amp;"$C:$C"),$E576,INDIRECT("'"&amp;$A576&amp;"'!"&amp;"$E:$E"),"&lt;="&amp;$G576,INDIRECT("'"&amp;$A576&amp;"'!"&amp;"$F:$F"),"&gt;="&amp;$G576)</f>
        <v>-300</v>
      </c>
      <c r="G576" s="217">
        <f>DATE(B576,1,1)</f>
        <v>47849</v>
      </c>
      <c r="I576" s="220" t="s">
        <v>112</v>
      </c>
      <c r="J576" s="215"/>
      <c r="K576" s="214"/>
      <c r="L576" s="209"/>
    </row>
    <row r="577" spans="1:12" s="139" customFormat="1" ht="14.75" x14ac:dyDescent="0.75">
      <c r="A577" s="184" t="s">
        <v>238</v>
      </c>
      <c r="B577" s="184">
        <v>2031</v>
      </c>
      <c r="C577" s="134" t="s">
        <v>10</v>
      </c>
      <c r="D577" s="184" t="s">
        <v>98</v>
      </c>
      <c r="E577" s="184" t="s">
        <v>97</v>
      </c>
      <c r="F577" s="130">
        <f ca="1">SUMIFS(INDIRECT("'"&amp;$A577&amp;"'!"&amp;"$D:$D"),INDIRECT("'"&amp;$A577&amp;"'!"&amp;"$B:$B"),$D577,INDIRECT("'"&amp;$A577&amp;"'!"&amp;"$C:$C"),$E577,INDIRECT("'"&amp;$A577&amp;"'!"&amp;"$E:$E"),"&lt;="&amp;$G577,INDIRECT("'"&amp;$A577&amp;"'!"&amp;"$F:$F"),"&gt;="&amp;$G577)</f>
        <v>10800</v>
      </c>
      <c r="G577" s="217">
        <f>DATE(B577,1,1)</f>
        <v>47849</v>
      </c>
      <c r="H577" s="134"/>
      <c r="I577" s="220" t="s">
        <v>112</v>
      </c>
      <c r="J577" s="215"/>
      <c r="K577" s="214"/>
      <c r="L577" s="209"/>
    </row>
    <row r="578" spans="1:12" s="139" customFormat="1" ht="14.75" x14ac:dyDescent="0.75">
      <c r="A578" s="184" t="s">
        <v>238</v>
      </c>
      <c r="B578" s="184">
        <v>2031</v>
      </c>
      <c r="C578" s="134" t="s">
        <v>15</v>
      </c>
      <c r="D578" s="168" t="s">
        <v>57</v>
      </c>
      <c r="E578" s="168" t="s">
        <v>73</v>
      </c>
      <c r="F578" s="130">
        <f ca="1">SUMIFS(INDIRECT("'"&amp;$A578&amp;"'!"&amp;"$D:$D"),INDIRECT("'"&amp;$A578&amp;"'!"&amp;"$B:$B"),$D578,INDIRECT("'"&amp;$A578&amp;"'!"&amp;"$C:$C"),$E578,INDIRECT("'"&amp;$A578&amp;"'!"&amp;"$E:$E"),"&lt;="&amp;$G578,INDIRECT("'"&amp;$A578&amp;"'!"&amp;"$F:$F"),"&gt;="&amp;$G578)</f>
        <v>-176</v>
      </c>
      <c r="G578" s="217">
        <f>DATE(B578,1,1)</f>
        <v>47849</v>
      </c>
      <c r="H578" s="210"/>
      <c r="I578" s="216" t="s">
        <v>112</v>
      </c>
      <c r="J578" s="215"/>
      <c r="K578" s="214"/>
      <c r="L578" s="209"/>
    </row>
    <row r="579" spans="1:12" s="139" customFormat="1" ht="14.75" x14ac:dyDescent="0.75">
      <c r="A579" s="184" t="s">
        <v>238</v>
      </c>
      <c r="B579" s="184">
        <v>2031</v>
      </c>
      <c r="C579" s="134" t="s">
        <v>11</v>
      </c>
      <c r="D579" s="168" t="s">
        <v>93</v>
      </c>
      <c r="E579" s="168" t="s">
        <v>94</v>
      </c>
      <c r="F579" s="130">
        <f ca="1">SUMIFS(INDIRECT("'"&amp;$A579&amp;"'!"&amp;"$D:$D"),INDIRECT("'"&amp;$A579&amp;"'!"&amp;"$B:$B"),$D579,INDIRECT("'"&amp;$A579&amp;"'!"&amp;"$C:$C"),$E579,INDIRECT("'"&amp;$A579&amp;"'!"&amp;"$E:$E"),"&lt;="&amp;$G579,INDIRECT("'"&amp;$A579&amp;"'!"&amp;"$F:$F"),"&gt;="&amp;$G579)</f>
        <v>-420</v>
      </c>
      <c r="G579" s="217">
        <f>DATE(B579,1,1)</f>
        <v>47849</v>
      </c>
      <c r="I579" s="220" t="s">
        <v>112</v>
      </c>
      <c r="J579" s="215"/>
      <c r="K579" s="214"/>
      <c r="L579" s="209"/>
    </row>
    <row r="580" spans="1:12" s="139" customFormat="1" ht="14.75" x14ac:dyDescent="0.75">
      <c r="A580" s="184" t="s">
        <v>238</v>
      </c>
      <c r="B580" s="184">
        <v>2032</v>
      </c>
      <c r="C580" s="134" t="s">
        <v>11</v>
      </c>
      <c r="D580" s="168" t="s">
        <v>93</v>
      </c>
      <c r="E580" s="168" t="s">
        <v>95</v>
      </c>
      <c r="F580" s="130">
        <f ca="1">SUMIFS(INDIRECT("'"&amp;$A580&amp;"'!"&amp;"$D:$D"),INDIRECT("'"&amp;$A580&amp;"'!"&amp;"$B:$B"),$D580,INDIRECT("'"&amp;$A580&amp;"'!"&amp;"$C:$C"),$E580,INDIRECT("'"&amp;$A580&amp;"'!"&amp;"$E:$E"),"&lt;="&amp;$G580,INDIRECT("'"&amp;$A580&amp;"'!"&amp;"$F:$F"),"&gt;="&amp;$G580)</f>
        <v>-144</v>
      </c>
      <c r="G580" s="217">
        <f>DATE(B580,1,1)</f>
        <v>48214</v>
      </c>
      <c r="I580" s="220" t="s">
        <v>112</v>
      </c>
      <c r="J580" s="215"/>
      <c r="K580" s="214"/>
      <c r="L580" s="209"/>
    </row>
    <row r="581" spans="1:12" s="139" customFormat="1" ht="14.75" x14ac:dyDescent="0.75">
      <c r="A581" s="184" t="s">
        <v>238</v>
      </c>
      <c r="B581" s="184">
        <v>2032</v>
      </c>
      <c r="C581" s="134" t="s">
        <v>11</v>
      </c>
      <c r="D581" s="168" t="s">
        <v>93</v>
      </c>
      <c r="E581" s="168" t="s">
        <v>92</v>
      </c>
      <c r="F581" s="130">
        <f ca="1">SUMIFS(INDIRECT("'"&amp;$A581&amp;"'!"&amp;"$D:$D"),INDIRECT("'"&amp;$A581&amp;"'!"&amp;"$B:$B"),$D581,INDIRECT("'"&amp;$A581&amp;"'!"&amp;"$C:$C"),$E581,INDIRECT("'"&amp;$A581&amp;"'!"&amp;"$E:$E"),"&lt;="&amp;$G581,INDIRECT("'"&amp;$A581&amp;"'!"&amp;"$F:$F"),"&gt;="&amp;$G581)</f>
        <v>-250.56</v>
      </c>
      <c r="G581" s="217">
        <f>DATE(B581,1,1)</f>
        <v>48214</v>
      </c>
      <c r="I581" s="220" t="s">
        <v>112</v>
      </c>
      <c r="J581" s="215"/>
      <c r="K581" s="214"/>
      <c r="L581" s="209"/>
    </row>
    <row r="582" spans="1:12" s="139" customFormat="1" ht="14.75" x14ac:dyDescent="0.75">
      <c r="A582" s="184" t="s">
        <v>238</v>
      </c>
      <c r="B582" s="184">
        <v>2032</v>
      </c>
      <c r="C582" s="134" t="s">
        <v>11</v>
      </c>
      <c r="D582" s="184" t="s">
        <v>88</v>
      </c>
      <c r="E582" s="168" t="s">
        <v>5</v>
      </c>
      <c r="F582" s="130">
        <f ca="1">SUMIFS(INDIRECT("'"&amp;$A582&amp;"'!"&amp;"$D:$D"),INDIRECT("'"&amp;$A582&amp;"'!"&amp;"$B:$B"),$D582,INDIRECT("'"&amp;$A582&amp;"'!"&amp;"$C:$C"),$E582,INDIRECT("'"&amp;$A582&amp;"'!"&amp;"$E:$E"),"&lt;="&amp;$G582,INDIRECT("'"&amp;$A582&amp;"'!"&amp;"$F:$F"),"&gt;="&amp;$G582)</f>
        <v>0</v>
      </c>
      <c r="G582" s="217">
        <f>DATE(B582,1,1)</f>
        <v>48214</v>
      </c>
      <c r="H582" s="210"/>
      <c r="I582" s="220" t="s">
        <v>112</v>
      </c>
      <c r="J582" s="215"/>
      <c r="K582" s="214"/>
      <c r="L582" s="209"/>
    </row>
    <row r="583" spans="1:12" s="139" customFormat="1" ht="14.75" x14ac:dyDescent="0.75">
      <c r="A583" s="184" t="s">
        <v>238</v>
      </c>
      <c r="B583" s="184">
        <v>2032</v>
      </c>
      <c r="C583" s="134" t="s">
        <v>11</v>
      </c>
      <c r="D583" s="184" t="s">
        <v>89</v>
      </c>
      <c r="E583" s="184" t="s">
        <v>274</v>
      </c>
      <c r="F583" s="130">
        <f ca="1">SUMIFS(INDIRECT("'"&amp;$A583&amp;"'!"&amp;"$D:$D"),INDIRECT("'"&amp;$A583&amp;"'!"&amp;"$B:$B"),$D583,INDIRECT("'"&amp;$A583&amp;"'!"&amp;"$C:$C"),$E583,INDIRECT("'"&amp;$A583&amp;"'!"&amp;"$E:$E"),"&lt;="&amp;$G583,INDIRECT("'"&amp;$A583&amp;"'!"&amp;"$F:$F"),"&gt;="&amp;$G583)</f>
        <v>-2400</v>
      </c>
      <c r="G583" s="217">
        <f>DATE(B583,1,1)</f>
        <v>48214</v>
      </c>
      <c r="H583" s="134"/>
      <c r="I583" s="220" t="s">
        <v>112</v>
      </c>
      <c r="J583" s="218"/>
      <c r="K583" s="225"/>
      <c r="L583" s="224"/>
    </row>
    <row r="584" spans="1:12" s="139" customFormat="1" ht="14.75" x14ac:dyDescent="0.75">
      <c r="A584" s="184" t="s">
        <v>238</v>
      </c>
      <c r="B584" s="184">
        <v>2032</v>
      </c>
      <c r="C584" s="134" t="s">
        <v>11</v>
      </c>
      <c r="D584" s="168" t="s">
        <v>87</v>
      </c>
      <c r="E584" s="168" t="s">
        <v>5</v>
      </c>
      <c r="F584" s="130">
        <f ca="1">SUMIFS(INDIRECT("'"&amp;$A584&amp;"'!"&amp;"$D:$D"),INDIRECT("'"&amp;$A584&amp;"'!"&amp;"$B:$B"),$D584,INDIRECT("'"&amp;$A584&amp;"'!"&amp;"$C:$C"),$E584,INDIRECT("'"&amp;$A584&amp;"'!"&amp;"$E:$E"),"&lt;="&amp;$G584,INDIRECT("'"&amp;$A584&amp;"'!"&amp;"$F:$F"),"&gt;="&amp;$G584)</f>
        <v>-200</v>
      </c>
      <c r="G584" s="217">
        <f>DATE(B584,1,1)</f>
        <v>48214</v>
      </c>
      <c r="I584" s="220" t="s">
        <v>112</v>
      </c>
      <c r="J584" s="215"/>
      <c r="K584" s="214"/>
      <c r="L584" s="209"/>
    </row>
    <row r="585" spans="1:12" s="139" customFormat="1" ht="14.75" x14ac:dyDescent="0.75">
      <c r="A585" s="184" t="s">
        <v>238</v>
      </c>
      <c r="B585" s="184">
        <v>2032</v>
      </c>
      <c r="C585" s="134" t="s">
        <v>15</v>
      </c>
      <c r="D585" s="168" t="s">
        <v>57</v>
      </c>
      <c r="E585" s="168" t="s">
        <v>74</v>
      </c>
      <c r="F585" s="130">
        <f ca="1">SUMIFS(INDIRECT("'"&amp;$A585&amp;"'!"&amp;"$D:$D"),INDIRECT("'"&amp;$A585&amp;"'!"&amp;"$B:$B"),$D585,INDIRECT("'"&amp;$A585&amp;"'!"&amp;"$C:$C"),$E585,INDIRECT("'"&amp;$A585&amp;"'!"&amp;"$E:$E"),"&lt;="&amp;$G585,INDIRECT("'"&amp;$A585&amp;"'!"&amp;"$F:$F"),"&gt;="&amp;$G585)</f>
        <v>0</v>
      </c>
      <c r="G585" s="217">
        <f>DATE(B585,1,1)</f>
        <v>48214</v>
      </c>
      <c r="H585" s="210"/>
      <c r="I585" s="216" t="s">
        <v>112</v>
      </c>
      <c r="J585" s="215"/>
      <c r="K585" s="214"/>
      <c r="L585" s="209"/>
    </row>
    <row r="586" spans="1:12" s="139" customFormat="1" ht="14.75" x14ac:dyDescent="0.75">
      <c r="A586" s="184" t="s">
        <v>238</v>
      </c>
      <c r="B586" s="184">
        <v>2032</v>
      </c>
      <c r="C586" s="134" t="s">
        <v>11</v>
      </c>
      <c r="D586" s="168" t="s">
        <v>86</v>
      </c>
      <c r="E586" s="168" t="s">
        <v>5</v>
      </c>
      <c r="F586" s="130">
        <f ca="1">SUMIFS(INDIRECT("'"&amp;$A586&amp;"'!"&amp;"$D:$D"),INDIRECT("'"&amp;$A586&amp;"'!"&amp;"$B:$B"),$D586,INDIRECT("'"&amp;$A586&amp;"'!"&amp;"$C:$C"),$E586,INDIRECT("'"&amp;$A586&amp;"'!"&amp;"$E:$E"),"&lt;="&amp;$G586,INDIRECT("'"&amp;$A586&amp;"'!"&amp;"$F:$F"),"&gt;="&amp;$G586)</f>
        <v>-300</v>
      </c>
      <c r="G586" s="217">
        <f>DATE(B586,1,1)</f>
        <v>48214</v>
      </c>
      <c r="I586" s="220" t="s">
        <v>112</v>
      </c>
      <c r="J586" s="215"/>
      <c r="K586" s="214"/>
      <c r="L586" s="209"/>
    </row>
    <row r="587" spans="1:12" s="139" customFormat="1" ht="14.75" x14ac:dyDescent="0.75">
      <c r="A587" s="184" t="s">
        <v>238</v>
      </c>
      <c r="B587" s="184">
        <v>2032</v>
      </c>
      <c r="C587" s="134" t="s">
        <v>10</v>
      </c>
      <c r="D587" s="184" t="s">
        <v>98</v>
      </c>
      <c r="E587" s="184" t="s">
        <v>97</v>
      </c>
      <c r="F587" s="130">
        <f ca="1">SUMIFS(INDIRECT("'"&amp;$A587&amp;"'!"&amp;"$D:$D"),INDIRECT("'"&amp;$A587&amp;"'!"&amp;"$B:$B"),$D587,INDIRECT("'"&amp;$A587&amp;"'!"&amp;"$C:$C"),$E587,INDIRECT("'"&amp;$A587&amp;"'!"&amp;"$E:$E"),"&lt;="&amp;$G587,INDIRECT("'"&amp;$A587&amp;"'!"&amp;"$F:$F"),"&gt;="&amp;$G587)</f>
        <v>10800</v>
      </c>
      <c r="G587" s="217">
        <f>DATE(B587,1,1)</f>
        <v>48214</v>
      </c>
      <c r="H587" s="134"/>
      <c r="I587" s="220" t="s">
        <v>112</v>
      </c>
      <c r="J587" s="215"/>
      <c r="K587" s="214"/>
      <c r="L587" s="209"/>
    </row>
    <row r="588" spans="1:12" s="139" customFormat="1" ht="14.75" x14ac:dyDescent="0.75">
      <c r="A588" s="184" t="s">
        <v>238</v>
      </c>
      <c r="B588" s="184">
        <v>2032</v>
      </c>
      <c r="C588" s="134" t="s">
        <v>15</v>
      </c>
      <c r="D588" s="168" t="s">
        <v>57</v>
      </c>
      <c r="E588" s="168" t="s">
        <v>73</v>
      </c>
      <c r="F588" s="130">
        <f ca="1">SUMIFS(INDIRECT("'"&amp;$A588&amp;"'!"&amp;"$D:$D"),INDIRECT("'"&amp;$A588&amp;"'!"&amp;"$B:$B"),$D588,INDIRECT("'"&amp;$A588&amp;"'!"&amp;"$C:$C"),$E588,INDIRECT("'"&amp;$A588&amp;"'!"&amp;"$E:$E"),"&lt;="&amp;$G588,INDIRECT("'"&amp;$A588&amp;"'!"&amp;"$F:$F"),"&gt;="&amp;$G588)</f>
        <v>-176</v>
      </c>
      <c r="G588" s="217">
        <f>DATE(B588,1,1)</f>
        <v>48214</v>
      </c>
      <c r="H588" s="210"/>
      <c r="I588" s="216" t="s">
        <v>112</v>
      </c>
      <c r="J588" s="215"/>
      <c r="K588" s="214"/>
      <c r="L588" s="209"/>
    </row>
    <row r="589" spans="1:12" s="139" customFormat="1" ht="14.75" x14ac:dyDescent="0.75">
      <c r="A589" s="184" t="s">
        <v>238</v>
      </c>
      <c r="B589" s="184">
        <v>2032</v>
      </c>
      <c r="C589" s="134" t="s">
        <v>11</v>
      </c>
      <c r="D589" s="168" t="s">
        <v>93</v>
      </c>
      <c r="E589" s="168" t="s">
        <v>94</v>
      </c>
      <c r="F589" s="130">
        <f ca="1">SUMIFS(INDIRECT("'"&amp;$A589&amp;"'!"&amp;"$D:$D"),INDIRECT("'"&amp;$A589&amp;"'!"&amp;"$B:$B"),$D589,INDIRECT("'"&amp;$A589&amp;"'!"&amp;"$C:$C"),$E589,INDIRECT("'"&amp;$A589&amp;"'!"&amp;"$E:$E"),"&lt;="&amp;$G589,INDIRECT("'"&amp;$A589&amp;"'!"&amp;"$F:$F"),"&gt;="&amp;$G589)</f>
        <v>-420</v>
      </c>
      <c r="G589" s="217">
        <f>DATE(B589,1,1)</f>
        <v>48214</v>
      </c>
      <c r="I589" s="220" t="s">
        <v>112</v>
      </c>
      <c r="J589" s="215"/>
      <c r="K589" s="214"/>
      <c r="L589" s="209"/>
    </row>
    <row r="590" spans="1:12" s="139" customFormat="1" ht="14.75" x14ac:dyDescent="0.75">
      <c r="A590" s="184" t="s">
        <v>238</v>
      </c>
      <c r="B590" s="184">
        <v>2033</v>
      </c>
      <c r="C590" s="134" t="s">
        <v>11</v>
      </c>
      <c r="D590" s="168" t="s">
        <v>93</v>
      </c>
      <c r="E590" s="168" t="s">
        <v>95</v>
      </c>
      <c r="F590" s="130">
        <f ca="1">SUMIFS(INDIRECT("'"&amp;$A590&amp;"'!"&amp;"$D:$D"),INDIRECT("'"&amp;$A590&amp;"'!"&amp;"$B:$B"),$D590,INDIRECT("'"&amp;$A590&amp;"'!"&amp;"$C:$C"),$E590,INDIRECT("'"&amp;$A590&amp;"'!"&amp;"$E:$E"),"&lt;="&amp;$G590,INDIRECT("'"&amp;$A590&amp;"'!"&amp;"$F:$F"),"&gt;="&amp;$G590)</f>
        <v>-144</v>
      </c>
      <c r="G590" s="217">
        <f>DATE(B590,1,1)</f>
        <v>48580</v>
      </c>
      <c r="I590" s="220" t="s">
        <v>112</v>
      </c>
      <c r="J590" s="215"/>
      <c r="K590" s="214"/>
      <c r="L590" s="209"/>
    </row>
    <row r="591" spans="1:12" s="139" customFormat="1" ht="14.75" x14ac:dyDescent="0.75">
      <c r="A591" s="184" t="s">
        <v>238</v>
      </c>
      <c r="B591" s="184">
        <v>2033</v>
      </c>
      <c r="C591" s="134" t="s">
        <v>11</v>
      </c>
      <c r="D591" s="168" t="s">
        <v>93</v>
      </c>
      <c r="E591" s="168" t="s">
        <v>92</v>
      </c>
      <c r="F591" s="130">
        <f ca="1">SUMIFS(INDIRECT("'"&amp;$A591&amp;"'!"&amp;"$D:$D"),INDIRECT("'"&amp;$A591&amp;"'!"&amp;"$B:$B"),$D591,INDIRECT("'"&amp;$A591&amp;"'!"&amp;"$C:$C"),$E591,INDIRECT("'"&amp;$A591&amp;"'!"&amp;"$E:$E"),"&lt;="&amp;$G591,INDIRECT("'"&amp;$A591&amp;"'!"&amp;"$F:$F"),"&gt;="&amp;$G591)</f>
        <v>-250.56</v>
      </c>
      <c r="G591" s="217">
        <f>DATE(B591,1,1)</f>
        <v>48580</v>
      </c>
      <c r="I591" s="220" t="s">
        <v>112</v>
      </c>
      <c r="J591" s="215"/>
      <c r="K591" s="214"/>
      <c r="L591" s="209"/>
    </row>
    <row r="592" spans="1:12" s="139" customFormat="1" ht="14.75" x14ac:dyDescent="0.75">
      <c r="A592" s="184" t="s">
        <v>238</v>
      </c>
      <c r="B592" s="184">
        <v>2033</v>
      </c>
      <c r="C592" s="134" t="s">
        <v>11</v>
      </c>
      <c r="D592" s="184" t="s">
        <v>88</v>
      </c>
      <c r="E592" s="168" t="s">
        <v>5</v>
      </c>
      <c r="F592" s="130">
        <f ca="1">SUMIFS(INDIRECT("'"&amp;$A592&amp;"'!"&amp;"$D:$D"),INDIRECT("'"&amp;$A592&amp;"'!"&amp;"$B:$B"),$D592,INDIRECT("'"&amp;$A592&amp;"'!"&amp;"$C:$C"),$E592,INDIRECT("'"&amp;$A592&amp;"'!"&amp;"$E:$E"),"&lt;="&amp;$G592,INDIRECT("'"&amp;$A592&amp;"'!"&amp;"$F:$F"),"&gt;="&amp;$G592)</f>
        <v>0</v>
      </c>
      <c r="G592" s="217">
        <f>DATE(B592,1,1)</f>
        <v>48580</v>
      </c>
      <c r="H592" s="210"/>
      <c r="I592" s="220" t="s">
        <v>112</v>
      </c>
      <c r="J592" s="215"/>
      <c r="K592" s="214"/>
      <c r="L592" s="209"/>
    </row>
    <row r="593" spans="1:12" s="139" customFormat="1" ht="14.75" x14ac:dyDescent="0.75">
      <c r="A593" s="184" t="s">
        <v>238</v>
      </c>
      <c r="B593" s="184">
        <v>2033</v>
      </c>
      <c r="C593" s="134" t="s">
        <v>11</v>
      </c>
      <c r="D593" s="184" t="s">
        <v>89</v>
      </c>
      <c r="E593" s="184" t="s">
        <v>274</v>
      </c>
      <c r="F593" s="130">
        <f ca="1">SUMIFS(INDIRECT("'"&amp;$A593&amp;"'!"&amp;"$D:$D"),INDIRECT("'"&amp;$A593&amp;"'!"&amp;"$B:$B"),$D593,INDIRECT("'"&amp;$A593&amp;"'!"&amp;"$C:$C"),$E593,INDIRECT("'"&amp;$A593&amp;"'!"&amp;"$E:$E"),"&lt;="&amp;$G593,INDIRECT("'"&amp;$A593&amp;"'!"&amp;"$F:$F"),"&gt;="&amp;$G593)</f>
        <v>-2400</v>
      </c>
      <c r="G593" s="217">
        <f>DATE(B593,1,1)</f>
        <v>48580</v>
      </c>
      <c r="H593" s="134"/>
      <c r="I593" s="220" t="s">
        <v>112</v>
      </c>
      <c r="J593" s="218"/>
      <c r="K593" s="225"/>
      <c r="L593" s="224"/>
    </row>
    <row r="594" spans="1:12" s="139" customFormat="1" ht="14.75" x14ac:dyDescent="0.75">
      <c r="A594" s="184" t="s">
        <v>238</v>
      </c>
      <c r="B594" s="184">
        <v>2033</v>
      </c>
      <c r="C594" s="134" t="s">
        <v>11</v>
      </c>
      <c r="D594" s="168" t="s">
        <v>87</v>
      </c>
      <c r="E594" s="168" t="s">
        <v>5</v>
      </c>
      <c r="F594" s="130">
        <f ca="1">SUMIFS(INDIRECT("'"&amp;$A594&amp;"'!"&amp;"$D:$D"),INDIRECT("'"&amp;$A594&amp;"'!"&amp;"$B:$B"),$D594,INDIRECT("'"&amp;$A594&amp;"'!"&amp;"$C:$C"),$E594,INDIRECT("'"&amp;$A594&amp;"'!"&amp;"$E:$E"),"&lt;="&amp;$G594,INDIRECT("'"&amp;$A594&amp;"'!"&amp;"$F:$F"),"&gt;="&amp;$G594)</f>
        <v>-200</v>
      </c>
      <c r="G594" s="217">
        <f>DATE(B594,1,1)</f>
        <v>48580</v>
      </c>
      <c r="I594" s="220" t="s">
        <v>112</v>
      </c>
      <c r="J594" s="215"/>
      <c r="K594" s="214"/>
      <c r="L594" s="209"/>
    </row>
    <row r="595" spans="1:12" s="139" customFormat="1" ht="14.75" x14ac:dyDescent="0.75">
      <c r="A595" s="184" t="s">
        <v>238</v>
      </c>
      <c r="B595" s="184">
        <v>2033</v>
      </c>
      <c r="C595" s="134" t="s">
        <v>15</v>
      </c>
      <c r="D595" s="168" t="s">
        <v>57</v>
      </c>
      <c r="E595" s="168" t="s">
        <v>74</v>
      </c>
      <c r="F595" s="130">
        <f ca="1">SUMIFS(INDIRECT("'"&amp;$A595&amp;"'!"&amp;"$D:$D"),INDIRECT("'"&amp;$A595&amp;"'!"&amp;"$B:$B"),$D595,INDIRECT("'"&amp;$A595&amp;"'!"&amp;"$C:$C"),$E595,INDIRECT("'"&amp;$A595&amp;"'!"&amp;"$E:$E"),"&lt;="&amp;$G595,INDIRECT("'"&amp;$A595&amp;"'!"&amp;"$F:$F"),"&gt;="&amp;$G595)</f>
        <v>0</v>
      </c>
      <c r="G595" s="217">
        <f>DATE(B595,1,1)</f>
        <v>48580</v>
      </c>
      <c r="H595" s="210"/>
      <c r="I595" s="216" t="s">
        <v>112</v>
      </c>
      <c r="J595" s="215"/>
      <c r="K595" s="214"/>
      <c r="L595" s="209"/>
    </row>
    <row r="596" spans="1:12" s="139" customFormat="1" ht="14.75" x14ac:dyDescent="0.75">
      <c r="A596" s="184" t="s">
        <v>238</v>
      </c>
      <c r="B596" s="184">
        <v>2033</v>
      </c>
      <c r="C596" s="134" t="s">
        <v>11</v>
      </c>
      <c r="D596" s="168" t="s">
        <v>86</v>
      </c>
      <c r="E596" s="168" t="s">
        <v>5</v>
      </c>
      <c r="F596" s="130">
        <f ca="1">SUMIFS(INDIRECT("'"&amp;$A596&amp;"'!"&amp;"$D:$D"),INDIRECT("'"&amp;$A596&amp;"'!"&amp;"$B:$B"),$D596,INDIRECT("'"&amp;$A596&amp;"'!"&amp;"$C:$C"),$E596,INDIRECT("'"&amp;$A596&amp;"'!"&amp;"$E:$E"),"&lt;="&amp;$G596,INDIRECT("'"&amp;$A596&amp;"'!"&amp;"$F:$F"),"&gt;="&amp;$G596)</f>
        <v>-300</v>
      </c>
      <c r="G596" s="217">
        <f>DATE(B596,1,1)</f>
        <v>48580</v>
      </c>
      <c r="I596" s="220" t="s">
        <v>112</v>
      </c>
      <c r="J596" s="215"/>
      <c r="K596" s="214"/>
      <c r="L596" s="209"/>
    </row>
    <row r="597" spans="1:12" s="139" customFormat="1" ht="14.75" x14ac:dyDescent="0.75">
      <c r="A597" s="184" t="s">
        <v>238</v>
      </c>
      <c r="B597" s="184">
        <v>2033</v>
      </c>
      <c r="C597" s="134" t="s">
        <v>10</v>
      </c>
      <c r="D597" s="184" t="s">
        <v>98</v>
      </c>
      <c r="E597" s="184" t="s">
        <v>97</v>
      </c>
      <c r="F597" s="130">
        <f ca="1">SUMIFS(INDIRECT("'"&amp;$A597&amp;"'!"&amp;"$D:$D"),INDIRECT("'"&amp;$A597&amp;"'!"&amp;"$B:$B"),$D597,INDIRECT("'"&amp;$A597&amp;"'!"&amp;"$C:$C"),$E597,INDIRECT("'"&amp;$A597&amp;"'!"&amp;"$E:$E"),"&lt;="&amp;$G597,INDIRECT("'"&amp;$A597&amp;"'!"&amp;"$F:$F"),"&gt;="&amp;$G597)</f>
        <v>10800</v>
      </c>
      <c r="G597" s="217">
        <f>DATE(B597,1,1)</f>
        <v>48580</v>
      </c>
      <c r="H597" s="134"/>
      <c r="I597" s="220" t="s">
        <v>112</v>
      </c>
      <c r="J597" s="215"/>
      <c r="K597" s="214"/>
      <c r="L597" s="209"/>
    </row>
    <row r="598" spans="1:12" s="139" customFormat="1" ht="14.75" x14ac:dyDescent="0.75">
      <c r="A598" s="184" t="s">
        <v>238</v>
      </c>
      <c r="B598" s="184">
        <v>2033</v>
      </c>
      <c r="C598" s="134" t="s">
        <v>15</v>
      </c>
      <c r="D598" s="168" t="s">
        <v>57</v>
      </c>
      <c r="E598" s="168" t="s">
        <v>73</v>
      </c>
      <c r="F598" s="130">
        <f ca="1">SUMIFS(INDIRECT("'"&amp;$A598&amp;"'!"&amp;"$D:$D"),INDIRECT("'"&amp;$A598&amp;"'!"&amp;"$B:$B"),$D598,INDIRECT("'"&amp;$A598&amp;"'!"&amp;"$C:$C"),$E598,INDIRECT("'"&amp;$A598&amp;"'!"&amp;"$E:$E"),"&lt;="&amp;$G598,INDIRECT("'"&amp;$A598&amp;"'!"&amp;"$F:$F"),"&gt;="&amp;$G598)</f>
        <v>-176</v>
      </c>
      <c r="G598" s="217">
        <f>DATE(B598,1,1)</f>
        <v>48580</v>
      </c>
      <c r="H598" s="210"/>
      <c r="I598" s="216" t="s">
        <v>112</v>
      </c>
      <c r="J598" s="215"/>
      <c r="K598" s="214"/>
      <c r="L598" s="209"/>
    </row>
    <row r="599" spans="1:12" s="139" customFormat="1" ht="14.75" x14ac:dyDescent="0.75">
      <c r="A599" s="184" t="s">
        <v>238</v>
      </c>
      <c r="B599" s="184">
        <v>2033</v>
      </c>
      <c r="C599" s="134" t="s">
        <v>11</v>
      </c>
      <c r="D599" s="168" t="s">
        <v>93</v>
      </c>
      <c r="E599" s="168" t="s">
        <v>94</v>
      </c>
      <c r="F599" s="130">
        <f ca="1">SUMIFS(INDIRECT("'"&amp;$A599&amp;"'!"&amp;"$D:$D"),INDIRECT("'"&amp;$A599&amp;"'!"&amp;"$B:$B"),$D599,INDIRECT("'"&amp;$A599&amp;"'!"&amp;"$C:$C"),$E599,INDIRECT("'"&amp;$A599&amp;"'!"&amp;"$E:$E"),"&lt;="&amp;$G599,INDIRECT("'"&amp;$A599&amp;"'!"&amp;"$F:$F"),"&gt;="&amp;$G599)</f>
        <v>-420</v>
      </c>
      <c r="G599" s="217">
        <f>DATE(B599,1,1)</f>
        <v>48580</v>
      </c>
      <c r="I599" s="220" t="s">
        <v>112</v>
      </c>
      <c r="J599" s="215"/>
      <c r="K599" s="214"/>
      <c r="L599" s="209"/>
    </row>
    <row r="600" spans="1:12" s="139" customFormat="1" ht="14.75" x14ac:dyDescent="0.75">
      <c r="A600" s="184" t="s">
        <v>238</v>
      </c>
      <c r="B600" s="184">
        <v>2034</v>
      </c>
      <c r="C600" s="134" t="s">
        <v>11</v>
      </c>
      <c r="D600" s="168" t="s">
        <v>93</v>
      </c>
      <c r="E600" s="168" t="s">
        <v>95</v>
      </c>
      <c r="F600" s="130">
        <f ca="1">SUMIFS(INDIRECT("'"&amp;$A600&amp;"'!"&amp;"$D:$D"),INDIRECT("'"&amp;$A600&amp;"'!"&amp;"$B:$B"),$D600,INDIRECT("'"&amp;$A600&amp;"'!"&amp;"$C:$C"),$E600,INDIRECT("'"&amp;$A600&amp;"'!"&amp;"$E:$E"),"&lt;="&amp;$G600,INDIRECT("'"&amp;$A600&amp;"'!"&amp;"$F:$F"),"&gt;="&amp;$G600)</f>
        <v>-144</v>
      </c>
      <c r="G600" s="217">
        <f>DATE(B600,1,1)</f>
        <v>48945</v>
      </c>
      <c r="I600" s="220" t="s">
        <v>112</v>
      </c>
      <c r="J600" s="215"/>
      <c r="K600" s="214"/>
      <c r="L600" s="209"/>
    </row>
    <row r="601" spans="1:12" s="139" customFormat="1" ht="14.75" x14ac:dyDescent="0.75">
      <c r="A601" s="184" t="s">
        <v>238</v>
      </c>
      <c r="B601" s="184">
        <v>2034</v>
      </c>
      <c r="C601" s="134" t="s">
        <v>11</v>
      </c>
      <c r="D601" s="168" t="s">
        <v>93</v>
      </c>
      <c r="E601" s="168" t="s">
        <v>92</v>
      </c>
      <c r="F601" s="130">
        <f ca="1">SUMIFS(INDIRECT("'"&amp;$A601&amp;"'!"&amp;"$D:$D"),INDIRECT("'"&amp;$A601&amp;"'!"&amp;"$B:$B"),$D601,INDIRECT("'"&amp;$A601&amp;"'!"&amp;"$C:$C"),$E601,INDIRECT("'"&amp;$A601&amp;"'!"&amp;"$E:$E"),"&lt;="&amp;$G601,INDIRECT("'"&amp;$A601&amp;"'!"&amp;"$F:$F"),"&gt;="&amp;$G601)</f>
        <v>-250.56</v>
      </c>
      <c r="G601" s="217">
        <f>DATE(B601,1,1)</f>
        <v>48945</v>
      </c>
      <c r="I601" s="220" t="s">
        <v>112</v>
      </c>
      <c r="J601" s="215"/>
      <c r="K601" s="214"/>
      <c r="L601" s="209"/>
    </row>
    <row r="602" spans="1:12" s="139" customFormat="1" ht="14.75" x14ac:dyDescent="0.75">
      <c r="A602" s="184" t="s">
        <v>238</v>
      </c>
      <c r="B602" s="184">
        <v>2034</v>
      </c>
      <c r="C602" s="134" t="s">
        <v>11</v>
      </c>
      <c r="D602" s="184" t="s">
        <v>88</v>
      </c>
      <c r="E602" s="168" t="s">
        <v>5</v>
      </c>
      <c r="F602" s="130">
        <f ca="1">SUMIFS(INDIRECT("'"&amp;$A602&amp;"'!"&amp;"$D:$D"),INDIRECT("'"&amp;$A602&amp;"'!"&amp;"$B:$B"),$D602,INDIRECT("'"&amp;$A602&amp;"'!"&amp;"$C:$C"),$E602,INDIRECT("'"&amp;$A602&amp;"'!"&amp;"$E:$E"),"&lt;="&amp;$G602,INDIRECT("'"&amp;$A602&amp;"'!"&amp;"$F:$F"),"&gt;="&amp;$G602)</f>
        <v>0</v>
      </c>
      <c r="G602" s="217">
        <f>DATE(B602,1,1)</f>
        <v>48945</v>
      </c>
      <c r="H602" s="210"/>
      <c r="I602" s="220" t="s">
        <v>112</v>
      </c>
      <c r="J602" s="215"/>
      <c r="K602" s="214"/>
      <c r="L602" s="209"/>
    </row>
    <row r="603" spans="1:12" s="139" customFormat="1" ht="14.75" x14ac:dyDescent="0.75">
      <c r="A603" s="184" t="s">
        <v>238</v>
      </c>
      <c r="B603" s="184">
        <v>2034</v>
      </c>
      <c r="C603" s="134" t="s">
        <v>11</v>
      </c>
      <c r="D603" s="184" t="s">
        <v>89</v>
      </c>
      <c r="E603" s="184" t="s">
        <v>274</v>
      </c>
      <c r="F603" s="130">
        <f ca="1">SUMIFS(INDIRECT("'"&amp;$A603&amp;"'!"&amp;"$D:$D"),INDIRECT("'"&amp;$A603&amp;"'!"&amp;"$B:$B"),$D603,INDIRECT("'"&amp;$A603&amp;"'!"&amp;"$C:$C"),$E603,INDIRECT("'"&amp;$A603&amp;"'!"&amp;"$E:$E"),"&lt;="&amp;$G603,INDIRECT("'"&amp;$A603&amp;"'!"&amp;"$F:$F"),"&gt;="&amp;$G603)</f>
        <v>-2400</v>
      </c>
      <c r="G603" s="217">
        <f>DATE(B603,1,1)</f>
        <v>48945</v>
      </c>
      <c r="H603" s="134"/>
      <c r="I603" s="220" t="s">
        <v>112</v>
      </c>
      <c r="J603" s="218"/>
      <c r="K603" s="225"/>
      <c r="L603" s="224"/>
    </row>
    <row r="604" spans="1:12" s="139" customFormat="1" ht="14.75" x14ac:dyDescent="0.75">
      <c r="A604" s="184" t="s">
        <v>238</v>
      </c>
      <c r="B604" s="184">
        <v>2034</v>
      </c>
      <c r="C604" s="134" t="s">
        <v>11</v>
      </c>
      <c r="D604" s="168" t="s">
        <v>87</v>
      </c>
      <c r="E604" s="168" t="s">
        <v>5</v>
      </c>
      <c r="F604" s="130">
        <f ca="1">SUMIFS(INDIRECT("'"&amp;$A604&amp;"'!"&amp;"$D:$D"),INDIRECT("'"&amp;$A604&amp;"'!"&amp;"$B:$B"),$D604,INDIRECT("'"&amp;$A604&amp;"'!"&amp;"$C:$C"),$E604,INDIRECT("'"&amp;$A604&amp;"'!"&amp;"$E:$E"),"&lt;="&amp;$G604,INDIRECT("'"&amp;$A604&amp;"'!"&amp;"$F:$F"),"&gt;="&amp;$G604)</f>
        <v>-200</v>
      </c>
      <c r="G604" s="217">
        <f>DATE(B604,1,1)</f>
        <v>48945</v>
      </c>
      <c r="I604" s="220" t="s">
        <v>112</v>
      </c>
      <c r="J604" s="215"/>
      <c r="K604" s="214"/>
      <c r="L604" s="209"/>
    </row>
    <row r="605" spans="1:12" s="139" customFormat="1" ht="14.75" x14ac:dyDescent="0.75">
      <c r="A605" s="184" t="s">
        <v>238</v>
      </c>
      <c r="B605" s="184">
        <v>2034</v>
      </c>
      <c r="C605" s="134" t="s">
        <v>15</v>
      </c>
      <c r="D605" s="168" t="s">
        <v>57</v>
      </c>
      <c r="E605" s="168" t="s">
        <v>74</v>
      </c>
      <c r="F605" s="130">
        <f ca="1">SUMIFS(INDIRECT("'"&amp;$A605&amp;"'!"&amp;"$D:$D"),INDIRECT("'"&amp;$A605&amp;"'!"&amp;"$B:$B"),$D605,INDIRECT("'"&amp;$A605&amp;"'!"&amp;"$C:$C"),$E605,INDIRECT("'"&amp;$A605&amp;"'!"&amp;"$E:$E"),"&lt;="&amp;$G605,INDIRECT("'"&amp;$A605&amp;"'!"&amp;"$F:$F"),"&gt;="&amp;$G605)</f>
        <v>0</v>
      </c>
      <c r="G605" s="217">
        <f>DATE(B605,1,1)</f>
        <v>48945</v>
      </c>
      <c r="H605" s="210"/>
      <c r="I605" s="216" t="s">
        <v>112</v>
      </c>
      <c r="J605" s="215"/>
      <c r="K605" s="214"/>
      <c r="L605" s="209"/>
    </row>
    <row r="606" spans="1:12" s="139" customFormat="1" ht="14.75" x14ac:dyDescent="0.75">
      <c r="A606" s="184" t="s">
        <v>238</v>
      </c>
      <c r="B606" s="184">
        <v>2034</v>
      </c>
      <c r="C606" s="134" t="s">
        <v>11</v>
      </c>
      <c r="D606" s="168" t="s">
        <v>86</v>
      </c>
      <c r="E606" s="168" t="s">
        <v>5</v>
      </c>
      <c r="F606" s="130">
        <f ca="1">SUMIFS(INDIRECT("'"&amp;$A606&amp;"'!"&amp;"$D:$D"),INDIRECT("'"&amp;$A606&amp;"'!"&amp;"$B:$B"),$D606,INDIRECT("'"&amp;$A606&amp;"'!"&amp;"$C:$C"),$E606,INDIRECT("'"&amp;$A606&amp;"'!"&amp;"$E:$E"),"&lt;="&amp;$G606,INDIRECT("'"&amp;$A606&amp;"'!"&amp;"$F:$F"),"&gt;="&amp;$G606)</f>
        <v>-300</v>
      </c>
      <c r="G606" s="217">
        <f>DATE(B606,1,1)</f>
        <v>48945</v>
      </c>
      <c r="I606" s="220" t="s">
        <v>112</v>
      </c>
      <c r="J606" s="215"/>
      <c r="K606" s="214"/>
      <c r="L606" s="209"/>
    </row>
    <row r="607" spans="1:12" s="139" customFormat="1" ht="14.75" x14ac:dyDescent="0.75">
      <c r="A607" s="184" t="s">
        <v>238</v>
      </c>
      <c r="B607" s="184">
        <v>2034</v>
      </c>
      <c r="C607" s="134" t="s">
        <v>10</v>
      </c>
      <c r="D607" s="184" t="s">
        <v>98</v>
      </c>
      <c r="E607" s="184" t="s">
        <v>97</v>
      </c>
      <c r="F607" s="130">
        <f ca="1">SUMIFS(INDIRECT("'"&amp;$A607&amp;"'!"&amp;"$D:$D"),INDIRECT("'"&amp;$A607&amp;"'!"&amp;"$B:$B"),$D607,INDIRECT("'"&amp;$A607&amp;"'!"&amp;"$C:$C"),$E607,INDIRECT("'"&amp;$A607&amp;"'!"&amp;"$E:$E"),"&lt;="&amp;$G607,INDIRECT("'"&amp;$A607&amp;"'!"&amp;"$F:$F"),"&gt;="&amp;$G607)</f>
        <v>10800</v>
      </c>
      <c r="G607" s="217">
        <f>DATE(B607,1,1)</f>
        <v>48945</v>
      </c>
      <c r="H607" s="134"/>
      <c r="I607" s="220" t="s">
        <v>112</v>
      </c>
      <c r="J607" s="215"/>
      <c r="K607" s="214"/>
      <c r="L607" s="209"/>
    </row>
    <row r="608" spans="1:12" s="139" customFormat="1" ht="14.75" x14ac:dyDescent="0.75">
      <c r="A608" s="184" t="s">
        <v>238</v>
      </c>
      <c r="B608" s="184">
        <v>2034</v>
      </c>
      <c r="C608" s="134" t="s">
        <v>15</v>
      </c>
      <c r="D608" s="168" t="s">
        <v>57</v>
      </c>
      <c r="E608" s="168" t="s">
        <v>73</v>
      </c>
      <c r="F608" s="130">
        <f ca="1">SUMIFS(INDIRECT("'"&amp;$A608&amp;"'!"&amp;"$D:$D"),INDIRECT("'"&amp;$A608&amp;"'!"&amp;"$B:$B"),$D608,INDIRECT("'"&amp;$A608&amp;"'!"&amp;"$C:$C"),$E608,INDIRECT("'"&amp;$A608&amp;"'!"&amp;"$E:$E"),"&lt;="&amp;$G608,INDIRECT("'"&amp;$A608&amp;"'!"&amp;"$F:$F"),"&gt;="&amp;$G608)</f>
        <v>-176</v>
      </c>
      <c r="G608" s="217">
        <f>DATE(B608,1,1)</f>
        <v>48945</v>
      </c>
      <c r="H608" s="210"/>
      <c r="I608" s="216" t="s">
        <v>112</v>
      </c>
      <c r="J608" s="215"/>
      <c r="K608" s="214"/>
      <c r="L608" s="209"/>
    </row>
    <row r="609" spans="1:12" s="139" customFormat="1" ht="14.75" x14ac:dyDescent="0.75">
      <c r="A609" s="184" t="s">
        <v>238</v>
      </c>
      <c r="B609" s="184">
        <v>2034</v>
      </c>
      <c r="C609" s="134" t="s">
        <v>11</v>
      </c>
      <c r="D609" s="168" t="s">
        <v>93</v>
      </c>
      <c r="E609" s="168" t="s">
        <v>94</v>
      </c>
      <c r="F609" s="130">
        <f ca="1">SUMIFS(INDIRECT("'"&amp;$A609&amp;"'!"&amp;"$D:$D"),INDIRECT("'"&amp;$A609&amp;"'!"&amp;"$B:$B"),$D609,INDIRECT("'"&amp;$A609&amp;"'!"&amp;"$C:$C"),$E609,INDIRECT("'"&amp;$A609&amp;"'!"&amp;"$E:$E"),"&lt;="&amp;$G609,INDIRECT("'"&amp;$A609&amp;"'!"&amp;"$F:$F"),"&gt;="&amp;$G609)</f>
        <v>-420</v>
      </c>
      <c r="G609" s="217">
        <f>DATE(B609,1,1)</f>
        <v>48945</v>
      </c>
      <c r="I609" s="220" t="s">
        <v>112</v>
      </c>
      <c r="J609" s="215"/>
      <c r="K609" s="214"/>
      <c r="L609" s="209"/>
    </row>
    <row r="610" spans="1:12" s="139" customFormat="1" ht="14.75" x14ac:dyDescent="0.75">
      <c r="A610" s="184" t="s">
        <v>238</v>
      </c>
      <c r="B610" s="184">
        <v>2035</v>
      </c>
      <c r="C610" s="134" t="s">
        <v>11</v>
      </c>
      <c r="D610" s="168" t="s">
        <v>93</v>
      </c>
      <c r="E610" s="168" t="s">
        <v>95</v>
      </c>
      <c r="F610" s="130">
        <f ca="1">SUMIFS(INDIRECT("'"&amp;$A610&amp;"'!"&amp;"$D:$D"),INDIRECT("'"&amp;$A610&amp;"'!"&amp;"$B:$B"),$D610,INDIRECT("'"&amp;$A610&amp;"'!"&amp;"$C:$C"),$E610,INDIRECT("'"&amp;$A610&amp;"'!"&amp;"$E:$E"),"&lt;="&amp;$G610,INDIRECT("'"&amp;$A610&amp;"'!"&amp;"$F:$F"),"&gt;="&amp;$G610)</f>
        <v>-144</v>
      </c>
      <c r="G610" s="217">
        <f>DATE(B610,1,1)</f>
        <v>49310</v>
      </c>
      <c r="I610" s="220" t="s">
        <v>112</v>
      </c>
      <c r="J610" s="215"/>
      <c r="K610" s="214"/>
      <c r="L610" s="209"/>
    </row>
    <row r="611" spans="1:12" s="139" customFormat="1" ht="14.75" x14ac:dyDescent="0.75">
      <c r="A611" s="184" t="s">
        <v>238</v>
      </c>
      <c r="B611" s="184">
        <v>2035</v>
      </c>
      <c r="C611" s="134" t="s">
        <v>11</v>
      </c>
      <c r="D611" s="168" t="s">
        <v>93</v>
      </c>
      <c r="E611" s="168" t="s">
        <v>92</v>
      </c>
      <c r="F611" s="130">
        <f ca="1">SUMIFS(INDIRECT("'"&amp;$A611&amp;"'!"&amp;"$D:$D"),INDIRECT("'"&amp;$A611&amp;"'!"&amp;"$B:$B"),$D611,INDIRECT("'"&amp;$A611&amp;"'!"&amp;"$C:$C"),$E611,INDIRECT("'"&amp;$A611&amp;"'!"&amp;"$E:$E"),"&lt;="&amp;$G611,INDIRECT("'"&amp;$A611&amp;"'!"&amp;"$F:$F"),"&gt;="&amp;$G611)</f>
        <v>-250.56</v>
      </c>
      <c r="G611" s="217">
        <f>DATE(B611,1,1)</f>
        <v>49310</v>
      </c>
      <c r="I611" s="220" t="s">
        <v>112</v>
      </c>
      <c r="J611" s="215"/>
      <c r="K611" s="214"/>
      <c r="L611" s="209"/>
    </row>
    <row r="612" spans="1:12" s="139" customFormat="1" ht="14.75" x14ac:dyDescent="0.75">
      <c r="A612" s="184" t="s">
        <v>238</v>
      </c>
      <c r="B612" s="184">
        <v>2035</v>
      </c>
      <c r="C612" s="134" t="s">
        <v>11</v>
      </c>
      <c r="D612" s="184" t="s">
        <v>88</v>
      </c>
      <c r="E612" s="168" t="s">
        <v>5</v>
      </c>
      <c r="F612" s="130">
        <f ca="1">SUMIFS(INDIRECT("'"&amp;$A612&amp;"'!"&amp;"$D:$D"),INDIRECT("'"&amp;$A612&amp;"'!"&amp;"$B:$B"),$D612,INDIRECT("'"&amp;$A612&amp;"'!"&amp;"$C:$C"),$E612,INDIRECT("'"&amp;$A612&amp;"'!"&amp;"$E:$E"),"&lt;="&amp;$G612,INDIRECT("'"&amp;$A612&amp;"'!"&amp;"$F:$F"),"&gt;="&amp;$G612)</f>
        <v>0</v>
      </c>
      <c r="G612" s="217">
        <f>DATE(B612,1,1)</f>
        <v>49310</v>
      </c>
      <c r="H612" s="210"/>
      <c r="I612" s="220" t="s">
        <v>112</v>
      </c>
      <c r="J612" s="215"/>
      <c r="K612" s="214"/>
      <c r="L612" s="209"/>
    </row>
    <row r="613" spans="1:12" s="139" customFormat="1" ht="14.75" x14ac:dyDescent="0.75">
      <c r="A613" s="184" t="s">
        <v>238</v>
      </c>
      <c r="B613" s="184">
        <v>2035</v>
      </c>
      <c r="C613" s="134" t="s">
        <v>11</v>
      </c>
      <c r="D613" s="184" t="s">
        <v>89</v>
      </c>
      <c r="E613" s="184" t="s">
        <v>274</v>
      </c>
      <c r="F613" s="130">
        <f ca="1">SUMIFS(INDIRECT("'"&amp;$A613&amp;"'!"&amp;"$D:$D"),INDIRECT("'"&amp;$A613&amp;"'!"&amp;"$B:$B"),$D613,INDIRECT("'"&amp;$A613&amp;"'!"&amp;"$C:$C"),$E613,INDIRECT("'"&amp;$A613&amp;"'!"&amp;"$E:$E"),"&lt;="&amp;$G613,INDIRECT("'"&amp;$A613&amp;"'!"&amp;"$F:$F"),"&gt;="&amp;$G613)</f>
        <v>-2400</v>
      </c>
      <c r="G613" s="217">
        <f>DATE(B613,1,1)</f>
        <v>49310</v>
      </c>
      <c r="H613" s="134"/>
      <c r="I613" s="220" t="s">
        <v>112</v>
      </c>
      <c r="J613" s="218"/>
      <c r="K613" s="225"/>
      <c r="L613" s="224"/>
    </row>
    <row r="614" spans="1:12" s="139" customFormat="1" ht="14.75" x14ac:dyDescent="0.75">
      <c r="A614" s="184" t="s">
        <v>238</v>
      </c>
      <c r="B614" s="184">
        <v>2035</v>
      </c>
      <c r="C614" s="134" t="s">
        <v>11</v>
      </c>
      <c r="D614" s="168" t="s">
        <v>87</v>
      </c>
      <c r="E614" s="168" t="s">
        <v>5</v>
      </c>
      <c r="F614" s="130">
        <f ca="1">SUMIFS(INDIRECT("'"&amp;$A614&amp;"'!"&amp;"$D:$D"),INDIRECT("'"&amp;$A614&amp;"'!"&amp;"$B:$B"),$D614,INDIRECT("'"&amp;$A614&amp;"'!"&amp;"$C:$C"),$E614,INDIRECT("'"&amp;$A614&amp;"'!"&amp;"$E:$E"),"&lt;="&amp;$G614,INDIRECT("'"&amp;$A614&amp;"'!"&amp;"$F:$F"),"&gt;="&amp;$G614)</f>
        <v>-200</v>
      </c>
      <c r="G614" s="217">
        <f>DATE(B614,1,1)</f>
        <v>49310</v>
      </c>
      <c r="I614" s="220" t="s">
        <v>112</v>
      </c>
      <c r="J614" s="215"/>
      <c r="K614" s="214"/>
      <c r="L614" s="209"/>
    </row>
    <row r="615" spans="1:12" s="139" customFormat="1" ht="14.75" x14ac:dyDescent="0.75">
      <c r="A615" s="184" t="s">
        <v>238</v>
      </c>
      <c r="B615" s="184">
        <v>2035</v>
      </c>
      <c r="C615" s="134" t="s">
        <v>15</v>
      </c>
      <c r="D615" s="168" t="s">
        <v>57</v>
      </c>
      <c r="E615" s="168" t="s">
        <v>74</v>
      </c>
      <c r="F615" s="130">
        <f ca="1">SUMIFS(INDIRECT("'"&amp;$A615&amp;"'!"&amp;"$D:$D"),INDIRECT("'"&amp;$A615&amp;"'!"&amp;"$B:$B"),$D615,INDIRECT("'"&amp;$A615&amp;"'!"&amp;"$C:$C"),$E615,INDIRECT("'"&amp;$A615&amp;"'!"&amp;"$E:$E"),"&lt;="&amp;$G615,INDIRECT("'"&amp;$A615&amp;"'!"&amp;"$F:$F"),"&gt;="&amp;$G615)</f>
        <v>0</v>
      </c>
      <c r="G615" s="217">
        <f>DATE(B615,1,1)</f>
        <v>49310</v>
      </c>
      <c r="H615" s="210"/>
      <c r="I615" s="216" t="s">
        <v>112</v>
      </c>
      <c r="J615" s="215"/>
      <c r="K615" s="214"/>
      <c r="L615" s="209"/>
    </row>
    <row r="616" spans="1:12" s="139" customFormat="1" ht="14.75" x14ac:dyDescent="0.75">
      <c r="A616" s="184" t="s">
        <v>238</v>
      </c>
      <c r="B616" s="184">
        <v>2035</v>
      </c>
      <c r="C616" s="134" t="s">
        <v>11</v>
      </c>
      <c r="D616" s="168" t="s">
        <v>86</v>
      </c>
      <c r="E616" s="168" t="s">
        <v>5</v>
      </c>
      <c r="F616" s="130">
        <f ca="1">SUMIFS(INDIRECT("'"&amp;$A616&amp;"'!"&amp;"$D:$D"),INDIRECT("'"&amp;$A616&amp;"'!"&amp;"$B:$B"),$D616,INDIRECT("'"&amp;$A616&amp;"'!"&amp;"$C:$C"),$E616,INDIRECT("'"&amp;$A616&amp;"'!"&amp;"$E:$E"),"&lt;="&amp;$G616,INDIRECT("'"&amp;$A616&amp;"'!"&amp;"$F:$F"),"&gt;="&amp;$G616)</f>
        <v>-300</v>
      </c>
      <c r="G616" s="217">
        <f>DATE(B616,1,1)</f>
        <v>49310</v>
      </c>
      <c r="I616" s="220" t="s">
        <v>112</v>
      </c>
      <c r="J616" s="215"/>
      <c r="K616" s="214"/>
      <c r="L616" s="209"/>
    </row>
    <row r="617" spans="1:12" s="139" customFormat="1" ht="14.75" x14ac:dyDescent="0.75">
      <c r="A617" s="184" t="s">
        <v>238</v>
      </c>
      <c r="B617" s="184">
        <v>2035</v>
      </c>
      <c r="C617" s="134" t="s">
        <v>10</v>
      </c>
      <c r="D617" s="184" t="s">
        <v>98</v>
      </c>
      <c r="E617" s="184" t="s">
        <v>97</v>
      </c>
      <c r="F617" s="130">
        <f ca="1">SUMIFS(INDIRECT("'"&amp;$A617&amp;"'!"&amp;"$D:$D"),INDIRECT("'"&amp;$A617&amp;"'!"&amp;"$B:$B"),$D617,INDIRECT("'"&amp;$A617&amp;"'!"&amp;"$C:$C"),$E617,INDIRECT("'"&amp;$A617&amp;"'!"&amp;"$E:$E"),"&lt;="&amp;$G617,INDIRECT("'"&amp;$A617&amp;"'!"&amp;"$F:$F"),"&gt;="&amp;$G617)</f>
        <v>10800</v>
      </c>
      <c r="G617" s="217">
        <f>DATE(B617,1,1)</f>
        <v>49310</v>
      </c>
      <c r="H617" s="134"/>
      <c r="I617" s="220" t="s">
        <v>112</v>
      </c>
      <c r="J617" s="215"/>
      <c r="K617" s="214"/>
      <c r="L617" s="209"/>
    </row>
    <row r="618" spans="1:12" s="139" customFormat="1" ht="14.75" x14ac:dyDescent="0.75">
      <c r="A618" s="184" t="s">
        <v>238</v>
      </c>
      <c r="B618" s="184">
        <v>2035</v>
      </c>
      <c r="C618" s="134" t="s">
        <v>15</v>
      </c>
      <c r="D618" s="168" t="s">
        <v>57</v>
      </c>
      <c r="E618" s="168" t="s">
        <v>73</v>
      </c>
      <c r="F618" s="130">
        <f ca="1">SUMIFS(INDIRECT("'"&amp;$A618&amp;"'!"&amp;"$D:$D"),INDIRECT("'"&amp;$A618&amp;"'!"&amp;"$B:$B"),$D618,INDIRECT("'"&amp;$A618&amp;"'!"&amp;"$C:$C"),$E618,INDIRECT("'"&amp;$A618&amp;"'!"&amp;"$E:$E"),"&lt;="&amp;$G618,INDIRECT("'"&amp;$A618&amp;"'!"&amp;"$F:$F"),"&gt;="&amp;$G618)</f>
        <v>-176</v>
      </c>
      <c r="G618" s="217">
        <f>DATE(B618,1,1)</f>
        <v>49310</v>
      </c>
      <c r="H618" s="210"/>
      <c r="I618" s="216" t="s">
        <v>112</v>
      </c>
      <c r="J618" s="215"/>
      <c r="K618" s="214"/>
      <c r="L618" s="209"/>
    </row>
    <row r="619" spans="1:12" s="139" customFormat="1" ht="14.75" x14ac:dyDescent="0.75">
      <c r="A619" s="184" t="s">
        <v>238</v>
      </c>
      <c r="B619" s="184">
        <v>2035</v>
      </c>
      <c r="C619" s="134" t="s">
        <v>11</v>
      </c>
      <c r="D619" s="168" t="s">
        <v>93</v>
      </c>
      <c r="E619" s="168" t="s">
        <v>94</v>
      </c>
      <c r="F619" s="130">
        <f ca="1">SUMIFS(INDIRECT("'"&amp;$A619&amp;"'!"&amp;"$D:$D"),INDIRECT("'"&amp;$A619&amp;"'!"&amp;"$B:$B"),$D619,INDIRECT("'"&amp;$A619&amp;"'!"&amp;"$C:$C"),$E619,INDIRECT("'"&amp;$A619&amp;"'!"&amp;"$E:$E"),"&lt;="&amp;$G619,INDIRECT("'"&amp;$A619&amp;"'!"&amp;"$F:$F"),"&gt;="&amp;$G619)</f>
        <v>-420</v>
      </c>
      <c r="G619" s="217">
        <f>DATE(B619,1,1)</f>
        <v>49310</v>
      </c>
      <c r="I619" s="220" t="s">
        <v>112</v>
      </c>
      <c r="J619" s="215"/>
      <c r="K619" s="214"/>
      <c r="L619" s="209"/>
    </row>
    <row r="620" spans="1:12" s="139" customFormat="1" ht="14.75" x14ac:dyDescent="0.75">
      <c r="A620" s="184" t="s">
        <v>238</v>
      </c>
      <c r="B620" s="184">
        <v>2036</v>
      </c>
      <c r="C620" s="134" t="s">
        <v>11</v>
      </c>
      <c r="D620" s="168" t="s">
        <v>93</v>
      </c>
      <c r="E620" s="168" t="s">
        <v>95</v>
      </c>
      <c r="F620" s="130">
        <f ca="1">SUMIFS(INDIRECT("'"&amp;$A620&amp;"'!"&amp;"$D:$D"),INDIRECT("'"&amp;$A620&amp;"'!"&amp;"$B:$B"),$D620,INDIRECT("'"&amp;$A620&amp;"'!"&amp;"$C:$C"),$E620,INDIRECT("'"&amp;$A620&amp;"'!"&amp;"$E:$E"),"&lt;="&amp;$G620,INDIRECT("'"&amp;$A620&amp;"'!"&amp;"$F:$F"),"&gt;="&amp;$G620)</f>
        <v>-144</v>
      </c>
      <c r="G620" s="217">
        <f>DATE(B620,1,1)</f>
        <v>49675</v>
      </c>
      <c r="I620" s="220" t="s">
        <v>112</v>
      </c>
      <c r="J620" s="215"/>
      <c r="K620" s="214"/>
      <c r="L620" s="209"/>
    </row>
    <row r="621" spans="1:12" s="139" customFormat="1" ht="14.75" x14ac:dyDescent="0.75">
      <c r="A621" s="184" t="s">
        <v>238</v>
      </c>
      <c r="B621" s="184">
        <v>2036</v>
      </c>
      <c r="C621" s="134" t="s">
        <v>11</v>
      </c>
      <c r="D621" s="168" t="s">
        <v>93</v>
      </c>
      <c r="E621" s="168" t="s">
        <v>92</v>
      </c>
      <c r="F621" s="130">
        <f ca="1">SUMIFS(INDIRECT("'"&amp;$A621&amp;"'!"&amp;"$D:$D"),INDIRECT("'"&amp;$A621&amp;"'!"&amp;"$B:$B"),$D621,INDIRECT("'"&amp;$A621&amp;"'!"&amp;"$C:$C"),$E621,INDIRECT("'"&amp;$A621&amp;"'!"&amp;"$E:$E"),"&lt;="&amp;$G621,INDIRECT("'"&amp;$A621&amp;"'!"&amp;"$F:$F"),"&gt;="&amp;$G621)</f>
        <v>-250.56</v>
      </c>
      <c r="G621" s="217">
        <f>DATE(B621,1,1)</f>
        <v>49675</v>
      </c>
      <c r="I621" s="220" t="s">
        <v>112</v>
      </c>
      <c r="J621" s="215"/>
      <c r="K621" s="214"/>
      <c r="L621" s="209"/>
    </row>
    <row r="622" spans="1:12" s="139" customFormat="1" ht="14.75" x14ac:dyDescent="0.75">
      <c r="A622" s="184" t="s">
        <v>238</v>
      </c>
      <c r="B622" s="184">
        <v>2036</v>
      </c>
      <c r="C622" s="134" t="s">
        <v>11</v>
      </c>
      <c r="D622" s="184" t="s">
        <v>88</v>
      </c>
      <c r="E622" s="168" t="s">
        <v>5</v>
      </c>
      <c r="F622" s="130">
        <f ca="1">SUMIFS(INDIRECT("'"&amp;$A622&amp;"'!"&amp;"$D:$D"),INDIRECT("'"&amp;$A622&amp;"'!"&amp;"$B:$B"),$D622,INDIRECT("'"&amp;$A622&amp;"'!"&amp;"$C:$C"),$E622,INDIRECT("'"&amp;$A622&amp;"'!"&amp;"$E:$E"),"&lt;="&amp;$G622,INDIRECT("'"&amp;$A622&amp;"'!"&amp;"$F:$F"),"&gt;="&amp;$G622)</f>
        <v>0</v>
      </c>
      <c r="G622" s="217">
        <f>DATE(B622,1,1)</f>
        <v>49675</v>
      </c>
      <c r="H622" s="210"/>
      <c r="I622" s="220" t="s">
        <v>112</v>
      </c>
      <c r="J622" s="215"/>
      <c r="K622" s="214"/>
      <c r="L622" s="209"/>
    </row>
    <row r="623" spans="1:12" s="139" customFormat="1" ht="14.75" x14ac:dyDescent="0.75">
      <c r="A623" s="184" t="s">
        <v>238</v>
      </c>
      <c r="B623" s="184">
        <v>2036</v>
      </c>
      <c r="C623" s="134" t="s">
        <v>11</v>
      </c>
      <c r="D623" s="184" t="s">
        <v>89</v>
      </c>
      <c r="E623" s="184" t="s">
        <v>274</v>
      </c>
      <c r="F623" s="130">
        <f ca="1">SUMIFS(INDIRECT("'"&amp;$A623&amp;"'!"&amp;"$D:$D"),INDIRECT("'"&amp;$A623&amp;"'!"&amp;"$B:$B"),$D623,INDIRECT("'"&amp;$A623&amp;"'!"&amp;"$C:$C"),$E623,INDIRECT("'"&amp;$A623&amp;"'!"&amp;"$E:$E"),"&lt;="&amp;$G623,INDIRECT("'"&amp;$A623&amp;"'!"&amp;"$F:$F"),"&gt;="&amp;$G623)</f>
        <v>-2400</v>
      </c>
      <c r="G623" s="217">
        <f>DATE(B623,1,1)</f>
        <v>49675</v>
      </c>
      <c r="H623" s="134"/>
      <c r="I623" s="220" t="s">
        <v>112</v>
      </c>
      <c r="J623" s="218"/>
      <c r="K623" s="225"/>
      <c r="L623" s="224"/>
    </row>
    <row r="624" spans="1:12" s="139" customFormat="1" ht="14.75" x14ac:dyDescent="0.75">
      <c r="A624" s="184" t="s">
        <v>238</v>
      </c>
      <c r="B624" s="184">
        <v>2036</v>
      </c>
      <c r="C624" s="134" t="s">
        <v>11</v>
      </c>
      <c r="D624" s="168" t="s">
        <v>87</v>
      </c>
      <c r="E624" s="168" t="s">
        <v>5</v>
      </c>
      <c r="F624" s="130">
        <f ca="1">SUMIFS(INDIRECT("'"&amp;$A624&amp;"'!"&amp;"$D:$D"),INDIRECT("'"&amp;$A624&amp;"'!"&amp;"$B:$B"),$D624,INDIRECT("'"&amp;$A624&amp;"'!"&amp;"$C:$C"),$E624,INDIRECT("'"&amp;$A624&amp;"'!"&amp;"$E:$E"),"&lt;="&amp;$G624,INDIRECT("'"&amp;$A624&amp;"'!"&amp;"$F:$F"),"&gt;="&amp;$G624)</f>
        <v>-200</v>
      </c>
      <c r="G624" s="217">
        <f>DATE(B624,1,1)</f>
        <v>49675</v>
      </c>
      <c r="I624" s="220" t="s">
        <v>112</v>
      </c>
      <c r="J624" s="215"/>
      <c r="K624" s="214"/>
      <c r="L624" s="209"/>
    </row>
    <row r="625" spans="1:12" s="139" customFormat="1" ht="14.75" x14ac:dyDescent="0.75">
      <c r="A625" s="184" t="s">
        <v>238</v>
      </c>
      <c r="B625" s="184">
        <v>2036</v>
      </c>
      <c r="C625" s="134" t="s">
        <v>15</v>
      </c>
      <c r="D625" s="168" t="s">
        <v>57</v>
      </c>
      <c r="E625" s="168" t="s">
        <v>74</v>
      </c>
      <c r="F625" s="130">
        <f ca="1">SUMIFS(INDIRECT("'"&amp;$A625&amp;"'!"&amp;"$D:$D"),INDIRECT("'"&amp;$A625&amp;"'!"&amp;"$B:$B"),$D625,INDIRECT("'"&amp;$A625&amp;"'!"&amp;"$C:$C"),$E625,INDIRECT("'"&amp;$A625&amp;"'!"&amp;"$E:$E"),"&lt;="&amp;$G625,INDIRECT("'"&amp;$A625&amp;"'!"&amp;"$F:$F"),"&gt;="&amp;$G625)</f>
        <v>0</v>
      </c>
      <c r="G625" s="217">
        <f>DATE(B625,1,1)</f>
        <v>49675</v>
      </c>
      <c r="H625" s="210"/>
      <c r="I625" s="216" t="s">
        <v>112</v>
      </c>
      <c r="J625" s="215"/>
      <c r="K625" s="214"/>
      <c r="L625" s="209"/>
    </row>
    <row r="626" spans="1:12" s="139" customFormat="1" ht="14.75" x14ac:dyDescent="0.75">
      <c r="A626" s="184" t="s">
        <v>238</v>
      </c>
      <c r="B626" s="184">
        <v>2036</v>
      </c>
      <c r="C626" s="134" t="s">
        <v>11</v>
      </c>
      <c r="D626" s="168" t="s">
        <v>86</v>
      </c>
      <c r="E626" s="168" t="s">
        <v>5</v>
      </c>
      <c r="F626" s="130">
        <f ca="1">SUMIFS(INDIRECT("'"&amp;$A626&amp;"'!"&amp;"$D:$D"),INDIRECT("'"&amp;$A626&amp;"'!"&amp;"$B:$B"),$D626,INDIRECT("'"&amp;$A626&amp;"'!"&amp;"$C:$C"),$E626,INDIRECT("'"&amp;$A626&amp;"'!"&amp;"$E:$E"),"&lt;="&amp;$G626,INDIRECT("'"&amp;$A626&amp;"'!"&amp;"$F:$F"),"&gt;="&amp;$G626)</f>
        <v>-300</v>
      </c>
      <c r="G626" s="217">
        <f>DATE(B626,1,1)</f>
        <v>49675</v>
      </c>
      <c r="I626" s="220" t="s">
        <v>112</v>
      </c>
      <c r="J626" s="215"/>
      <c r="K626" s="214"/>
      <c r="L626" s="209"/>
    </row>
    <row r="627" spans="1:12" s="139" customFormat="1" ht="14.75" x14ac:dyDescent="0.75">
      <c r="A627" s="184" t="s">
        <v>238</v>
      </c>
      <c r="B627" s="184">
        <v>2036</v>
      </c>
      <c r="C627" s="134" t="s">
        <v>10</v>
      </c>
      <c r="D627" s="184" t="s">
        <v>98</v>
      </c>
      <c r="E627" s="184" t="s">
        <v>97</v>
      </c>
      <c r="F627" s="130">
        <f ca="1">SUMIFS(INDIRECT("'"&amp;$A627&amp;"'!"&amp;"$D:$D"),INDIRECT("'"&amp;$A627&amp;"'!"&amp;"$B:$B"),$D627,INDIRECT("'"&amp;$A627&amp;"'!"&amp;"$C:$C"),$E627,INDIRECT("'"&amp;$A627&amp;"'!"&amp;"$E:$E"),"&lt;="&amp;$G627,INDIRECT("'"&amp;$A627&amp;"'!"&amp;"$F:$F"),"&gt;="&amp;$G627)</f>
        <v>10800</v>
      </c>
      <c r="G627" s="217">
        <f>DATE(B627,1,1)</f>
        <v>49675</v>
      </c>
      <c r="H627" s="134"/>
      <c r="I627" s="220" t="s">
        <v>112</v>
      </c>
      <c r="J627" s="215"/>
      <c r="K627" s="214"/>
      <c r="L627" s="209"/>
    </row>
    <row r="628" spans="1:12" s="139" customFormat="1" ht="14.75" x14ac:dyDescent="0.75">
      <c r="A628" s="184" t="s">
        <v>238</v>
      </c>
      <c r="B628" s="184">
        <v>2036</v>
      </c>
      <c r="C628" s="134" t="s">
        <v>15</v>
      </c>
      <c r="D628" s="168" t="s">
        <v>57</v>
      </c>
      <c r="E628" s="168" t="s">
        <v>73</v>
      </c>
      <c r="F628" s="130">
        <f ca="1">SUMIFS(INDIRECT("'"&amp;$A628&amp;"'!"&amp;"$D:$D"),INDIRECT("'"&amp;$A628&amp;"'!"&amp;"$B:$B"),$D628,INDIRECT("'"&amp;$A628&amp;"'!"&amp;"$C:$C"),$E628,INDIRECT("'"&amp;$A628&amp;"'!"&amp;"$E:$E"),"&lt;="&amp;$G628,INDIRECT("'"&amp;$A628&amp;"'!"&amp;"$F:$F"),"&gt;="&amp;$G628)</f>
        <v>-176</v>
      </c>
      <c r="G628" s="217">
        <f>DATE(B628,1,1)</f>
        <v>49675</v>
      </c>
      <c r="H628" s="210"/>
      <c r="I628" s="216" t="s">
        <v>112</v>
      </c>
      <c r="J628" s="215"/>
      <c r="K628" s="214"/>
      <c r="L628" s="209"/>
    </row>
    <row r="629" spans="1:12" s="139" customFormat="1" ht="14.75" x14ac:dyDescent="0.75">
      <c r="A629" s="184" t="s">
        <v>238</v>
      </c>
      <c r="B629" s="184">
        <v>2036</v>
      </c>
      <c r="C629" s="134" t="s">
        <v>11</v>
      </c>
      <c r="D629" s="168" t="s">
        <v>93</v>
      </c>
      <c r="E629" s="168" t="s">
        <v>94</v>
      </c>
      <c r="F629" s="130">
        <f ca="1">SUMIFS(INDIRECT("'"&amp;$A629&amp;"'!"&amp;"$D:$D"),INDIRECT("'"&amp;$A629&amp;"'!"&amp;"$B:$B"),$D629,INDIRECT("'"&amp;$A629&amp;"'!"&amp;"$C:$C"),$E629,INDIRECT("'"&amp;$A629&amp;"'!"&amp;"$E:$E"),"&lt;="&amp;$G629,INDIRECT("'"&amp;$A629&amp;"'!"&amp;"$F:$F"),"&gt;="&amp;$G629)</f>
        <v>-420</v>
      </c>
      <c r="G629" s="217">
        <f>DATE(B629,1,1)</f>
        <v>49675</v>
      </c>
      <c r="I629" s="220" t="s">
        <v>112</v>
      </c>
      <c r="J629" s="215"/>
      <c r="K629" s="214"/>
      <c r="L629" s="209"/>
    </row>
    <row r="630" spans="1:12" s="139" customFormat="1" ht="14.75" x14ac:dyDescent="0.75">
      <c r="A630" s="184" t="s">
        <v>238</v>
      </c>
      <c r="B630" s="184">
        <v>2037</v>
      </c>
      <c r="C630" s="134" t="s">
        <v>11</v>
      </c>
      <c r="D630" s="168" t="s">
        <v>93</v>
      </c>
      <c r="E630" s="168" t="s">
        <v>95</v>
      </c>
      <c r="F630" s="130">
        <f ca="1">SUMIFS(INDIRECT("'"&amp;$A630&amp;"'!"&amp;"$D:$D"),INDIRECT("'"&amp;$A630&amp;"'!"&amp;"$B:$B"),$D630,INDIRECT("'"&amp;$A630&amp;"'!"&amp;"$C:$C"),$E630,INDIRECT("'"&amp;$A630&amp;"'!"&amp;"$E:$E"),"&lt;="&amp;$G630,INDIRECT("'"&amp;$A630&amp;"'!"&amp;"$F:$F"),"&gt;="&amp;$G630)</f>
        <v>-144</v>
      </c>
      <c r="G630" s="217">
        <f>DATE(B630,1,1)</f>
        <v>50041</v>
      </c>
      <c r="I630" s="220" t="s">
        <v>112</v>
      </c>
      <c r="J630" s="215"/>
      <c r="K630" s="214"/>
      <c r="L630" s="209"/>
    </row>
    <row r="631" spans="1:12" s="139" customFormat="1" ht="14.75" x14ac:dyDescent="0.75">
      <c r="A631" s="184" t="s">
        <v>238</v>
      </c>
      <c r="B631" s="184">
        <v>2037</v>
      </c>
      <c r="C631" s="134" t="s">
        <v>11</v>
      </c>
      <c r="D631" s="168" t="s">
        <v>93</v>
      </c>
      <c r="E631" s="168" t="s">
        <v>92</v>
      </c>
      <c r="F631" s="130">
        <f ca="1">SUMIFS(INDIRECT("'"&amp;$A631&amp;"'!"&amp;"$D:$D"),INDIRECT("'"&amp;$A631&amp;"'!"&amp;"$B:$B"),$D631,INDIRECT("'"&amp;$A631&amp;"'!"&amp;"$C:$C"),$E631,INDIRECT("'"&amp;$A631&amp;"'!"&amp;"$E:$E"),"&lt;="&amp;$G631,INDIRECT("'"&amp;$A631&amp;"'!"&amp;"$F:$F"),"&gt;="&amp;$G631)</f>
        <v>-250.56</v>
      </c>
      <c r="G631" s="217">
        <f>DATE(B631,1,1)</f>
        <v>50041</v>
      </c>
      <c r="I631" s="220" t="s">
        <v>112</v>
      </c>
      <c r="J631" s="215"/>
      <c r="K631" s="214"/>
      <c r="L631" s="209"/>
    </row>
    <row r="632" spans="1:12" s="139" customFormat="1" ht="14.75" x14ac:dyDescent="0.75">
      <c r="A632" s="184" t="s">
        <v>238</v>
      </c>
      <c r="B632" s="184">
        <v>2037</v>
      </c>
      <c r="C632" s="134" t="s">
        <v>11</v>
      </c>
      <c r="D632" s="184" t="s">
        <v>88</v>
      </c>
      <c r="E632" s="168" t="s">
        <v>5</v>
      </c>
      <c r="F632" s="130">
        <f ca="1">SUMIFS(INDIRECT("'"&amp;$A632&amp;"'!"&amp;"$D:$D"),INDIRECT("'"&amp;$A632&amp;"'!"&amp;"$B:$B"),$D632,INDIRECT("'"&amp;$A632&amp;"'!"&amp;"$C:$C"),$E632,INDIRECT("'"&amp;$A632&amp;"'!"&amp;"$E:$E"),"&lt;="&amp;$G632,INDIRECT("'"&amp;$A632&amp;"'!"&amp;"$F:$F"),"&gt;="&amp;$G632)</f>
        <v>0</v>
      </c>
      <c r="G632" s="217">
        <f>DATE(B632,1,1)</f>
        <v>50041</v>
      </c>
      <c r="H632" s="210"/>
      <c r="I632" s="220" t="s">
        <v>112</v>
      </c>
      <c r="J632" s="215"/>
      <c r="K632" s="214"/>
      <c r="L632" s="209"/>
    </row>
    <row r="633" spans="1:12" s="139" customFormat="1" ht="14.75" x14ac:dyDescent="0.75">
      <c r="A633" s="184" t="s">
        <v>238</v>
      </c>
      <c r="B633" s="184">
        <v>2037</v>
      </c>
      <c r="C633" s="134" t="s">
        <v>11</v>
      </c>
      <c r="D633" s="184" t="s">
        <v>89</v>
      </c>
      <c r="E633" s="184" t="s">
        <v>274</v>
      </c>
      <c r="F633" s="130">
        <f ca="1">SUMIFS(INDIRECT("'"&amp;$A633&amp;"'!"&amp;"$D:$D"),INDIRECT("'"&amp;$A633&amp;"'!"&amp;"$B:$B"),$D633,INDIRECT("'"&amp;$A633&amp;"'!"&amp;"$C:$C"),$E633,INDIRECT("'"&amp;$A633&amp;"'!"&amp;"$E:$E"),"&lt;="&amp;$G633,INDIRECT("'"&amp;$A633&amp;"'!"&amp;"$F:$F"),"&gt;="&amp;$G633)</f>
        <v>-2400</v>
      </c>
      <c r="G633" s="217">
        <f>DATE(B633,1,1)</f>
        <v>50041</v>
      </c>
      <c r="H633" s="134"/>
      <c r="I633" s="220" t="s">
        <v>112</v>
      </c>
      <c r="J633" s="218"/>
      <c r="K633" s="225"/>
      <c r="L633" s="224"/>
    </row>
    <row r="634" spans="1:12" s="139" customFormat="1" ht="14.75" x14ac:dyDescent="0.75">
      <c r="A634" s="184" t="s">
        <v>238</v>
      </c>
      <c r="B634" s="184">
        <v>2037</v>
      </c>
      <c r="C634" s="134" t="s">
        <v>11</v>
      </c>
      <c r="D634" s="168" t="s">
        <v>87</v>
      </c>
      <c r="E634" s="168" t="s">
        <v>5</v>
      </c>
      <c r="F634" s="130">
        <f ca="1">SUMIFS(INDIRECT("'"&amp;$A634&amp;"'!"&amp;"$D:$D"),INDIRECT("'"&amp;$A634&amp;"'!"&amp;"$B:$B"),$D634,INDIRECT("'"&amp;$A634&amp;"'!"&amp;"$C:$C"),$E634,INDIRECT("'"&amp;$A634&amp;"'!"&amp;"$E:$E"),"&lt;="&amp;$G634,INDIRECT("'"&amp;$A634&amp;"'!"&amp;"$F:$F"),"&gt;="&amp;$G634)</f>
        <v>-200</v>
      </c>
      <c r="G634" s="217">
        <f>DATE(B634,1,1)</f>
        <v>50041</v>
      </c>
      <c r="I634" s="220" t="s">
        <v>112</v>
      </c>
      <c r="J634" s="215"/>
      <c r="K634" s="214"/>
      <c r="L634" s="209"/>
    </row>
    <row r="635" spans="1:12" s="139" customFormat="1" ht="14.75" x14ac:dyDescent="0.75">
      <c r="A635" s="184" t="s">
        <v>238</v>
      </c>
      <c r="B635" s="184">
        <v>2037</v>
      </c>
      <c r="C635" s="134" t="s">
        <v>15</v>
      </c>
      <c r="D635" s="168" t="s">
        <v>57</v>
      </c>
      <c r="E635" s="168" t="s">
        <v>74</v>
      </c>
      <c r="F635" s="130">
        <f ca="1">SUMIFS(INDIRECT("'"&amp;$A635&amp;"'!"&amp;"$D:$D"),INDIRECT("'"&amp;$A635&amp;"'!"&amp;"$B:$B"),$D635,INDIRECT("'"&amp;$A635&amp;"'!"&amp;"$C:$C"),$E635,INDIRECT("'"&amp;$A635&amp;"'!"&amp;"$E:$E"),"&lt;="&amp;$G635,INDIRECT("'"&amp;$A635&amp;"'!"&amp;"$F:$F"),"&gt;="&amp;$G635)</f>
        <v>0</v>
      </c>
      <c r="G635" s="217">
        <f>DATE(B635,1,1)</f>
        <v>50041</v>
      </c>
      <c r="H635" s="210"/>
      <c r="I635" s="216" t="s">
        <v>112</v>
      </c>
      <c r="J635" s="215"/>
      <c r="K635" s="214"/>
      <c r="L635" s="209"/>
    </row>
    <row r="636" spans="1:12" s="139" customFormat="1" ht="14.75" x14ac:dyDescent="0.75">
      <c r="A636" s="184" t="s">
        <v>238</v>
      </c>
      <c r="B636" s="184">
        <v>2037</v>
      </c>
      <c r="C636" s="134" t="s">
        <v>11</v>
      </c>
      <c r="D636" s="168" t="s">
        <v>86</v>
      </c>
      <c r="E636" s="168" t="s">
        <v>5</v>
      </c>
      <c r="F636" s="130">
        <f ca="1">SUMIFS(INDIRECT("'"&amp;$A636&amp;"'!"&amp;"$D:$D"),INDIRECT("'"&amp;$A636&amp;"'!"&amp;"$B:$B"),$D636,INDIRECT("'"&amp;$A636&amp;"'!"&amp;"$C:$C"),$E636,INDIRECT("'"&amp;$A636&amp;"'!"&amp;"$E:$E"),"&lt;="&amp;$G636,INDIRECT("'"&amp;$A636&amp;"'!"&amp;"$F:$F"),"&gt;="&amp;$G636)</f>
        <v>-300</v>
      </c>
      <c r="G636" s="217">
        <f>DATE(B636,1,1)</f>
        <v>50041</v>
      </c>
      <c r="I636" s="220" t="s">
        <v>112</v>
      </c>
      <c r="J636" s="215"/>
      <c r="K636" s="214"/>
      <c r="L636" s="209"/>
    </row>
    <row r="637" spans="1:12" s="139" customFormat="1" ht="14.75" x14ac:dyDescent="0.75">
      <c r="A637" s="184" t="s">
        <v>238</v>
      </c>
      <c r="B637" s="184">
        <v>2037</v>
      </c>
      <c r="C637" s="134" t="s">
        <v>10</v>
      </c>
      <c r="D637" s="184" t="s">
        <v>98</v>
      </c>
      <c r="E637" s="184" t="s">
        <v>97</v>
      </c>
      <c r="F637" s="130">
        <f ca="1">SUMIFS(INDIRECT("'"&amp;$A637&amp;"'!"&amp;"$D:$D"),INDIRECT("'"&amp;$A637&amp;"'!"&amp;"$B:$B"),$D637,INDIRECT("'"&amp;$A637&amp;"'!"&amp;"$C:$C"),$E637,INDIRECT("'"&amp;$A637&amp;"'!"&amp;"$E:$E"),"&lt;="&amp;$G637,INDIRECT("'"&amp;$A637&amp;"'!"&amp;"$F:$F"),"&gt;="&amp;$G637)</f>
        <v>10800</v>
      </c>
      <c r="G637" s="217">
        <f>DATE(B637,1,1)</f>
        <v>50041</v>
      </c>
      <c r="H637" s="134"/>
      <c r="I637" s="220" t="s">
        <v>112</v>
      </c>
      <c r="J637" s="215"/>
      <c r="K637" s="214"/>
      <c r="L637" s="209"/>
    </row>
    <row r="638" spans="1:12" s="139" customFormat="1" ht="14.75" x14ac:dyDescent="0.75">
      <c r="A638" s="184" t="s">
        <v>238</v>
      </c>
      <c r="B638" s="184">
        <v>2037</v>
      </c>
      <c r="C638" s="134" t="s">
        <v>15</v>
      </c>
      <c r="D638" s="168" t="s">
        <v>57</v>
      </c>
      <c r="E638" s="168" t="s">
        <v>73</v>
      </c>
      <c r="F638" s="130">
        <f ca="1">SUMIFS(INDIRECT("'"&amp;$A638&amp;"'!"&amp;"$D:$D"),INDIRECT("'"&amp;$A638&amp;"'!"&amp;"$B:$B"),$D638,INDIRECT("'"&amp;$A638&amp;"'!"&amp;"$C:$C"),$E638,INDIRECT("'"&amp;$A638&amp;"'!"&amp;"$E:$E"),"&lt;="&amp;$G638,INDIRECT("'"&amp;$A638&amp;"'!"&amp;"$F:$F"),"&gt;="&amp;$G638)</f>
        <v>-176</v>
      </c>
      <c r="G638" s="217">
        <f>DATE(B638,1,1)</f>
        <v>50041</v>
      </c>
      <c r="H638" s="210"/>
      <c r="I638" s="216" t="s">
        <v>112</v>
      </c>
      <c r="J638" s="215"/>
      <c r="K638" s="214"/>
      <c r="L638" s="209"/>
    </row>
    <row r="639" spans="1:12" s="139" customFormat="1" ht="14.75" x14ac:dyDescent="0.75">
      <c r="A639" s="184" t="s">
        <v>238</v>
      </c>
      <c r="B639" s="184">
        <v>2037</v>
      </c>
      <c r="C639" s="134" t="s">
        <v>11</v>
      </c>
      <c r="D639" s="168" t="s">
        <v>93</v>
      </c>
      <c r="E639" s="168" t="s">
        <v>94</v>
      </c>
      <c r="F639" s="130">
        <f ca="1">SUMIFS(INDIRECT("'"&amp;$A639&amp;"'!"&amp;"$D:$D"),INDIRECT("'"&amp;$A639&amp;"'!"&amp;"$B:$B"),$D639,INDIRECT("'"&amp;$A639&amp;"'!"&amp;"$C:$C"),$E639,INDIRECT("'"&amp;$A639&amp;"'!"&amp;"$E:$E"),"&lt;="&amp;$G639,INDIRECT("'"&amp;$A639&amp;"'!"&amp;"$F:$F"),"&gt;="&amp;$G639)</f>
        <v>-420</v>
      </c>
      <c r="G639" s="217">
        <f>DATE(B639,1,1)</f>
        <v>50041</v>
      </c>
      <c r="I639" s="220" t="s">
        <v>112</v>
      </c>
      <c r="J639" s="215"/>
      <c r="K639" s="214"/>
      <c r="L639" s="209"/>
    </row>
    <row r="640" spans="1:12" s="139" customFormat="1" ht="14.75" x14ac:dyDescent="0.75">
      <c r="A640" s="184" t="s">
        <v>238</v>
      </c>
      <c r="B640" s="184">
        <v>2038</v>
      </c>
      <c r="C640" s="134" t="s">
        <v>11</v>
      </c>
      <c r="D640" s="168" t="s">
        <v>93</v>
      </c>
      <c r="E640" s="168" t="s">
        <v>95</v>
      </c>
      <c r="F640" s="130">
        <f ca="1">SUMIFS(INDIRECT("'"&amp;$A640&amp;"'!"&amp;"$D:$D"),INDIRECT("'"&amp;$A640&amp;"'!"&amp;"$B:$B"),$D640,INDIRECT("'"&amp;$A640&amp;"'!"&amp;"$C:$C"),$E640,INDIRECT("'"&amp;$A640&amp;"'!"&amp;"$E:$E"),"&lt;="&amp;$G640,INDIRECT("'"&amp;$A640&amp;"'!"&amp;"$F:$F"),"&gt;="&amp;$G640)</f>
        <v>-144</v>
      </c>
      <c r="G640" s="217">
        <f>DATE(B640,1,1)</f>
        <v>50406</v>
      </c>
      <c r="I640" s="220" t="s">
        <v>112</v>
      </c>
      <c r="J640" s="215"/>
      <c r="K640" s="214"/>
      <c r="L640" s="209"/>
    </row>
    <row r="641" spans="1:13" s="139" customFormat="1" ht="14.75" x14ac:dyDescent="0.75">
      <c r="A641" s="184" t="s">
        <v>238</v>
      </c>
      <c r="B641" s="184">
        <v>2038</v>
      </c>
      <c r="C641" s="134" t="s">
        <v>11</v>
      </c>
      <c r="D641" s="168" t="s">
        <v>93</v>
      </c>
      <c r="E641" s="168" t="s">
        <v>92</v>
      </c>
      <c r="F641" s="130">
        <f ca="1">SUMIFS(INDIRECT("'"&amp;$A641&amp;"'!"&amp;"$D:$D"),INDIRECT("'"&amp;$A641&amp;"'!"&amp;"$B:$B"),$D641,INDIRECT("'"&amp;$A641&amp;"'!"&amp;"$C:$C"),$E641,INDIRECT("'"&amp;$A641&amp;"'!"&amp;"$E:$E"),"&lt;="&amp;$G641,INDIRECT("'"&amp;$A641&amp;"'!"&amp;"$F:$F"),"&gt;="&amp;$G641)</f>
        <v>-250.56</v>
      </c>
      <c r="G641" s="217">
        <f>DATE(B641,1,1)</f>
        <v>50406</v>
      </c>
      <c r="I641" s="220" t="s">
        <v>112</v>
      </c>
      <c r="J641" s="215"/>
      <c r="K641" s="214"/>
      <c r="L641" s="209"/>
      <c r="M641" s="326"/>
    </row>
    <row r="642" spans="1:13" s="139" customFormat="1" ht="14.75" x14ac:dyDescent="0.75">
      <c r="A642" s="184" t="s">
        <v>238</v>
      </c>
      <c r="B642" s="184">
        <v>2038</v>
      </c>
      <c r="C642" s="134" t="s">
        <v>11</v>
      </c>
      <c r="D642" s="184" t="s">
        <v>88</v>
      </c>
      <c r="E642" s="168" t="s">
        <v>5</v>
      </c>
      <c r="F642" s="130">
        <f ca="1">SUMIFS(INDIRECT("'"&amp;$A642&amp;"'!"&amp;"$D:$D"),INDIRECT("'"&amp;$A642&amp;"'!"&amp;"$B:$B"),$D642,INDIRECT("'"&amp;$A642&amp;"'!"&amp;"$C:$C"),$E642,INDIRECT("'"&amp;$A642&amp;"'!"&amp;"$E:$E"),"&lt;="&amp;$G642,INDIRECT("'"&amp;$A642&amp;"'!"&amp;"$F:$F"),"&gt;="&amp;$G642)</f>
        <v>0</v>
      </c>
      <c r="G642" s="217">
        <f>DATE(B642,1,1)</f>
        <v>50406</v>
      </c>
      <c r="H642" s="210"/>
      <c r="I642" s="220" t="s">
        <v>112</v>
      </c>
      <c r="J642" s="215"/>
      <c r="K642" s="214"/>
      <c r="L642" s="209"/>
    </row>
    <row r="643" spans="1:13" s="139" customFormat="1" ht="14.75" x14ac:dyDescent="0.75">
      <c r="A643" s="184" t="s">
        <v>238</v>
      </c>
      <c r="B643" s="184">
        <v>2038</v>
      </c>
      <c r="C643" s="134" t="s">
        <v>11</v>
      </c>
      <c r="D643" s="184" t="s">
        <v>89</v>
      </c>
      <c r="E643" s="184" t="s">
        <v>274</v>
      </c>
      <c r="F643" s="130">
        <f ca="1">SUMIFS(INDIRECT("'"&amp;$A643&amp;"'!"&amp;"$D:$D"),INDIRECT("'"&amp;$A643&amp;"'!"&amp;"$B:$B"),$D643,INDIRECT("'"&amp;$A643&amp;"'!"&amp;"$C:$C"),$E643,INDIRECT("'"&amp;$A643&amp;"'!"&amp;"$E:$E"),"&lt;="&amp;$G643,INDIRECT("'"&amp;$A643&amp;"'!"&amp;"$F:$F"),"&gt;="&amp;$G643)</f>
        <v>-2400</v>
      </c>
      <c r="G643" s="217">
        <f>DATE(B643,1,1)</f>
        <v>50406</v>
      </c>
      <c r="H643" s="134"/>
      <c r="I643" s="220" t="s">
        <v>112</v>
      </c>
      <c r="J643" s="218"/>
      <c r="K643" s="225"/>
      <c r="L643" s="224"/>
    </row>
    <row r="644" spans="1:13" s="139" customFormat="1" ht="14.75" x14ac:dyDescent="0.75">
      <c r="A644" s="184" t="s">
        <v>238</v>
      </c>
      <c r="B644" s="184">
        <v>2038</v>
      </c>
      <c r="C644" s="134" t="s">
        <v>11</v>
      </c>
      <c r="D644" s="168" t="s">
        <v>87</v>
      </c>
      <c r="E644" s="168" t="s">
        <v>5</v>
      </c>
      <c r="F644" s="130">
        <f ca="1">SUMIFS(INDIRECT("'"&amp;$A644&amp;"'!"&amp;"$D:$D"),INDIRECT("'"&amp;$A644&amp;"'!"&amp;"$B:$B"),$D644,INDIRECT("'"&amp;$A644&amp;"'!"&amp;"$C:$C"),$E644,INDIRECT("'"&amp;$A644&amp;"'!"&amp;"$E:$E"),"&lt;="&amp;$G644,INDIRECT("'"&amp;$A644&amp;"'!"&amp;"$F:$F"),"&gt;="&amp;$G644)</f>
        <v>-200</v>
      </c>
      <c r="G644" s="217">
        <f>DATE(B644,1,1)</f>
        <v>50406</v>
      </c>
      <c r="I644" s="220" t="s">
        <v>112</v>
      </c>
      <c r="J644" s="215"/>
      <c r="K644" s="214"/>
      <c r="L644" s="209"/>
    </row>
    <row r="645" spans="1:13" s="139" customFormat="1" ht="14.75" x14ac:dyDescent="0.75">
      <c r="A645" s="184" t="s">
        <v>238</v>
      </c>
      <c r="B645" s="184">
        <v>2038</v>
      </c>
      <c r="C645" s="134" t="s">
        <v>15</v>
      </c>
      <c r="D645" s="168" t="s">
        <v>57</v>
      </c>
      <c r="E645" s="168" t="s">
        <v>74</v>
      </c>
      <c r="F645" s="130">
        <f ca="1">SUMIFS(INDIRECT("'"&amp;$A645&amp;"'!"&amp;"$D:$D"),INDIRECT("'"&amp;$A645&amp;"'!"&amp;"$B:$B"),$D645,INDIRECT("'"&amp;$A645&amp;"'!"&amp;"$C:$C"),$E645,INDIRECT("'"&amp;$A645&amp;"'!"&amp;"$E:$E"),"&lt;="&amp;$G645,INDIRECT("'"&amp;$A645&amp;"'!"&amp;"$F:$F"),"&gt;="&amp;$G645)</f>
        <v>0</v>
      </c>
      <c r="G645" s="217">
        <f>DATE(B645,1,1)</f>
        <v>50406</v>
      </c>
      <c r="H645" s="210"/>
      <c r="I645" s="216" t="s">
        <v>112</v>
      </c>
      <c r="J645" s="215"/>
      <c r="K645" s="214"/>
      <c r="L645" s="209"/>
    </row>
    <row r="646" spans="1:13" s="139" customFormat="1" ht="14.75" x14ac:dyDescent="0.75">
      <c r="A646" s="184" t="s">
        <v>238</v>
      </c>
      <c r="B646" s="184">
        <v>2038</v>
      </c>
      <c r="C646" s="134" t="s">
        <v>11</v>
      </c>
      <c r="D646" s="168" t="s">
        <v>86</v>
      </c>
      <c r="E646" s="168" t="s">
        <v>5</v>
      </c>
      <c r="F646" s="130">
        <f ca="1">SUMIFS(INDIRECT("'"&amp;$A646&amp;"'!"&amp;"$D:$D"),INDIRECT("'"&amp;$A646&amp;"'!"&amp;"$B:$B"),$D646,INDIRECT("'"&amp;$A646&amp;"'!"&amp;"$C:$C"),$E646,INDIRECT("'"&amp;$A646&amp;"'!"&amp;"$E:$E"),"&lt;="&amp;$G646,INDIRECT("'"&amp;$A646&amp;"'!"&amp;"$F:$F"),"&gt;="&amp;$G646)</f>
        <v>-300</v>
      </c>
      <c r="G646" s="217">
        <f>DATE(B646,1,1)</f>
        <v>50406</v>
      </c>
      <c r="I646" s="220" t="s">
        <v>112</v>
      </c>
      <c r="J646" s="215"/>
      <c r="K646" s="214"/>
      <c r="L646" s="209"/>
    </row>
    <row r="647" spans="1:13" s="139" customFormat="1" ht="14.75" x14ac:dyDescent="0.75">
      <c r="A647" s="184" t="s">
        <v>238</v>
      </c>
      <c r="B647" s="184">
        <v>2038</v>
      </c>
      <c r="C647" s="134" t="s">
        <v>10</v>
      </c>
      <c r="D647" s="184" t="s">
        <v>98</v>
      </c>
      <c r="E647" s="184" t="s">
        <v>97</v>
      </c>
      <c r="F647" s="130">
        <f ca="1">SUMIFS(INDIRECT("'"&amp;$A647&amp;"'!"&amp;"$D:$D"),INDIRECT("'"&amp;$A647&amp;"'!"&amp;"$B:$B"),$D647,INDIRECT("'"&amp;$A647&amp;"'!"&amp;"$C:$C"),$E647,INDIRECT("'"&amp;$A647&amp;"'!"&amp;"$E:$E"),"&lt;="&amp;$G647,INDIRECT("'"&amp;$A647&amp;"'!"&amp;"$F:$F"),"&gt;="&amp;$G647)</f>
        <v>10800</v>
      </c>
      <c r="G647" s="217">
        <f>DATE(B647,1,1)</f>
        <v>50406</v>
      </c>
      <c r="H647" s="134"/>
      <c r="I647" s="220" t="s">
        <v>112</v>
      </c>
      <c r="J647" s="215"/>
      <c r="K647" s="214"/>
      <c r="L647" s="209"/>
    </row>
    <row r="648" spans="1:13" s="139" customFormat="1" ht="14.75" x14ac:dyDescent="0.75">
      <c r="A648" s="184" t="s">
        <v>238</v>
      </c>
      <c r="B648" s="184">
        <v>2038</v>
      </c>
      <c r="C648" s="134" t="s">
        <v>15</v>
      </c>
      <c r="D648" s="168" t="s">
        <v>57</v>
      </c>
      <c r="E648" s="168" t="s">
        <v>73</v>
      </c>
      <c r="F648" s="130">
        <f ca="1">SUMIFS(INDIRECT("'"&amp;$A648&amp;"'!"&amp;"$D:$D"),INDIRECT("'"&amp;$A648&amp;"'!"&amp;"$B:$B"),$D648,INDIRECT("'"&amp;$A648&amp;"'!"&amp;"$C:$C"),$E648,INDIRECT("'"&amp;$A648&amp;"'!"&amp;"$E:$E"),"&lt;="&amp;$G648,INDIRECT("'"&amp;$A648&amp;"'!"&amp;"$F:$F"),"&gt;="&amp;$G648)</f>
        <v>-176</v>
      </c>
      <c r="G648" s="217">
        <f>DATE(B648,1,1)</f>
        <v>50406</v>
      </c>
      <c r="H648" s="210"/>
      <c r="I648" s="216" t="s">
        <v>112</v>
      </c>
      <c r="J648" s="215"/>
      <c r="K648" s="214"/>
      <c r="L648" s="209"/>
    </row>
    <row r="649" spans="1:13" s="139" customFormat="1" ht="14.75" x14ac:dyDescent="0.75">
      <c r="A649" s="184" t="s">
        <v>238</v>
      </c>
      <c r="B649" s="184">
        <v>2038</v>
      </c>
      <c r="C649" s="134" t="s">
        <v>11</v>
      </c>
      <c r="D649" s="168" t="s">
        <v>93</v>
      </c>
      <c r="E649" s="168" t="s">
        <v>94</v>
      </c>
      <c r="F649" s="130">
        <f ca="1">SUMIFS(INDIRECT("'"&amp;$A649&amp;"'!"&amp;"$D:$D"),INDIRECT("'"&amp;$A649&amp;"'!"&amp;"$B:$B"),$D649,INDIRECT("'"&amp;$A649&amp;"'!"&amp;"$C:$C"),$E649,INDIRECT("'"&amp;$A649&amp;"'!"&amp;"$E:$E"),"&lt;="&amp;$G649,INDIRECT("'"&amp;$A649&amp;"'!"&amp;"$F:$F"),"&gt;="&amp;$G649)</f>
        <v>-420</v>
      </c>
      <c r="G649" s="217">
        <f>DATE(B649,1,1)</f>
        <v>50406</v>
      </c>
      <c r="I649" s="220" t="s">
        <v>112</v>
      </c>
      <c r="J649" s="215"/>
      <c r="K649" s="214"/>
      <c r="L649" s="209"/>
    </row>
    <row r="650" spans="1:13" s="139" customFormat="1" ht="14.75" x14ac:dyDescent="0.75">
      <c r="A650" s="184" t="s">
        <v>238</v>
      </c>
      <c r="B650" s="184">
        <v>2039</v>
      </c>
      <c r="C650" s="134" t="s">
        <v>11</v>
      </c>
      <c r="D650" s="168" t="s">
        <v>93</v>
      </c>
      <c r="E650" s="168" t="s">
        <v>95</v>
      </c>
      <c r="F650" s="130">
        <f ca="1">SUMIFS(INDIRECT("'"&amp;$A650&amp;"'!"&amp;"$D:$D"),INDIRECT("'"&amp;$A650&amp;"'!"&amp;"$B:$B"),$D650,INDIRECT("'"&amp;$A650&amp;"'!"&amp;"$C:$C"),$E650,INDIRECT("'"&amp;$A650&amp;"'!"&amp;"$E:$E"),"&lt;="&amp;$G650,INDIRECT("'"&amp;$A650&amp;"'!"&amp;"$F:$F"),"&gt;="&amp;$G650)</f>
        <v>-144</v>
      </c>
      <c r="G650" s="217">
        <f>DATE(B650,1,1)</f>
        <v>50771</v>
      </c>
      <c r="I650" s="220" t="s">
        <v>112</v>
      </c>
      <c r="J650" s="215"/>
      <c r="K650" s="214"/>
      <c r="L650" s="209"/>
    </row>
    <row r="651" spans="1:13" s="139" customFormat="1" ht="14.75" x14ac:dyDescent="0.75">
      <c r="A651" s="184" t="s">
        <v>238</v>
      </c>
      <c r="B651" s="184">
        <v>2039</v>
      </c>
      <c r="C651" s="134" t="s">
        <v>11</v>
      </c>
      <c r="D651" s="168" t="s">
        <v>93</v>
      </c>
      <c r="E651" s="168" t="s">
        <v>92</v>
      </c>
      <c r="F651" s="130">
        <f ca="1">SUMIFS(INDIRECT("'"&amp;$A651&amp;"'!"&amp;"$D:$D"),INDIRECT("'"&amp;$A651&amp;"'!"&amp;"$B:$B"),$D651,INDIRECT("'"&amp;$A651&amp;"'!"&amp;"$C:$C"),$E651,INDIRECT("'"&amp;$A651&amp;"'!"&amp;"$E:$E"),"&lt;="&amp;$G651,INDIRECT("'"&amp;$A651&amp;"'!"&amp;"$F:$F"),"&gt;="&amp;$G651)</f>
        <v>-250.56</v>
      </c>
      <c r="G651" s="217">
        <f>DATE(B651,1,1)</f>
        <v>50771</v>
      </c>
      <c r="I651" s="220" t="s">
        <v>112</v>
      </c>
      <c r="J651" s="215"/>
      <c r="K651" s="214"/>
      <c r="L651" s="209"/>
    </row>
    <row r="652" spans="1:13" s="139" customFormat="1" ht="14.75" x14ac:dyDescent="0.75">
      <c r="A652" s="184" t="s">
        <v>238</v>
      </c>
      <c r="B652" s="184">
        <v>2039</v>
      </c>
      <c r="C652" s="134" t="s">
        <v>11</v>
      </c>
      <c r="D652" s="184" t="s">
        <v>88</v>
      </c>
      <c r="E652" s="168" t="s">
        <v>5</v>
      </c>
      <c r="F652" s="130">
        <f ca="1">SUMIFS(INDIRECT("'"&amp;$A652&amp;"'!"&amp;"$D:$D"),INDIRECT("'"&amp;$A652&amp;"'!"&amp;"$B:$B"),$D652,INDIRECT("'"&amp;$A652&amp;"'!"&amp;"$C:$C"),$E652,INDIRECT("'"&amp;$A652&amp;"'!"&amp;"$E:$E"),"&lt;="&amp;$G652,INDIRECT("'"&amp;$A652&amp;"'!"&amp;"$F:$F"),"&gt;="&amp;$G652)</f>
        <v>0</v>
      </c>
      <c r="G652" s="217">
        <f>DATE(B652,1,1)</f>
        <v>50771</v>
      </c>
      <c r="H652" s="210"/>
      <c r="I652" s="220" t="s">
        <v>112</v>
      </c>
      <c r="J652" s="215"/>
      <c r="K652" s="214"/>
      <c r="L652" s="209"/>
    </row>
    <row r="653" spans="1:13" s="139" customFormat="1" ht="14.75" x14ac:dyDescent="0.75">
      <c r="A653" s="184" t="s">
        <v>238</v>
      </c>
      <c r="B653" s="184">
        <v>2039</v>
      </c>
      <c r="C653" s="134" t="s">
        <v>11</v>
      </c>
      <c r="D653" s="184" t="s">
        <v>89</v>
      </c>
      <c r="E653" s="184" t="s">
        <v>274</v>
      </c>
      <c r="F653" s="130">
        <f ca="1">SUMIFS(INDIRECT("'"&amp;$A653&amp;"'!"&amp;"$D:$D"),INDIRECT("'"&amp;$A653&amp;"'!"&amp;"$B:$B"),$D653,INDIRECT("'"&amp;$A653&amp;"'!"&amp;"$C:$C"),$E653,INDIRECT("'"&amp;$A653&amp;"'!"&amp;"$E:$E"),"&lt;="&amp;$G653,INDIRECT("'"&amp;$A653&amp;"'!"&amp;"$F:$F"),"&gt;="&amp;$G653)</f>
        <v>-2400</v>
      </c>
      <c r="G653" s="217">
        <f>DATE(B653,1,1)</f>
        <v>50771</v>
      </c>
      <c r="H653" s="134"/>
      <c r="I653" s="220" t="s">
        <v>112</v>
      </c>
      <c r="J653" s="218"/>
      <c r="K653" s="225"/>
      <c r="L653" s="224"/>
    </row>
    <row r="654" spans="1:13" s="139" customFormat="1" ht="14.75" x14ac:dyDescent="0.75">
      <c r="A654" s="184" t="s">
        <v>238</v>
      </c>
      <c r="B654" s="184">
        <v>2039</v>
      </c>
      <c r="C654" s="134" t="s">
        <v>11</v>
      </c>
      <c r="D654" s="168" t="s">
        <v>87</v>
      </c>
      <c r="E654" s="168" t="s">
        <v>5</v>
      </c>
      <c r="F654" s="130">
        <f ca="1">SUMIFS(INDIRECT("'"&amp;$A654&amp;"'!"&amp;"$D:$D"),INDIRECT("'"&amp;$A654&amp;"'!"&amp;"$B:$B"),$D654,INDIRECT("'"&amp;$A654&amp;"'!"&amp;"$C:$C"),$E654,INDIRECT("'"&amp;$A654&amp;"'!"&amp;"$E:$E"),"&lt;="&amp;$G654,INDIRECT("'"&amp;$A654&amp;"'!"&amp;"$F:$F"),"&gt;="&amp;$G654)</f>
        <v>-200</v>
      </c>
      <c r="G654" s="217">
        <f>DATE(B654,1,1)</f>
        <v>50771</v>
      </c>
      <c r="I654" s="220" t="s">
        <v>112</v>
      </c>
      <c r="J654" s="215"/>
      <c r="K654" s="214"/>
      <c r="L654" s="209"/>
    </row>
    <row r="655" spans="1:13" s="139" customFormat="1" ht="14.75" x14ac:dyDescent="0.75">
      <c r="A655" s="184" t="s">
        <v>238</v>
      </c>
      <c r="B655" s="184">
        <v>2039</v>
      </c>
      <c r="C655" s="134" t="s">
        <v>15</v>
      </c>
      <c r="D655" s="168" t="s">
        <v>57</v>
      </c>
      <c r="E655" s="168" t="s">
        <v>74</v>
      </c>
      <c r="F655" s="130">
        <f ca="1">SUMIFS(INDIRECT("'"&amp;$A655&amp;"'!"&amp;"$D:$D"),INDIRECT("'"&amp;$A655&amp;"'!"&amp;"$B:$B"),$D655,INDIRECT("'"&amp;$A655&amp;"'!"&amp;"$C:$C"),$E655,INDIRECT("'"&amp;$A655&amp;"'!"&amp;"$E:$E"),"&lt;="&amp;$G655,INDIRECT("'"&amp;$A655&amp;"'!"&amp;"$F:$F"),"&gt;="&amp;$G655)</f>
        <v>0</v>
      </c>
      <c r="G655" s="217">
        <f>DATE(B655,1,1)</f>
        <v>50771</v>
      </c>
      <c r="H655" s="210"/>
      <c r="I655" s="216" t="s">
        <v>112</v>
      </c>
      <c r="J655" s="215"/>
      <c r="K655" s="214"/>
      <c r="L655" s="209"/>
    </row>
    <row r="656" spans="1:13" s="139" customFormat="1" ht="14.75" x14ac:dyDescent="0.75">
      <c r="A656" s="184" t="s">
        <v>238</v>
      </c>
      <c r="B656" s="184">
        <v>2039</v>
      </c>
      <c r="C656" s="134" t="s">
        <v>11</v>
      </c>
      <c r="D656" s="168" t="s">
        <v>86</v>
      </c>
      <c r="E656" s="168" t="s">
        <v>5</v>
      </c>
      <c r="F656" s="130">
        <f ca="1">SUMIFS(INDIRECT("'"&amp;$A656&amp;"'!"&amp;"$D:$D"),INDIRECT("'"&amp;$A656&amp;"'!"&amp;"$B:$B"),$D656,INDIRECT("'"&amp;$A656&amp;"'!"&amp;"$C:$C"),$E656,INDIRECT("'"&amp;$A656&amp;"'!"&amp;"$E:$E"),"&lt;="&amp;$G656,INDIRECT("'"&amp;$A656&amp;"'!"&amp;"$F:$F"),"&gt;="&amp;$G656)</f>
        <v>-300</v>
      </c>
      <c r="G656" s="217">
        <f>DATE(B656,1,1)</f>
        <v>50771</v>
      </c>
      <c r="I656" s="220" t="s">
        <v>112</v>
      </c>
      <c r="J656" s="215"/>
      <c r="K656" s="214"/>
      <c r="L656" s="209"/>
    </row>
    <row r="657" spans="1:13" s="139" customFormat="1" ht="14.75" x14ac:dyDescent="0.75">
      <c r="A657" s="184" t="s">
        <v>238</v>
      </c>
      <c r="B657" s="184">
        <v>2039</v>
      </c>
      <c r="C657" s="134" t="s">
        <v>10</v>
      </c>
      <c r="D657" s="184" t="s">
        <v>98</v>
      </c>
      <c r="E657" s="184" t="s">
        <v>97</v>
      </c>
      <c r="F657" s="130">
        <f ca="1">SUMIFS(INDIRECT("'"&amp;$A657&amp;"'!"&amp;"$D:$D"),INDIRECT("'"&amp;$A657&amp;"'!"&amp;"$B:$B"),$D657,INDIRECT("'"&amp;$A657&amp;"'!"&amp;"$C:$C"),$E657,INDIRECT("'"&amp;$A657&amp;"'!"&amp;"$E:$E"),"&lt;="&amp;$G657,INDIRECT("'"&amp;$A657&amp;"'!"&amp;"$F:$F"),"&gt;="&amp;$G657)</f>
        <v>10800</v>
      </c>
      <c r="G657" s="217">
        <f>DATE(B657,1,1)</f>
        <v>50771</v>
      </c>
      <c r="H657" s="134"/>
      <c r="I657" s="220" t="s">
        <v>112</v>
      </c>
      <c r="J657" s="215"/>
      <c r="K657" s="214"/>
      <c r="L657" s="209"/>
      <c r="M657" s="326"/>
    </row>
    <row r="658" spans="1:13" s="139" customFormat="1" ht="14.75" x14ac:dyDescent="0.75">
      <c r="A658" s="184" t="s">
        <v>238</v>
      </c>
      <c r="B658" s="184">
        <v>2039</v>
      </c>
      <c r="C658" s="134" t="s">
        <v>15</v>
      </c>
      <c r="D658" s="168" t="s">
        <v>57</v>
      </c>
      <c r="E658" s="168" t="s">
        <v>73</v>
      </c>
      <c r="F658" s="130">
        <f ca="1">SUMIFS(INDIRECT("'"&amp;$A658&amp;"'!"&amp;"$D:$D"),INDIRECT("'"&amp;$A658&amp;"'!"&amp;"$B:$B"),$D658,INDIRECT("'"&amp;$A658&amp;"'!"&amp;"$C:$C"),$E658,INDIRECT("'"&amp;$A658&amp;"'!"&amp;"$E:$E"),"&lt;="&amp;$G658,INDIRECT("'"&amp;$A658&amp;"'!"&amp;"$F:$F"),"&gt;="&amp;$G658)</f>
        <v>-176</v>
      </c>
      <c r="G658" s="217">
        <f>DATE(B658,1,1)</f>
        <v>50771</v>
      </c>
      <c r="H658" s="210"/>
      <c r="I658" s="216" t="s">
        <v>112</v>
      </c>
      <c r="J658" s="215"/>
      <c r="K658" s="214"/>
      <c r="L658" s="209"/>
      <c r="M658" s="326"/>
    </row>
    <row r="659" spans="1:13" s="139" customFormat="1" ht="14.75" x14ac:dyDescent="0.75">
      <c r="A659" s="184" t="s">
        <v>238</v>
      </c>
      <c r="B659" s="184">
        <v>2039</v>
      </c>
      <c r="C659" s="134" t="s">
        <v>11</v>
      </c>
      <c r="D659" s="168" t="s">
        <v>93</v>
      </c>
      <c r="E659" s="168" t="s">
        <v>94</v>
      </c>
      <c r="F659" s="130">
        <f ca="1">SUMIFS(INDIRECT("'"&amp;$A659&amp;"'!"&amp;"$D:$D"),INDIRECT("'"&amp;$A659&amp;"'!"&amp;"$B:$B"),$D659,INDIRECT("'"&amp;$A659&amp;"'!"&amp;"$C:$C"),$E659,INDIRECT("'"&amp;$A659&amp;"'!"&amp;"$E:$E"),"&lt;="&amp;$G659,INDIRECT("'"&amp;$A659&amp;"'!"&amp;"$F:$F"),"&gt;="&amp;$G659)</f>
        <v>-420</v>
      </c>
      <c r="G659" s="217">
        <f>DATE(B659,1,1)</f>
        <v>50771</v>
      </c>
      <c r="I659" s="220" t="s">
        <v>112</v>
      </c>
      <c r="J659" s="215"/>
      <c r="K659" s="214"/>
      <c r="L659" s="209"/>
      <c r="M659" s="326"/>
    </row>
    <row r="660" spans="1:13" s="139" customFormat="1" ht="14.75" x14ac:dyDescent="0.75">
      <c r="A660" s="184" t="s">
        <v>238</v>
      </c>
      <c r="B660" s="184">
        <v>2040</v>
      </c>
      <c r="C660" s="134" t="s">
        <v>11</v>
      </c>
      <c r="D660" s="168" t="s">
        <v>93</v>
      </c>
      <c r="E660" s="168" t="s">
        <v>95</v>
      </c>
      <c r="F660" s="130">
        <f ca="1">SUMIFS(INDIRECT("'"&amp;$A660&amp;"'!"&amp;"$D:$D"),INDIRECT("'"&amp;$A660&amp;"'!"&amp;"$B:$B"),$D660,INDIRECT("'"&amp;$A660&amp;"'!"&amp;"$C:$C"),$E660,INDIRECT("'"&amp;$A660&amp;"'!"&amp;"$E:$E"),"&lt;="&amp;$G660,INDIRECT("'"&amp;$A660&amp;"'!"&amp;"$F:$F"),"&gt;="&amp;$G660)</f>
        <v>-144</v>
      </c>
      <c r="G660" s="217">
        <f>DATE(B660,1,1)</f>
        <v>51136</v>
      </c>
      <c r="I660" s="220" t="s">
        <v>112</v>
      </c>
      <c r="J660" s="215"/>
      <c r="K660" s="214"/>
      <c r="L660" s="209"/>
    </row>
    <row r="661" spans="1:13" s="139" customFormat="1" ht="14.75" x14ac:dyDescent="0.75">
      <c r="A661" s="184" t="s">
        <v>238</v>
      </c>
      <c r="B661" s="184">
        <v>2040</v>
      </c>
      <c r="C661" s="134" t="s">
        <v>11</v>
      </c>
      <c r="D661" s="168" t="s">
        <v>93</v>
      </c>
      <c r="E661" s="168" t="s">
        <v>92</v>
      </c>
      <c r="F661" s="130">
        <f ca="1">SUMIFS(INDIRECT("'"&amp;$A661&amp;"'!"&amp;"$D:$D"),INDIRECT("'"&amp;$A661&amp;"'!"&amp;"$B:$B"),$D661,INDIRECT("'"&amp;$A661&amp;"'!"&amp;"$C:$C"),$E661,INDIRECT("'"&amp;$A661&amp;"'!"&amp;"$E:$E"),"&lt;="&amp;$G661,INDIRECT("'"&amp;$A661&amp;"'!"&amp;"$F:$F"),"&gt;="&amp;$G661)</f>
        <v>-250.56</v>
      </c>
      <c r="G661" s="217">
        <f>DATE(B661,1,1)</f>
        <v>51136</v>
      </c>
      <c r="I661" s="220" t="s">
        <v>112</v>
      </c>
      <c r="J661" s="215"/>
      <c r="K661" s="214"/>
      <c r="L661" s="209"/>
    </row>
    <row r="662" spans="1:13" s="139" customFormat="1" ht="14.75" x14ac:dyDescent="0.75">
      <c r="A662" s="184" t="s">
        <v>238</v>
      </c>
      <c r="B662" s="184">
        <v>2040</v>
      </c>
      <c r="C662" s="134" t="s">
        <v>11</v>
      </c>
      <c r="D662" s="184" t="s">
        <v>88</v>
      </c>
      <c r="E662" s="168" t="s">
        <v>5</v>
      </c>
      <c r="F662" s="130">
        <f ca="1">SUMIFS(INDIRECT("'"&amp;$A662&amp;"'!"&amp;"$D:$D"),INDIRECT("'"&amp;$A662&amp;"'!"&amp;"$B:$B"),$D662,INDIRECT("'"&amp;$A662&amp;"'!"&amp;"$C:$C"),$E662,INDIRECT("'"&amp;$A662&amp;"'!"&amp;"$E:$E"),"&lt;="&amp;$G662,INDIRECT("'"&amp;$A662&amp;"'!"&amp;"$F:$F"),"&gt;="&amp;$G662)</f>
        <v>0</v>
      </c>
      <c r="G662" s="217">
        <f>DATE(B662,1,1)</f>
        <v>51136</v>
      </c>
      <c r="H662" s="210"/>
      <c r="I662" s="220" t="s">
        <v>112</v>
      </c>
      <c r="J662" s="215"/>
      <c r="K662" s="214"/>
      <c r="L662" s="209"/>
    </row>
    <row r="663" spans="1:13" s="139" customFormat="1" ht="14.75" x14ac:dyDescent="0.75">
      <c r="A663" s="184" t="s">
        <v>238</v>
      </c>
      <c r="B663" s="184">
        <v>2040</v>
      </c>
      <c r="C663" s="134" t="s">
        <v>11</v>
      </c>
      <c r="D663" s="184" t="s">
        <v>89</v>
      </c>
      <c r="E663" s="184" t="s">
        <v>274</v>
      </c>
      <c r="F663" s="130">
        <f ca="1">SUMIFS(INDIRECT("'"&amp;$A663&amp;"'!"&amp;"$D:$D"),INDIRECT("'"&amp;$A663&amp;"'!"&amp;"$B:$B"),$D663,INDIRECT("'"&amp;$A663&amp;"'!"&amp;"$C:$C"),$E663,INDIRECT("'"&amp;$A663&amp;"'!"&amp;"$E:$E"),"&lt;="&amp;$G663,INDIRECT("'"&amp;$A663&amp;"'!"&amp;"$F:$F"),"&gt;="&amp;$G663)</f>
        <v>-2400</v>
      </c>
      <c r="G663" s="217">
        <f>DATE(B663,1,1)</f>
        <v>51136</v>
      </c>
      <c r="H663" s="134"/>
      <c r="I663" s="220" t="s">
        <v>112</v>
      </c>
      <c r="J663" s="218"/>
      <c r="K663" s="225"/>
      <c r="L663" s="224"/>
    </row>
    <row r="664" spans="1:13" s="139" customFormat="1" ht="14.75" x14ac:dyDescent="0.75">
      <c r="A664" s="184" t="s">
        <v>238</v>
      </c>
      <c r="B664" s="184">
        <v>2040</v>
      </c>
      <c r="C664" s="134" t="s">
        <v>11</v>
      </c>
      <c r="D664" s="168" t="s">
        <v>87</v>
      </c>
      <c r="E664" s="168" t="s">
        <v>5</v>
      </c>
      <c r="F664" s="130">
        <f ca="1">SUMIFS(INDIRECT("'"&amp;$A664&amp;"'!"&amp;"$D:$D"),INDIRECT("'"&amp;$A664&amp;"'!"&amp;"$B:$B"),$D664,INDIRECT("'"&amp;$A664&amp;"'!"&amp;"$C:$C"),$E664,INDIRECT("'"&amp;$A664&amp;"'!"&amp;"$E:$E"),"&lt;="&amp;$G664,INDIRECT("'"&amp;$A664&amp;"'!"&amp;"$F:$F"),"&gt;="&amp;$G664)</f>
        <v>-200</v>
      </c>
      <c r="G664" s="217">
        <f>DATE(B664,1,1)</f>
        <v>51136</v>
      </c>
      <c r="I664" s="220" t="s">
        <v>112</v>
      </c>
      <c r="J664" s="215"/>
      <c r="K664" s="214"/>
      <c r="L664" s="209"/>
    </row>
    <row r="665" spans="1:13" s="139" customFormat="1" ht="14.75" x14ac:dyDescent="0.75">
      <c r="A665" s="184" t="s">
        <v>238</v>
      </c>
      <c r="B665" s="184">
        <v>2040</v>
      </c>
      <c r="C665" s="134" t="s">
        <v>15</v>
      </c>
      <c r="D665" s="168" t="s">
        <v>57</v>
      </c>
      <c r="E665" s="168" t="s">
        <v>74</v>
      </c>
      <c r="F665" s="130">
        <f ca="1">SUMIFS(INDIRECT("'"&amp;$A665&amp;"'!"&amp;"$D:$D"),INDIRECT("'"&amp;$A665&amp;"'!"&amp;"$B:$B"),$D665,INDIRECT("'"&amp;$A665&amp;"'!"&amp;"$C:$C"),$E665,INDIRECT("'"&amp;$A665&amp;"'!"&amp;"$E:$E"),"&lt;="&amp;$G665,INDIRECT("'"&amp;$A665&amp;"'!"&amp;"$F:$F"),"&gt;="&amp;$G665)</f>
        <v>0</v>
      </c>
      <c r="G665" s="217">
        <f>DATE(B665,1,1)</f>
        <v>51136</v>
      </c>
      <c r="H665" s="210"/>
      <c r="I665" s="216" t="s">
        <v>112</v>
      </c>
      <c r="J665" s="215"/>
      <c r="K665" s="214"/>
      <c r="L665" s="209"/>
    </row>
    <row r="666" spans="1:13" s="139" customFormat="1" ht="14.75" x14ac:dyDescent="0.75">
      <c r="A666" s="184" t="s">
        <v>238</v>
      </c>
      <c r="B666" s="184">
        <v>2040</v>
      </c>
      <c r="C666" s="134" t="s">
        <v>11</v>
      </c>
      <c r="D666" s="168" t="s">
        <v>86</v>
      </c>
      <c r="E666" s="168" t="s">
        <v>5</v>
      </c>
      <c r="F666" s="130">
        <f ca="1">SUMIFS(INDIRECT("'"&amp;$A666&amp;"'!"&amp;"$D:$D"),INDIRECT("'"&amp;$A666&amp;"'!"&amp;"$B:$B"),$D666,INDIRECT("'"&amp;$A666&amp;"'!"&amp;"$C:$C"),$E666,INDIRECT("'"&amp;$A666&amp;"'!"&amp;"$E:$E"),"&lt;="&amp;$G666,INDIRECT("'"&amp;$A666&amp;"'!"&amp;"$F:$F"),"&gt;="&amp;$G666)</f>
        <v>-300</v>
      </c>
      <c r="G666" s="217">
        <f>DATE(B666,1,1)</f>
        <v>51136</v>
      </c>
      <c r="I666" s="220" t="s">
        <v>112</v>
      </c>
      <c r="J666" s="215"/>
      <c r="K666" s="214"/>
      <c r="L666" s="209"/>
    </row>
    <row r="667" spans="1:13" s="139" customFormat="1" ht="14.75" x14ac:dyDescent="0.75">
      <c r="A667" s="184" t="s">
        <v>238</v>
      </c>
      <c r="B667" s="184">
        <v>2040</v>
      </c>
      <c r="C667" s="134" t="s">
        <v>10</v>
      </c>
      <c r="D667" s="184" t="s">
        <v>98</v>
      </c>
      <c r="E667" s="184" t="s">
        <v>97</v>
      </c>
      <c r="F667" s="130">
        <f ca="1">SUMIFS(INDIRECT("'"&amp;$A667&amp;"'!"&amp;"$D:$D"),INDIRECT("'"&amp;$A667&amp;"'!"&amp;"$B:$B"),$D667,INDIRECT("'"&amp;$A667&amp;"'!"&amp;"$C:$C"),$E667,INDIRECT("'"&amp;$A667&amp;"'!"&amp;"$E:$E"),"&lt;="&amp;$G667,INDIRECT("'"&amp;$A667&amp;"'!"&amp;"$F:$F"),"&gt;="&amp;$G667)</f>
        <v>10800</v>
      </c>
      <c r="G667" s="217">
        <f>DATE(B667,1,1)</f>
        <v>51136</v>
      </c>
      <c r="H667" s="134"/>
      <c r="I667" s="220" t="s">
        <v>112</v>
      </c>
      <c r="J667" s="215"/>
      <c r="K667" s="214"/>
      <c r="L667" s="209"/>
    </row>
    <row r="668" spans="1:13" s="139" customFormat="1" ht="14.75" x14ac:dyDescent="0.75">
      <c r="A668" s="184" t="s">
        <v>238</v>
      </c>
      <c r="B668" s="184">
        <v>2040</v>
      </c>
      <c r="C668" s="134" t="s">
        <v>15</v>
      </c>
      <c r="D668" s="168" t="s">
        <v>57</v>
      </c>
      <c r="E668" s="168" t="s">
        <v>73</v>
      </c>
      <c r="F668" s="130">
        <f ca="1">SUMIFS(INDIRECT("'"&amp;$A668&amp;"'!"&amp;"$D:$D"),INDIRECT("'"&amp;$A668&amp;"'!"&amp;"$B:$B"),$D668,INDIRECT("'"&amp;$A668&amp;"'!"&amp;"$C:$C"),$E668,INDIRECT("'"&amp;$A668&amp;"'!"&amp;"$E:$E"),"&lt;="&amp;$G668,INDIRECT("'"&amp;$A668&amp;"'!"&amp;"$F:$F"),"&gt;="&amp;$G668)</f>
        <v>-176</v>
      </c>
      <c r="G668" s="217">
        <f>DATE(B668,1,1)</f>
        <v>51136</v>
      </c>
      <c r="H668" s="210"/>
      <c r="I668" s="216" t="s">
        <v>112</v>
      </c>
      <c r="J668" s="215"/>
      <c r="K668" s="214"/>
      <c r="L668" s="209"/>
    </row>
    <row r="669" spans="1:13" s="139" customFormat="1" ht="14.75" x14ac:dyDescent="0.75">
      <c r="A669" s="184" t="s">
        <v>238</v>
      </c>
      <c r="B669" s="184">
        <v>2040</v>
      </c>
      <c r="C669" s="134" t="s">
        <v>11</v>
      </c>
      <c r="D669" s="168" t="s">
        <v>93</v>
      </c>
      <c r="E669" s="168" t="s">
        <v>94</v>
      </c>
      <c r="F669" s="130">
        <f ca="1">SUMIFS(INDIRECT("'"&amp;$A669&amp;"'!"&amp;"$D:$D"),INDIRECT("'"&amp;$A669&amp;"'!"&amp;"$B:$B"),$D669,INDIRECT("'"&amp;$A669&amp;"'!"&amp;"$C:$C"),$E669,INDIRECT("'"&amp;$A669&amp;"'!"&amp;"$E:$E"),"&lt;="&amp;$G669,INDIRECT("'"&amp;$A669&amp;"'!"&amp;"$F:$F"),"&gt;="&amp;$G669)</f>
        <v>-420</v>
      </c>
      <c r="G669" s="217">
        <f>DATE(B669,1,1)</f>
        <v>51136</v>
      </c>
      <c r="I669" s="220" t="s">
        <v>112</v>
      </c>
      <c r="J669" s="215"/>
      <c r="K669" s="214"/>
      <c r="L669" s="209"/>
    </row>
    <row r="670" spans="1:13" s="139" customFormat="1" ht="14.75" x14ac:dyDescent="0.75">
      <c r="A670" s="184" t="s">
        <v>238</v>
      </c>
      <c r="B670" s="184">
        <v>2041</v>
      </c>
      <c r="C670" s="134" t="s">
        <v>11</v>
      </c>
      <c r="D670" s="168" t="s">
        <v>93</v>
      </c>
      <c r="E670" s="168" t="s">
        <v>95</v>
      </c>
      <c r="F670" s="130">
        <f ca="1">SUMIFS(INDIRECT("'"&amp;$A670&amp;"'!"&amp;"$D:$D"),INDIRECT("'"&amp;$A670&amp;"'!"&amp;"$B:$B"),$D670,INDIRECT("'"&amp;$A670&amp;"'!"&amp;"$C:$C"),$E670,INDIRECT("'"&amp;$A670&amp;"'!"&amp;"$E:$E"),"&lt;="&amp;$G670,INDIRECT("'"&amp;$A670&amp;"'!"&amp;"$F:$F"),"&gt;="&amp;$G670)</f>
        <v>-144</v>
      </c>
      <c r="G670" s="217">
        <f>DATE(B670,1,1)</f>
        <v>51502</v>
      </c>
      <c r="I670" s="220" t="s">
        <v>112</v>
      </c>
      <c r="J670" s="215"/>
      <c r="K670" s="214"/>
      <c r="L670" s="209"/>
    </row>
    <row r="671" spans="1:13" s="139" customFormat="1" ht="14.75" x14ac:dyDescent="0.75">
      <c r="A671" s="184" t="s">
        <v>238</v>
      </c>
      <c r="B671" s="184">
        <v>2041</v>
      </c>
      <c r="C671" s="134" t="s">
        <v>11</v>
      </c>
      <c r="D671" s="168" t="s">
        <v>93</v>
      </c>
      <c r="E671" s="168" t="s">
        <v>92</v>
      </c>
      <c r="F671" s="130">
        <f ca="1">SUMIFS(INDIRECT("'"&amp;$A671&amp;"'!"&amp;"$D:$D"),INDIRECT("'"&amp;$A671&amp;"'!"&amp;"$B:$B"),$D671,INDIRECT("'"&amp;$A671&amp;"'!"&amp;"$C:$C"),$E671,INDIRECT("'"&amp;$A671&amp;"'!"&amp;"$E:$E"),"&lt;="&amp;$G671,INDIRECT("'"&amp;$A671&amp;"'!"&amp;"$F:$F"),"&gt;="&amp;$G671)</f>
        <v>-250.56</v>
      </c>
      <c r="G671" s="217">
        <f>DATE(B671,1,1)</f>
        <v>51502</v>
      </c>
      <c r="I671" s="220" t="s">
        <v>112</v>
      </c>
      <c r="J671" s="215"/>
      <c r="K671" s="214"/>
      <c r="L671" s="209"/>
      <c r="M671" s="194"/>
    </row>
    <row r="672" spans="1:13" s="139" customFormat="1" ht="14.75" x14ac:dyDescent="0.75">
      <c r="A672" s="184" t="s">
        <v>238</v>
      </c>
      <c r="B672" s="184">
        <v>2041</v>
      </c>
      <c r="C672" s="134" t="s">
        <v>11</v>
      </c>
      <c r="D672" s="184" t="s">
        <v>88</v>
      </c>
      <c r="E672" s="168" t="s">
        <v>5</v>
      </c>
      <c r="F672" s="130">
        <f ca="1">SUMIFS(INDIRECT("'"&amp;$A672&amp;"'!"&amp;"$D:$D"),INDIRECT("'"&amp;$A672&amp;"'!"&amp;"$B:$B"),$D672,INDIRECT("'"&amp;$A672&amp;"'!"&amp;"$C:$C"),$E672,INDIRECT("'"&amp;$A672&amp;"'!"&amp;"$E:$E"),"&lt;="&amp;$G672,INDIRECT("'"&amp;$A672&amp;"'!"&amp;"$F:$F"),"&gt;="&amp;$G672)</f>
        <v>0</v>
      </c>
      <c r="G672" s="217">
        <f>DATE(B672,1,1)</f>
        <v>51502</v>
      </c>
      <c r="H672" s="210"/>
      <c r="I672" s="220" t="s">
        <v>112</v>
      </c>
      <c r="J672" s="215"/>
      <c r="K672" s="214"/>
      <c r="L672" s="209"/>
      <c r="M672" s="326"/>
    </row>
    <row r="673" spans="1:13" s="139" customFormat="1" ht="14.75" x14ac:dyDescent="0.75">
      <c r="A673" s="184" t="s">
        <v>238</v>
      </c>
      <c r="B673" s="184">
        <v>2041</v>
      </c>
      <c r="C673" s="134" t="s">
        <v>11</v>
      </c>
      <c r="D673" s="184" t="s">
        <v>89</v>
      </c>
      <c r="E673" s="184" t="s">
        <v>274</v>
      </c>
      <c r="F673" s="130">
        <f ca="1">SUMIFS(INDIRECT("'"&amp;$A673&amp;"'!"&amp;"$D:$D"),INDIRECT("'"&amp;$A673&amp;"'!"&amp;"$B:$B"),$D673,INDIRECT("'"&amp;$A673&amp;"'!"&amp;"$C:$C"),$E673,INDIRECT("'"&amp;$A673&amp;"'!"&amp;"$E:$E"),"&lt;="&amp;$G673,INDIRECT("'"&amp;$A673&amp;"'!"&amp;"$F:$F"),"&gt;="&amp;$G673)</f>
        <v>-2400</v>
      </c>
      <c r="G673" s="217">
        <f>DATE(B673,1,1)</f>
        <v>51502</v>
      </c>
      <c r="H673" s="134"/>
      <c r="I673" s="220" t="s">
        <v>112</v>
      </c>
      <c r="J673" s="218"/>
      <c r="K673" s="225"/>
      <c r="L673" s="224"/>
    </row>
    <row r="674" spans="1:13" s="139" customFormat="1" ht="14.75" x14ac:dyDescent="0.75">
      <c r="A674" s="184" t="s">
        <v>238</v>
      </c>
      <c r="B674" s="184">
        <v>2041</v>
      </c>
      <c r="C674" s="134" t="s">
        <v>11</v>
      </c>
      <c r="D674" s="168" t="s">
        <v>87</v>
      </c>
      <c r="E674" s="168" t="s">
        <v>5</v>
      </c>
      <c r="F674" s="130">
        <f ca="1">SUMIFS(INDIRECT("'"&amp;$A674&amp;"'!"&amp;"$D:$D"),INDIRECT("'"&amp;$A674&amp;"'!"&amp;"$B:$B"),$D674,INDIRECT("'"&amp;$A674&amp;"'!"&amp;"$C:$C"),$E674,INDIRECT("'"&amp;$A674&amp;"'!"&amp;"$E:$E"),"&lt;="&amp;$G674,INDIRECT("'"&amp;$A674&amp;"'!"&amp;"$F:$F"),"&gt;="&amp;$G674)</f>
        <v>-200</v>
      </c>
      <c r="G674" s="217">
        <f>DATE(B674,1,1)</f>
        <v>51502</v>
      </c>
      <c r="I674" s="220" t="s">
        <v>112</v>
      </c>
      <c r="J674" s="215"/>
      <c r="K674" s="214"/>
      <c r="L674" s="209"/>
    </row>
    <row r="675" spans="1:13" s="139" customFormat="1" ht="14.75" x14ac:dyDescent="0.75">
      <c r="A675" s="184" t="s">
        <v>238</v>
      </c>
      <c r="B675" s="184">
        <v>2041</v>
      </c>
      <c r="C675" s="134" t="s">
        <v>11</v>
      </c>
      <c r="D675" s="168" t="s">
        <v>86</v>
      </c>
      <c r="E675" s="168" t="s">
        <v>5</v>
      </c>
      <c r="F675" s="130">
        <f ca="1">SUMIFS(INDIRECT("'"&amp;$A675&amp;"'!"&amp;"$D:$D"),INDIRECT("'"&amp;$A675&amp;"'!"&amp;"$B:$B"),$D675,INDIRECT("'"&amp;$A675&amp;"'!"&amp;"$C:$C"),$E675,INDIRECT("'"&amp;$A675&amp;"'!"&amp;"$E:$E"),"&lt;="&amp;$G675,INDIRECT("'"&amp;$A675&amp;"'!"&amp;"$F:$F"),"&gt;="&amp;$G675)</f>
        <v>-300</v>
      </c>
      <c r="G675" s="217">
        <f>DATE(B675,1,1)</f>
        <v>51502</v>
      </c>
      <c r="I675" s="220" t="s">
        <v>112</v>
      </c>
      <c r="J675" s="215"/>
      <c r="K675" s="214"/>
      <c r="L675" s="209"/>
      <c r="M675" s="326"/>
    </row>
    <row r="676" spans="1:13" s="139" customFormat="1" ht="14.75" x14ac:dyDescent="0.75">
      <c r="A676" s="184" t="s">
        <v>238</v>
      </c>
      <c r="B676" s="184">
        <v>2041</v>
      </c>
      <c r="C676" s="134" t="s">
        <v>15</v>
      </c>
      <c r="D676" s="168" t="s">
        <v>57</v>
      </c>
      <c r="E676" s="168" t="s">
        <v>74</v>
      </c>
      <c r="F676" s="130">
        <f ca="1">SUMIFS(INDIRECT("'"&amp;$A676&amp;"'!"&amp;"$D:$D"),INDIRECT("'"&amp;$A676&amp;"'!"&amp;"$B:$B"),$D676,INDIRECT("'"&amp;$A676&amp;"'!"&amp;"$C:$C"),$E676,INDIRECT("'"&amp;$A676&amp;"'!"&amp;"$E:$E"),"&lt;="&amp;$G676,INDIRECT("'"&amp;$A676&amp;"'!"&amp;"$F:$F"),"&gt;="&amp;$G676)</f>
        <v>0</v>
      </c>
      <c r="G676" s="217">
        <f>DATE(B676,1,1)</f>
        <v>51502</v>
      </c>
      <c r="H676" s="210"/>
      <c r="I676" s="216" t="s">
        <v>112</v>
      </c>
      <c r="J676" s="215"/>
      <c r="K676" s="214"/>
      <c r="L676" s="209"/>
    </row>
    <row r="677" spans="1:13" s="139" customFormat="1" ht="14.75" x14ac:dyDescent="0.75">
      <c r="A677" s="184" t="s">
        <v>238</v>
      </c>
      <c r="B677" s="184">
        <v>2041</v>
      </c>
      <c r="C677" s="134" t="s">
        <v>10</v>
      </c>
      <c r="D677" s="184" t="s">
        <v>98</v>
      </c>
      <c r="E677" s="184" t="s">
        <v>97</v>
      </c>
      <c r="F677" s="130">
        <f ca="1">SUMIFS(INDIRECT("'"&amp;$A677&amp;"'!"&amp;"$D:$D"),INDIRECT("'"&amp;$A677&amp;"'!"&amp;"$B:$B"),$D677,INDIRECT("'"&amp;$A677&amp;"'!"&amp;"$C:$C"),$E677,INDIRECT("'"&amp;$A677&amp;"'!"&amp;"$E:$E"),"&lt;="&amp;$G677,INDIRECT("'"&amp;$A677&amp;"'!"&amp;"$F:$F"),"&gt;="&amp;$G677)</f>
        <v>10800</v>
      </c>
      <c r="G677" s="217">
        <f>DATE(B677,1,1)</f>
        <v>51502</v>
      </c>
      <c r="H677" s="134"/>
      <c r="I677" s="220" t="s">
        <v>112</v>
      </c>
      <c r="J677" s="215"/>
      <c r="K677" s="214"/>
      <c r="L677" s="209"/>
      <c r="M677" s="327"/>
    </row>
    <row r="678" spans="1:13" s="139" customFormat="1" ht="14.75" x14ac:dyDescent="0.75">
      <c r="A678" s="184" t="s">
        <v>238</v>
      </c>
      <c r="B678" s="184">
        <v>2041</v>
      </c>
      <c r="C678" s="134" t="s">
        <v>15</v>
      </c>
      <c r="D678" s="168" t="s">
        <v>57</v>
      </c>
      <c r="E678" s="168" t="s">
        <v>73</v>
      </c>
      <c r="F678" s="130">
        <f ca="1">SUMIFS(INDIRECT("'"&amp;$A678&amp;"'!"&amp;"$D:$D"),INDIRECT("'"&amp;$A678&amp;"'!"&amp;"$B:$B"),$D678,INDIRECT("'"&amp;$A678&amp;"'!"&amp;"$C:$C"),$E678,INDIRECT("'"&amp;$A678&amp;"'!"&amp;"$E:$E"),"&lt;="&amp;$G678,INDIRECT("'"&amp;$A678&amp;"'!"&amp;"$F:$F"),"&gt;="&amp;$G678)</f>
        <v>-176</v>
      </c>
      <c r="G678" s="217">
        <f>DATE(B678,1,1)</f>
        <v>51502</v>
      </c>
      <c r="H678" s="210"/>
      <c r="I678" s="216" t="s">
        <v>112</v>
      </c>
      <c r="J678" s="215"/>
      <c r="K678" s="214"/>
      <c r="L678" s="209"/>
      <c r="M678" s="326"/>
    </row>
    <row r="679" spans="1:13" s="139" customFormat="1" ht="14.75" x14ac:dyDescent="0.75">
      <c r="A679" s="184" t="s">
        <v>238</v>
      </c>
      <c r="B679" s="184">
        <v>2041</v>
      </c>
      <c r="C679" s="134" t="s">
        <v>11</v>
      </c>
      <c r="D679" s="168" t="s">
        <v>93</v>
      </c>
      <c r="E679" s="168" t="s">
        <v>94</v>
      </c>
      <c r="F679" s="130">
        <f ca="1">SUMIFS(INDIRECT("'"&amp;$A679&amp;"'!"&amp;"$D:$D"),INDIRECT("'"&amp;$A679&amp;"'!"&amp;"$B:$B"),$D679,INDIRECT("'"&amp;$A679&amp;"'!"&amp;"$C:$C"),$E679,INDIRECT("'"&amp;$A679&amp;"'!"&amp;"$E:$E"),"&lt;="&amp;$G679,INDIRECT("'"&amp;$A679&amp;"'!"&amp;"$F:$F"),"&gt;="&amp;$G679)</f>
        <v>-420</v>
      </c>
      <c r="G679" s="217">
        <f>DATE(B679,1,1)</f>
        <v>51502</v>
      </c>
      <c r="I679" s="220" t="s">
        <v>112</v>
      </c>
      <c r="J679" s="215"/>
      <c r="K679" s="214"/>
      <c r="L679" s="209"/>
      <c r="M679" s="194"/>
    </row>
    <row r="680" spans="1:13" s="139" customFormat="1" ht="14.75" x14ac:dyDescent="0.75">
      <c r="A680" s="184" t="s">
        <v>238</v>
      </c>
      <c r="B680" s="184">
        <v>2042</v>
      </c>
      <c r="C680" s="134" t="s">
        <v>11</v>
      </c>
      <c r="D680" s="168" t="s">
        <v>93</v>
      </c>
      <c r="E680" s="168" t="s">
        <v>95</v>
      </c>
      <c r="F680" s="130">
        <f ca="1">SUMIFS(INDIRECT("'"&amp;$A680&amp;"'!"&amp;"$D:$D"),INDIRECT("'"&amp;$A680&amp;"'!"&amp;"$B:$B"),$D680,INDIRECT("'"&amp;$A680&amp;"'!"&amp;"$C:$C"),$E680,INDIRECT("'"&amp;$A680&amp;"'!"&amp;"$E:$E"),"&lt;="&amp;$G680,INDIRECT("'"&amp;$A680&amp;"'!"&amp;"$F:$F"),"&gt;="&amp;$G680)</f>
        <v>-144</v>
      </c>
      <c r="G680" s="217">
        <f>DATE(B680,1,1)</f>
        <v>51867</v>
      </c>
      <c r="I680" s="220" t="s">
        <v>112</v>
      </c>
      <c r="J680" s="215"/>
      <c r="K680" s="214"/>
      <c r="L680" s="209"/>
    </row>
    <row r="681" spans="1:13" s="139" customFormat="1" ht="14.75" x14ac:dyDescent="0.75">
      <c r="A681" s="184" t="s">
        <v>238</v>
      </c>
      <c r="B681" s="184">
        <v>2042</v>
      </c>
      <c r="C681" s="134" t="s">
        <v>11</v>
      </c>
      <c r="D681" s="168" t="s">
        <v>93</v>
      </c>
      <c r="E681" s="168" t="s">
        <v>92</v>
      </c>
      <c r="F681" s="130">
        <f ca="1">SUMIFS(INDIRECT("'"&amp;$A681&amp;"'!"&amp;"$D:$D"),INDIRECT("'"&amp;$A681&amp;"'!"&amp;"$B:$B"),$D681,INDIRECT("'"&amp;$A681&amp;"'!"&amp;"$C:$C"),$E681,INDIRECT("'"&amp;$A681&amp;"'!"&amp;"$E:$E"),"&lt;="&amp;$G681,INDIRECT("'"&amp;$A681&amp;"'!"&amp;"$F:$F"),"&gt;="&amp;$G681)</f>
        <v>-250.56</v>
      </c>
      <c r="G681" s="217">
        <f>DATE(B681,1,1)</f>
        <v>51867</v>
      </c>
      <c r="I681" s="220" t="s">
        <v>112</v>
      </c>
      <c r="J681" s="215"/>
      <c r="K681" s="214"/>
      <c r="L681" s="209"/>
    </row>
    <row r="682" spans="1:13" s="139" customFormat="1" ht="14.75" x14ac:dyDescent="0.75">
      <c r="A682" s="184" t="s">
        <v>238</v>
      </c>
      <c r="B682" s="184">
        <v>2042</v>
      </c>
      <c r="C682" s="134" t="s">
        <v>11</v>
      </c>
      <c r="D682" s="184" t="s">
        <v>88</v>
      </c>
      <c r="E682" s="168" t="s">
        <v>5</v>
      </c>
      <c r="F682" s="130">
        <f ca="1">SUMIFS(INDIRECT("'"&amp;$A682&amp;"'!"&amp;"$D:$D"),INDIRECT("'"&amp;$A682&amp;"'!"&amp;"$B:$B"),$D682,INDIRECT("'"&amp;$A682&amp;"'!"&amp;"$C:$C"),$E682,INDIRECT("'"&amp;$A682&amp;"'!"&amp;"$E:$E"),"&lt;="&amp;$G682,INDIRECT("'"&amp;$A682&amp;"'!"&amp;"$F:$F"),"&gt;="&amp;$G682)</f>
        <v>0</v>
      </c>
      <c r="G682" s="217">
        <f>DATE(B682,1,1)</f>
        <v>51867</v>
      </c>
      <c r="H682" s="210"/>
      <c r="I682" s="220" t="s">
        <v>112</v>
      </c>
      <c r="J682" s="215"/>
      <c r="K682" s="214"/>
      <c r="L682" s="209"/>
    </row>
    <row r="683" spans="1:13" s="139" customFormat="1" ht="14.75" x14ac:dyDescent="0.75">
      <c r="A683" s="184" t="s">
        <v>238</v>
      </c>
      <c r="B683" s="184">
        <v>2042</v>
      </c>
      <c r="C683" s="134" t="s">
        <v>11</v>
      </c>
      <c r="D683" s="184" t="s">
        <v>89</v>
      </c>
      <c r="E683" s="184" t="s">
        <v>274</v>
      </c>
      <c r="F683" s="130">
        <f ca="1">SUMIFS(INDIRECT("'"&amp;$A683&amp;"'!"&amp;"$D:$D"),INDIRECT("'"&amp;$A683&amp;"'!"&amp;"$B:$B"),$D683,INDIRECT("'"&amp;$A683&amp;"'!"&amp;"$C:$C"),$E683,INDIRECT("'"&amp;$A683&amp;"'!"&amp;"$E:$E"),"&lt;="&amp;$G683,INDIRECT("'"&amp;$A683&amp;"'!"&amp;"$F:$F"),"&gt;="&amp;$G683)</f>
        <v>-2400</v>
      </c>
      <c r="G683" s="217">
        <f>DATE(B683,1,1)</f>
        <v>51867</v>
      </c>
      <c r="H683" s="134"/>
      <c r="I683" s="220" t="s">
        <v>112</v>
      </c>
      <c r="J683" s="218"/>
      <c r="K683" s="225"/>
      <c r="L683" s="224"/>
    </row>
    <row r="684" spans="1:13" s="139" customFormat="1" ht="14.75" x14ac:dyDescent="0.75">
      <c r="A684" s="184" t="s">
        <v>238</v>
      </c>
      <c r="B684" s="184">
        <v>2042</v>
      </c>
      <c r="C684" s="134" t="s">
        <v>11</v>
      </c>
      <c r="D684" s="168" t="s">
        <v>87</v>
      </c>
      <c r="E684" s="168" t="s">
        <v>5</v>
      </c>
      <c r="F684" s="130">
        <f ca="1">SUMIFS(INDIRECT("'"&amp;$A684&amp;"'!"&amp;"$D:$D"),INDIRECT("'"&amp;$A684&amp;"'!"&amp;"$B:$B"),$D684,INDIRECT("'"&amp;$A684&amp;"'!"&amp;"$C:$C"),$E684,INDIRECT("'"&amp;$A684&amp;"'!"&amp;"$E:$E"),"&lt;="&amp;$G684,INDIRECT("'"&amp;$A684&amp;"'!"&amp;"$F:$F"),"&gt;="&amp;$G684)</f>
        <v>-200</v>
      </c>
      <c r="G684" s="217">
        <f>DATE(B684,1,1)</f>
        <v>51867</v>
      </c>
      <c r="I684" s="220" t="s">
        <v>112</v>
      </c>
      <c r="J684" s="215"/>
      <c r="K684" s="214"/>
      <c r="L684" s="209"/>
    </row>
    <row r="685" spans="1:13" s="139" customFormat="1" ht="14.75" x14ac:dyDescent="0.75">
      <c r="A685" s="184" t="s">
        <v>238</v>
      </c>
      <c r="B685" s="184">
        <v>2042</v>
      </c>
      <c r="C685" s="134" t="s">
        <v>11</v>
      </c>
      <c r="D685" s="168" t="s">
        <v>86</v>
      </c>
      <c r="E685" s="168" t="s">
        <v>5</v>
      </c>
      <c r="F685" s="130">
        <f ca="1">SUMIFS(INDIRECT("'"&amp;$A685&amp;"'!"&amp;"$D:$D"),INDIRECT("'"&amp;$A685&amp;"'!"&amp;"$B:$B"),$D685,INDIRECT("'"&amp;$A685&amp;"'!"&amp;"$C:$C"),$E685,INDIRECT("'"&amp;$A685&amp;"'!"&amp;"$E:$E"),"&lt;="&amp;$G685,INDIRECT("'"&amp;$A685&amp;"'!"&amp;"$F:$F"),"&gt;="&amp;$G685)</f>
        <v>-300</v>
      </c>
      <c r="G685" s="217">
        <f>DATE(B685,1,1)</f>
        <v>51867</v>
      </c>
      <c r="I685" s="220" t="s">
        <v>112</v>
      </c>
      <c r="J685" s="215"/>
      <c r="K685" s="214"/>
      <c r="L685" s="209"/>
    </row>
    <row r="686" spans="1:13" s="139" customFormat="1" ht="14.75" x14ac:dyDescent="0.75">
      <c r="A686" s="184" t="s">
        <v>238</v>
      </c>
      <c r="B686" s="184">
        <v>2042</v>
      </c>
      <c r="C686" s="134" t="s">
        <v>15</v>
      </c>
      <c r="D686" s="168" t="s">
        <v>57</v>
      </c>
      <c r="E686" s="168" t="s">
        <v>74</v>
      </c>
      <c r="F686" s="130">
        <f ca="1">SUMIFS(INDIRECT("'"&amp;$A686&amp;"'!"&amp;"$D:$D"),INDIRECT("'"&amp;$A686&amp;"'!"&amp;"$B:$B"),$D686,INDIRECT("'"&amp;$A686&amp;"'!"&amp;"$C:$C"),$E686,INDIRECT("'"&amp;$A686&amp;"'!"&amp;"$E:$E"),"&lt;="&amp;$G686,INDIRECT("'"&amp;$A686&amp;"'!"&amp;"$F:$F"),"&gt;="&amp;$G686)</f>
        <v>0</v>
      </c>
      <c r="G686" s="217">
        <f>DATE(B686,1,1)</f>
        <v>51867</v>
      </c>
      <c r="H686" s="210"/>
      <c r="I686" s="216" t="s">
        <v>112</v>
      </c>
      <c r="J686" s="215"/>
      <c r="K686" s="214"/>
      <c r="L686" s="209"/>
    </row>
    <row r="687" spans="1:13" s="139" customFormat="1" ht="14.75" x14ac:dyDescent="0.75">
      <c r="A687" s="184" t="s">
        <v>238</v>
      </c>
      <c r="B687" s="184">
        <v>2042</v>
      </c>
      <c r="C687" s="134" t="s">
        <v>10</v>
      </c>
      <c r="D687" s="184" t="s">
        <v>98</v>
      </c>
      <c r="E687" s="184" t="s">
        <v>97</v>
      </c>
      <c r="F687" s="130">
        <f ca="1">SUMIFS(INDIRECT("'"&amp;$A687&amp;"'!"&amp;"$D:$D"),INDIRECT("'"&amp;$A687&amp;"'!"&amp;"$B:$B"),$D687,INDIRECT("'"&amp;$A687&amp;"'!"&amp;"$C:$C"),$E687,INDIRECT("'"&amp;$A687&amp;"'!"&amp;"$E:$E"),"&lt;="&amp;$G687,INDIRECT("'"&amp;$A687&amp;"'!"&amp;"$F:$F"),"&gt;="&amp;$G687)</f>
        <v>10800</v>
      </c>
      <c r="G687" s="217">
        <f>DATE(B687,1,1)</f>
        <v>51867</v>
      </c>
      <c r="H687" s="134"/>
      <c r="I687" s="220" t="s">
        <v>112</v>
      </c>
      <c r="J687" s="215"/>
      <c r="K687" s="214"/>
      <c r="L687" s="209"/>
    </row>
    <row r="688" spans="1:13" s="139" customFormat="1" ht="14.75" x14ac:dyDescent="0.75">
      <c r="A688" s="184" t="s">
        <v>238</v>
      </c>
      <c r="B688" s="184">
        <v>2042</v>
      </c>
      <c r="C688" s="134" t="s">
        <v>15</v>
      </c>
      <c r="D688" s="168" t="s">
        <v>57</v>
      </c>
      <c r="E688" s="168" t="s">
        <v>73</v>
      </c>
      <c r="F688" s="130">
        <f ca="1">SUMIFS(INDIRECT("'"&amp;$A688&amp;"'!"&amp;"$D:$D"),INDIRECT("'"&amp;$A688&amp;"'!"&amp;"$B:$B"),$D688,INDIRECT("'"&amp;$A688&amp;"'!"&amp;"$C:$C"),$E688,INDIRECT("'"&amp;$A688&amp;"'!"&amp;"$E:$E"),"&lt;="&amp;$G688,INDIRECT("'"&amp;$A688&amp;"'!"&amp;"$F:$F"),"&gt;="&amp;$G688)</f>
        <v>-176</v>
      </c>
      <c r="G688" s="217">
        <f>DATE(B688,1,1)</f>
        <v>51867</v>
      </c>
      <c r="H688" s="210"/>
      <c r="I688" s="216" t="s">
        <v>112</v>
      </c>
      <c r="J688" s="215"/>
      <c r="K688" s="214"/>
      <c r="L688" s="209"/>
    </row>
    <row r="689" spans="1:12" s="139" customFormat="1" ht="14.75" x14ac:dyDescent="0.75">
      <c r="A689" s="184" t="s">
        <v>238</v>
      </c>
      <c r="B689" s="184">
        <v>2042</v>
      </c>
      <c r="C689" s="134" t="s">
        <v>11</v>
      </c>
      <c r="D689" s="168" t="s">
        <v>93</v>
      </c>
      <c r="E689" s="168" t="s">
        <v>94</v>
      </c>
      <c r="F689" s="130">
        <f ca="1">SUMIFS(INDIRECT("'"&amp;$A689&amp;"'!"&amp;"$D:$D"),INDIRECT("'"&amp;$A689&amp;"'!"&amp;"$B:$B"),$D689,INDIRECT("'"&amp;$A689&amp;"'!"&amp;"$C:$C"),$E689,INDIRECT("'"&amp;$A689&amp;"'!"&amp;"$E:$E"),"&lt;="&amp;$G689,INDIRECT("'"&amp;$A689&amp;"'!"&amp;"$F:$F"),"&gt;="&amp;$G689)</f>
        <v>-420</v>
      </c>
      <c r="G689" s="217">
        <f>DATE(B689,1,1)</f>
        <v>51867</v>
      </c>
      <c r="I689" s="220" t="s">
        <v>112</v>
      </c>
      <c r="J689" s="215"/>
      <c r="K689" s="214"/>
      <c r="L689" s="209"/>
    </row>
    <row r="690" spans="1:12" s="139" customFormat="1" ht="14.75" x14ac:dyDescent="0.75">
      <c r="A690" s="184" t="s">
        <v>238</v>
      </c>
      <c r="B690" s="184">
        <v>2043</v>
      </c>
      <c r="C690" s="134" t="s">
        <v>11</v>
      </c>
      <c r="D690" s="168" t="s">
        <v>93</v>
      </c>
      <c r="E690" s="168" t="s">
        <v>95</v>
      </c>
      <c r="F690" s="130">
        <f ca="1">SUMIFS(INDIRECT("'"&amp;$A690&amp;"'!"&amp;"$D:$D"),INDIRECT("'"&amp;$A690&amp;"'!"&amp;"$B:$B"),$D690,INDIRECT("'"&amp;$A690&amp;"'!"&amp;"$C:$C"),$E690,INDIRECT("'"&amp;$A690&amp;"'!"&amp;"$E:$E"),"&lt;="&amp;$G690,INDIRECT("'"&amp;$A690&amp;"'!"&amp;"$F:$F"),"&gt;="&amp;$G690)</f>
        <v>-144</v>
      </c>
      <c r="G690" s="217">
        <f>DATE(B690,1,1)</f>
        <v>52232</v>
      </c>
      <c r="I690" s="220" t="s">
        <v>112</v>
      </c>
      <c r="J690" s="215"/>
      <c r="K690" s="214"/>
      <c r="L690" s="209"/>
    </row>
    <row r="691" spans="1:12" s="139" customFormat="1" ht="14.75" x14ac:dyDescent="0.75">
      <c r="A691" s="184" t="s">
        <v>238</v>
      </c>
      <c r="B691" s="184">
        <v>2043</v>
      </c>
      <c r="C691" s="134" t="s">
        <v>11</v>
      </c>
      <c r="D691" s="168" t="s">
        <v>93</v>
      </c>
      <c r="E691" s="168" t="s">
        <v>92</v>
      </c>
      <c r="F691" s="130">
        <f ca="1">SUMIFS(INDIRECT("'"&amp;$A691&amp;"'!"&amp;"$D:$D"),INDIRECT("'"&amp;$A691&amp;"'!"&amp;"$B:$B"),$D691,INDIRECT("'"&amp;$A691&amp;"'!"&amp;"$C:$C"),$E691,INDIRECT("'"&amp;$A691&amp;"'!"&amp;"$E:$E"),"&lt;="&amp;$G691,INDIRECT("'"&amp;$A691&amp;"'!"&amp;"$F:$F"),"&gt;="&amp;$G691)</f>
        <v>-250.56</v>
      </c>
      <c r="G691" s="217">
        <f>DATE(B691,1,1)</f>
        <v>52232</v>
      </c>
      <c r="I691" s="220" t="s">
        <v>112</v>
      </c>
      <c r="J691" s="215"/>
      <c r="K691" s="214"/>
      <c r="L691" s="209"/>
    </row>
    <row r="692" spans="1:12" s="139" customFormat="1" ht="14.75" x14ac:dyDescent="0.75">
      <c r="A692" s="184" t="s">
        <v>238</v>
      </c>
      <c r="B692" s="184">
        <v>2043</v>
      </c>
      <c r="C692" s="134" t="s">
        <v>11</v>
      </c>
      <c r="D692" s="184" t="s">
        <v>88</v>
      </c>
      <c r="E692" s="168" t="s">
        <v>5</v>
      </c>
      <c r="F692" s="130">
        <f ca="1">SUMIFS(INDIRECT("'"&amp;$A692&amp;"'!"&amp;"$D:$D"),INDIRECT("'"&amp;$A692&amp;"'!"&amp;"$B:$B"),$D692,INDIRECT("'"&amp;$A692&amp;"'!"&amp;"$C:$C"),$E692,INDIRECT("'"&amp;$A692&amp;"'!"&amp;"$E:$E"),"&lt;="&amp;$G692,INDIRECT("'"&amp;$A692&amp;"'!"&amp;"$F:$F"),"&gt;="&amp;$G692)</f>
        <v>0</v>
      </c>
      <c r="G692" s="217">
        <f>DATE(B692,1,1)</f>
        <v>52232</v>
      </c>
      <c r="H692" s="210"/>
      <c r="I692" s="220" t="s">
        <v>112</v>
      </c>
      <c r="J692" s="215"/>
      <c r="K692" s="214"/>
      <c r="L692" s="209"/>
    </row>
    <row r="693" spans="1:12" s="139" customFormat="1" ht="14.75" x14ac:dyDescent="0.75">
      <c r="A693" s="184" t="s">
        <v>238</v>
      </c>
      <c r="B693" s="184">
        <v>2043</v>
      </c>
      <c r="C693" s="134" t="s">
        <v>11</v>
      </c>
      <c r="D693" s="184" t="s">
        <v>89</v>
      </c>
      <c r="E693" s="184" t="s">
        <v>274</v>
      </c>
      <c r="F693" s="130">
        <f ca="1">SUMIFS(INDIRECT("'"&amp;$A693&amp;"'!"&amp;"$D:$D"),INDIRECT("'"&amp;$A693&amp;"'!"&amp;"$B:$B"),$D693,INDIRECT("'"&amp;$A693&amp;"'!"&amp;"$C:$C"),$E693,INDIRECT("'"&amp;$A693&amp;"'!"&amp;"$E:$E"),"&lt;="&amp;$G693,INDIRECT("'"&amp;$A693&amp;"'!"&amp;"$F:$F"),"&gt;="&amp;$G693)</f>
        <v>-2400</v>
      </c>
      <c r="G693" s="217">
        <f>DATE(B693,1,1)</f>
        <v>52232</v>
      </c>
      <c r="H693" s="134"/>
      <c r="I693" s="220" t="s">
        <v>112</v>
      </c>
      <c r="J693" s="218"/>
      <c r="K693" s="225"/>
      <c r="L693" s="224"/>
    </row>
    <row r="694" spans="1:12" s="139" customFormat="1" ht="14.75" x14ac:dyDescent="0.75">
      <c r="A694" s="184" t="s">
        <v>238</v>
      </c>
      <c r="B694" s="184">
        <v>2043</v>
      </c>
      <c r="C694" s="134" t="s">
        <v>11</v>
      </c>
      <c r="D694" s="168" t="s">
        <v>87</v>
      </c>
      <c r="E694" s="168" t="s">
        <v>5</v>
      </c>
      <c r="F694" s="130">
        <f ca="1">SUMIFS(INDIRECT("'"&amp;$A694&amp;"'!"&amp;"$D:$D"),INDIRECT("'"&amp;$A694&amp;"'!"&amp;"$B:$B"),$D694,INDIRECT("'"&amp;$A694&amp;"'!"&amp;"$C:$C"),$E694,INDIRECT("'"&amp;$A694&amp;"'!"&amp;"$E:$E"),"&lt;="&amp;$G694,INDIRECT("'"&amp;$A694&amp;"'!"&amp;"$F:$F"),"&gt;="&amp;$G694)</f>
        <v>-200</v>
      </c>
      <c r="G694" s="217">
        <f>DATE(B694,1,1)</f>
        <v>52232</v>
      </c>
      <c r="I694" s="220" t="s">
        <v>112</v>
      </c>
      <c r="J694" s="215"/>
      <c r="K694" s="214"/>
      <c r="L694" s="209"/>
    </row>
    <row r="695" spans="1:12" s="139" customFormat="1" ht="14.75" x14ac:dyDescent="0.75">
      <c r="A695" s="184" t="s">
        <v>238</v>
      </c>
      <c r="B695" s="184">
        <v>2043</v>
      </c>
      <c r="C695" s="134" t="s">
        <v>11</v>
      </c>
      <c r="D695" s="168" t="s">
        <v>86</v>
      </c>
      <c r="E695" s="168" t="s">
        <v>5</v>
      </c>
      <c r="F695" s="130">
        <f ca="1">SUMIFS(INDIRECT("'"&amp;$A695&amp;"'!"&amp;"$D:$D"),INDIRECT("'"&amp;$A695&amp;"'!"&amp;"$B:$B"),$D695,INDIRECT("'"&amp;$A695&amp;"'!"&amp;"$C:$C"),$E695,INDIRECT("'"&amp;$A695&amp;"'!"&amp;"$E:$E"),"&lt;="&amp;$G695,INDIRECT("'"&amp;$A695&amp;"'!"&amp;"$F:$F"),"&gt;="&amp;$G695)</f>
        <v>-300</v>
      </c>
      <c r="G695" s="217">
        <f>DATE(B695,1,1)</f>
        <v>52232</v>
      </c>
      <c r="I695" s="220" t="s">
        <v>112</v>
      </c>
      <c r="J695" s="215"/>
      <c r="K695" s="214"/>
      <c r="L695" s="209"/>
    </row>
    <row r="696" spans="1:12" s="139" customFormat="1" ht="14.75" x14ac:dyDescent="0.75">
      <c r="A696" s="184" t="s">
        <v>238</v>
      </c>
      <c r="B696" s="184">
        <v>2043</v>
      </c>
      <c r="C696" s="134" t="s">
        <v>15</v>
      </c>
      <c r="D696" s="168" t="s">
        <v>57</v>
      </c>
      <c r="E696" s="168" t="s">
        <v>74</v>
      </c>
      <c r="F696" s="130">
        <f ca="1">SUMIFS(INDIRECT("'"&amp;$A696&amp;"'!"&amp;"$D:$D"),INDIRECT("'"&amp;$A696&amp;"'!"&amp;"$B:$B"),$D696,INDIRECT("'"&amp;$A696&amp;"'!"&amp;"$C:$C"),$E696,INDIRECT("'"&amp;$A696&amp;"'!"&amp;"$E:$E"),"&lt;="&amp;$G696,INDIRECT("'"&amp;$A696&amp;"'!"&amp;"$F:$F"),"&gt;="&amp;$G696)</f>
        <v>0</v>
      </c>
      <c r="G696" s="217">
        <f>DATE(B696,1,1)</f>
        <v>52232</v>
      </c>
      <c r="H696" s="210"/>
      <c r="I696" s="216" t="s">
        <v>112</v>
      </c>
      <c r="J696" s="215"/>
      <c r="K696" s="214"/>
      <c r="L696" s="209"/>
    </row>
    <row r="697" spans="1:12" s="139" customFormat="1" ht="14.75" x14ac:dyDescent="0.75">
      <c r="A697" s="184" t="s">
        <v>238</v>
      </c>
      <c r="B697" s="184">
        <v>2043</v>
      </c>
      <c r="C697" s="134" t="s">
        <v>10</v>
      </c>
      <c r="D697" s="184" t="s">
        <v>98</v>
      </c>
      <c r="E697" s="184" t="s">
        <v>97</v>
      </c>
      <c r="F697" s="130">
        <f ca="1">SUMIFS(INDIRECT("'"&amp;$A697&amp;"'!"&amp;"$D:$D"),INDIRECT("'"&amp;$A697&amp;"'!"&amp;"$B:$B"),$D697,INDIRECT("'"&amp;$A697&amp;"'!"&amp;"$C:$C"),$E697,INDIRECT("'"&amp;$A697&amp;"'!"&amp;"$E:$E"),"&lt;="&amp;$G697,INDIRECT("'"&amp;$A697&amp;"'!"&amp;"$F:$F"),"&gt;="&amp;$G697)</f>
        <v>10800</v>
      </c>
      <c r="G697" s="217">
        <f>DATE(B697,1,1)</f>
        <v>52232</v>
      </c>
      <c r="H697" s="134"/>
      <c r="I697" s="220" t="s">
        <v>112</v>
      </c>
      <c r="J697" s="215"/>
      <c r="K697" s="214"/>
      <c r="L697" s="209"/>
    </row>
    <row r="698" spans="1:12" s="139" customFormat="1" ht="14.75" x14ac:dyDescent="0.75">
      <c r="A698" s="184" t="s">
        <v>238</v>
      </c>
      <c r="B698" s="184">
        <v>2043</v>
      </c>
      <c r="C698" s="134" t="s">
        <v>15</v>
      </c>
      <c r="D698" s="168" t="s">
        <v>57</v>
      </c>
      <c r="E698" s="168" t="s">
        <v>73</v>
      </c>
      <c r="F698" s="130">
        <f ca="1">SUMIFS(INDIRECT("'"&amp;$A698&amp;"'!"&amp;"$D:$D"),INDIRECT("'"&amp;$A698&amp;"'!"&amp;"$B:$B"),$D698,INDIRECT("'"&amp;$A698&amp;"'!"&amp;"$C:$C"),$E698,INDIRECT("'"&amp;$A698&amp;"'!"&amp;"$E:$E"),"&lt;="&amp;$G698,INDIRECT("'"&amp;$A698&amp;"'!"&amp;"$F:$F"),"&gt;="&amp;$G698)</f>
        <v>-176</v>
      </c>
      <c r="G698" s="217">
        <f>DATE(B698,1,1)</f>
        <v>52232</v>
      </c>
      <c r="H698" s="210"/>
      <c r="I698" s="216" t="s">
        <v>112</v>
      </c>
      <c r="J698" s="215"/>
      <c r="K698" s="214"/>
      <c r="L698" s="209"/>
    </row>
    <row r="699" spans="1:12" s="139" customFormat="1" ht="14.75" x14ac:dyDescent="0.75">
      <c r="A699" s="184" t="s">
        <v>238</v>
      </c>
      <c r="B699" s="184">
        <v>2043</v>
      </c>
      <c r="C699" s="134" t="s">
        <v>11</v>
      </c>
      <c r="D699" s="168" t="s">
        <v>93</v>
      </c>
      <c r="E699" s="168" t="s">
        <v>94</v>
      </c>
      <c r="F699" s="130">
        <f ca="1">SUMIFS(INDIRECT("'"&amp;$A699&amp;"'!"&amp;"$D:$D"),INDIRECT("'"&amp;$A699&amp;"'!"&amp;"$B:$B"),$D699,INDIRECT("'"&amp;$A699&amp;"'!"&amp;"$C:$C"),$E699,INDIRECT("'"&amp;$A699&amp;"'!"&amp;"$E:$E"),"&lt;="&amp;$G699,INDIRECT("'"&amp;$A699&amp;"'!"&amp;"$F:$F"),"&gt;="&amp;$G699)</f>
        <v>-420</v>
      </c>
      <c r="G699" s="217">
        <f>DATE(B699,1,1)</f>
        <v>52232</v>
      </c>
      <c r="I699" s="220" t="s">
        <v>112</v>
      </c>
      <c r="J699" s="215"/>
      <c r="K699" s="214"/>
      <c r="L699" s="209"/>
    </row>
    <row r="700" spans="1:12" s="139" customFormat="1" ht="14.75" x14ac:dyDescent="0.75">
      <c r="A700" s="184" t="s">
        <v>238</v>
      </c>
      <c r="B700" s="184">
        <v>2044</v>
      </c>
      <c r="C700" s="134" t="s">
        <v>11</v>
      </c>
      <c r="D700" s="168" t="s">
        <v>93</v>
      </c>
      <c r="E700" s="168" t="s">
        <v>95</v>
      </c>
      <c r="F700" s="130">
        <f ca="1">SUMIFS(INDIRECT("'"&amp;$A700&amp;"'!"&amp;"$D:$D"),INDIRECT("'"&amp;$A700&amp;"'!"&amp;"$B:$B"),$D700,INDIRECT("'"&amp;$A700&amp;"'!"&amp;"$C:$C"),$E700,INDIRECT("'"&amp;$A700&amp;"'!"&amp;"$E:$E"),"&lt;="&amp;$G700,INDIRECT("'"&amp;$A700&amp;"'!"&amp;"$F:$F"),"&gt;="&amp;$G700)</f>
        <v>-144</v>
      </c>
      <c r="G700" s="217">
        <f>DATE(B700,1,1)</f>
        <v>52597</v>
      </c>
      <c r="I700" s="220" t="s">
        <v>112</v>
      </c>
      <c r="J700" s="215"/>
      <c r="K700" s="214"/>
      <c r="L700" s="209"/>
    </row>
    <row r="701" spans="1:12" s="139" customFormat="1" ht="14.75" x14ac:dyDescent="0.75">
      <c r="A701" s="184" t="s">
        <v>238</v>
      </c>
      <c r="B701" s="184">
        <v>2044</v>
      </c>
      <c r="C701" s="134" t="s">
        <v>11</v>
      </c>
      <c r="D701" s="168" t="s">
        <v>93</v>
      </c>
      <c r="E701" s="168" t="s">
        <v>92</v>
      </c>
      <c r="F701" s="130">
        <f ca="1">SUMIFS(INDIRECT("'"&amp;$A701&amp;"'!"&amp;"$D:$D"),INDIRECT("'"&amp;$A701&amp;"'!"&amp;"$B:$B"),$D701,INDIRECT("'"&amp;$A701&amp;"'!"&amp;"$C:$C"),$E701,INDIRECT("'"&amp;$A701&amp;"'!"&amp;"$E:$E"),"&lt;="&amp;$G701,INDIRECT("'"&amp;$A701&amp;"'!"&amp;"$F:$F"),"&gt;="&amp;$G701)</f>
        <v>-250.56</v>
      </c>
      <c r="G701" s="217">
        <f>DATE(B701,1,1)</f>
        <v>52597</v>
      </c>
      <c r="I701" s="220" t="s">
        <v>112</v>
      </c>
      <c r="J701" s="215"/>
      <c r="K701" s="214"/>
      <c r="L701" s="209"/>
    </row>
    <row r="702" spans="1:12" s="139" customFormat="1" ht="14.75" x14ac:dyDescent="0.75">
      <c r="A702" s="184" t="s">
        <v>238</v>
      </c>
      <c r="B702" s="184">
        <v>2044</v>
      </c>
      <c r="C702" s="134" t="s">
        <v>11</v>
      </c>
      <c r="D702" s="184" t="s">
        <v>88</v>
      </c>
      <c r="E702" s="168" t="s">
        <v>5</v>
      </c>
      <c r="F702" s="130">
        <f ca="1">SUMIFS(INDIRECT("'"&amp;$A702&amp;"'!"&amp;"$D:$D"),INDIRECT("'"&amp;$A702&amp;"'!"&amp;"$B:$B"),$D702,INDIRECT("'"&amp;$A702&amp;"'!"&amp;"$C:$C"),$E702,INDIRECT("'"&amp;$A702&amp;"'!"&amp;"$E:$E"),"&lt;="&amp;$G702,INDIRECT("'"&amp;$A702&amp;"'!"&amp;"$F:$F"),"&gt;="&amp;$G702)</f>
        <v>0</v>
      </c>
      <c r="G702" s="217">
        <f>DATE(B702,1,1)</f>
        <v>52597</v>
      </c>
      <c r="H702" s="210"/>
      <c r="I702" s="220" t="s">
        <v>112</v>
      </c>
      <c r="J702" s="215"/>
      <c r="K702" s="214"/>
      <c r="L702" s="209"/>
    </row>
    <row r="703" spans="1:12" s="139" customFormat="1" ht="14.75" x14ac:dyDescent="0.75">
      <c r="A703" s="184" t="s">
        <v>238</v>
      </c>
      <c r="B703" s="184">
        <v>2044</v>
      </c>
      <c r="C703" s="134" t="s">
        <v>11</v>
      </c>
      <c r="D703" s="184" t="s">
        <v>89</v>
      </c>
      <c r="E703" s="184" t="s">
        <v>274</v>
      </c>
      <c r="F703" s="130">
        <f ca="1">SUMIFS(INDIRECT("'"&amp;$A703&amp;"'!"&amp;"$D:$D"),INDIRECT("'"&amp;$A703&amp;"'!"&amp;"$B:$B"),$D703,INDIRECT("'"&amp;$A703&amp;"'!"&amp;"$C:$C"),$E703,INDIRECT("'"&amp;$A703&amp;"'!"&amp;"$E:$E"),"&lt;="&amp;$G703,INDIRECT("'"&amp;$A703&amp;"'!"&amp;"$F:$F"),"&gt;="&amp;$G703)</f>
        <v>-2400</v>
      </c>
      <c r="G703" s="217">
        <f>DATE(B703,1,1)</f>
        <v>52597</v>
      </c>
      <c r="H703" s="134"/>
      <c r="I703" s="220" t="s">
        <v>112</v>
      </c>
      <c r="J703" s="218"/>
      <c r="K703" s="225"/>
      <c r="L703" s="224"/>
    </row>
    <row r="704" spans="1:12" s="139" customFormat="1" ht="14.75" x14ac:dyDescent="0.75">
      <c r="A704" s="184" t="s">
        <v>238</v>
      </c>
      <c r="B704" s="184">
        <v>2044</v>
      </c>
      <c r="C704" s="134" t="s">
        <v>11</v>
      </c>
      <c r="D704" s="168" t="s">
        <v>87</v>
      </c>
      <c r="E704" s="168" t="s">
        <v>5</v>
      </c>
      <c r="F704" s="130">
        <f ca="1">SUMIFS(INDIRECT("'"&amp;$A704&amp;"'!"&amp;"$D:$D"),INDIRECT("'"&amp;$A704&amp;"'!"&amp;"$B:$B"),$D704,INDIRECT("'"&amp;$A704&amp;"'!"&amp;"$C:$C"),$E704,INDIRECT("'"&amp;$A704&amp;"'!"&amp;"$E:$E"),"&lt;="&amp;$G704,INDIRECT("'"&amp;$A704&amp;"'!"&amp;"$F:$F"),"&gt;="&amp;$G704)</f>
        <v>-200</v>
      </c>
      <c r="G704" s="217">
        <f>DATE(B704,1,1)</f>
        <v>52597</v>
      </c>
      <c r="I704" s="220" t="s">
        <v>112</v>
      </c>
      <c r="J704" s="215"/>
      <c r="K704" s="214"/>
      <c r="L704" s="209"/>
    </row>
    <row r="705" spans="1:13" s="139" customFormat="1" ht="14.75" x14ac:dyDescent="0.75">
      <c r="A705" s="184" t="s">
        <v>238</v>
      </c>
      <c r="B705" s="184">
        <v>2044</v>
      </c>
      <c r="C705" s="134" t="s">
        <v>11</v>
      </c>
      <c r="D705" s="168" t="s">
        <v>86</v>
      </c>
      <c r="E705" s="168" t="s">
        <v>5</v>
      </c>
      <c r="F705" s="130">
        <f ca="1">SUMIFS(INDIRECT("'"&amp;$A705&amp;"'!"&amp;"$D:$D"),INDIRECT("'"&amp;$A705&amp;"'!"&amp;"$B:$B"),$D705,INDIRECT("'"&amp;$A705&amp;"'!"&amp;"$C:$C"),$E705,INDIRECT("'"&amp;$A705&amp;"'!"&amp;"$E:$E"),"&lt;="&amp;$G705,INDIRECT("'"&amp;$A705&amp;"'!"&amp;"$F:$F"),"&gt;="&amp;$G705)</f>
        <v>-300</v>
      </c>
      <c r="G705" s="217">
        <f>DATE(B705,1,1)</f>
        <v>52597</v>
      </c>
      <c r="I705" s="220" t="s">
        <v>112</v>
      </c>
      <c r="J705" s="215"/>
      <c r="K705" s="214"/>
      <c r="L705" s="209"/>
    </row>
    <row r="706" spans="1:13" s="139" customFormat="1" ht="14.75" x14ac:dyDescent="0.75">
      <c r="A706" s="184" t="s">
        <v>238</v>
      </c>
      <c r="B706" s="184">
        <v>2044</v>
      </c>
      <c r="C706" s="134" t="s">
        <v>15</v>
      </c>
      <c r="D706" s="168" t="s">
        <v>57</v>
      </c>
      <c r="E706" s="168" t="s">
        <v>74</v>
      </c>
      <c r="F706" s="130">
        <f ca="1">SUMIFS(INDIRECT("'"&amp;$A706&amp;"'!"&amp;"$D:$D"),INDIRECT("'"&amp;$A706&amp;"'!"&amp;"$B:$B"),$D706,INDIRECT("'"&amp;$A706&amp;"'!"&amp;"$C:$C"),$E706,INDIRECT("'"&amp;$A706&amp;"'!"&amp;"$E:$E"),"&lt;="&amp;$G706,INDIRECT("'"&amp;$A706&amp;"'!"&amp;"$F:$F"),"&gt;="&amp;$G706)</f>
        <v>0</v>
      </c>
      <c r="G706" s="217">
        <f>DATE(B706,1,1)</f>
        <v>52597</v>
      </c>
      <c r="H706" s="210"/>
      <c r="I706" s="216" t="s">
        <v>112</v>
      </c>
      <c r="J706" s="215"/>
      <c r="K706" s="214"/>
      <c r="L706" s="209"/>
    </row>
    <row r="707" spans="1:13" s="139" customFormat="1" ht="14.75" x14ac:dyDescent="0.75">
      <c r="A707" s="184" t="s">
        <v>238</v>
      </c>
      <c r="B707" s="184">
        <v>2044</v>
      </c>
      <c r="C707" s="134" t="s">
        <v>10</v>
      </c>
      <c r="D707" s="184" t="s">
        <v>98</v>
      </c>
      <c r="E707" s="184" t="s">
        <v>97</v>
      </c>
      <c r="F707" s="130">
        <f ca="1">SUMIFS(INDIRECT("'"&amp;$A707&amp;"'!"&amp;"$D:$D"),INDIRECT("'"&amp;$A707&amp;"'!"&amp;"$B:$B"),$D707,INDIRECT("'"&amp;$A707&amp;"'!"&amp;"$C:$C"),$E707,INDIRECT("'"&amp;$A707&amp;"'!"&amp;"$E:$E"),"&lt;="&amp;$G707,INDIRECT("'"&amp;$A707&amp;"'!"&amp;"$F:$F"),"&gt;="&amp;$G707)</f>
        <v>10800</v>
      </c>
      <c r="G707" s="217">
        <f>DATE(B707,1,1)</f>
        <v>52597</v>
      </c>
      <c r="H707" s="134"/>
      <c r="I707" s="220" t="s">
        <v>112</v>
      </c>
      <c r="J707" s="215"/>
      <c r="K707" s="214"/>
      <c r="L707" s="209"/>
    </row>
    <row r="708" spans="1:13" s="139" customFormat="1" ht="14.75" x14ac:dyDescent="0.75">
      <c r="A708" s="184" t="s">
        <v>238</v>
      </c>
      <c r="B708" s="184">
        <v>2044</v>
      </c>
      <c r="C708" s="134" t="s">
        <v>15</v>
      </c>
      <c r="D708" s="168" t="s">
        <v>57</v>
      </c>
      <c r="E708" s="168" t="s">
        <v>73</v>
      </c>
      <c r="F708" s="130">
        <f ca="1">SUMIFS(INDIRECT("'"&amp;$A708&amp;"'!"&amp;"$D:$D"),INDIRECT("'"&amp;$A708&amp;"'!"&amp;"$B:$B"),$D708,INDIRECT("'"&amp;$A708&amp;"'!"&amp;"$C:$C"),$E708,INDIRECT("'"&amp;$A708&amp;"'!"&amp;"$E:$E"),"&lt;="&amp;$G708,INDIRECT("'"&amp;$A708&amp;"'!"&amp;"$F:$F"),"&gt;="&amp;$G708)</f>
        <v>-176</v>
      </c>
      <c r="G708" s="217">
        <f>DATE(B708,1,1)</f>
        <v>52597</v>
      </c>
      <c r="H708" s="210"/>
      <c r="I708" s="216" t="s">
        <v>112</v>
      </c>
      <c r="J708" s="215"/>
      <c r="K708" s="214"/>
      <c r="L708" s="209"/>
    </row>
    <row r="709" spans="1:13" s="139" customFormat="1" ht="14.75" x14ac:dyDescent="0.75">
      <c r="A709" s="184" t="s">
        <v>238</v>
      </c>
      <c r="B709" s="184">
        <v>2044</v>
      </c>
      <c r="C709" s="134" t="s">
        <v>11</v>
      </c>
      <c r="D709" s="168" t="s">
        <v>93</v>
      </c>
      <c r="E709" s="168" t="s">
        <v>94</v>
      </c>
      <c r="F709" s="130">
        <f ca="1">SUMIFS(INDIRECT("'"&amp;$A709&amp;"'!"&amp;"$D:$D"),INDIRECT("'"&amp;$A709&amp;"'!"&amp;"$B:$B"),$D709,INDIRECT("'"&amp;$A709&amp;"'!"&amp;"$C:$C"),$E709,INDIRECT("'"&amp;$A709&amp;"'!"&amp;"$E:$E"),"&lt;="&amp;$G709,INDIRECT("'"&amp;$A709&amp;"'!"&amp;"$F:$F"),"&gt;="&amp;$G709)</f>
        <v>-420</v>
      </c>
      <c r="G709" s="217">
        <f>DATE(B709,1,1)</f>
        <v>52597</v>
      </c>
      <c r="I709" s="220" t="s">
        <v>112</v>
      </c>
      <c r="J709" s="215"/>
      <c r="K709" s="214"/>
      <c r="L709" s="209"/>
    </row>
    <row r="710" spans="1:13" s="139" customFormat="1" ht="14.75" x14ac:dyDescent="0.75">
      <c r="A710" s="184" t="s">
        <v>238</v>
      </c>
      <c r="B710" s="184">
        <v>2045</v>
      </c>
      <c r="C710" s="134" t="s">
        <v>11</v>
      </c>
      <c r="D710" s="168" t="s">
        <v>93</v>
      </c>
      <c r="E710" s="168" t="s">
        <v>95</v>
      </c>
      <c r="F710" s="130">
        <f ca="1">SUMIFS(INDIRECT("'"&amp;$A710&amp;"'!"&amp;"$D:$D"),INDIRECT("'"&amp;$A710&amp;"'!"&amp;"$B:$B"),$D710,INDIRECT("'"&amp;$A710&amp;"'!"&amp;"$C:$C"),$E710,INDIRECT("'"&amp;$A710&amp;"'!"&amp;"$E:$E"),"&lt;="&amp;$G710,INDIRECT("'"&amp;$A710&amp;"'!"&amp;"$F:$F"),"&gt;="&amp;$G710)</f>
        <v>-144</v>
      </c>
      <c r="G710" s="217">
        <f>DATE(B710,1,1)</f>
        <v>52963</v>
      </c>
      <c r="I710" s="220" t="s">
        <v>112</v>
      </c>
      <c r="J710" s="215"/>
      <c r="K710" s="214"/>
      <c r="L710" s="209"/>
    </row>
    <row r="711" spans="1:13" s="139" customFormat="1" ht="14.75" x14ac:dyDescent="0.75">
      <c r="A711" s="184" t="s">
        <v>238</v>
      </c>
      <c r="B711" s="184">
        <v>2045</v>
      </c>
      <c r="C711" s="134" t="s">
        <v>11</v>
      </c>
      <c r="D711" s="168" t="s">
        <v>93</v>
      </c>
      <c r="E711" s="168" t="s">
        <v>92</v>
      </c>
      <c r="F711" s="130">
        <f ca="1">SUMIFS(INDIRECT("'"&amp;$A711&amp;"'!"&amp;"$D:$D"),INDIRECT("'"&amp;$A711&amp;"'!"&amp;"$B:$B"),$D711,INDIRECT("'"&amp;$A711&amp;"'!"&amp;"$C:$C"),$E711,INDIRECT("'"&amp;$A711&amp;"'!"&amp;"$E:$E"),"&lt;="&amp;$G711,INDIRECT("'"&amp;$A711&amp;"'!"&amp;"$F:$F"),"&gt;="&amp;$G711)</f>
        <v>-250.56</v>
      </c>
      <c r="G711" s="217">
        <f>DATE(B711,1,1)</f>
        <v>52963</v>
      </c>
      <c r="I711" s="220" t="s">
        <v>112</v>
      </c>
      <c r="J711" s="215"/>
      <c r="K711" s="214"/>
      <c r="L711" s="209"/>
    </row>
    <row r="712" spans="1:13" s="139" customFormat="1" ht="14.75" x14ac:dyDescent="0.75">
      <c r="A712" s="184" t="s">
        <v>238</v>
      </c>
      <c r="B712" s="184">
        <v>2045</v>
      </c>
      <c r="C712" s="134" t="s">
        <v>11</v>
      </c>
      <c r="D712" s="184" t="s">
        <v>88</v>
      </c>
      <c r="E712" s="168" t="s">
        <v>5</v>
      </c>
      <c r="F712" s="130">
        <f ca="1">SUMIFS(INDIRECT("'"&amp;$A712&amp;"'!"&amp;"$D:$D"),INDIRECT("'"&amp;$A712&amp;"'!"&amp;"$B:$B"),$D712,INDIRECT("'"&amp;$A712&amp;"'!"&amp;"$C:$C"),$E712,INDIRECT("'"&amp;$A712&amp;"'!"&amp;"$E:$E"),"&lt;="&amp;$G712,INDIRECT("'"&amp;$A712&amp;"'!"&amp;"$F:$F"),"&gt;="&amp;$G712)</f>
        <v>0</v>
      </c>
      <c r="G712" s="217">
        <f>DATE(B712,1,1)</f>
        <v>52963</v>
      </c>
      <c r="H712" s="210"/>
      <c r="I712" s="220" t="s">
        <v>112</v>
      </c>
      <c r="J712" s="215"/>
      <c r="K712" s="214"/>
      <c r="L712" s="209"/>
    </row>
    <row r="713" spans="1:13" s="139" customFormat="1" ht="14.75" x14ac:dyDescent="0.75">
      <c r="A713" s="184" t="s">
        <v>238</v>
      </c>
      <c r="B713" s="184">
        <v>2045</v>
      </c>
      <c r="C713" s="134" t="s">
        <v>11</v>
      </c>
      <c r="D713" s="184" t="s">
        <v>89</v>
      </c>
      <c r="E713" s="184" t="s">
        <v>274</v>
      </c>
      <c r="F713" s="130">
        <f ca="1">SUMIFS(INDIRECT("'"&amp;$A713&amp;"'!"&amp;"$D:$D"),INDIRECT("'"&amp;$A713&amp;"'!"&amp;"$B:$B"),$D713,INDIRECT("'"&amp;$A713&amp;"'!"&amp;"$C:$C"),$E713,INDIRECT("'"&amp;$A713&amp;"'!"&amp;"$E:$E"),"&lt;="&amp;$G713,INDIRECT("'"&amp;$A713&amp;"'!"&amp;"$F:$F"),"&gt;="&amp;$G713)</f>
        <v>-2400</v>
      </c>
      <c r="G713" s="217">
        <f>DATE(B713,1,1)</f>
        <v>52963</v>
      </c>
      <c r="H713" s="134"/>
      <c r="I713" s="220" t="s">
        <v>112</v>
      </c>
      <c r="J713" s="218"/>
      <c r="K713" s="225"/>
      <c r="L713" s="224"/>
    </row>
    <row r="714" spans="1:13" s="139" customFormat="1" ht="14.75" x14ac:dyDescent="0.75">
      <c r="A714" s="184" t="s">
        <v>238</v>
      </c>
      <c r="B714" s="184">
        <v>2045</v>
      </c>
      <c r="C714" s="134" t="s">
        <v>11</v>
      </c>
      <c r="D714" s="168" t="s">
        <v>87</v>
      </c>
      <c r="E714" s="168" t="s">
        <v>5</v>
      </c>
      <c r="F714" s="130">
        <f ca="1">SUMIFS(INDIRECT("'"&amp;$A714&amp;"'!"&amp;"$D:$D"),INDIRECT("'"&amp;$A714&amp;"'!"&amp;"$B:$B"),$D714,INDIRECT("'"&amp;$A714&amp;"'!"&amp;"$C:$C"),$E714,INDIRECT("'"&amp;$A714&amp;"'!"&amp;"$E:$E"),"&lt;="&amp;$G714,INDIRECT("'"&amp;$A714&amp;"'!"&amp;"$F:$F"),"&gt;="&amp;$G714)</f>
        <v>-200</v>
      </c>
      <c r="G714" s="217">
        <f>DATE(B714,1,1)</f>
        <v>52963</v>
      </c>
      <c r="I714" s="220" t="s">
        <v>112</v>
      </c>
      <c r="J714" s="215"/>
      <c r="K714" s="214"/>
      <c r="L714" s="209"/>
    </row>
    <row r="715" spans="1:13" s="139" customFormat="1" ht="14.75" x14ac:dyDescent="0.75">
      <c r="A715" s="184" t="s">
        <v>238</v>
      </c>
      <c r="B715" s="184">
        <v>2045</v>
      </c>
      <c r="C715" s="134" t="s">
        <v>11</v>
      </c>
      <c r="D715" s="168" t="s">
        <v>86</v>
      </c>
      <c r="E715" s="168" t="s">
        <v>5</v>
      </c>
      <c r="F715" s="130">
        <f ca="1">SUMIFS(INDIRECT("'"&amp;$A715&amp;"'!"&amp;"$D:$D"),INDIRECT("'"&amp;$A715&amp;"'!"&amp;"$B:$B"),$D715,INDIRECT("'"&amp;$A715&amp;"'!"&amp;"$C:$C"),$E715,INDIRECT("'"&amp;$A715&amp;"'!"&amp;"$E:$E"),"&lt;="&amp;$G715,INDIRECT("'"&amp;$A715&amp;"'!"&amp;"$F:$F"),"&gt;="&amp;$G715)</f>
        <v>-300</v>
      </c>
      <c r="G715" s="217">
        <f>DATE(B715,1,1)</f>
        <v>52963</v>
      </c>
      <c r="I715" s="220" t="s">
        <v>112</v>
      </c>
      <c r="J715" s="215"/>
      <c r="K715" s="214"/>
      <c r="L715" s="209"/>
    </row>
    <row r="716" spans="1:13" s="139" customFormat="1" ht="14.75" x14ac:dyDescent="0.75">
      <c r="A716" s="184" t="s">
        <v>238</v>
      </c>
      <c r="B716" s="184">
        <v>2045</v>
      </c>
      <c r="C716" s="134" t="s">
        <v>15</v>
      </c>
      <c r="D716" s="168" t="s">
        <v>57</v>
      </c>
      <c r="E716" s="168" t="s">
        <v>74</v>
      </c>
      <c r="F716" s="130">
        <f ca="1">SUMIFS(INDIRECT("'"&amp;$A716&amp;"'!"&amp;"$D:$D"),INDIRECT("'"&amp;$A716&amp;"'!"&amp;"$B:$B"),$D716,INDIRECT("'"&amp;$A716&amp;"'!"&amp;"$C:$C"),$E716,INDIRECT("'"&amp;$A716&amp;"'!"&amp;"$E:$E"),"&lt;="&amp;$G716,INDIRECT("'"&amp;$A716&amp;"'!"&amp;"$F:$F"),"&gt;="&amp;$G716)</f>
        <v>0</v>
      </c>
      <c r="G716" s="217">
        <f>DATE(B716,1,1)</f>
        <v>52963</v>
      </c>
      <c r="H716" s="210"/>
      <c r="I716" s="216" t="s">
        <v>112</v>
      </c>
      <c r="J716" s="215"/>
      <c r="K716" s="214"/>
      <c r="L716" s="209"/>
    </row>
    <row r="717" spans="1:13" s="139" customFormat="1" ht="14.75" x14ac:dyDescent="0.75">
      <c r="A717" s="184" t="s">
        <v>238</v>
      </c>
      <c r="B717" s="184">
        <v>2045</v>
      </c>
      <c r="C717" s="134" t="s">
        <v>11</v>
      </c>
      <c r="D717" s="168" t="s">
        <v>93</v>
      </c>
      <c r="E717" s="168" t="s">
        <v>94</v>
      </c>
      <c r="F717" s="130">
        <f ca="1">SUMIFS(INDIRECT("'"&amp;$A717&amp;"'!"&amp;"$D:$D"),INDIRECT("'"&amp;$A717&amp;"'!"&amp;"$B:$B"),$D717,INDIRECT("'"&amp;$A717&amp;"'!"&amp;"$C:$C"),$E717,INDIRECT("'"&amp;$A717&amp;"'!"&amp;"$E:$E"),"&lt;="&amp;$G717,INDIRECT("'"&amp;$A717&amp;"'!"&amp;"$F:$F"),"&gt;="&amp;$G717)</f>
        <v>-420</v>
      </c>
      <c r="G717" s="217">
        <f>DATE(B717,1,1)</f>
        <v>52963</v>
      </c>
      <c r="I717" s="220" t="s">
        <v>112</v>
      </c>
      <c r="J717" s="215"/>
      <c r="K717" s="214"/>
      <c r="L717" s="209"/>
    </row>
    <row r="718" spans="1:13" s="139" customFormat="1" ht="14.75" x14ac:dyDescent="0.75">
      <c r="A718" s="184" t="s">
        <v>238</v>
      </c>
      <c r="B718" s="184">
        <v>2045</v>
      </c>
      <c r="C718" s="134" t="s">
        <v>10</v>
      </c>
      <c r="D718" s="184" t="s">
        <v>98</v>
      </c>
      <c r="E718" s="184" t="s">
        <v>97</v>
      </c>
      <c r="F718" s="130">
        <f ca="1">SUMIFS(INDIRECT("'"&amp;$A718&amp;"'!"&amp;"$D:$D"),INDIRECT("'"&amp;$A718&amp;"'!"&amp;"$B:$B"),$D718,INDIRECT("'"&amp;$A718&amp;"'!"&amp;"$C:$C"),$E718,INDIRECT("'"&amp;$A718&amp;"'!"&amp;"$E:$E"),"&lt;="&amp;$G718,INDIRECT("'"&amp;$A718&amp;"'!"&amp;"$F:$F"),"&gt;="&amp;$G718)</f>
        <v>10800</v>
      </c>
      <c r="G718" s="217">
        <f>DATE(B718,1,1)</f>
        <v>52963</v>
      </c>
      <c r="H718" s="134"/>
      <c r="I718" s="220" t="s">
        <v>112</v>
      </c>
      <c r="J718" s="215"/>
      <c r="K718" s="214"/>
      <c r="L718" s="209"/>
    </row>
    <row r="719" spans="1:13" s="139" customFormat="1" ht="14.75" x14ac:dyDescent="0.75">
      <c r="A719" s="184" t="s">
        <v>238</v>
      </c>
      <c r="B719" s="184">
        <v>2045</v>
      </c>
      <c r="C719" s="134" t="s">
        <v>15</v>
      </c>
      <c r="D719" s="168" t="s">
        <v>57</v>
      </c>
      <c r="E719" s="168" t="s">
        <v>73</v>
      </c>
      <c r="F719" s="130">
        <f ca="1">SUMIFS(INDIRECT("'"&amp;$A719&amp;"'!"&amp;"$D:$D"),INDIRECT("'"&amp;$A719&amp;"'!"&amp;"$B:$B"),$D719,INDIRECT("'"&amp;$A719&amp;"'!"&amp;"$C:$C"),$E719,INDIRECT("'"&amp;$A719&amp;"'!"&amp;"$E:$E"),"&lt;="&amp;$G719,INDIRECT("'"&amp;$A719&amp;"'!"&amp;"$F:$F"),"&gt;="&amp;$G719)</f>
        <v>-176</v>
      </c>
      <c r="G719" s="217">
        <f>DATE(B719,1,1)</f>
        <v>52963</v>
      </c>
      <c r="H719" s="210"/>
      <c r="I719" s="216" t="s">
        <v>112</v>
      </c>
      <c r="J719" s="215"/>
      <c r="K719" s="214"/>
      <c r="L719" s="209"/>
    </row>
    <row r="720" spans="1:13" s="139" customFormat="1" ht="14.75" x14ac:dyDescent="0.75">
      <c r="A720" s="184" t="s">
        <v>238</v>
      </c>
      <c r="B720" s="184">
        <v>2046</v>
      </c>
      <c r="C720" s="134" t="s">
        <v>11</v>
      </c>
      <c r="D720" s="168" t="s">
        <v>93</v>
      </c>
      <c r="E720" s="168" t="s">
        <v>95</v>
      </c>
      <c r="F720" s="130">
        <f ca="1">SUMIFS(INDIRECT("'"&amp;$A720&amp;"'!"&amp;"$D:$D"),INDIRECT("'"&amp;$A720&amp;"'!"&amp;"$B:$B"),$D720,INDIRECT("'"&amp;$A720&amp;"'!"&amp;"$C:$C"),$E720,INDIRECT("'"&amp;$A720&amp;"'!"&amp;"$E:$E"),"&lt;="&amp;$G720,INDIRECT("'"&amp;$A720&amp;"'!"&amp;"$F:$F"),"&gt;="&amp;$G720)</f>
        <v>-144</v>
      </c>
      <c r="G720" s="217">
        <f>DATE(B720,1,1)</f>
        <v>53328</v>
      </c>
      <c r="I720" s="220" t="s">
        <v>112</v>
      </c>
      <c r="J720" s="215"/>
      <c r="K720" s="214"/>
      <c r="L720" s="209"/>
      <c r="M720" s="326"/>
    </row>
    <row r="721" spans="1:13" s="139" customFormat="1" ht="14.75" x14ac:dyDescent="0.75">
      <c r="A721" s="184" t="s">
        <v>238</v>
      </c>
      <c r="B721" s="184">
        <v>2046</v>
      </c>
      <c r="C721" s="134" t="s">
        <v>11</v>
      </c>
      <c r="D721" s="168" t="s">
        <v>93</v>
      </c>
      <c r="E721" s="168" t="s">
        <v>92</v>
      </c>
      <c r="F721" s="130">
        <f ca="1">SUMIFS(INDIRECT("'"&amp;$A721&amp;"'!"&amp;"$D:$D"),INDIRECT("'"&amp;$A721&amp;"'!"&amp;"$B:$B"),$D721,INDIRECT("'"&amp;$A721&amp;"'!"&amp;"$C:$C"),$E721,INDIRECT("'"&amp;$A721&amp;"'!"&amp;"$E:$E"),"&lt;="&amp;$G721,INDIRECT("'"&amp;$A721&amp;"'!"&amp;"$F:$F"),"&gt;="&amp;$G721)</f>
        <v>-250.56</v>
      </c>
      <c r="G721" s="217">
        <f>DATE(B721,1,1)</f>
        <v>53328</v>
      </c>
      <c r="I721" s="220" t="s">
        <v>112</v>
      </c>
      <c r="J721" s="215"/>
      <c r="K721" s="214"/>
      <c r="L721" s="209"/>
    </row>
    <row r="722" spans="1:13" s="139" customFormat="1" ht="14.75" x14ac:dyDescent="0.75">
      <c r="A722" s="184" t="s">
        <v>238</v>
      </c>
      <c r="B722" s="184">
        <v>2046</v>
      </c>
      <c r="C722" s="134" t="s">
        <v>11</v>
      </c>
      <c r="D722" s="168" t="s">
        <v>93</v>
      </c>
      <c r="E722" s="168" t="s">
        <v>94</v>
      </c>
      <c r="F722" s="130">
        <f ca="1">SUMIFS(INDIRECT("'"&amp;$A722&amp;"'!"&amp;"$D:$D"),INDIRECT("'"&amp;$A722&amp;"'!"&amp;"$B:$B"),$D722,INDIRECT("'"&amp;$A722&amp;"'!"&amp;"$C:$C"),$E722,INDIRECT("'"&amp;$A722&amp;"'!"&amp;"$E:$E"),"&lt;="&amp;$G722,INDIRECT("'"&amp;$A722&amp;"'!"&amp;"$F:$F"),"&gt;="&amp;$G722)</f>
        <v>-420</v>
      </c>
      <c r="G722" s="217">
        <f>DATE(B722,1,1)</f>
        <v>53328</v>
      </c>
      <c r="I722" s="220" t="s">
        <v>112</v>
      </c>
      <c r="J722" s="215"/>
      <c r="K722" s="214"/>
      <c r="L722" s="209"/>
      <c r="M722" s="326"/>
    </row>
    <row r="723" spans="1:13" s="139" customFormat="1" ht="14.75" x14ac:dyDescent="0.75">
      <c r="A723" s="184" t="s">
        <v>238</v>
      </c>
      <c r="B723" s="184">
        <v>2046</v>
      </c>
      <c r="C723" s="134" t="s">
        <v>11</v>
      </c>
      <c r="D723" s="184" t="s">
        <v>88</v>
      </c>
      <c r="E723" s="168" t="s">
        <v>5</v>
      </c>
      <c r="F723" s="130">
        <f ca="1">SUMIFS(INDIRECT("'"&amp;$A723&amp;"'!"&amp;"$D:$D"),INDIRECT("'"&amp;$A723&amp;"'!"&amp;"$B:$B"),$D723,INDIRECT("'"&amp;$A723&amp;"'!"&amp;"$C:$C"),$E723,INDIRECT("'"&amp;$A723&amp;"'!"&amp;"$E:$E"),"&lt;="&amp;$G723,INDIRECT("'"&amp;$A723&amp;"'!"&amp;"$F:$F"),"&gt;="&amp;$G723)</f>
        <v>0</v>
      </c>
      <c r="G723" s="217">
        <f>DATE(B723,1,1)</f>
        <v>53328</v>
      </c>
      <c r="H723" s="210"/>
      <c r="I723" s="220" t="s">
        <v>112</v>
      </c>
      <c r="J723" s="215"/>
      <c r="K723" s="214"/>
      <c r="L723" s="209"/>
    </row>
    <row r="724" spans="1:13" s="139" customFormat="1" ht="14.75" x14ac:dyDescent="0.75">
      <c r="A724" s="184" t="s">
        <v>238</v>
      </c>
      <c r="B724" s="184">
        <v>2046</v>
      </c>
      <c r="C724" s="134" t="s">
        <v>11</v>
      </c>
      <c r="D724" s="184" t="s">
        <v>89</v>
      </c>
      <c r="E724" s="184" t="s">
        <v>274</v>
      </c>
      <c r="F724" s="130">
        <f ca="1">SUMIFS(INDIRECT("'"&amp;$A724&amp;"'!"&amp;"$D:$D"),INDIRECT("'"&amp;$A724&amp;"'!"&amp;"$B:$B"),$D724,INDIRECT("'"&amp;$A724&amp;"'!"&amp;"$C:$C"),$E724,INDIRECT("'"&amp;$A724&amp;"'!"&amp;"$E:$E"),"&lt;="&amp;$G724,INDIRECT("'"&amp;$A724&amp;"'!"&amp;"$F:$F"),"&gt;="&amp;$G724)</f>
        <v>-2400</v>
      </c>
      <c r="G724" s="217">
        <f>DATE(B724,1,1)</f>
        <v>53328</v>
      </c>
      <c r="H724" s="134"/>
      <c r="I724" s="220" t="s">
        <v>112</v>
      </c>
      <c r="J724" s="218"/>
      <c r="K724" s="225"/>
      <c r="L724" s="224"/>
      <c r="M724" s="326"/>
    </row>
    <row r="725" spans="1:13" s="139" customFormat="1" ht="14.75" x14ac:dyDescent="0.75">
      <c r="A725" s="184" t="s">
        <v>238</v>
      </c>
      <c r="B725" s="184">
        <v>2046</v>
      </c>
      <c r="C725" s="134" t="s">
        <v>11</v>
      </c>
      <c r="D725" s="168" t="s">
        <v>87</v>
      </c>
      <c r="E725" s="168" t="s">
        <v>5</v>
      </c>
      <c r="F725" s="130">
        <f ca="1">SUMIFS(INDIRECT("'"&amp;$A725&amp;"'!"&amp;"$D:$D"),INDIRECT("'"&amp;$A725&amp;"'!"&amp;"$B:$B"),$D725,INDIRECT("'"&amp;$A725&amp;"'!"&amp;"$C:$C"),$E725,INDIRECT("'"&amp;$A725&amp;"'!"&amp;"$E:$E"),"&lt;="&amp;$G725,INDIRECT("'"&amp;$A725&amp;"'!"&amp;"$F:$F"),"&gt;="&amp;$G725)</f>
        <v>-200</v>
      </c>
      <c r="G725" s="217">
        <f>DATE(B725,1,1)</f>
        <v>53328</v>
      </c>
      <c r="I725" s="220" t="s">
        <v>112</v>
      </c>
      <c r="J725" s="215"/>
      <c r="K725" s="214"/>
      <c r="L725" s="209"/>
    </row>
    <row r="726" spans="1:13" s="139" customFormat="1" ht="14.75" x14ac:dyDescent="0.75">
      <c r="A726" s="184" t="s">
        <v>238</v>
      </c>
      <c r="B726" s="184">
        <v>2046</v>
      </c>
      <c r="C726" s="134" t="s">
        <v>11</v>
      </c>
      <c r="D726" s="168" t="s">
        <v>86</v>
      </c>
      <c r="E726" s="168" t="s">
        <v>5</v>
      </c>
      <c r="F726" s="130">
        <f ca="1">SUMIFS(INDIRECT("'"&amp;$A726&amp;"'!"&amp;"$D:$D"),INDIRECT("'"&amp;$A726&amp;"'!"&amp;"$B:$B"),$D726,INDIRECT("'"&amp;$A726&amp;"'!"&amp;"$C:$C"),$E726,INDIRECT("'"&amp;$A726&amp;"'!"&amp;"$E:$E"),"&lt;="&amp;$G726,INDIRECT("'"&amp;$A726&amp;"'!"&amp;"$F:$F"),"&gt;="&amp;$G726)</f>
        <v>-300</v>
      </c>
      <c r="G726" s="217">
        <f>DATE(B726,1,1)</f>
        <v>53328</v>
      </c>
      <c r="I726" s="220" t="s">
        <v>112</v>
      </c>
      <c r="J726" s="215"/>
      <c r="K726" s="214"/>
      <c r="L726" s="209"/>
    </row>
    <row r="727" spans="1:13" s="139" customFormat="1" ht="14.75" x14ac:dyDescent="0.75">
      <c r="A727" s="184" t="s">
        <v>238</v>
      </c>
      <c r="B727" s="184">
        <v>2046</v>
      </c>
      <c r="C727" s="134" t="s">
        <v>15</v>
      </c>
      <c r="D727" s="168" t="s">
        <v>57</v>
      </c>
      <c r="E727" s="168" t="s">
        <v>74</v>
      </c>
      <c r="F727" s="130">
        <f ca="1">SUMIFS(INDIRECT("'"&amp;$A727&amp;"'!"&amp;"$D:$D"),INDIRECT("'"&amp;$A727&amp;"'!"&amp;"$B:$B"),$D727,INDIRECT("'"&amp;$A727&amp;"'!"&amp;"$C:$C"),$E727,INDIRECT("'"&amp;$A727&amp;"'!"&amp;"$E:$E"),"&lt;="&amp;$G727,INDIRECT("'"&amp;$A727&amp;"'!"&amp;"$F:$F"),"&gt;="&amp;$G727)</f>
        <v>0</v>
      </c>
      <c r="G727" s="217">
        <f>DATE(B727,1,1)</f>
        <v>53328</v>
      </c>
      <c r="H727" s="210"/>
      <c r="I727" s="216" t="s">
        <v>112</v>
      </c>
      <c r="J727" s="215"/>
      <c r="K727" s="214"/>
      <c r="L727" s="209"/>
    </row>
    <row r="728" spans="1:13" s="139" customFormat="1" ht="14.75" x14ac:dyDescent="0.75">
      <c r="A728" s="184" t="s">
        <v>238</v>
      </c>
      <c r="B728" s="184">
        <v>2046</v>
      </c>
      <c r="C728" s="134" t="s">
        <v>10</v>
      </c>
      <c r="D728" s="184" t="s">
        <v>98</v>
      </c>
      <c r="E728" s="184" t="s">
        <v>97</v>
      </c>
      <c r="F728" s="130">
        <f ca="1">SUMIFS(INDIRECT("'"&amp;$A728&amp;"'!"&amp;"$D:$D"),INDIRECT("'"&amp;$A728&amp;"'!"&amp;"$B:$B"),$D728,INDIRECT("'"&amp;$A728&amp;"'!"&amp;"$C:$C"),$E728,INDIRECT("'"&amp;$A728&amp;"'!"&amp;"$E:$E"),"&lt;="&amp;$G728,INDIRECT("'"&amp;$A728&amp;"'!"&amp;"$F:$F"),"&gt;="&amp;$G728)</f>
        <v>10800</v>
      </c>
      <c r="G728" s="217">
        <f>DATE(B728,1,1)</f>
        <v>53328</v>
      </c>
      <c r="H728" s="134"/>
      <c r="I728" s="220" t="s">
        <v>112</v>
      </c>
      <c r="J728" s="215"/>
      <c r="K728" s="214"/>
      <c r="L728" s="209"/>
    </row>
    <row r="729" spans="1:13" s="139" customFormat="1" ht="14.75" x14ac:dyDescent="0.75">
      <c r="A729" s="184" t="s">
        <v>238</v>
      </c>
      <c r="B729" s="184">
        <v>2046</v>
      </c>
      <c r="C729" s="134" t="s">
        <v>15</v>
      </c>
      <c r="D729" s="168" t="s">
        <v>57</v>
      </c>
      <c r="E729" s="168" t="s">
        <v>73</v>
      </c>
      <c r="F729" s="130">
        <f ca="1">SUMIFS(INDIRECT("'"&amp;$A729&amp;"'!"&amp;"$D:$D"),INDIRECT("'"&amp;$A729&amp;"'!"&amp;"$B:$B"),$D729,INDIRECT("'"&amp;$A729&amp;"'!"&amp;"$C:$C"),$E729,INDIRECT("'"&amp;$A729&amp;"'!"&amp;"$E:$E"),"&lt;="&amp;$G729,INDIRECT("'"&amp;$A729&amp;"'!"&amp;"$F:$F"),"&gt;="&amp;$G729)</f>
        <v>-176</v>
      </c>
      <c r="G729" s="217">
        <f>DATE(B729,1,1)</f>
        <v>53328</v>
      </c>
      <c r="H729" s="210"/>
      <c r="I729" s="216" t="s">
        <v>112</v>
      </c>
      <c r="J729" s="215"/>
      <c r="K729" s="214"/>
      <c r="L729" s="209"/>
    </row>
    <row r="730" spans="1:13" s="139" customFormat="1" ht="14.75" x14ac:dyDescent="0.75">
      <c r="A730" s="184" t="s">
        <v>238</v>
      </c>
      <c r="B730" s="184">
        <v>2047</v>
      </c>
      <c r="C730" s="134" t="s">
        <v>11</v>
      </c>
      <c r="D730" s="168" t="s">
        <v>93</v>
      </c>
      <c r="E730" s="168" t="s">
        <v>95</v>
      </c>
      <c r="F730" s="130">
        <f ca="1">SUMIFS(INDIRECT("'"&amp;$A730&amp;"'!"&amp;"$D:$D"),INDIRECT("'"&amp;$A730&amp;"'!"&amp;"$B:$B"),$D730,INDIRECT("'"&amp;$A730&amp;"'!"&amp;"$C:$C"),$E730,INDIRECT("'"&amp;$A730&amp;"'!"&amp;"$E:$E"),"&lt;="&amp;$G730,INDIRECT("'"&amp;$A730&amp;"'!"&amp;"$F:$F"),"&gt;="&amp;$G730)</f>
        <v>-144</v>
      </c>
      <c r="G730" s="217">
        <f>DATE(B730,1,1)</f>
        <v>53693</v>
      </c>
      <c r="I730" s="220" t="s">
        <v>112</v>
      </c>
      <c r="J730" s="215"/>
      <c r="K730" s="214"/>
      <c r="L730" s="209"/>
    </row>
    <row r="731" spans="1:13" s="139" customFormat="1" ht="14.75" x14ac:dyDescent="0.75">
      <c r="A731" s="184" t="s">
        <v>238</v>
      </c>
      <c r="B731" s="184">
        <v>2047</v>
      </c>
      <c r="C731" s="134" t="s">
        <v>11</v>
      </c>
      <c r="D731" s="168" t="s">
        <v>93</v>
      </c>
      <c r="E731" s="168" t="s">
        <v>92</v>
      </c>
      <c r="F731" s="130">
        <f ca="1">SUMIFS(INDIRECT("'"&amp;$A731&amp;"'!"&amp;"$D:$D"),INDIRECT("'"&amp;$A731&amp;"'!"&amp;"$B:$B"),$D731,INDIRECT("'"&amp;$A731&amp;"'!"&amp;"$C:$C"),$E731,INDIRECT("'"&amp;$A731&amp;"'!"&amp;"$E:$E"),"&lt;="&amp;$G731,INDIRECT("'"&amp;$A731&amp;"'!"&amp;"$F:$F"),"&gt;="&amp;$G731)</f>
        <v>-250.56</v>
      </c>
      <c r="G731" s="217">
        <f>DATE(B731,1,1)</f>
        <v>53693</v>
      </c>
      <c r="I731" s="220" t="s">
        <v>112</v>
      </c>
      <c r="J731" s="215"/>
      <c r="K731" s="214"/>
      <c r="L731" s="209"/>
    </row>
    <row r="732" spans="1:13" s="139" customFormat="1" ht="14.75" x14ac:dyDescent="0.75">
      <c r="A732" s="184" t="s">
        <v>238</v>
      </c>
      <c r="B732" s="184">
        <v>2047</v>
      </c>
      <c r="C732" s="134" t="s">
        <v>11</v>
      </c>
      <c r="D732" s="168" t="s">
        <v>93</v>
      </c>
      <c r="E732" s="168" t="s">
        <v>94</v>
      </c>
      <c r="F732" s="130">
        <f ca="1">SUMIFS(INDIRECT("'"&amp;$A732&amp;"'!"&amp;"$D:$D"),INDIRECT("'"&amp;$A732&amp;"'!"&amp;"$B:$B"),$D732,INDIRECT("'"&amp;$A732&amp;"'!"&amp;"$C:$C"),$E732,INDIRECT("'"&amp;$A732&amp;"'!"&amp;"$E:$E"),"&lt;="&amp;$G732,INDIRECT("'"&amp;$A732&amp;"'!"&amp;"$F:$F"),"&gt;="&amp;$G732)</f>
        <v>-420</v>
      </c>
      <c r="G732" s="217">
        <f>DATE(B732,1,1)</f>
        <v>53693</v>
      </c>
      <c r="I732" s="220" t="s">
        <v>112</v>
      </c>
      <c r="J732" s="215"/>
      <c r="K732" s="214"/>
      <c r="L732" s="209"/>
    </row>
    <row r="733" spans="1:13" s="139" customFormat="1" ht="14.75" x14ac:dyDescent="0.75">
      <c r="A733" s="184" t="s">
        <v>238</v>
      </c>
      <c r="B733" s="184">
        <v>2047</v>
      </c>
      <c r="C733" s="134" t="s">
        <v>11</v>
      </c>
      <c r="D733" s="184" t="s">
        <v>88</v>
      </c>
      <c r="E733" s="168" t="s">
        <v>5</v>
      </c>
      <c r="F733" s="130">
        <f ca="1">SUMIFS(INDIRECT("'"&amp;$A733&amp;"'!"&amp;"$D:$D"),INDIRECT("'"&amp;$A733&amp;"'!"&amp;"$B:$B"),$D733,INDIRECT("'"&amp;$A733&amp;"'!"&amp;"$C:$C"),$E733,INDIRECT("'"&amp;$A733&amp;"'!"&amp;"$E:$E"),"&lt;="&amp;$G733,INDIRECT("'"&amp;$A733&amp;"'!"&amp;"$F:$F"),"&gt;="&amp;$G733)</f>
        <v>0</v>
      </c>
      <c r="G733" s="217">
        <f>DATE(B733,1,1)</f>
        <v>53693</v>
      </c>
      <c r="H733" s="210"/>
      <c r="I733" s="220" t="s">
        <v>112</v>
      </c>
      <c r="J733" s="215"/>
      <c r="K733" s="214"/>
      <c r="L733" s="209"/>
    </row>
    <row r="734" spans="1:13" s="139" customFormat="1" ht="14.75" x14ac:dyDescent="0.75">
      <c r="A734" s="184" t="s">
        <v>238</v>
      </c>
      <c r="B734" s="184">
        <v>2047</v>
      </c>
      <c r="C734" s="134" t="s">
        <v>11</v>
      </c>
      <c r="D734" s="184" t="s">
        <v>89</v>
      </c>
      <c r="E734" s="184" t="s">
        <v>274</v>
      </c>
      <c r="F734" s="130">
        <f ca="1">SUMIFS(INDIRECT("'"&amp;$A734&amp;"'!"&amp;"$D:$D"),INDIRECT("'"&amp;$A734&amp;"'!"&amp;"$B:$B"),$D734,INDIRECT("'"&amp;$A734&amp;"'!"&amp;"$C:$C"),$E734,INDIRECT("'"&amp;$A734&amp;"'!"&amp;"$E:$E"),"&lt;="&amp;$G734,INDIRECT("'"&amp;$A734&amp;"'!"&amp;"$F:$F"),"&gt;="&amp;$G734)</f>
        <v>-2400</v>
      </c>
      <c r="G734" s="217">
        <f>DATE(B734,1,1)</f>
        <v>53693</v>
      </c>
      <c r="H734" s="134"/>
      <c r="I734" s="220" t="s">
        <v>112</v>
      </c>
      <c r="J734" s="218"/>
      <c r="K734" s="225"/>
      <c r="L734" s="224"/>
    </row>
    <row r="735" spans="1:13" s="139" customFormat="1" ht="14.75" x14ac:dyDescent="0.75">
      <c r="A735" s="184" t="s">
        <v>238</v>
      </c>
      <c r="B735" s="184">
        <v>2047</v>
      </c>
      <c r="C735" s="134" t="s">
        <v>11</v>
      </c>
      <c r="D735" s="168" t="s">
        <v>87</v>
      </c>
      <c r="E735" s="168" t="s">
        <v>5</v>
      </c>
      <c r="F735" s="130">
        <f ca="1">SUMIFS(INDIRECT("'"&amp;$A735&amp;"'!"&amp;"$D:$D"),INDIRECT("'"&amp;$A735&amp;"'!"&amp;"$B:$B"),$D735,INDIRECT("'"&amp;$A735&amp;"'!"&amp;"$C:$C"),$E735,INDIRECT("'"&amp;$A735&amp;"'!"&amp;"$E:$E"),"&lt;="&amp;$G735,INDIRECT("'"&amp;$A735&amp;"'!"&amp;"$F:$F"),"&gt;="&amp;$G735)</f>
        <v>-200</v>
      </c>
      <c r="G735" s="217">
        <f>DATE(B735,1,1)</f>
        <v>53693</v>
      </c>
      <c r="I735" s="220" t="s">
        <v>112</v>
      </c>
      <c r="J735" s="215"/>
      <c r="K735" s="214"/>
      <c r="L735" s="209"/>
    </row>
    <row r="736" spans="1:13" s="139" customFormat="1" ht="14.75" x14ac:dyDescent="0.75">
      <c r="A736" s="184" t="s">
        <v>238</v>
      </c>
      <c r="B736" s="184">
        <v>2047</v>
      </c>
      <c r="C736" s="134" t="s">
        <v>11</v>
      </c>
      <c r="D736" s="168" t="s">
        <v>86</v>
      </c>
      <c r="E736" s="168" t="s">
        <v>5</v>
      </c>
      <c r="F736" s="130">
        <f ca="1">SUMIFS(INDIRECT("'"&amp;$A736&amp;"'!"&amp;"$D:$D"),INDIRECT("'"&amp;$A736&amp;"'!"&amp;"$B:$B"),$D736,INDIRECT("'"&amp;$A736&amp;"'!"&amp;"$C:$C"),$E736,INDIRECT("'"&amp;$A736&amp;"'!"&amp;"$E:$E"),"&lt;="&amp;$G736,INDIRECT("'"&amp;$A736&amp;"'!"&amp;"$F:$F"),"&gt;="&amp;$G736)</f>
        <v>-300</v>
      </c>
      <c r="G736" s="217">
        <f>DATE(B736,1,1)</f>
        <v>53693</v>
      </c>
      <c r="I736" s="220" t="s">
        <v>112</v>
      </c>
      <c r="J736" s="215"/>
      <c r="K736" s="214"/>
      <c r="L736" s="209"/>
    </row>
    <row r="737" spans="1:12" s="139" customFormat="1" ht="14.75" x14ac:dyDescent="0.75">
      <c r="A737" s="184" t="s">
        <v>238</v>
      </c>
      <c r="B737" s="184">
        <v>2047</v>
      </c>
      <c r="C737" s="134" t="s">
        <v>15</v>
      </c>
      <c r="D737" s="168" t="s">
        <v>57</v>
      </c>
      <c r="E737" s="168" t="s">
        <v>74</v>
      </c>
      <c r="F737" s="130">
        <f ca="1">SUMIFS(INDIRECT("'"&amp;$A737&amp;"'!"&amp;"$D:$D"),INDIRECT("'"&amp;$A737&amp;"'!"&amp;"$B:$B"),$D737,INDIRECT("'"&amp;$A737&amp;"'!"&amp;"$C:$C"),$E737,INDIRECT("'"&amp;$A737&amp;"'!"&amp;"$E:$E"),"&lt;="&amp;$G737,INDIRECT("'"&amp;$A737&amp;"'!"&amp;"$F:$F"),"&gt;="&amp;$G737)</f>
        <v>0</v>
      </c>
      <c r="G737" s="217">
        <f>DATE(B737,1,1)</f>
        <v>53693</v>
      </c>
      <c r="H737" s="210"/>
      <c r="I737" s="216" t="s">
        <v>112</v>
      </c>
      <c r="J737" s="215"/>
      <c r="K737" s="214"/>
      <c r="L737" s="209"/>
    </row>
    <row r="738" spans="1:12" s="139" customFormat="1" ht="14.75" x14ac:dyDescent="0.75">
      <c r="A738" s="184" t="s">
        <v>238</v>
      </c>
      <c r="B738" s="184">
        <v>2047</v>
      </c>
      <c r="C738" s="134" t="s">
        <v>10</v>
      </c>
      <c r="D738" s="184" t="s">
        <v>98</v>
      </c>
      <c r="E738" s="184" t="s">
        <v>97</v>
      </c>
      <c r="F738" s="130">
        <f ca="1">SUMIFS(INDIRECT("'"&amp;$A738&amp;"'!"&amp;"$D:$D"),INDIRECT("'"&amp;$A738&amp;"'!"&amp;"$B:$B"),$D738,INDIRECT("'"&amp;$A738&amp;"'!"&amp;"$C:$C"),$E738,INDIRECT("'"&amp;$A738&amp;"'!"&amp;"$E:$E"),"&lt;="&amp;$G738,INDIRECT("'"&amp;$A738&amp;"'!"&amp;"$F:$F"),"&gt;="&amp;$G738)</f>
        <v>10800</v>
      </c>
      <c r="G738" s="217">
        <f>DATE(B738,1,1)</f>
        <v>53693</v>
      </c>
      <c r="H738" s="134"/>
      <c r="I738" s="220" t="s">
        <v>112</v>
      </c>
      <c r="J738" s="215"/>
      <c r="K738" s="214"/>
      <c r="L738" s="209"/>
    </row>
    <row r="739" spans="1:12" s="139" customFormat="1" ht="14.75" x14ac:dyDescent="0.75">
      <c r="A739" s="184" t="s">
        <v>238</v>
      </c>
      <c r="B739" s="184">
        <v>2047</v>
      </c>
      <c r="C739" s="134" t="s">
        <v>15</v>
      </c>
      <c r="D739" s="168" t="s">
        <v>57</v>
      </c>
      <c r="E739" s="168" t="s">
        <v>73</v>
      </c>
      <c r="F739" s="130">
        <f ca="1">SUMIFS(INDIRECT("'"&amp;$A739&amp;"'!"&amp;"$D:$D"),INDIRECT("'"&amp;$A739&amp;"'!"&amp;"$B:$B"),$D739,INDIRECT("'"&amp;$A739&amp;"'!"&amp;"$C:$C"),$E739,INDIRECT("'"&amp;$A739&amp;"'!"&amp;"$E:$E"),"&lt;="&amp;$G739,INDIRECT("'"&amp;$A739&amp;"'!"&amp;"$F:$F"),"&gt;="&amp;$G739)</f>
        <v>-176</v>
      </c>
      <c r="G739" s="217">
        <f>DATE(B739,1,1)</f>
        <v>53693</v>
      </c>
      <c r="H739" s="210"/>
      <c r="I739" s="216" t="s">
        <v>112</v>
      </c>
      <c r="J739" s="215"/>
      <c r="K739" s="214"/>
      <c r="L739" s="209"/>
    </row>
    <row r="740" spans="1:12" s="139" customFormat="1" ht="14.75" x14ac:dyDescent="0.75">
      <c r="A740" s="184" t="s">
        <v>238</v>
      </c>
      <c r="B740" s="184">
        <v>2048</v>
      </c>
      <c r="C740" s="134" t="s">
        <v>11</v>
      </c>
      <c r="D740" s="168" t="s">
        <v>93</v>
      </c>
      <c r="E740" s="168" t="s">
        <v>95</v>
      </c>
      <c r="F740" s="130">
        <f ca="1">SUMIFS(INDIRECT("'"&amp;$A740&amp;"'!"&amp;"$D:$D"),INDIRECT("'"&amp;$A740&amp;"'!"&amp;"$B:$B"),$D740,INDIRECT("'"&amp;$A740&amp;"'!"&amp;"$C:$C"),$E740,INDIRECT("'"&amp;$A740&amp;"'!"&amp;"$E:$E"),"&lt;="&amp;$G740,INDIRECT("'"&amp;$A740&amp;"'!"&amp;"$F:$F"),"&gt;="&amp;$G740)</f>
        <v>-144</v>
      </c>
      <c r="G740" s="217">
        <f>DATE(B740,1,1)</f>
        <v>54058</v>
      </c>
      <c r="I740" s="220" t="s">
        <v>112</v>
      </c>
      <c r="J740" s="215"/>
      <c r="K740" s="214"/>
      <c r="L740" s="209"/>
    </row>
    <row r="741" spans="1:12" s="139" customFormat="1" ht="14.75" x14ac:dyDescent="0.75">
      <c r="A741" s="184" t="s">
        <v>238</v>
      </c>
      <c r="B741" s="184">
        <v>2048</v>
      </c>
      <c r="C741" s="134" t="s">
        <v>11</v>
      </c>
      <c r="D741" s="168" t="s">
        <v>93</v>
      </c>
      <c r="E741" s="168" t="s">
        <v>92</v>
      </c>
      <c r="F741" s="130">
        <f ca="1">SUMIFS(INDIRECT("'"&amp;$A741&amp;"'!"&amp;"$D:$D"),INDIRECT("'"&amp;$A741&amp;"'!"&amp;"$B:$B"),$D741,INDIRECT("'"&amp;$A741&amp;"'!"&amp;"$C:$C"),$E741,INDIRECT("'"&amp;$A741&amp;"'!"&amp;"$E:$E"),"&lt;="&amp;$G741,INDIRECT("'"&amp;$A741&amp;"'!"&amp;"$F:$F"),"&gt;="&amp;$G741)</f>
        <v>-250.56</v>
      </c>
      <c r="G741" s="217">
        <f>DATE(B741,1,1)</f>
        <v>54058</v>
      </c>
      <c r="I741" s="220" t="s">
        <v>112</v>
      </c>
      <c r="J741" s="215"/>
      <c r="K741" s="214"/>
      <c r="L741" s="209"/>
    </row>
    <row r="742" spans="1:12" s="139" customFormat="1" ht="14.75" x14ac:dyDescent="0.75">
      <c r="A742" s="184" t="s">
        <v>238</v>
      </c>
      <c r="B742" s="184">
        <v>2048</v>
      </c>
      <c r="C742" s="134" t="s">
        <v>11</v>
      </c>
      <c r="D742" s="168" t="s">
        <v>93</v>
      </c>
      <c r="E742" s="168" t="s">
        <v>94</v>
      </c>
      <c r="F742" s="130">
        <f ca="1">SUMIFS(INDIRECT("'"&amp;$A742&amp;"'!"&amp;"$D:$D"),INDIRECT("'"&amp;$A742&amp;"'!"&amp;"$B:$B"),$D742,INDIRECT("'"&amp;$A742&amp;"'!"&amp;"$C:$C"),$E742,INDIRECT("'"&amp;$A742&amp;"'!"&amp;"$E:$E"),"&lt;="&amp;$G742,INDIRECT("'"&amp;$A742&amp;"'!"&amp;"$F:$F"),"&gt;="&amp;$G742)</f>
        <v>-420</v>
      </c>
      <c r="G742" s="217">
        <f>DATE(B742,1,1)</f>
        <v>54058</v>
      </c>
      <c r="I742" s="220" t="s">
        <v>112</v>
      </c>
      <c r="J742" s="215"/>
      <c r="K742" s="214"/>
      <c r="L742" s="209"/>
    </row>
    <row r="743" spans="1:12" s="139" customFormat="1" ht="14.75" x14ac:dyDescent="0.75">
      <c r="A743" s="184" t="s">
        <v>238</v>
      </c>
      <c r="B743" s="184">
        <v>2048</v>
      </c>
      <c r="C743" s="134" t="s">
        <v>11</v>
      </c>
      <c r="D743" s="184" t="s">
        <v>88</v>
      </c>
      <c r="E743" s="168" t="s">
        <v>5</v>
      </c>
      <c r="F743" s="130">
        <f ca="1">SUMIFS(INDIRECT("'"&amp;$A743&amp;"'!"&amp;"$D:$D"),INDIRECT("'"&amp;$A743&amp;"'!"&amp;"$B:$B"),$D743,INDIRECT("'"&amp;$A743&amp;"'!"&amp;"$C:$C"),$E743,INDIRECT("'"&amp;$A743&amp;"'!"&amp;"$E:$E"),"&lt;="&amp;$G743,INDIRECT("'"&amp;$A743&amp;"'!"&amp;"$F:$F"),"&gt;="&amp;$G743)</f>
        <v>0</v>
      </c>
      <c r="G743" s="217">
        <f>DATE(B743,1,1)</f>
        <v>54058</v>
      </c>
      <c r="H743" s="210"/>
      <c r="I743" s="220" t="s">
        <v>112</v>
      </c>
      <c r="J743" s="215"/>
      <c r="K743" s="214"/>
      <c r="L743" s="209"/>
    </row>
    <row r="744" spans="1:12" s="139" customFormat="1" ht="14.75" x14ac:dyDescent="0.75">
      <c r="A744" s="184" t="s">
        <v>238</v>
      </c>
      <c r="B744" s="184">
        <v>2048</v>
      </c>
      <c r="C744" s="134" t="s">
        <v>11</v>
      </c>
      <c r="D744" s="184" t="s">
        <v>89</v>
      </c>
      <c r="E744" s="184" t="s">
        <v>274</v>
      </c>
      <c r="F744" s="130">
        <f ca="1">SUMIFS(INDIRECT("'"&amp;$A744&amp;"'!"&amp;"$D:$D"),INDIRECT("'"&amp;$A744&amp;"'!"&amp;"$B:$B"),$D744,INDIRECT("'"&amp;$A744&amp;"'!"&amp;"$C:$C"),$E744,INDIRECT("'"&amp;$A744&amp;"'!"&amp;"$E:$E"),"&lt;="&amp;$G744,INDIRECT("'"&amp;$A744&amp;"'!"&amp;"$F:$F"),"&gt;="&amp;$G744)</f>
        <v>-2400</v>
      </c>
      <c r="G744" s="217">
        <f>DATE(B744,1,1)</f>
        <v>54058</v>
      </c>
      <c r="H744" s="134"/>
      <c r="I744" s="220" t="s">
        <v>112</v>
      </c>
      <c r="J744" s="218"/>
      <c r="K744" s="225"/>
      <c r="L744" s="224"/>
    </row>
    <row r="745" spans="1:12" s="139" customFormat="1" ht="14.75" x14ac:dyDescent="0.75">
      <c r="A745" s="184" t="s">
        <v>238</v>
      </c>
      <c r="B745" s="184">
        <v>2048</v>
      </c>
      <c r="C745" s="134" t="s">
        <v>11</v>
      </c>
      <c r="D745" s="168" t="s">
        <v>87</v>
      </c>
      <c r="E745" s="168" t="s">
        <v>5</v>
      </c>
      <c r="F745" s="130">
        <f ca="1">SUMIFS(INDIRECT("'"&amp;$A745&amp;"'!"&amp;"$D:$D"),INDIRECT("'"&amp;$A745&amp;"'!"&amp;"$B:$B"),$D745,INDIRECT("'"&amp;$A745&amp;"'!"&amp;"$C:$C"),$E745,INDIRECT("'"&amp;$A745&amp;"'!"&amp;"$E:$E"),"&lt;="&amp;$G745,INDIRECT("'"&amp;$A745&amp;"'!"&amp;"$F:$F"),"&gt;="&amp;$G745)</f>
        <v>-200</v>
      </c>
      <c r="G745" s="217">
        <f>DATE(B745,1,1)</f>
        <v>54058</v>
      </c>
      <c r="I745" s="220" t="s">
        <v>112</v>
      </c>
      <c r="J745" s="215"/>
      <c r="K745" s="214"/>
      <c r="L745" s="209"/>
    </row>
    <row r="746" spans="1:12" s="139" customFormat="1" ht="14.75" x14ac:dyDescent="0.75">
      <c r="A746" s="184" t="s">
        <v>238</v>
      </c>
      <c r="B746" s="184">
        <v>2048</v>
      </c>
      <c r="C746" s="134" t="s">
        <v>11</v>
      </c>
      <c r="D746" s="168" t="s">
        <v>86</v>
      </c>
      <c r="E746" s="168" t="s">
        <v>5</v>
      </c>
      <c r="F746" s="130">
        <f ca="1">SUMIFS(INDIRECT("'"&amp;$A746&amp;"'!"&amp;"$D:$D"),INDIRECT("'"&amp;$A746&amp;"'!"&amp;"$B:$B"),$D746,INDIRECT("'"&amp;$A746&amp;"'!"&amp;"$C:$C"),$E746,INDIRECT("'"&amp;$A746&amp;"'!"&amp;"$E:$E"),"&lt;="&amp;$G746,INDIRECT("'"&amp;$A746&amp;"'!"&amp;"$F:$F"),"&gt;="&amp;$G746)</f>
        <v>-300</v>
      </c>
      <c r="G746" s="217">
        <f>DATE(B746,1,1)</f>
        <v>54058</v>
      </c>
      <c r="I746" s="220" t="s">
        <v>112</v>
      </c>
      <c r="J746" s="215"/>
      <c r="K746" s="214"/>
      <c r="L746" s="209"/>
    </row>
    <row r="747" spans="1:12" s="139" customFormat="1" ht="14.75" x14ac:dyDescent="0.75">
      <c r="A747" s="184" t="s">
        <v>238</v>
      </c>
      <c r="B747" s="184">
        <v>2048</v>
      </c>
      <c r="C747" s="134" t="s">
        <v>15</v>
      </c>
      <c r="D747" s="168" t="s">
        <v>57</v>
      </c>
      <c r="E747" s="168" t="s">
        <v>74</v>
      </c>
      <c r="F747" s="130">
        <f ca="1">SUMIFS(INDIRECT("'"&amp;$A747&amp;"'!"&amp;"$D:$D"),INDIRECT("'"&amp;$A747&amp;"'!"&amp;"$B:$B"),$D747,INDIRECT("'"&amp;$A747&amp;"'!"&amp;"$C:$C"),$E747,INDIRECT("'"&amp;$A747&amp;"'!"&amp;"$E:$E"),"&lt;="&amp;$G747,INDIRECT("'"&amp;$A747&amp;"'!"&amp;"$F:$F"),"&gt;="&amp;$G747)</f>
        <v>0</v>
      </c>
      <c r="G747" s="217">
        <f>DATE(B747,1,1)</f>
        <v>54058</v>
      </c>
      <c r="H747" s="210"/>
      <c r="I747" s="216" t="s">
        <v>112</v>
      </c>
      <c r="J747" s="215"/>
      <c r="K747" s="214"/>
      <c r="L747" s="209"/>
    </row>
    <row r="748" spans="1:12" s="139" customFormat="1" ht="14.75" x14ac:dyDescent="0.75">
      <c r="A748" s="184" t="s">
        <v>238</v>
      </c>
      <c r="B748" s="184">
        <v>2048</v>
      </c>
      <c r="C748" s="134" t="s">
        <v>10</v>
      </c>
      <c r="D748" s="184" t="s">
        <v>98</v>
      </c>
      <c r="E748" s="184" t="s">
        <v>97</v>
      </c>
      <c r="F748" s="130">
        <f ca="1">SUMIFS(INDIRECT("'"&amp;$A748&amp;"'!"&amp;"$D:$D"),INDIRECT("'"&amp;$A748&amp;"'!"&amp;"$B:$B"),$D748,INDIRECT("'"&amp;$A748&amp;"'!"&amp;"$C:$C"),$E748,INDIRECT("'"&amp;$A748&amp;"'!"&amp;"$E:$E"),"&lt;="&amp;$G748,INDIRECT("'"&amp;$A748&amp;"'!"&amp;"$F:$F"),"&gt;="&amp;$G748)</f>
        <v>10800</v>
      </c>
      <c r="G748" s="217">
        <f>DATE(B748,1,1)</f>
        <v>54058</v>
      </c>
      <c r="H748" s="134"/>
      <c r="I748" s="220" t="s">
        <v>112</v>
      </c>
      <c r="J748" s="215"/>
      <c r="K748" s="214"/>
      <c r="L748" s="209"/>
    </row>
    <row r="749" spans="1:12" s="139" customFormat="1" ht="14.75" x14ac:dyDescent="0.75">
      <c r="A749" s="184" t="s">
        <v>238</v>
      </c>
      <c r="B749" s="184">
        <v>2048</v>
      </c>
      <c r="C749" s="134" t="s">
        <v>15</v>
      </c>
      <c r="D749" s="168" t="s">
        <v>57</v>
      </c>
      <c r="E749" s="168" t="s">
        <v>73</v>
      </c>
      <c r="F749" s="130">
        <f ca="1">SUMIFS(INDIRECT("'"&amp;$A749&amp;"'!"&amp;"$D:$D"),INDIRECT("'"&amp;$A749&amp;"'!"&amp;"$B:$B"),$D749,INDIRECT("'"&amp;$A749&amp;"'!"&amp;"$C:$C"),$E749,INDIRECT("'"&amp;$A749&amp;"'!"&amp;"$E:$E"),"&lt;="&amp;$G749,INDIRECT("'"&amp;$A749&amp;"'!"&amp;"$F:$F"),"&gt;="&amp;$G749)</f>
        <v>-176</v>
      </c>
      <c r="G749" s="217">
        <f>DATE(B749,1,1)</f>
        <v>54058</v>
      </c>
      <c r="H749" s="210"/>
      <c r="I749" s="216" t="s">
        <v>112</v>
      </c>
      <c r="J749" s="215"/>
      <c r="K749" s="214"/>
      <c r="L749" s="209"/>
    </row>
    <row r="750" spans="1:12" s="139" customFormat="1" ht="14.75" x14ac:dyDescent="0.75">
      <c r="A750" s="184" t="s">
        <v>238</v>
      </c>
      <c r="B750" s="184">
        <v>2049</v>
      </c>
      <c r="C750" s="134" t="s">
        <v>11</v>
      </c>
      <c r="D750" s="168" t="s">
        <v>93</v>
      </c>
      <c r="E750" s="168" t="s">
        <v>95</v>
      </c>
      <c r="F750" s="130">
        <f ca="1">SUMIFS(INDIRECT("'"&amp;$A750&amp;"'!"&amp;"$D:$D"),INDIRECT("'"&amp;$A750&amp;"'!"&amp;"$B:$B"),$D750,INDIRECT("'"&amp;$A750&amp;"'!"&amp;"$C:$C"),$E750,INDIRECT("'"&amp;$A750&amp;"'!"&amp;"$E:$E"),"&lt;="&amp;$G750,INDIRECT("'"&amp;$A750&amp;"'!"&amp;"$F:$F"),"&gt;="&amp;$G750)</f>
        <v>-144</v>
      </c>
      <c r="G750" s="217">
        <f>DATE(B750,1,1)</f>
        <v>54424</v>
      </c>
      <c r="I750" s="220" t="s">
        <v>112</v>
      </c>
      <c r="J750" s="215"/>
      <c r="K750" s="214"/>
      <c r="L750" s="209"/>
    </row>
    <row r="751" spans="1:12" s="139" customFormat="1" ht="14.75" x14ac:dyDescent="0.75">
      <c r="A751" s="184" t="s">
        <v>238</v>
      </c>
      <c r="B751" s="184">
        <v>2049</v>
      </c>
      <c r="C751" s="134" t="s">
        <v>11</v>
      </c>
      <c r="D751" s="168" t="s">
        <v>93</v>
      </c>
      <c r="E751" s="168" t="s">
        <v>92</v>
      </c>
      <c r="F751" s="130">
        <f ca="1">SUMIFS(INDIRECT("'"&amp;$A751&amp;"'!"&amp;"$D:$D"),INDIRECT("'"&amp;$A751&amp;"'!"&amp;"$B:$B"),$D751,INDIRECT("'"&amp;$A751&amp;"'!"&amp;"$C:$C"),$E751,INDIRECT("'"&amp;$A751&amp;"'!"&amp;"$E:$E"),"&lt;="&amp;$G751,INDIRECT("'"&amp;$A751&amp;"'!"&amp;"$F:$F"),"&gt;="&amp;$G751)</f>
        <v>-250.56</v>
      </c>
      <c r="G751" s="217">
        <f>DATE(B751,1,1)</f>
        <v>54424</v>
      </c>
      <c r="I751" s="220" t="s">
        <v>112</v>
      </c>
      <c r="J751" s="215"/>
      <c r="K751" s="214"/>
      <c r="L751" s="209"/>
    </row>
    <row r="752" spans="1:12" s="139" customFormat="1" ht="14.75" x14ac:dyDescent="0.75">
      <c r="A752" s="184" t="s">
        <v>238</v>
      </c>
      <c r="B752" s="184">
        <v>2049</v>
      </c>
      <c r="C752" s="134" t="s">
        <v>11</v>
      </c>
      <c r="D752" s="168" t="s">
        <v>93</v>
      </c>
      <c r="E752" s="168" t="s">
        <v>94</v>
      </c>
      <c r="F752" s="130">
        <f ca="1">SUMIFS(INDIRECT("'"&amp;$A752&amp;"'!"&amp;"$D:$D"),INDIRECT("'"&amp;$A752&amp;"'!"&amp;"$B:$B"),$D752,INDIRECT("'"&amp;$A752&amp;"'!"&amp;"$C:$C"),$E752,INDIRECT("'"&amp;$A752&amp;"'!"&amp;"$E:$E"),"&lt;="&amp;$G752,INDIRECT("'"&amp;$A752&amp;"'!"&amp;"$F:$F"),"&gt;="&amp;$G752)</f>
        <v>-420</v>
      </c>
      <c r="G752" s="217">
        <f>DATE(B752,1,1)</f>
        <v>54424</v>
      </c>
      <c r="I752" s="220" t="s">
        <v>112</v>
      </c>
      <c r="J752" s="215"/>
      <c r="K752" s="214"/>
      <c r="L752" s="209"/>
    </row>
    <row r="753" spans="1:13" s="139" customFormat="1" ht="14.75" x14ac:dyDescent="0.75">
      <c r="A753" s="184" t="s">
        <v>238</v>
      </c>
      <c r="B753" s="184">
        <v>2049</v>
      </c>
      <c r="C753" s="134" t="s">
        <v>11</v>
      </c>
      <c r="D753" s="184" t="s">
        <v>88</v>
      </c>
      <c r="E753" s="168" t="s">
        <v>5</v>
      </c>
      <c r="F753" s="130">
        <f ca="1">SUMIFS(INDIRECT("'"&amp;$A753&amp;"'!"&amp;"$D:$D"),INDIRECT("'"&amp;$A753&amp;"'!"&amp;"$B:$B"),$D753,INDIRECT("'"&amp;$A753&amp;"'!"&amp;"$C:$C"),$E753,INDIRECT("'"&amp;$A753&amp;"'!"&amp;"$E:$E"),"&lt;="&amp;$G753,INDIRECT("'"&amp;$A753&amp;"'!"&amp;"$F:$F"),"&gt;="&amp;$G753)</f>
        <v>0</v>
      </c>
      <c r="G753" s="217">
        <f>DATE(B753,1,1)</f>
        <v>54424</v>
      </c>
      <c r="H753" s="210"/>
      <c r="I753" s="220" t="s">
        <v>112</v>
      </c>
      <c r="J753" s="215"/>
      <c r="K753" s="214"/>
      <c r="L753" s="209"/>
    </row>
    <row r="754" spans="1:13" s="139" customFormat="1" ht="14.75" x14ac:dyDescent="0.75">
      <c r="A754" s="184" t="s">
        <v>238</v>
      </c>
      <c r="B754" s="184">
        <v>2049</v>
      </c>
      <c r="C754" s="134" t="s">
        <v>11</v>
      </c>
      <c r="D754" s="184" t="s">
        <v>89</v>
      </c>
      <c r="E754" s="184" t="s">
        <v>274</v>
      </c>
      <c r="F754" s="130">
        <f ca="1">SUMIFS(INDIRECT("'"&amp;$A754&amp;"'!"&amp;"$D:$D"),INDIRECT("'"&amp;$A754&amp;"'!"&amp;"$B:$B"),$D754,INDIRECT("'"&amp;$A754&amp;"'!"&amp;"$C:$C"),$E754,INDIRECT("'"&amp;$A754&amp;"'!"&amp;"$E:$E"),"&lt;="&amp;$G754,INDIRECT("'"&amp;$A754&amp;"'!"&amp;"$F:$F"),"&gt;="&amp;$G754)</f>
        <v>-2400</v>
      </c>
      <c r="G754" s="217">
        <f>DATE(B754,1,1)</f>
        <v>54424</v>
      </c>
      <c r="H754" s="134"/>
      <c r="I754" s="220" t="s">
        <v>112</v>
      </c>
      <c r="J754" s="218"/>
      <c r="K754" s="225"/>
      <c r="L754" s="224"/>
    </row>
    <row r="755" spans="1:13" s="139" customFormat="1" ht="14.75" x14ac:dyDescent="0.75">
      <c r="A755" s="184" t="s">
        <v>238</v>
      </c>
      <c r="B755" s="184">
        <v>2049</v>
      </c>
      <c r="C755" s="134" t="s">
        <v>11</v>
      </c>
      <c r="D755" s="168" t="s">
        <v>87</v>
      </c>
      <c r="E755" s="168" t="s">
        <v>5</v>
      </c>
      <c r="F755" s="130">
        <f ca="1">SUMIFS(INDIRECT("'"&amp;$A755&amp;"'!"&amp;"$D:$D"),INDIRECT("'"&amp;$A755&amp;"'!"&amp;"$B:$B"),$D755,INDIRECT("'"&amp;$A755&amp;"'!"&amp;"$C:$C"),$E755,INDIRECT("'"&amp;$A755&amp;"'!"&amp;"$E:$E"),"&lt;="&amp;$G755,INDIRECT("'"&amp;$A755&amp;"'!"&amp;"$F:$F"),"&gt;="&amp;$G755)</f>
        <v>-200</v>
      </c>
      <c r="G755" s="217">
        <f>DATE(B755,1,1)</f>
        <v>54424</v>
      </c>
      <c r="I755" s="220" t="s">
        <v>112</v>
      </c>
      <c r="J755" s="215"/>
      <c r="K755" s="214"/>
      <c r="L755" s="209"/>
    </row>
    <row r="756" spans="1:13" s="139" customFormat="1" ht="14.75" x14ac:dyDescent="0.75">
      <c r="A756" s="184" t="s">
        <v>238</v>
      </c>
      <c r="B756" s="184">
        <v>2049</v>
      </c>
      <c r="C756" s="134" t="s">
        <v>11</v>
      </c>
      <c r="D756" s="168" t="s">
        <v>86</v>
      </c>
      <c r="E756" s="168" t="s">
        <v>5</v>
      </c>
      <c r="F756" s="130">
        <f ca="1">SUMIFS(INDIRECT("'"&amp;$A756&amp;"'!"&amp;"$D:$D"),INDIRECT("'"&amp;$A756&amp;"'!"&amp;"$B:$B"),$D756,INDIRECT("'"&amp;$A756&amp;"'!"&amp;"$C:$C"),$E756,INDIRECT("'"&amp;$A756&amp;"'!"&amp;"$E:$E"),"&lt;="&amp;$G756,INDIRECT("'"&amp;$A756&amp;"'!"&amp;"$F:$F"),"&gt;="&amp;$G756)</f>
        <v>-300</v>
      </c>
      <c r="G756" s="217">
        <f>DATE(B756,1,1)</f>
        <v>54424</v>
      </c>
      <c r="I756" s="220" t="s">
        <v>112</v>
      </c>
      <c r="J756" s="215"/>
      <c r="K756" s="214"/>
      <c r="L756" s="209"/>
    </row>
    <row r="757" spans="1:13" s="139" customFormat="1" ht="14.75" x14ac:dyDescent="0.75">
      <c r="A757" s="184" t="s">
        <v>238</v>
      </c>
      <c r="B757" s="184">
        <v>2049</v>
      </c>
      <c r="C757" s="134" t="s">
        <v>15</v>
      </c>
      <c r="D757" s="168" t="s">
        <v>57</v>
      </c>
      <c r="E757" s="168" t="s">
        <v>74</v>
      </c>
      <c r="F757" s="130">
        <f ca="1">SUMIFS(INDIRECT("'"&amp;$A757&amp;"'!"&amp;"$D:$D"),INDIRECT("'"&amp;$A757&amp;"'!"&amp;"$B:$B"),$D757,INDIRECT("'"&amp;$A757&amp;"'!"&amp;"$C:$C"),$E757,INDIRECT("'"&amp;$A757&amp;"'!"&amp;"$E:$E"),"&lt;="&amp;$G757,INDIRECT("'"&amp;$A757&amp;"'!"&amp;"$F:$F"),"&gt;="&amp;$G757)</f>
        <v>0</v>
      </c>
      <c r="G757" s="217">
        <f>DATE(B757,1,1)</f>
        <v>54424</v>
      </c>
      <c r="H757" s="210"/>
      <c r="I757" s="216" t="s">
        <v>112</v>
      </c>
      <c r="J757" s="215"/>
      <c r="K757" s="214"/>
      <c r="L757" s="209"/>
    </row>
    <row r="758" spans="1:13" s="139" customFormat="1" ht="14.75" x14ac:dyDescent="0.75">
      <c r="A758" s="184" t="s">
        <v>238</v>
      </c>
      <c r="B758" s="184">
        <v>2049</v>
      </c>
      <c r="C758" s="134" t="s">
        <v>10</v>
      </c>
      <c r="D758" s="184" t="s">
        <v>98</v>
      </c>
      <c r="E758" s="184" t="s">
        <v>97</v>
      </c>
      <c r="F758" s="130">
        <f ca="1">SUMIFS(INDIRECT("'"&amp;$A758&amp;"'!"&amp;"$D:$D"),INDIRECT("'"&amp;$A758&amp;"'!"&amp;"$B:$B"),$D758,INDIRECT("'"&amp;$A758&amp;"'!"&amp;"$C:$C"),$E758,INDIRECT("'"&amp;$A758&amp;"'!"&amp;"$E:$E"),"&lt;="&amp;$G758,INDIRECT("'"&amp;$A758&amp;"'!"&amp;"$F:$F"),"&gt;="&amp;$G758)</f>
        <v>10800</v>
      </c>
      <c r="G758" s="217">
        <f>DATE(B758,1,1)</f>
        <v>54424</v>
      </c>
      <c r="H758" s="134"/>
      <c r="I758" s="220" t="s">
        <v>112</v>
      </c>
      <c r="J758" s="215"/>
      <c r="K758" s="214"/>
      <c r="L758" s="209"/>
    </row>
    <row r="759" spans="1:13" s="139" customFormat="1" ht="14.75" x14ac:dyDescent="0.75">
      <c r="A759" s="184" t="s">
        <v>238</v>
      </c>
      <c r="B759" s="184">
        <v>2049</v>
      </c>
      <c r="C759" s="134" t="s">
        <v>15</v>
      </c>
      <c r="D759" s="168" t="s">
        <v>57</v>
      </c>
      <c r="E759" s="168" t="s">
        <v>73</v>
      </c>
      <c r="F759" s="130">
        <f ca="1">SUMIFS(INDIRECT("'"&amp;$A759&amp;"'!"&amp;"$D:$D"),INDIRECT("'"&amp;$A759&amp;"'!"&amp;"$B:$B"),$D759,INDIRECT("'"&amp;$A759&amp;"'!"&amp;"$C:$C"),$E759,INDIRECT("'"&amp;$A759&amp;"'!"&amp;"$E:$E"),"&lt;="&amp;$G759,INDIRECT("'"&amp;$A759&amp;"'!"&amp;"$F:$F"),"&gt;="&amp;$G759)</f>
        <v>-176</v>
      </c>
      <c r="G759" s="217">
        <f>DATE(B759,1,1)</f>
        <v>54424</v>
      </c>
      <c r="H759" s="210"/>
      <c r="I759" s="216" t="s">
        <v>112</v>
      </c>
      <c r="J759" s="215"/>
      <c r="K759" s="214"/>
      <c r="L759" s="209"/>
      <c r="M759" s="326"/>
    </row>
    <row r="760" spans="1:13" s="139" customFormat="1" ht="14.75" x14ac:dyDescent="0.75">
      <c r="A760" s="184" t="s">
        <v>238</v>
      </c>
      <c r="B760" s="184">
        <v>2050</v>
      </c>
      <c r="C760" s="134" t="s">
        <v>11</v>
      </c>
      <c r="D760" s="168" t="s">
        <v>93</v>
      </c>
      <c r="E760" s="168" t="s">
        <v>95</v>
      </c>
      <c r="F760" s="130">
        <f ca="1">SUMIFS(INDIRECT("'"&amp;$A760&amp;"'!"&amp;"$D:$D"),INDIRECT("'"&amp;$A760&amp;"'!"&amp;"$B:$B"),$D760,INDIRECT("'"&amp;$A760&amp;"'!"&amp;"$C:$C"),$E760,INDIRECT("'"&amp;$A760&amp;"'!"&amp;"$E:$E"),"&lt;="&amp;$G760,INDIRECT("'"&amp;$A760&amp;"'!"&amp;"$F:$F"),"&gt;="&amp;$G760)</f>
        <v>-144</v>
      </c>
      <c r="G760" s="217">
        <f>DATE(B760,1,1)</f>
        <v>54789</v>
      </c>
      <c r="I760" s="220" t="s">
        <v>112</v>
      </c>
      <c r="J760" s="215"/>
      <c r="K760" s="214"/>
      <c r="L760" s="209"/>
    </row>
    <row r="761" spans="1:13" s="139" customFormat="1" ht="14.75" x14ac:dyDescent="0.75">
      <c r="A761" s="184" t="s">
        <v>238</v>
      </c>
      <c r="B761" s="184">
        <v>2050</v>
      </c>
      <c r="C761" s="134" t="s">
        <v>11</v>
      </c>
      <c r="D761" s="168" t="s">
        <v>93</v>
      </c>
      <c r="E761" s="168" t="s">
        <v>92</v>
      </c>
      <c r="F761" s="130">
        <f ca="1">SUMIFS(INDIRECT("'"&amp;$A761&amp;"'!"&amp;"$D:$D"),INDIRECT("'"&amp;$A761&amp;"'!"&amp;"$B:$B"),$D761,INDIRECT("'"&amp;$A761&amp;"'!"&amp;"$C:$C"),$E761,INDIRECT("'"&amp;$A761&amp;"'!"&amp;"$E:$E"),"&lt;="&amp;$G761,INDIRECT("'"&amp;$A761&amp;"'!"&amp;"$F:$F"),"&gt;="&amp;$G761)</f>
        <v>-250.56</v>
      </c>
      <c r="G761" s="217">
        <f>DATE(B761,1,1)</f>
        <v>54789</v>
      </c>
      <c r="I761" s="220" t="s">
        <v>112</v>
      </c>
      <c r="J761" s="215"/>
      <c r="K761" s="214"/>
      <c r="L761" s="209"/>
    </row>
    <row r="762" spans="1:13" s="139" customFormat="1" ht="14.75" x14ac:dyDescent="0.75">
      <c r="A762" s="184" t="s">
        <v>238</v>
      </c>
      <c r="B762" s="184">
        <v>2050</v>
      </c>
      <c r="C762" s="134" t="s">
        <v>11</v>
      </c>
      <c r="D762" s="168" t="s">
        <v>93</v>
      </c>
      <c r="E762" s="168" t="s">
        <v>94</v>
      </c>
      <c r="F762" s="130">
        <f ca="1">SUMIFS(INDIRECT("'"&amp;$A762&amp;"'!"&amp;"$D:$D"),INDIRECT("'"&amp;$A762&amp;"'!"&amp;"$B:$B"),$D762,INDIRECT("'"&amp;$A762&amp;"'!"&amp;"$C:$C"),$E762,INDIRECT("'"&amp;$A762&amp;"'!"&amp;"$E:$E"),"&lt;="&amp;$G762,INDIRECT("'"&amp;$A762&amp;"'!"&amp;"$F:$F"),"&gt;="&amp;$G762)</f>
        <v>-420</v>
      </c>
      <c r="G762" s="217">
        <f>DATE(B762,1,1)</f>
        <v>54789</v>
      </c>
      <c r="I762" s="220" t="s">
        <v>112</v>
      </c>
      <c r="J762" s="215"/>
      <c r="K762" s="214"/>
      <c r="L762" s="209"/>
    </row>
    <row r="763" spans="1:13" s="139" customFormat="1" ht="14.75" x14ac:dyDescent="0.75">
      <c r="A763" s="184" t="s">
        <v>238</v>
      </c>
      <c r="B763" s="184">
        <v>2050</v>
      </c>
      <c r="C763" s="134" t="s">
        <v>11</v>
      </c>
      <c r="D763" s="184" t="s">
        <v>88</v>
      </c>
      <c r="E763" s="168" t="s">
        <v>5</v>
      </c>
      <c r="F763" s="130">
        <f ca="1">SUMIFS(INDIRECT("'"&amp;$A763&amp;"'!"&amp;"$D:$D"),INDIRECT("'"&amp;$A763&amp;"'!"&amp;"$B:$B"),$D763,INDIRECT("'"&amp;$A763&amp;"'!"&amp;"$C:$C"),$E763,INDIRECT("'"&amp;$A763&amp;"'!"&amp;"$E:$E"),"&lt;="&amp;$G763,INDIRECT("'"&amp;$A763&amp;"'!"&amp;"$F:$F"),"&gt;="&amp;$G763)</f>
        <v>0</v>
      </c>
      <c r="G763" s="217">
        <f>DATE(B763,1,1)</f>
        <v>54789</v>
      </c>
      <c r="H763" s="210"/>
      <c r="I763" s="220" t="s">
        <v>112</v>
      </c>
      <c r="J763" s="215"/>
      <c r="K763" s="214"/>
      <c r="L763" s="209"/>
    </row>
    <row r="764" spans="1:13" s="139" customFormat="1" ht="14.75" x14ac:dyDescent="0.75">
      <c r="A764" s="184" t="s">
        <v>238</v>
      </c>
      <c r="B764" s="184">
        <v>2050</v>
      </c>
      <c r="C764" s="134" t="s">
        <v>11</v>
      </c>
      <c r="D764" s="184" t="s">
        <v>89</v>
      </c>
      <c r="E764" s="184" t="s">
        <v>274</v>
      </c>
      <c r="F764" s="130">
        <f ca="1">SUMIFS(INDIRECT("'"&amp;$A764&amp;"'!"&amp;"$D:$D"),INDIRECT("'"&amp;$A764&amp;"'!"&amp;"$B:$B"),$D764,INDIRECT("'"&amp;$A764&amp;"'!"&amp;"$C:$C"),$E764,INDIRECT("'"&amp;$A764&amp;"'!"&amp;"$E:$E"),"&lt;="&amp;$G764,INDIRECT("'"&amp;$A764&amp;"'!"&amp;"$F:$F"),"&gt;="&amp;$G764)</f>
        <v>-2400</v>
      </c>
      <c r="G764" s="217">
        <f>DATE(B764,1,1)</f>
        <v>54789</v>
      </c>
      <c r="H764" s="134"/>
      <c r="I764" s="220" t="s">
        <v>112</v>
      </c>
      <c r="J764" s="218"/>
      <c r="K764" s="225"/>
      <c r="L764" s="224"/>
    </row>
    <row r="765" spans="1:13" s="139" customFormat="1" ht="14.75" x14ac:dyDescent="0.75">
      <c r="A765" s="184" t="s">
        <v>238</v>
      </c>
      <c r="B765" s="184">
        <v>2050</v>
      </c>
      <c r="C765" s="134" t="s">
        <v>11</v>
      </c>
      <c r="D765" s="168" t="s">
        <v>87</v>
      </c>
      <c r="E765" s="168" t="s">
        <v>5</v>
      </c>
      <c r="F765" s="130">
        <f ca="1">SUMIFS(INDIRECT("'"&amp;$A765&amp;"'!"&amp;"$D:$D"),INDIRECT("'"&amp;$A765&amp;"'!"&amp;"$B:$B"),$D765,INDIRECT("'"&amp;$A765&amp;"'!"&amp;"$C:$C"),$E765,INDIRECT("'"&amp;$A765&amp;"'!"&amp;"$E:$E"),"&lt;="&amp;$G765,INDIRECT("'"&amp;$A765&amp;"'!"&amp;"$F:$F"),"&gt;="&amp;$G765)</f>
        <v>-200</v>
      </c>
      <c r="G765" s="217">
        <f>DATE(B765,1,1)</f>
        <v>54789</v>
      </c>
      <c r="I765" s="220" t="s">
        <v>112</v>
      </c>
      <c r="J765" s="215"/>
      <c r="K765" s="214"/>
      <c r="L765" s="209"/>
    </row>
    <row r="766" spans="1:13" s="139" customFormat="1" ht="14.75" x14ac:dyDescent="0.75">
      <c r="A766" s="184" t="s">
        <v>238</v>
      </c>
      <c r="B766" s="184">
        <v>2050</v>
      </c>
      <c r="C766" s="134" t="s">
        <v>11</v>
      </c>
      <c r="D766" s="168" t="s">
        <v>86</v>
      </c>
      <c r="E766" s="168" t="s">
        <v>5</v>
      </c>
      <c r="F766" s="130">
        <f ca="1">SUMIFS(INDIRECT("'"&amp;$A766&amp;"'!"&amp;"$D:$D"),INDIRECT("'"&amp;$A766&amp;"'!"&amp;"$B:$B"),$D766,INDIRECT("'"&amp;$A766&amp;"'!"&amp;"$C:$C"),$E766,INDIRECT("'"&amp;$A766&amp;"'!"&amp;"$E:$E"),"&lt;="&amp;$G766,INDIRECT("'"&amp;$A766&amp;"'!"&amp;"$F:$F"),"&gt;="&amp;$G766)</f>
        <v>-300</v>
      </c>
      <c r="G766" s="217">
        <f>DATE(B766,1,1)</f>
        <v>54789</v>
      </c>
      <c r="I766" s="220" t="s">
        <v>112</v>
      </c>
      <c r="J766" s="215"/>
      <c r="K766" s="214"/>
      <c r="L766" s="209"/>
    </row>
    <row r="767" spans="1:13" s="139" customFormat="1" ht="14.75" x14ac:dyDescent="0.75">
      <c r="A767" s="184" t="s">
        <v>238</v>
      </c>
      <c r="B767" s="184">
        <v>2050</v>
      </c>
      <c r="C767" s="134" t="s">
        <v>15</v>
      </c>
      <c r="D767" s="168" t="s">
        <v>57</v>
      </c>
      <c r="E767" s="168" t="s">
        <v>74</v>
      </c>
      <c r="F767" s="130">
        <f ca="1">SUMIFS(INDIRECT("'"&amp;$A767&amp;"'!"&amp;"$D:$D"),INDIRECT("'"&amp;$A767&amp;"'!"&amp;"$B:$B"),$D767,INDIRECT("'"&amp;$A767&amp;"'!"&amp;"$C:$C"),$E767,INDIRECT("'"&amp;$A767&amp;"'!"&amp;"$E:$E"),"&lt;="&amp;$G767,INDIRECT("'"&amp;$A767&amp;"'!"&amp;"$F:$F"),"&gt;="&amp;$G767)</f>
        <v>0</v>
      </c>
      <c r="G767" s="217">
        <f>DATE(B767,1,1)</f>
        <v>54789</v>
      </c>
      <c r="H767" s="210"/>
      <c r="I767" s="216" t="s">
        <v>112</v>
      </c>
      <c r="J767" s="215"/>
      <c r="K767" s="214"/>
      <c r="L767" s="209"/>
    </row>
    <row r="768" spans="1:13" ht="14.75" x14ac:dyDescent="0.75">
      <c r="A768" s="184" t="s">
        <v>238</v>
      </c>
      <c r="B768" s="184">
        <v>2050</v>
      </c>
      <c r="C768" s="134" t="s">
        <v>10</v>
      </c>
      <c r="D768" s="184" t="s">
        <v>98</v>
      </c>
      <c r="E768" s="184" t="s">
        <v>97</v>
      </c>
      <c r="F768" s="130">
        <f ca="1">SUMIFS(INDIRECT("'"&amp;$A768&amp;"'!"&amp;"$D:$D"),INDIRECT("'"&amp;$A768&amp;"'!"&amp;"$B:$B"),$D768,INDIRECT("'"&amp;$A768&amp;"'!"&amp;"$C:$C"),$E768,INDIRECT("'"&amp;$A768&amp;"'!"&amp;"$E:$E"),"&lt;="&amp;$G768,INDIRECT("'"&amp;$A768&amp;"'!"&amp;"$F:$F"),"&gt;="&amp;$G768)</f>
        <v>10800</v>
      </c>
      <c r="G768" s="217">
        <f>DATE(B768,1,1)</f>
        <v>54789</v>
      </c>
      <c r="H768" s="134"/>
      <c r="I768" s="220" t="s">
        <v>112</v>
      </c>
      <c r="J768" s="215"/>
      <c r="K768" s="214"/>
      <c r="L768" s="209"/>
      <c r="M768" s="139"/>
    </row>
    <row r="769" spans="1:12" s="139" customFormat="1" ht="14.75" x14ac:dyDescent="0.75">
      <c r="A769" s="184" t="s">
        <v>238</v>
      </c>
      <c r="B769" s="184">
        <v>2050</v>
      </c>
      <c r="C769" s="134" t="s">
        <v>15</v>
      </c>
      <c r="D769" s="168" t="s">
        <v>57</v>
      </c>
      <c r="E769" s="168" t="s">
        <v>73</v>
      </c>
      <c r="F769" s="130">
        <f ca="1">SUMIFS(INDIRECT("'"&amp;$A769&amp;"'!"&amp;"$D:$D"),INDIRECT("'"&amp;$A769&amp;"'!"&amp;"$B:$B"),$D769,INDIRECT("'"&amp;$A769&amp;"'!"&amp;"$C:$C"),$E769,INDIRECT("'"&amp;$A769&amp;"'!"&amp;"$E:$E"),"&lt;="&amp;$G769,INDIRECT("'"&amp;$A769&amp;"'!"&amp;"$F:$F"),"&gt;="&amp;$G769)</f>
        <v>-176</v>
      </c>
      <c r="G769" s="217">
        <f>DATE(B769,1,1)</f>
        <v>54789</v>
      </c>
      <c r="H769" s="210"/>
      <c r="I769" s="216" t="s">
        <v>112</v>
      </c>
      <c r="J769" s="215"/>
      <c r="K769" s="214"/>
      <c r="L769" s="209"/>
    </row>
    <row r="770" spans="1:12" s="139" customFormat="1" ht="14.75" x14ac:dyDescent="0.75">
      <c r="A770" s="184" t="s">
        <v>238</v>
      </c>
      <c r="B770" s="185">
        <f>YEAR(G770)</f>
        <v>2051</v>
      </c>
      <c r="C770" s="134" t="s">
        <v>10</v>
      </c>
      <c r="D770" s="184" t="s">
        <v>4</v>
      </c>
      <c r="E770" s="184" t="s">
        <v>97</v>
      </c>
      <c r="F770" s="130">
        <f ca="1">SUMIFS(INDIRECT("'"&amp;$A770&amp;"'!"&amp;"$D:$D"),INDIRECT("'"&amp;$A770&amp;"'!"&amp;"$B:$B"),$D770,INDIRECT("'"&amp;$A770&amp;"'!"&amp;"$C:$C"),$E770,INDIRECT("'"&amp;$A770&amp;"'!"&amp;"$E:$E"),"&lt;="&amp;$G770,INDIRECT("'"&amp;$A770&amp;"'!"&amp;"$F:$F"),"&gt;="&amp;$G770)</f>
        <v>665528.74953860859</v>
      </c>
      <c r="G770" s="221">
        <f>Strambio!$F$15</f>
        <v>55487</v>
      </c>
      <c r="H770" s="185" t="s">
        <v>113</v>
      </c>
      <c r="I770" s="220" t="s">
        <v>112</v>
      </c>
      <c r="J770" s="217"/>
      <c r="K770" s="219"/>
      <c r="L770" s="194"/>
    </row>
    <row r="772" spans="1:12" ht="15" customHeight="1" x14ac:dyDescent="0.75">
      <c r="F772" s="346"/>
    </row>
    <row r="775" spans="1:12" ht="15" customHeight="1" x14ac:dyDescent="0.75">
      <c r="F775" s="347"/>
    </row>
  </sheetData>
  <autoFilter ref="A3:M770" xr:uid="{A8B627CE-7175-4724-A7AC-05C313E37DBC}">
    <filterColumn colId="0">
      <filters>
        <filter val="Strambio"/>
      </filters>
    </filterColumn>
    <sortState xmlns:xlrd2="http://schemas.microsoft.com/office/spreadsheetml/2017/richdata2" ref="A370:M770">
      <sortCondition ref="G3:G770"/>
    </sortState>
  </autoFilter>
  <sortState xmlns:xlrd2="http://schemas.microsoft.com/office/spreadsheetml/2017/richdata2" ref="A4:L38">
    <sortCondition ref="B4:B38"/>
    <sortCondition ref="C4:C38"/>
    <sortCondition ref="D4:D38"/>
    <sortCondition ref="E4:E38"/>
  </sortState>
  <phoneticPr fontId="23" type="noConversion"/>
  <dataValidations disablePrompts="1" count="1">
    <dataValidation type="list" allowBlank="1" showInputMessage="1" showErrorMessage="1" sqref="I4:I770" xr:uid="{9E4B4962-9A7D-431D-AE56-EE1D7D4239C9}">
      <formula1>"ACT,FRC"</formula1>
    </dataValidation>
  </dataValidation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4A0C-BF20-4BD3-A8B6-62FD6C5BABE4}">
  <sheetPr codeName="Foglio23">
    <tabColor theme="5" tint="-0.249977111117893"/>
  </sheetPr>
  <dimension ref="A1:P33"/>
  <sheetViews>
    <sheetView zoomScale="70" zoomScaleNormal="70" workbookViewId="0">
      <pane xSplit="5" ySplit="9" topLeftCell="F10" activePane="bottomRight" state="frozen"/>
      <selection activeCell="AC27" sqref="AC27"/>
      <selection pane="topRight" activeCell="AC27" sqref="AC27"/>
      <selection pane="bottomLeft" activeCell="AC27" sqref="AC27"/>
      <selection pane="bottomRight" activeCell="F10" sqref="F10"/>
    </sheetView>
  </sheetViews>
  <sheetFormatPr defaultColWidth="8.76953125" defaultRowHeight="14.75" x14ac:dyDescent="0.75"/>
  <cols>
    <col min="1" max="3" width="9.54296875" style="139" customWidth="1"/>
    <col min="4" max="4" width="9" style="139" bestFit="1" customWidth="1"/>
    <col min="5" max="5" width="12.2265625" style="139" bestFit="1" customWidth="1"/>
    <col min="6" max="6" width="13.2265625" style="139" bestFit="1" customWidth="1"/>
    <col min="7" max="8" width="13.2265625" style="139" customWidth="1"/>
    <col min="9" max="10" width="13" style="139" customWidth="1"/>
    <col min="11" max="11" width="13" style="139" bestFit="1" customWidth="1"/>
    <col min="12" max="13" width="19.54296875" style="139" bestFit="1" customWidth="1"/>
    <col min="14" max="14" width="15" style="139" customWidth="1"/>
    <col min="15" max="15" width="15.54296875" style="139" bestFit="1" customWidth="1"/>
    <col min="16" max="16" width="13.2265625" style="139" bestFit="1" customWidth="1"/>
    <col min="17" max="16384" width="8.76953125" style="139"/>
  </cols>
  <sheetData>
    <row r="1" spans="1:16" x14ac:dyDescent="0.75">
      <c r="B1" s="157"/>
      <c r="G1" s="162"/>
    </row>
    <row r="2" spans="1:16" x14ac:dyDescent="0.75">
      <c r="D2" s="151"/>
      <c r="G2" s="162"/>
      <c r="M2" s="298"/>
    </row>
    <row r="3" spans="1:16" x14ac:dyDescent="0.75">
      <c r="D3" s="151"/>
    </row>
    <row r="5" spans="1:16" x14ac:dyDescent="0.75">
      <c r="D5" s="161"/>
      <c r="F5" s="37"/>
    </row>
    <row r="6" spans="1:16" x14ac:dyDescent="0.75">
      <c r="C6" s="151"/>
      <c r="D6" s="151"/>
    </row>
    <row r="7" spans="1:16" x14ac:dyDescent="0.75">
      <c r="B7" s="157"/>
      <c r="C7" s="151"/>
      <c r="D7" s="151"/>
      <c r="G7" s="159">
        <f>SUBTOTAL(9,$G9:$G486)</f>
        <v>23862.339999999997</v>
      </c>
      <c r="H7" s="159">
        <f>SUBTOTAL(9,$H9:$H486)</f>
        <v>16154.970000000001</v>
      </c>
      <c r="I7" s="159">
        <f>SUBTOTAL(9,$I9:$I486)</f>
        <v>278635.70999999996</v>
      </c>
      <c r="J7" s="159">
        <f>SUBTOTAL(9,$J9:$J486)</f>
        <v>294790.68</v>
      </c>
      <c r="K7" s="160">
        <f>SUBTOTAL(5,$K9:$K486)</f>
        <v>-790.67999999996391</v>
      </c>
      <c r="O7" s="159">
        <f>SUBTOTAL(9,$O9:$O486)</f>
        <v>96</v>
      </c>
    </row>
    <row r="8" spans="1:16" ht="29.5" x14ac:dyDescent="0.75">
      <c r="A8" s="157" t="s">
        <v>37</v>
      </c>
      <c r="B8" s="157" t="s">
        <v>134</v>
      </c>
      <c r="C8" s="151" t="s">
        <v>133</v>
      </c>
      <c r="D8" s="151" t="s">
        <v>132</v>
      </c>
      <c r="E8" s="151" t="s">
        <v>131</v>
      </c>
      <c r="F8" s="151" t="s">
        <v>130</v>
      </c>
      <c r="G8" s="151" t="s">
        <v>129</v>
      </c>
      <c r="H8" s="151" t="s">
        <v>128</v>
      </c>
      <c r="I8" s="151" t="s">
        <v>127</v>
      </c>
      <c r="J8" s="151" t="s">
        <v>126</v>
      </c>
      <c r="K8" s="151" t="s">
        <v>125</v>
      </c>
      <c r="L8" s="151" t="s">
        <v>124</v>
      </c>
      <c r="M8" s="158" t="s">
        <v>79</v>
      </c>
      <c r="N8" s="151" t="s">
        <v>123</v>
      </c>
      <c r="O8" s="151" t="s">
        <v>122</v>
      </c>
      <c r="P8" s="151" t="s">
        <v>121</v>
      </c>
    </row>
    <row r="9" spans="1:16" x14ac:dyDescent="0.75">
      <c r="B9" s="157"/>
      <c r="C9" s="156">
        <v>0</v>
      </c>
      <c r="D9" s="155"/>
      <c r="E9" s="152"/>
      <c r="F9" s="154"/>
      <c r="G9" s="151"/>
      <c r="H9" s="151"/>
      <c r="I9" s="152"/>
      <c r="J9" s="152"/>
      <c r="K9" s="143">
        <f>Strambio!$D$31</f>
        <v>294000</v>
      </c>
      <c r="N9" s="153"/>
      <c r="O9" s="152"/>
      <c r="P9" s="151"/>
    </row>
    <row r="10" spans="1:16" x14ac:dyDescent="0.75">
      <c r="A10" s="139">
        <f t="shared" ref="A10:A33" si="0">YEAR(D10)</f>
        <v>2023</v>
      </c>
      <c r="B10" s="149">
        <f t="shared" ref="B10:B33" si="1">_xlfn.FLOOR.MATH(($C10-1)/12)+1</f>
        <v>1</v>
      </c>
      <c r="C10" s="148">
        <f t="shared" ref="C10:C33" si="2">C9+1</f>
        <v>1</v>
      </c>
      <c r="D10" s="147">
        <f>EDATE(Strambio!$D$34,$C10-1)</f>
        <v>44958</v>
      </c>
      <c r="E10" s="150">
        <v>3.2500000000000001E-2</v>
      </c>
      <c r="F10" s="297">
        <v>2079.64</v>
      </c>
      <c r="G10" s="144">
        <v>1204.33</v>
      </c>
      <c r="H10" s="145">
        <f>IF($C10&lt;=Strambio!$D$32*Strambio!$D$33,$F10-$G10-O10,0)</f>
        <v>871.31</v>
      </c>
      <c r="I10" s="144">
        <v>0</v>
      </c>
      <c r="J10" s="143">
        <f>IF($C10&lt;=Strambio!$D$32*Strambio!$D$33,H10+I10,0)</f>
        <v>871.31</v>
      </c>
      <c r="K10" s="145">
        <f>IF($C10&lt;=Strambio!$D$32*Strambio!$D$33,($K9-$H10-$I10),0)</f>
        <v>293128.69</v>
      </c>
      <c r="L10" s="153">
        <v>0</v>
      </c>
      <c r="M10" s="143">
        <f>IF($C10&lt;=Strambio!$D$32*Strambio!$D$33,$G10+$L10,0)</f>
        <v>1204.33</v>
      </c>
      <c r="N10" s="142">
        <f>IF($C10&lt;=Strambio!$D$32*Strambio!$D$33,$N9+L10+$G10,0)</f>
        <v>1204.33</v>
      </c>
      <c r="O10" s="141">
        <f>IF(F10=0,0,IF($C10&lt;=Strambio!$D$32*Strambio!$D$33,Strambio!$D$35,0))</f>
        <v>4</v>
      </c>
      <c r="P10" s="140">
        <f>IF($C10&lt;=Strambio!$D$32*Strambio!$D$33,($F10+$L10+O$10),0)</f>
        <v>2083.64</v>
      </c>
    </row>
    <row r="11" spans="1:16" x14ac:dyDescent="0.75">
      <c r="A11" s="139">
        <f t="shared" si="0"/>
        <v>2023</v>
      </c>
      <c r="B11" s="149">
        <f t="shared" si="1"/>
        <v>1</v>
      </c>
      <c r="C11" s="148">
        <f t="shared" si="2"/>
        <v>2</v>
      </c>
      <c r="D11" s="147">
        <f>EDATE(Strambio!$D$34,$C11-1)</f>
        <v>44986</v>
      </c>
      <c r="E11" s="150">
        <v>3.4500000000000003E-2</v>
      </c>
      <c r="F11" s="297">
        <v>1645.24</v>
      </c>
      <c r="G11" s="144">
        <v>786.56</v>
      </c>
      <c r="H11" s="145">
        <f>IF($C11&lt;=Strambio!$D$32*Strambio!$D$33,$F11-$G11-O11,0)</f>
        <v>854.68000000000006</v>
      </c>
      <c r="I11" s="144">
        <v>0</v>
      </c>
      <c r="J11" s="143">
        <f>IF($C11&lt;=Strambio!$D$32*Strambio!$D$33,H11+I11,0)</f>
        <v>854.68000000000006</v>
      </c>
      <c r="K11" s="145">
        <f>IF($C11&lt;=Strambio!$D$32*Strambio!$D$33,($K10-$H11-$I11),0)</f>
        <v>292274.01</v>
      </c>
      <c r="L11" s="144">
        <v>0</v>
      </c>
      <c r="M11" s="143">
        <f>IF($C11&lt;=Strambio!$D$32*Strambio!$D$33,$G11+$L11,0)</f>
        <v>786.56</v>
      </c>
      <c r="N11" s="142">
        <f>IF($C11&lt;=Strambio!$D$32*Strambio!$D$33,$N10+L11+$G11,0)</f>
        <v>1990.8899999999999</v>
      </c>
      <c r="O11" s="141">
        <f>IF(F11=0,0,IF($C11&lt;=Strambio!$D$32*Strambio!$D$33,Strambio!$D$35,0))</f>
        <v>4</v>
      </c>
      <c r="P11" s="140">
        <f>IF($C11&lt;=Strambio!$D$32*Strambio!$D$33,($F11+$L11+O$10),0)</f>
        <v>1649.24</v>
      </c>
    </row>
    <row r="12" spans="1:16" x14ac:dyDescent="0.75">
      <c r="A12" s="139">
        <f t="shared" si="0"/>
        <v>2023</v>
      </c>
      <c r="B12" s="149">
        <f t="shared" si="1"/>
        <v>1</v>
      </c>
      <c r="C12" s="148">
        <f t="shared" si="2"/>
        <v>3</v>
      </c>
      <c r="D12" s="147">
        <f>EDATE(Strambio!$D$34,$C12-1)</f>
        <v>45017</v>
      </c>
      <c r="E12" s="150">
        <v>3.7499999999999999E-2</v>
      </c>
      <c r="F12" s="297">
        <v>1777.09</v>
      </c>
      <c r="G12" s="144">
        <v>943.8</v>
      </c>
      <c r="H12" s="145">
        <f>IF($C12&lt;=Strambio!$D$32*Strambio!$D$33,$F12-$G12-O12,0)</f>
        <v>829.29</v>
      </c>
      <c r="I12" s="144">
        <v>0</v>
      </c>
      <c r="J12" s="143">
        <f>IF($C12&lt;=Strambio!$D$32*Strambio!$D$33,H12+I12,0)</f>
        <v>829.29</v>
      </c>
      <c r="K12" s="145">
        <f>IF($C12&lt;=Strambio!$D$32*Strambio!$D$33,($K11-$H12-$I12),0)</f>
        <v>291444.72000000003</v>
      </c>
      <c r="L12" s="144">
        <v>0</v>
      </c>
      <c r="M12" s="143">
        <f>IF($C12&lt;=Strambio!$D$32*Strambio!$D$33,$G12+$L12,0)</f>
        <v>943.8</v>
      </c>
      <c r="N12" s="142">
        <f>IF($C12&lt;=Strambio!$D$32*Strambio!$D$33,$N11+L12+$G12,0)</f>
        <v>2934.6899999999996</v>
      </c>
      <c r="O12" s="141">
        <f>IF(F12=0,0,IF($C12&lt;=Strambio!$D$32*Strambio!$D$33,Strambio!$D$35,0))</f>
        <v>4</v>
      </c>
      <c r="P12" s="140">
        <f>IF($C12&lt;=Strambio!$D$32*Strambio!$D$33,($F12+$L12+O$10),0)</f>
        <v>1781.09</v>
      </c>
    </row>
    <row r="13" spans="1:16" x14ac:dyDescent="0.75">
      <c r="A13" s="139">
        <f t="shared" si="0"/>
        <v>2023</v>
      </c>
      <c r="B13" s="149">
        <f t="shared" si="1"/>
        <v>1</v>
      </c>
      <c r="C13" s="148">
        <f t="shared" si="2"/>
        <v>4</v>
      </c>
      <c r="D13" s="147">
        <f>EDATE(Strambio!$D$34,$C13-1)</f>
        <v>45047</v>
      </c>
      <c r="E13" s="150">
        <v>4.2500000000000003E-2</v>
      </c>
      <c r="F13" s="297">
        <v>1823.24</v>
      </c>
      <c r="G13" s="144">
        <v>1032.2</v>
      </c>
      <c r="H13" s="145">
        <f>IF($C13&lt;=Strambio!$D$32*Strambio!$D$33,$F13-$G13-O13,0)</f>
        <v>787.04</v>
      </c>
      <c r="I13" s="144">
        <v>0</v>
      </c>
      <c r="J13" s="143">
        <f>IF($C13&lt;=Strambio!$D$32*Strambio!$D$33,H13+I13,0)</f>
        <v>787.04</v>
      </c>
      <c r="K13" s="145">
        <f>IF($C13&lt;=Strambio!$D$32*Strambio!$D$33,($K12-$H13-$I13),0)</f>
        <v>290657.68000000005</v>
      </c>
      <c r="L13" s="144">
        <v>0</v>
      </c>
      <c r="M13" s="143">
        <f>IF($C13&lt;=Strambio!$D$32*Strambio!$D$33,$G13+$L13,0)</f>
        <v>1032.2</v>
      </c>
      <c r="N13" s="142">
        <f>IF($C13&lt;=Strambio!$D$32*Strambio!$D$33,$N12+L13+$G13,0)</f>
        <v>3966.8899999999994</v>
      </c>
      <c r="O13" s="141">
        <f>IF(F13=0,0,IF($C13&lt;=Strambio!$D$32*Strambio!$D$33,Strambio!$D$35,0))</f>
        <v>4</v>
      </c>
      <c r="P13" s="140">
        <f>IF($C13&lt;=Strambio!$D$32*Strambio!$D$33,($F13+$L13+O$10),0)</f>
        <v>1827.24</v>
      </c>
    </row>
    <row r="14" spans="1:16" x14ac:dyDescent="0.75">
      <c r="A14" s="139">
        <f t="shared" si="0"/>
        <v>2023</v>
      </c>
      <c r="B14" s="149">
        <f t="shared" si="1"/>
        <v>1</v>
      </c>
      <c r="C14" s="148">
        <f t="shared" si="2"/>
        <v>5</v>
      </c>
      <c r="D14" s="147">
        <f>EDATE(Strambio!$D$34,$C14-1)</f>
        <v>45078</v>
      </c>
      <c r="E14" s="150">
        <v>4.3499999999999997E-2</v>
      </c>
      <c r="F14" s="297">
        <v>1777.36</v>
      </c>
      <c r="G14" s="144">
        <v>1032.57</v>
      </c>
      <c r="H14" s="145">
        <f>IF($C14&lt;=Strambio!$D$32*Strambio!$D$33,$F14-$G14-O14,0)</f>
        <v>740.79</v>
      </c>
      <c r="I14" s="144">
        <v>15000</v>
      </c>
      <c r="J14" s="143">
        <f>IF($C14&lt;=Strambio!$D$32*Strambio!$D$33,H14+I14,0)</f>
        <v>15740.79</v>
      </c>
      <c r="K14" s="142">
        <f>IF($C14&lt;=Strambio!$D$32*Strambio!$D$33,($K13-$H14-$I14),0)</f>
        <v>274916.89000000007</v>
      </c>
      <c r="L14" s="144">
        <v>0</v>
      </c>
      <c r="M14" s="143">
        <f>IF($C14&lt;=Strambio!$D$32*Strambio!$D$33,$G14+$L14,0)</f>
        <v>1032.57</v>
      </c>
      <c r="N14" s="142">
        <f>IF($C14&lt;=Strambio!$D$32*Strambio!$D$33,$N13+L14+$G14,0)</f>
        <v>4999.4599999999991</v>
      </c>
      <c r="O14" s="141">
        <f>IF(F14=0,0,IF($C14&lt;=Strambio!$D$32*Strambio!$D$33,Strambio!$D$35,0))</f>
        <v>4</v>
      </c>
      <c r="P14" s="140">
        <f>IF($C14&lt;=Strambio!$D$32*Strambio!$D$33,($F14+$L14+O$10),0)</f>
        <v>1781.36</v>
      </c>
    </row>
    <row r="15" spans="1:16" x14ac:dyDescent="0.75">
      <c r="A15" s="139">
        <f t="shared" si="0"/>
        <v>2023</v>
      </c>
      <c r="B15" s="149">
        <f t="shared" si="1"/>
        <v>1</v>
      </c>
      <c r="C15" s="148">
        <f t="shared" si="2"/>
        <v>6</v>
      </c>
      <c r="D15" s="147">
        <f>EDATE(Strambio!$D$34,$C15-1)</f>
        <v>45108</v>
      </c>
      <c r="E15" s="150">
        <v>4.5499999999999999E-2</v>
      </c>
      <c r="F15" s="297">
        <v>1773.52</v>
      </c>
      <c r="G15" s="144">
        <v>1042.3900000000001</v>
      </c>
      <c r="H15" s="142">
        <f>IF($C15&lt;=Strambio!$D$32*Strambio!$D$33,$F15-$G15-O15,0)</f>
        <v>727.12999999999988</v>
      </c>
      <c r="I15" s="144">
        <v>0</v>
      </c>
      <c r="J15" s="143">
        <f>IF($C15&lt;=Strambio!$D$32*Strambio!$D$33,H15+I15,0)</f>
        <v>727.12999999999988</v>
      </c>
      <c r="K15" s="142">
        <f>IF($C15&lt;=Strambio!$D$32*Strambio!$D$33,($K14-$H15-$I15),0)</f>
        <v>274189.76000000007</v>
      </c>
      <c r="L15" s="144">
        <v>0</v>
      </c>
      <c r="M15" s="143">
        <f>IF($C15&lt;=Strambio!$D$32*Strambio!$D$33,$G15+$L15,0)</f>
        <v>1042.3900000000001</v>
      </c>
      <c r="N15" s="142">
        <f>IF($C15&lt;=Strambio!$D$32*Strambio!$D$33,$N14+L15+$G15,0)</f>
        <v>6041.8499999999995</v>
      </c>
      <c r="O15" s="141">
        <f>IF(F15=0,0,IF($C15&lt;=Strambio!$D$32*Strambio!$D$33,Strambio!$D$35,0))</f>
        <v>4</v>
      </c>
      <c r="P15" s="140">
        <f>IF($C15&lt;=Strambio!$D$32*Strambio!$D$33,($F15+$L15+O$10),0)</f>
        <v>1777.52</v>
      </c>
    </row>
    <row r="16" spans="1:16" x14ac:dyDescent="0.75">
      <c r="A16" s="139">
        <f t="shared" si="0"/>
        <v>2023</v>
      </c>
      <c r="B16" s="149">
        <f t="shared" si="1"/>
        <v>1</v>
      </c>
      <c r="C16" s="148">
        <f t="shared" si="2"/>
        <v>7</v>
      </c>
      <c r="D16" s="147">
        <f>EDATE(Strambio!$D$34,$C16-1)</f>
        <v>45139</v>
      </c>
      <c r="E16" s="150">
        <v>4.7500000000000001E-2</v>
      </c>
      <c r="F16" s="297">
        <v>1839.35</v>
      </c>
      <c r="G16" s="144">
        <v>1121.51</v>
      </c>
      <c r="H16" s="142">
        <f>IF($C16&lt;=Strambio!$D$32*Strambio!$D$33,$F16-$G16-O16,0)</f>
        <v>713.83999999999992</v>
      </c>
      <c r="I16" s="144">
        <v>0</v>
      </c>
      <c r="J16" s="143">
        <f>IF($C16&lt;=Strambio!$D$32*Strambio!$D$33,H16+I16,0)</f>
        <v>713.83999999999992</v>
      </c>
      <c r="K16" s="142">
        <f>IF($C16&lt;=Strambio!$D$32*Strambio!$D$33,($K15-$H16-$I16),0)</f>
        <v>273475.92000000004</v>
      </c>
      <c r="L16" s="144">
        <v>0</v>
      </c>
      <c r="M16" s="143">
        <f>IF($C16&lt;=Strambio!$D$32*Strambio!$D$33,$G16+$L16,0)</f>
        <v>1121.51</v>
      </c>
      <c r="N16" s="142">
        <f>IF($C16&lt;=Strambio!$D$32*Strambio!$D$33,$N15+L16+$G16,0)</f>
        <v>7163.36</v>
      </c>
      <c r="O16" s="141">
        <f>IF(F16=0,0,IF($C16&lt;=Strambio!$D$32*Strambio!$D$33,Strambio!$D$35,0))</f>
        <v>4</v>
      </c>
      <c r="P16" s="140">
        <f>IF($C16&lt;=Strambio!$D$32*Strambio!$D$33,($F16+$L16+O$10),0)</f>
        <v>1843.35</v>
      </c>
    </row>
    <row r="17" spans="1:16" x14ac:dyDescent="0.75">
      <c r="A17" s="139">
        <f t="shared" si="0"/>
        <v>2023</v>
      </c>
      <c r="B17" s="149">
        <f t="shared" si="1"/>
        <v>1</v>
      </c>
      <c r="C17" s="148">
        <f t="shared" si="2"/>
        <v>8</v>
      </c>
      <c r="D17" s="147">
        <f>EDATE(Strambio!$D$34,$C17-1)</f>
        <v>45170</v>
      </c>
      <c r="E17" s="150">
        <v>4.9000000000000002E-2</v>
      </c>
      <c r="F17" s="297">
        <v>1862.74</v>
      </c>
      <c r="G17" s="144">
        <v>1153.92</v>
      </c>
      <c r="H17" s="142">
        <f>IF($C17&lt;=Strambio!$D$32*Strambio!$D$33,$F17-$G17-O17,0)</f>
        <v>704.81999999999994</v>
      </c>
      <c r="I17" s="144">
        <v>0</v>
      </c>
      <c r="J17" s="143">
        <f>IF($C17&lt;=Strambio!$D$32*Strambio!$D$33,H17+I17,0)</f>
        <v>704.81999999999994</v>
      </c>
      <c r="K17" s="142">
        <f>IF($C17&lt;=Strambio!$D$32*Strambio!$D$33,($K16-$H17-$I17),0)</f>
        <v>272771.10000000003</v>
      </c>
      <c r="L17" s="144">
        <v>0</v>
      </c>
      <c r="M17" s="143">
        <f>IF($C17&lt;=Strambio!$D$32*Strambio!$D$33,$G17+$L17,0)</f>
        <v>1153.92</v>
      </c>
      <c r="N17" s="142">
        <f>IF($C17&lt;=Strambio!$D$32*Strambio!$D$33,$N16+L17+$G17,0)</f>
        <v>8317.2799999999988</v>
      </c>
      <c r="O17" s="141">
        <f>IF(F17=0,0,IF($C17&lt;=Strambio!$D$32*Strambio!$D$33,Strambio!$D$35,0))</f>
        <v>4</v>
      </c>
      <c r="P17" s="140">
        <f>IF($C17&lt;=Strambio!$D$32*Strambio!$D$33,($F17+$L17+O$10),0)</f>
        <v>1866.74</v>
      </c>
    </row>
    <row r="18" spans="1:16" x14ac:dyDescent="0.75">
      <c r="A18" s="139">
        <f t="shared" si="0"/>
        <v>2023</v>
      </c>
      <c r="B18" s="149">
        <f t="shared" si="1"/>
        <v>1</v>
      </c>
      <c r="C18" s="148">
        <f t="shared" si="2"/>
        <v>9</v>
      </c>
      <c r="D18" s="147">
        <f>EDATE(Strambio!$D$34,$C18-1)</f>
        <v>45200</v>
      </c>
      <c r="E18" s="150">
        <v>0.05</v>
      </c>
      <c r="F18" s="297">
        <v>1840.44</v>
      </c>
      <c r="G18" s="144">
        <v>1136.55</v>
      </c>
      <c r="H18" s="142">
        <f>IF($C18&lt;=Strambio!$D$32*Strambio!$D$33,$F18-$G18-O18,0)</f>
        <v>699.8900000000001</v>
      </c>
      <c r="I18" s="144">
        <v>0</v>
      </c>
      <c r="J18" s="143">
        <f>IF($C18&lt;=Strambio!$D$32*Strambio!$D$33,H18+I18,0)</f>
        <v>699.8900000000001</v>
      </c>
      <c r="K18" s="142">
        <f>IF($C18&lt;=Strambio!$D$32*Strambio!$D$33,($K17-$H18-$I18),0)</f>
        <v>272071.21000000002</v>
      </c>
      <c r="L18" s="144">
        <v>0</v>
      </c>
      <c r="M18" s="143">
        <f>IF($C18&lt;=Strambio!$D$32*Strambio!$D$33,$G18+$L18,0)</f>
        <v>1136.55</v>
      </c>
      <c r="N18" s="142">
        <f>IF($C18&lt;=Strambio!$D$32*Strambio!$D$33,$N17+L18+$G18,0)</f>
        <v>9453.8299999999981</v>
      </c>
      <c r="O18" s="141">
        <f>IF(F18=0,0,IF($C18&lt;=Strambio!$D$32*Strambio!$D$33,Strambio!$D$35,0))</f>
        <v>4</v>
      </c>
      <c r="P18" s="140">
        <f>IF($C18&lt;=Strambio!$D$32*Strambio!$D$33,($F18+$L18+O$10),0)</f>
        <v>1844.44</v>
      </c>
    </row>
    <row r="19" spans="1:16" x14ac:dyDescent="0.75">
      <c r="A19" s="139">
        <f t="shared" si="0"/>
        <v>2023</v>
      </c>
      <c r="B19" s="149">
        <f t="shared" si="1"/>
        <v>1</v>
      </c>
      <c r="C19" s="148">
        <f t="shared" si="2"/>
        <v>10</v>
      </c>
      <c r="D19" s="147">
        <f>EDATE(Strambio!$D$34,$C19-1)</f>
        <v>45231</v>
      </c>
      <c r="E19" s="150">
        <v>5.1499999999999997E-2</v>
      </c>
      <c r="F19" s="297">
        <v>1901.79</v>
      </c>
      <c r="G19" s="144">
        <v>1206.56</v>
      </c>
      <c r="H19" s="142">
        <f>IF($C19&lt;=Strambio!$D$32*Strambio!$D$33,$F19-$G19-O19,0)</f>
        <v>691.23</v>
      </c>
      <c r="I19" s="144">
        <v>0</v>
      </c>
      <c r="J19" s="143">
        <f>IF($C19&lt;=Strambio!$D$32*Strambio!$D$33,H19+I19,0)</f>
        <v>691.23</v>
      </c>
      <c r="K19" s="142">
        <f>IF($C19&lt;=Strambio!$D$32*Strambio!$D$33,($K18-$H19-$I19),0)</f>
        <v>271379.98000000004</v>
      </c>
      <c r="L19" s="144">
        <v>0</v>
      </c>
      <c r="M19" s="143">
        <f>IF($C19&lt;=Strambio!$D$32*Strambio!$D$33,$G19+$L19,0)</f>
        <v>1206.56</v>
      </c>
      <c r="N19" s="142">
        <f>IF($C19&lt;=Strambio!$D$32*Strambio!$D$33,$N18+L19+$G19,0)</f>
        <v>10660.389999999998</v>
      </c>
      <c r="O19" s="141">
        <f>IF(F19=0,0,IF($C19&lt;=Strambio!$D$32*Strambio!$D$33,Strambio!$D$35,0))</f>
        <v>4</v>
      </c>
      <c r="P19" s="140">
        <f>IF($C19&lt;=Strambio!$D$32*Strambio!$D$33,($F19+$L19+O$10),0)</f>
        <v>1905.79</v>
      </c>
    </row>
    <row r="20" spans="1:16" x14ac:dyDescent="0.75">
      <c r="A20" s="139">
        <f t="shared" si="0"/>
        <v>2023</v>
      </c>
      <c r="B20" s="149">
        <f t="shared" si="1"/>
        <v>1</v>
      </c>
      <c r="C20" s="148">
        <f t="shared" si="2"/>
        <v>11</v>
      </c>
      <c r="D20" s="147">
        <f>EDATE(Strambio!$D$34,$C20-1)</f>
        <v>45261</v>
      </c>
      <c r="E20" s="150">
        <v>5.1999999999999998E-2</v>
      </c>
      <c r="F20" s="297">
        <v>1767.19</v>
      </c>
      <c r="G20" s="144">
        <v>1110.98</v>
      </c>
      <c r="H20" s="142">
        <f>IF($C20&lt;=Strambio!$D$32*Strambio!$D$33,$F20-$G20-O20,0)</f>
        <v>652.21</v>
      </c>
      <c r="I20" s="144">
        <v>15000</v>
      </c>
      <c r="J20" s="143">
        <f>IF($C20&lt;=Strambio!$D$32*Strambio!$D$33,H20+I20,0)</f>
        <v>15652.21</v>
      </c>
      <c r="K20" s="142">
        <f>IF($C20&lt;=Strambio!$D$32*Strambio!$D$33,($K19-$H20-$I20),0)</f>
        <v>255727.77000000002</v>
      </c>
      <c r="L20" s="144">
        <v>0</v>
      </c>
      <c r="M20" s="143">
        <f>IF($C20&lt;=Strambio!$D$32*Strambio!$D$33,$G20+$L20,0)</f>
        <v>1110.98</v>
      </c>
      <c r="N20" s="142">
        <f>IF($C20&lt;=Strambio!$D$32*Strambio!$D$33,$N19+L20+$G20,0)</f>
        <v>11771.369999999997</v>
      </c>
      <c r="O20" s="141">
        <f>IF(F20=0,0,IF($C20&lt;=Strambio!$D$32*Strambio!$D$33,Strambio!$D$35,0))</f>
        <v>4</v>
      </c>
      <c r="P20" s="140">
        <f>IF($C20&lt;=Strambio!$D$32*Strambio!$D$33,($F20+$L20+O$10),0)</f>
        <v>1771.19</v>
      </c>
    </row>
    <row r="21" spans="1:16" x14ac:dyDescent="0.75">
      <c r="A21" s="139">
        <f t="shared" si="0"/>
        <v>2024</v>
      </c>
      <c r="B21" s="149">
        <f t="shared" si="1"/>
        <v>1</v>
      </c>
      <c r="C21" s="148">
        <f t="shared" si="2"/>
        <v>12</v>
      </c>
      <c r="D21" s="147">
        <f>EDATE(Strambio!$D$34,$C21-1)</f>
        <v>45292</v>
      </c>
      <c r="E21" s="150">
        <v>5.1999999999999998E-2</v>
      </c>
      <c r="F21" s="297">
        <v>1804.13</v>
      </c>
      <c r="G21" s="144">
        <v>1145.0899999999999</v>
      </c>
      <c r="H21" s="142">
        <f>IF($C21&lt;=Strambio!$D$32*Strambio!$D$33,$F21-$G21-O21,0)</f>
        <v>655.04000000000019</v>
      </c>
      <c r="I21" s="144">
        <v>0</v>
      </c>
      <c r="J21" s="143">
        <f>IF($C21&lt;=Strambio!$D$32*Strambio!$D$33,H21+I21,0)</f>
        <v>655.04000000000019</v>
      </c>
      <c r="K21" s="142">
        <f>IF($C21&lt;=Strambio!$D$32*Strambio!$D$33,($K20-$H21-$I21),0)</f>
        <v>255072.73</v>
      </c>
      <c r="L21" s="144">
        <v>0</v>
      </c>
      <c r="M21" s="143">
        <f>IF($C21&lt;=Strambio!$D$32*Strambio!$D$33,$G21+$L21,0)</f>
        <v>1145.0899999999999</v>
      </c>
      <c r="N21" s="142">
        <f>IF($C21&lt;=Strambio!$D$32*Strambio!$D$33,$N20+L21+$G21,0)</f>
        <v>12916.459999999997</v>
      </c>
      <c r="O21" s="141">
        <f>IF(F21=0,0,IF($C21&lt;=Strambio!$D$32*Strambio!$D$33,Strambio!$D$35,0))</f>
        <v>4</v>
      </c>
      <c r="P21" s="140">
        <f>IF($C21&lt;=Strambio!$D$32*Strambio!$D$33,($F21+$L21+O$10),0)</f>
        <v>1808.13</v>
      </c>
    </row>
    <row r="22" spans="1:16" x14ac:dyDescent="0.75">
      <c r="A22" s="139">
        <f t="shared" si="0"/>
        <v>2024</v>
      </c>
      <c r="B22" s="149">
        <f t="shared" si="1"/>
        <v>2</v>
      </c>
      <c r="C22" s="148">
        <f t="shared" si="2"/>
        <v>13</v>
      </c>
      <c r="D22" s="147">
        <f>EDATE(Strambio!$D$34,$C22-1)</f>
        <v>45323</v>
      </c>
      <c r="E22" s="150">
        <v>5.1999999999999998E-2</v>
      </c>
      <c r="F22" s="297">
        <v>1804.03</v>
      </c>
      <c r="G22" s="144">
        <v>1142.1600000000001</v>
      </c>
      <c r="H22" s="142">
        <f>IF($C22&lt;=Strambio!$D$32*Strambio!$D$33,$F22-$G22-O22,0)</f>
        <v>657.86999999999989</v>
      </c>
      <c r="I22" s="144">
        <v>0</v>
      </c>
      <c r="J22" s="143">
        <f>IF($C22&lt;=Strambio!$D$32*Strambio!$D$33,H22+I22,0)</f>
        <v>657.86999999999989</v>
      </c>
      <c r="K22" s="142">
        <f>IF($C22&lt;=Strambio!$D$32*Strambio!$D$33,($K21-$H22-$I22),0)</f>
        <v>254414.86000000002</v>
      </c>
      <c r="L22" s="144">
        <v>0</v>
      </c>
      <c r="M22" s="143">
        <f>IF($C22&lt;=Strambio!$D$32*Strambio!$D$33,$G22+$L22,0)</f>
        <v>1142.1600000000001</v>
      </c>
      <c r="N22" s="142">
        <f>IF($C22&lt;=Strambio!$D$32*Strambio!$D$33,$N21+L22+$G22,0)</f>
        <v>14058.619999999997</v>
      </c>
      <c r="O22" s="141">
        <f>IF(F22=0,0,IF($C22&lt;=Strambio!$D$32*Strambio!$D$33,Strambio!$D$35,0))</f>
        <v>4</v>
      </c>
      <c r="P22" s="140">
        <f>IF($C22&lt;=Strambio!$D$32*Strambio!$D$33,($F22+$L22+O$10),0)</f>
        <v>1808.03</v>
      </c>
    </row>
    <row r="23" spans="1:16" x14ac:dyDescent="0.75">
      <c r="A23" s="139">
        <f t="shared" si="0"/>
        <v>2024</v>
      </c>
      <c r="B23" s="149">
        <f t="shared" si="1"/>
        <v>2</v>
      </c>
      <c r="C23" s="148">
        <f t="shared" si="2"/>
        <v>14</v>
      </c>
      <c r="D23" s="147">
        <f>EDATE(Strambio!$D$34,$C23-1)</f>
        <v>45352</v>
      </c>
      <c r="E23" s="150">
        <v>5.1999999999999998E-2</v>
      </c>
      <c r="F23" s="297">
        <v>1628.65</v>
      </c>
      <c r="G23" s="144">
        <v>1002.88</v>
      </c>
      <c r="H23" s="142">
        <f>IF($C23&lt;=Strambio!$D$32*Strambio!$D$33,$F23-$G23-O23,0)</f>
        <v>621.7700000000001</v>
      </c>
      <c r="I23" s="144">
        <v>15000</v>
      </c>
      <c r="J23" s="143">
        <f>IF($C23&lt;=Strambio!$D$32*Strambio!$D$33,H23+I23,0)</f>
        <v>15621.77</v>
      </c>
      <c r="K23" s="142">
        <f>IF($C23&lt;=Strambio!$D$32*Strambio!$D$33,($K22-$H23-$I23),0)</f>
        <v>238793.09000000003</v>
      </c>
      <c r="L23" s="144">
        <v>0</v>
      </c>
      <c r="M23" s="143">
        <f>IF($C23&lt;=Strambio!$D$32*Strambio!$D$33,$G23+$L23,0)</f>
        <v>1002.88</v>
      </c>
      <c r="N23" s="142">
        <f>IF($C23&lt;=Strambio!$D$32*Strambio!$D$33,$N22+L23+$G23,0)</f>
        <v>15061.499999999996</v>
      </c>
      <c r="O23" s="141">
        <f>IF(F23=0,0,IF($C23&lt;=Strambio!$D$32*Strambio!$D$33,Strambio!$D$35,0))</f>
        <v>4</v>
      </c>
      <c r="P23" s="140">
        <f>IF($C23&lt;=Strambio!$D$32*Strambio!$D$33,($F23+$L23+O$10),0)</f>
        <v>1632.65</v>
      </c>
    </row>
    <row r="24" spans="1:16" x14ac:dyDescent="0.75">
      <c r="A24" s="139">
        <f t="shared" si="0"/>
        <v>2024</v>
      </c>
      <c r="B24" s="149">
        <f t="shared" si="1"/>
        <v>2</v>
      </c>
      <c r="C24" s="148">
        <f t="shared" si="2"/>
        <v>15</v>
      </c>
      <c r="D24" s="147">
        <f>EDATE(Strambio!$D$34,$C24-1)</f>
        <v>45383</v>
      </c>
      <c r="E24" s="150">
        <v>5.1999999999999998E-2</v>
      </c>
      <c r="F24" s="297">
        <v>1520.41</v>
      </c>
      <c r="G24" s="144">
        <v>957.32</v>
      </c>
      <c r="H24" s="142">
        <f>IF($C24&lt;=Strambio!$D$32*Strambio!$D$33,$F24-$G24-O24,0)</f>
        <v>559.09</v>
      </c>
      <c r="I24" s="144">
        <v>25000</v>
      </c>
      <c r="J24" s="143">
        <f>IF($C24&lt;=Strambio!$D$32*Strambio!$D$33,H24+I24,0)</f>
        <v>25559.09</v>
      </c>
      <c r="K24" s="142">
        <f>IF($C24&lt;=Strambio!$D$32*Strambio!$D$33,($K23-$H24-$I24),0)</f>
        <v>213234.00000000003</v>
      </c>
      <c r="L24" s="144">
        <v>0</v>
      </c>
      <c r="M24" s="143">
        <f>IF($C24&lt;=Strambio!$D$32*Strambio!$D$33,$G24+$L24,0)</f>
        <v>957.32</v>
      </c>
      <c r="N24" s="142">
        <f>IF($C24&lt;=Strambio!$D$32*Strambio!$D$33,$N23+L24+$G24,0)</f>
        <v>16018.819999999996</v>
      </c>
      <c r="O24" s="141">
        <f>IF(F24=0,0,IF($C24&lt;=Strambio!$D$32*Strambio!$D$33,Strambio!$D$35,0))</f>
        <v>4</v>
      </c>
      <c r="P24" s="140">
        <f>IF($C24&lt;=Strambio!$D$32*Strambio!$D$33,($F24+$L24+O$10),0)</f>
        <v>1524.41</v>
      </c>
    </row>
    <row r="25" spans="1:16" x14ac:dyDescent="0.75">
      <c r="A25" s="139">
        <f t="shared" si="0"/>
        <v>2024</v>
      </c>
      <c r="B25" s="149">
        <f t="shared" si="1"/>
        <v>2</v>
      </c>
      <c r="C25" s="148">
        <f t="shared" si="2"/>
        <v>16</v>
      </c>
      <c r="D25" s="147">
        <f>EDATE(Strambio!$D$34,$C25-1)</f>
        <v>45413</v>
      </c>
      <c r="E25" s="150">
        <v>5.1499999999999997E-2</v>
      </c>
      <c r="F25" s="297">
        <v>1483.67</v>
      </c>
      <c r="G25" s="144">
        <v>915.13</v>
      </c>
      <c r="H25" s="142">
        <f>IF($C25&lt;=Strambio!$D$32*Strambio!$D$33,$F25-$G25-O25,0)</f>
        <v>564.54000000000008</v>
      </c>
      <c r="I25" s="144">
        <v>0</v>
      </c>
      <c r="J25" s="143">
        <f>IF($C25&lt;=Strambio!$D$32*Strambio!$D$33,H25+I25,0)</f>
        <v>564.54000000000008</v>
      </c>
      <c r="K25" s="142">
        <f>IF($C25&lt;=Strambio!$D$32*Strambio!$D$33,($K24-$H25-$I25),0)</f>
        <v>212669.46000000002</v>
      </c>
      <c r="L25" s="144">
        <v>0</v>
      </c>
      <c r="M25" s="143">
        <f>IF($C25&lt;=Strambio!$D$32*Strambio!$D$33,$G25+$L25,0)</f>
        <v>915.13</v>
      </c>
      <c r="N25" s="142">
        <f>IF($C25&lt;=Strambio!$D$32*Strambio!$D$33,$N24+L25+$G25,0)</f>
        <v>16933.949999999997</v>
      </c>
      <c r="O25" s="141">
        <f>IF(F25=0,0,IF($C25&lt;=Strambio!$D$32*Strambio!$D$33,Strambio!$D$35,0))</f>
        <v>4</v>
      </c>
      <c r="P25" s="140">
        <f>IF($C25&lt;=Strambio!$D$32*Strambio!$D$33,($F25+$L25+O$10),0)</f>
        <v>1487.67</v>
      </c>
    </row>
    <row r="26" spans="1:16" x14ac:dyDescent="0.75">
      <c r="A26" s="139">
        <f t="shared" si="0"/>
        <v>2024</v>
      </c>
      <c r="B26" s="149">
        <f t="shared" si="1"/>
        <v>2</v>
      </c>
      <c r="C26" s="148">
        <f t="shared" si="2"/>
        <v>17</v>
      </c>
      <c r="D26" s="147">
        <f>EDATE(Strambio!$D$34,$C26-1)</f>
        <v>45444</v>
      </c>
      <c r="E26" s="150">
        <v>5.1999999999999998E-2</v>
      </c>
      <c r="F26" s="297">
        <v>1520.22</v>
      </c>
      <c r="G26" s="144">
        <v>952.29</v>
      </c>
      <c r="H26" s="142">
        <f>IF($C26&lt;=Strambio!$D$32*Strambio!$D$33,$F26-$G26-O26,0)</f>
        <v>563.93000000000006</v>
      </c>
      <c r="I26" s="144">
        <v>0</v>
      </c>
      <c r="J26" s="143">
        <f>IF($C26&lt;=Strambio!$D$32*Strambio!$D$33,H26+I26,0)</f>
        <v>563.93000000000006</v>
      </c>
      <c r="K26" s="142">
        <f>IF($C26&lt;=Strambio!$D$32*Strambio!$D$33,($K25-$H26-$I26),0)</f>
        <v>212105.53000000003</v>
      </c>
      <c r="L26" s="144">
        <v>0</v>
      </c>
      <c r="M26" s="143">
        <f>IF($C26&lt;=Strambio!$D$32*Strambio!$D$33,$G26+$L26,0)</f>
        <v>952.29</v>
      </c>
      <c r="N26" s="142">
        <f>IF($C26&lt;=Strambio!$D$32*Strambio!$D$33,$N25+L26+$G26,0)</f>
        <v>17886.239999999998</v>
      </c>
      <c r="O26" s="141">
        <f>IF(F26=0,0,IF($C26&lt;=Strambio!$D$32*Strambio!$D$33,Strambio!$D$35,0))</f>
        <v>4</v>
      </c>
      <c r="P26" s="140">
        <f>IF($C26&lt;=Strambio!$D$32*Strambio!$D$33,($F26+$L26+O$10),0)</f>
        <v>1524.22</v>
      </c>
    </row>
    <row r="27" spans="1:16" x14ac:dyDescent="0.75">
      <c r="A27" s="139">
        <f t="shared" si="0"/>
        <v>2024</v>
      </c>
      <c r="B27" s="149">
        <f t="shared" si="1"/>
        <v>2</v>
      </c>
      <c r="C27" s="148">
        <f t="shared" si="2"/>
        <v>18</v>
      </c>
      <c r="D27" s="147">
        <f>EDATE(Strambio!$D$34,$C27-1)</f>
        <v>45474</v>
      </c>
      <c r="E27" s="150">
        <v>5.0500000000000003E-2</v>
      </c>
      <c r="F27" s="297">
        <v>1472.11</v>
      </c>
      <c r="G27" s="144">
        <v>892.61</v>
      </c>
      <c r="H27" s="142">
        <f>IF($C27&lt;=Strambio!$D$32*Strambio!$D$33,$F27-$G27-O27,0)</f>
        <v>575.49999999999989</v>
      </c>
      <c r="I27" s="144">
        <v>0</v>
      </c>
      <c r="J27" s="143">
        <f>IF($C27&lt;=Strambio!$D$32*Strambio!$D$33,H27+I27,0)</f>
        <v>575.49999999999989</v>
      </c>
      <c r="K27" s="142">
        <f>IF($C27&lt;=Strambio!$D$32*Strambio!$D$33,($K26-$H27-$I27),0)</f>
        <v>211530.03000000003</v>
      </c>
      <c r="L27" s="144">
        <v>0</v>
      </c>
      <c r="M27" s="143">
        <f>IF($C27&lt;=Strambio!$D$32*Strambio!$D$33,$G27+$L27,0)</f>
        <v>892.61</v>
      </c>
      <c r="N27" s="142">
        <f>IF($C27&lt;=Strambio!$D$32*Strambio!$D$33,$N26+L27+$G27,0)</f>
        <v>18778.849999999999</v>
      </c>
      <c r="O27" s="141">
        <f>IF(F27=0,0,IF($C27&lt;=Strambio!$D$32*Strambio!$D$33,Strambio!$D$35,0))</f>
        <v>4</v>
      </c>
      <c r="P27" s="140">
        <f>IF($C27&lt;=Strambio!$D$32*Strambio!$D$33,($F27+$L27+O$10),0)</f>
        <v>1476.11</v>
      </c>
    </row>
    <row r="28" spans="1:16" x14ac:dyDescent="0.75">
      <c r="A28" s="139">
        <f t="shared" si="0"/>
        <v>2024</v>
      </c>
      <c r="B28" s="149">
        <f t="shared" si="1"/>
        <v>2</v>
      </c>
      <c r="C28" s="148">
        <f t="shared" si="2"/>
        <v>19</v>
      </c>
      <c r="D28" s="147">
        <f>EDATE(Strambio!$D$34,$C28-1)</f>
        <v>45505</v>
      </c>
      <c r="E28" s="150">
        <v>0.05</v>
      </c>
      <c r="F28" s="297">
        <v>1495.74</v>
      </c>
      <c r="G28" s="144">
        <v>910.75</v>
      </c>
      <c r="H28" s="142">
        <f>IF($C28&lt;=Strambio!$D$32*Strambio!$D$33,$F28-$G28-O28,0)</f>
        <v>580.99</v>
      </c>
      <c r="I28" s="144">
        <v>0</v>
      </c>
      <c r="J28" s="143">
        <f>IF($C28&lt;=Strambio!$D$32*Strambio!$D$33,H28+I28,0)</f>
        <v>580.99</v>
      </c>
      <c r="K28" s="142">
        <f>IF($C28&lt;=Strambio!$D$32*Strambio!$D$33,($K27-$H28-$I28),0)</f>
        <v>210949.04000000004</v>
      </c>
      <c r="L28" s="144">
        <v>0</v>
      </c>
      <c r="M28" s="143">
        <f>IF($C28&lt;=Strambio!$D$32*Strambio!$D$33,$G28+$L28,0)</f>
        <v>910.75</v>
      </c>
      <c r="N28" s="142">
        <f>IF($C28&lt;=Strambio!$D$32*Strambio!$D$33,$N27+L28+$G28,0)</f>
        <v>19689.599999999999</v>
      </c>
      <c r="O28" s="141">
        <f>IF(F28=0,0,IF($C28&lt;=Strambio!$D$32*Strambio!$D$33,Strambio!$D$35,0))</f>
        <v>4</v>
      </c>
      <c r="P28" s="140">
        <f>IF($C28&lt;=Strambio!$D$32*Strambio!$D$33,($F28+$L28+O$10),0)</f>
        <v>1499.74</v>
      </c>
    </row>
    <row r="29" spans="1:16" x14ac:dyDescent="0.75">
      <c r="A29" s="139">
        <f t="shared" si="0"/>
        <v>2024</v>
      </c>
      <c r="B29" s="149">
        <f t="shared" si="1"/>
        <v>2</v>
      </c>
      <c r="C29" s="148">
        <f t="shared" si="2"/>
        <v>20</v>
      </c>
      <c r="D29" s="147">
        <f>EDATE(Strambio!$D$34,$C29-1)</f>
        <v>45536</v>
      </c>
      <c r="E29" s="150">
        <v>4.9500000000000002E-2</v>
      </c>
      <c r="F29" s="297">
        <v>1489.65</v>
      </c>
      <c r="G29" s="144">
        <v>899.17</v>
      </c>
      <c r="H29" s="142">
        <f>IF($C29&lt;=Strambio!$D$32*Strambio!$D$33,$F29-$G29-O29,0)</f>
        <v>586.48000000000013</v>
      </c>
      <c r="I29" s="144">
        <v>0</v>
      </c>
      <c r="J29" s="143">
        <f>IF($C29&lt;=Strambio!$D$32*Strambio!$D$33,H29+I29,0)</f>
        <v>586.48000000000013</v>
      </c>
      <c r="K29" s="142">
        <f>IF($C29&lt;=Strambio!$D$32*Strambio!$D$33,($K28-$H29-$I29),0)</f>
        <v>210362.56000000003</v>
      </c>
      <c r="L29" s="144">
        <v>0</v>
      </c>
      <c r="M29" s="143">
        <f>IF($C29&lt;=Strambio!$D$32*Strambio!$D$33,$G29+$L29,0)</f>
        <v>899.17</v>
      </c>
      <c r="N29" s="142">
        <f>IF($C29&lt;=Strambio!$D$32*Strambio!$D$33,$N28+L29+$G29,0)</f>
        <v>20588.769999999997</v>
      </c>
      <c r="O29" s="141">
        <f>IF(F29=0,0,IF($C29&lt;=Strambio!$D$32*Strambio!$D$33,Strambio!$D$35,0))</f>
        <v>4</v>
      </c>
      <c r="P29" s="140">
        <f>IF($C29&lt;=Strambio!$D$32*Strambio!$D$33,($F29+$L29+O$10),0)</f>
        <v>1493.65</v>
      </c>
    </row>
    <row r="30" spans="1:16" x14ac:dyDescent="0.75">
      <c r="A30" s="139">
        <f t="shared" si="0"/>
        <v>2024</v>
      </c>
      <c r="B30" s="149">
        <f t="shared" si="1"/>
        <v>2</v>
      </c>
      <c r="C30" s="148">
        <f t="shared" si="2"/>
        <v>21</v>
      </c>
      <c r="D30" s="147">
        <f>EDATE(Strambio!$D$34,$C30-1)</f>
        <v>45566</v>
      </c>
      <c r="E30" s="150">
        <v>4.9500000000000002E-2</v>
      </c>
      <c r="F30" s="297">
        <v>1460.65</v>
      </c>
      <c r="G30" s="144">
        <v>867.75</v>
      </c>
      <c r="H30" s="142">
        <f>IF($C30&lt;=Strambio!$D$32*Strambio!$D$33,$F30-$G30-O30,0)</f>
        <v>588.90000000000009</v>
      </c>
      <c r="I30" s="144">
        <v>0</v>
      </c>
      <c r="J30" s="143">
        <f>IF($C30&lt;=Strambio!$D$32*Strambio!$D$33,H30+I30,0)</f>
        <v>588.90000000000009</v>
      </c>
      <c r="K30" s="142">
        <f>IF($C30&lt;=Strambio!$D$32*Strambio!$D$33,($K29-$H30-$I30),0)</f>
        <v>209773.66000000003</v>
      </c>
      <c r="L30" s="144">
        <v>0</v>
      </c>
      <c r="M30" s="143">
        <f>IF($C30&lt;=Strambio!$D$32*Strambio!$D$33,$G30+$L30,0)</f>
        <v>867.75</v>
      </c>
      <c r="N30" s="142">
        <f>IF($C30&lt;=Strambio!$D$32*Strambio!$D$33,$N29+L30+$G30,0)</f>
        <v>21456.519999999997</v>
      </c>
      <c r="O30" s="141">
        <f>IF(F30=0,0,IF($C30&lt;=Strambio!$D$32*Strambio!$D$33,Strambio!$D$35,0))</f>
        <v>4</v>
      </c>
      <c r="P30" s="140">
        <f>IF($C30&lt;=Strambio!$D$32*Strambio!$D$33,($F30+$L30+O$10),0)</f>
        <v>1464.65</v>
      </c>
    </row>
    <row r="31" spans="1:16" x14ac:dyDescent="0.75">
      <c r="A31" s="139">
        <f t="shared" si="0"/>
        <v>2024</v>
      </c>
      <c r="B31" s="149">
        <f t="shared" si="1"/>
        <v>2</v>
      </c>
      <c r="C31" s="148">
        <f t="shared" si="2"/>
        <v>22</v>
      </c>
      <c r="D31" s="147">
        <f>EDATE(Strambio!$D$34,$C31-1)</f>
        <v>45597</v>
      </c>
      <c r="E31" s="150">
        <v>4.7E-2</v>
      </c>
      <c r="F31" s="297">
        <v>1459.85</v>
      </c>
      <c r="G31" s="144">
        <v>849</v>
      </c>
      <c r="H31" s="142">
        <f>IF($C31&lt;=Strambio!$D$32*Strambio!$D$33,$F31-$G31-O31,0)</f>
        <v>606.84999999999991</v>
      </c>
      <c r="I31" s="144">
        <v>0</v>
      </c>
      <c r="J31" s="143">
        <f>IF($C31&lt;=Strambio!$D$32*Strambio!$D$33,H31+I31,0)</f>
        <v>606.84999999999991</v>
      </c>
      <c r="K31" s="142">
        <f>IF($C31&lt;=Strambio!$D$32*Strambio!$D$33,($K30-$H31-$I31),0)</f>
        <v>209166.81000000003</v>
      </c>
      <c r="L31" s="144">
        <v>0</v>
      </c>
      <c r="M31" s="143">
        <f>IF($C31&lt;=Strambio!$D$32*Strambio!$D$33,$G31+$L31,0)</f>
        <v>849</v>
      </c>
      <c r="N31" s="142">
        <f>IF($C31&lt;=Strambio!$D$32*Strambio!$D$33,$N30+L31+$G31,0)</f>
        <v>22305.519999999997</v>
      </c>
      <c r="O31" s="141">
        <f>IF(F31=0,0,IF($C31&lt;=Strambio!$D$32*Strambio!$D$33,Strambio!$D$35,0))</f>
        <v>4</v>
      </c>
      <c r="P31" s="140">
        <f>IF($C31&lt;=Strambio!$D$32*Strambio!$D$33,($F31+$L31+O$10),0)</f>
        <v>1463.85</v>
      </c>
    </row>
    <row r="32" spans="1:16" x14ac:dyDescent="0.75">
      <c r="A32" s="139">
        <f t="shared" si="0"/>
        <v>2024</v>
      </c>
      <c r="B32" s="149">
        <f t="shared" si="1"/>
        <v>2</v>
      </c>
      <c r="C32" s="148">
        <f t="shared" si="2"/>
        <v>23</v>
      </c>
      <c r="D32" s="147">
        <f>EDATE(Strambio!$D$34,$C32-1)</f>
        <v>45627</v>
      </c>
      <c r="E32" s="150">
        <v>4.7E-2</v>
      </c>
      <c r="F32" s="297">
        <v>1404.69</v>
      </c>
      <c r="G32" s="144">
        <v>775.66</v>
      </c>
      <c r="H32" s="142">
        <f>IF($C32&lt;=Strambio!$D$32*Strambio!$D$33,$F32-$G32-O32,0)</f>
        <v>625.03000000000009</v>
      </c>
      <c r="I32" s="144">
        <v>0</v>
      </c>
      <c r="J32" s="143">
        <f>IF($C32&lt;=Strambio!$D$32*Strambio!$D$33,H32+I32,0)</f>
        <v>625.03000000000009</v>
      </c>
      <c r="K32" s="142">
        <f>IF($C32&lt;=Strambio!$D$32*Strambio!$D$33,($K31-$H32-$I32),0)</f>
        <v>208541.78000000003</v>
      </c>
      <c r="L32" s="144">
        <v>0</v>
      </c>
      <c r="M32" s="143">
        <f>IF($C32&lt;=Strambio!$D$32*Strambio!$D$33,$G32+$L32,0)</f>
        <v>775.66</v>
      </c>
      <c r="N32" s="142">
        <f>IF($C32&lt;=Strambio!$D$32*Strambio!$D$33,$N31+L32+$G32,0)</f>
        <v>23081.179999999997</v>
      </c>
      <c r="O32" s="141">
        <f>IF(F32=0,0,IF($C32&lt;=Strambio!$D$32*Strambio!$D$33,Strambio!$D$35,0))</f>
        <v>4</v>
      </c>
      <c r="P32" s="140">
        <f>IF($C32&lt;=Strambio!$D$32*Strambio!$D$33,($F32+$L32+O$10),0)</f>
        <v>1408.69</v>
      </c>
    </row>
    <row r="33" spans="1:16" x14ac:dyDescent="0.75">
      <c r="A33" s="139">
        <f t="shared" si="0"/>
        <v>2025</v>
      </c>
      <c r="B33" s="149">
        <f t="shared" si="1"/>
        <v>2</v>
      </c>
      <c r="C33" s="148">
        <f t="shared" si="2"/>
        <v>24</v>
      </c>
      <c r="D33" s="147">
        <f>EDATE(Strambio!$D$34,$C33-1)</f>
        <v>45658</v>
      </c>
      <c r="E33" s="150">
        <v>4.7E-2</v>
      </c>
      <c r="F33" s="297">
        <v>1481.91</v>
      </c>
      <c r="G33" s="144">
        <v>781.16</v>
      </c>
      <c r="H33" s="142">
        <f>IF($C33&lt;=Strambio!$D$32*Strambio!$D$33,$F33-$G33-O33,0)</f>
        <v>696.75000000000011</v>
      </c>
      <c r="I33" s="144">
        <v>208635.71</v>
      </c>
      <c r="J33" s="143">
        <f>IF($C33&lt;=Strambio!$D$32*Strambio!$D$33,H33+I33,0)</f>
        <v>209332.46</v>
      </c>
      <c r="K33" s="142">
        <f>IF($C33&lt;=Strambio!$D$32*Strambio!$D$33,($K32-$H33-$I33),0)</f>
        <v>-790.67999999996391</v>
      </c>
      <c r="L33" s="144">
        <v>0</v>
      </c>
      <c r="M33" s="143">
        <f>IF($C33&lt;=Strambio!$D$32*Strambio!$D$33,$G33+$L33,0)</f>
        <v>781.16</v>
      </c>
      <c r="N33" s="142">
        <f>IF($C33&lt;=Strambio!$D$32*Strambio!$D$33,$N32+L33+$G33,0)</f>
        <v>23862.339999999997</v>
      </c>
      <c r="O33" s="141">
        <f>IF(F33=0,0,IF($C33&lt;=Strambio!$D$32*Strambio!$D$33,Strambio!$D$35,0))</f>
        <v>4</v>
      </c>
      <c r="P33" s="140">
        <f>IF($C33&lt;=Strambio!$D$32*Strambio!$D$33,($F33+$L33+O$10),0)</f>
        <v>1485.91</v>
      </c>
    </row>
  </sheetData>
  <conditionalFormatting sqref="C10:C33">
    <cfRule type="expression" dxfId="22" priority="10">
      <formula>#REF!&lt;0.2</formula>
    </cfRule>
  </conditionalFormatting>
  <conditionalFormatting sqref="E3">
    <cfRule type="expression" dxfId="21" priority="3">
      <formula>#REF!&lt;0.2</formula>
    </cfRule>
  </conditionalFormatting>
  <conditionalFormatting sqref="E5:E7">
    <cfRule type="expression" dxfId="20" priority="11">
      <formula>#REF!&lt;0.2</formula>
    </cfRule>
  </conditionalFormatting>
  <conditionalFormatting sqref="E2:H2">
    <cfRule type="expression" dxfId="19" priority="8">
      <formula>#REF!&lt;0.2</formula>
    </cfRule>
  </conditionalFormatting>
  <conditionalFormatting sqref="F4:H7">
    <cfRule type="expression" dxfId="18" priority="9">
      <formula>#REF!&lt;0.2</formula>
    </cfRule>
  </conditionalFormatting>
  <conditionalFormatting sqref="F10:H33">
    <cfRule type="expression" dxfId="17" priority="2">
      <formula>#REF!&lt;0.2</formula>
    </cfRule>
  </conditionalFormatting>
  <conditionalFormatting sqref="I7:J7">
    <cfRule type="expression" dxfId="16" priority="4">
      <formula>#REF!&lt;0.2</formula>
    </cfRule>
  </conditionalFormatting>
  <conditionalFormatting sqref="K7">
    <cfRule type="cellIs" dxfId="15" priority="5" operator="greaterThan">
      <formula>0</formula>
    </cfRule>
    <cfRule type="cellIs" dxfId="14" priority="6" operator="lessThan">
      <formula>0</formula>
    </cfRule>
  </conditionalFormatting>
  <conditionalFormatting sqref="O7">
    <cfRule type="expression" dxfId="13" priority="7">
      <formula>#REF!&lt;0.2</formula>
    </cfRule>
  </conditionalFormatting>
  <conditionalFormatting sqref="O10:P33">
    <cfRule type="expression" dxfId="12" priority="1">
      <formula>#REF!&lt;0.2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8EB9-BFE8-4BA4-8290-6FE20294210E}">
  <sheetPr codeName="Foglio20">
    <tabColor theme="5" tint="-0.249977111117893"/>
  </sheetPr>
  <dimension ref="A1:Q309"/>
  <sheetViews>
    <sheetView topLeftCell="A7" zoomScale="70" zoomScaleNormal="70" workbookViewId="0">
      <selection activeCell="L23" sqref="L23"/>
    </sheetView>
  </sheetViews>
  <sheetFormatPr defaultColWidth="8.76953125" defaultRowHeight="14.75" x14ac:dyDescent="0.75"/>
  <cols>
    <col min="1" max="1" width="8" style="139" bestFit="1" customWidth="1"/>
    <col min="2" max="2" width="8.76953125" style="139" bestFit="1" customWidth="1"/>
    <col min="3" max="3" width="7.2265625" style="139" bestFit="1" customWidth="1"/>
    <col min="4" max="4" width="10.453125" style="139" bestFit="1" customWidth="1"/>
    <col min="5" max="5" width="12.54296875" style="139" bestFit="1" customWidth="1"/>
    <col min="6" max="6" width="13.2265625" style="139" bestFit="1" customWidth="1"/>
    <col min="7" max="8" width="13.2265625" style="139" customWidth="1"/>
    <col min="9" max="10" width="13" style="139" customWidth="1"/>
    <col min="11" max="11" width="13" style="139" bestFit="1" customWidth="1"/>
    <col min="12" max="13" width="19.54296875" style="139" bestFit="1" customWidth="1"/>
    <col min="14" max="14" width="15" style="139" customWidth="1"/>
    <col min="15" max="15" width="15.54296875" style="139" bestFit="1" customWidth="1"/>
    <col min="16" max="16" width="13.2265625" style="139" bestFit="1" customWidth="1"/>
    <col min="17" max="16384" width="8.76953125" style="139"/>
  </cols>
  <sheetData>
    <row r="1" spans="1:17" x14ac:dyDescent="0.75">
      <c r="B1" s="157"/>
      <c r="G1" s="162"/>
    </row>
    <row r="2" spans="1:17" x14ac:dyDescent="0.75">
      <c r="D2" s="151"/>
      <c r="G2" s="162"/>
    </row>
    <row r="3" spans="1:17" x14ac:dyDescent="0.75">
      <c r="D3" s="151"/>
    </row>
    <row r="4" spans="1:17" x14ac:dyDescent="0.75">
      <c r="D4" s="272">
        <v>0.32863265566353889</v>
      </c>
      <c r="F4" s="37"/>
      <c r="M4" s="142"/>
    </row>
    <row r="5" spans="1:17" x14ac:dyDescent="0.75">
      <c r="D5" s="274">
        <v>67697.868647710129</v>
      </c>
      <c r="F5" s="37"/>
    </row>
    <row r="6" spans="1:17" x14ac:dyDescent="0.75">
      <c r="C6" s="151"/>
      <c r="D6" s="151"/>
      <c r="G6" s="272">
        <f>G7/J7</f>
        <v>0.29764595383317805</v>
      </c>
    </row>
    <row r="7" spans="1:17" x14ac:dyDescent="0.75">
      <c r="B7" s="157"/>
      <c r="C7" s="151"/>
      <c r="D7" s="151"/>
      <c r="G7" s="159">
        <f>SUBTOTAL(9,$G9:$G762)</f>
        <v>62099.574906612273</v>
      </c>
      <c r="H7" s="159">
        <f>SUBTOTAL(9,$H9:$H762)</f>
        <v>208635.70999999985</v>
      </c>
      <c r="I7" s="159">
        <f>SUBTOTAL(9,$I9:$I762)</f>
        <v>0</v>
      </c>
      <c r="J7" s="159">
        <f>SUBTOTAL(9,$J9:$J762)</f>
        <v>208635.70999999985</v>
      </c>
      <c r="K7" s="160">
        <f>SUBTOTAL(5,$K9:$K762)</f>
        <v>-2.2737367544323206E-13</v>
      </c>
      <c r="O7" s="159">
        <f>SUBTOTAL(9,$O9:$O762)</f>
        <v>660</v>
      </c>
    </row>
    <row r="8" spans="1:17" ht="29.5" x14ac:dyDescent="0.75">
      <c r="A8" s="157" t="s">
        <v>37</v>
      </c>
      <c r="B8" s="157" t="s">
        <v>134</v>
      </c>
      <c r="C8" s="151" t="s">
        <v>133</v>
      </c>
      <c r="D8" s="151" t="s">
        <v>132</v>
      </c>
      <c r="E8" s="151" t="s">
        <v>131</v>
      </c>
      <c r="F8" s="151" t="s">
        <v>130</v>
      </c>
      <c r="G8" s="151" t="s">
        <v>129</v>
      </c>
      <c r="H8" s="151" t="s">
        <v>128</v>
      </c>
      <c r="I8" s="151" t="s">
        <v>127</v>
      </c>
      <c r="J8" s="151" t="s">
        <v>126</v>
      </c>
      <c r="K8" s="151" t="s">
        <v>125</v>
      </c>
      <c r="L8" s="151" t="s">
        <v>124</v>
      </c>
      <c r="M8" s="158" t="s">
        <v>79</v>
      </c>
      <c r="N8" s="151" t="s">
        <v>123</v>
      </c>
      <c r="O8" s="151" t="s">
        <v>122</v>
      </c>
      <c r="P8" s="151" t="s">
        <v>121</v>
      </c>
    </row>
    <row r="9" spans="1:17" x14ac:dyDescent="0.75">
      <c r="B9" s="157"/>
      <c r="C9" s="156">
        <v>0</v>
      </c>
      <c r="D9" s="155"/>
      <c r="E9" s="152"/>
      <c r="F9" s="154"/>
      <c r="G9" s="151"/>
      <c r="H9" s="151"/>
      <c r="I9" s="152"/>
      <c r="J9" s="152"/>
      <c r="K9" s="143">
        <f>Strambio!$D$37</f>
        <v>208635.71</v>
      </c>
      <c r="N9" s="153"/>
      <c r="O9" s="152"/>
      <c r="P9" s="151"/>
    </row>
    <row r="10" spans="1:17" x14ac:dyDescent="0.75">
      <c r="A10" s="139">
        <f t="shared" ref="A10:A73" si="0">YEAR(D10)</f>
        <v>2025</v>
      </c>
      <c r="B10" s="149">
        <f t="shared" ref="B10:B73" si="1">_xlfn.FLOOR.MATH(($C10-1)/12)+1</f>
        <v>1</v>
      </c>
      <c r="C10" s="148">
        <f t="shared" ref="C10:C73" si="2">C9+1</f>
        <v>1</v>
      </c>
      <c r="D10" s="147">
        <f>EDATE(Strambio!$D$40,$C10-1)</f>
        <v>45716</v>
      </c>
      <c r="E10" s="146">
        <f>SUMIFS(Strambio!$D:$D,Strambio!$B:$B,"Mutuo1",Strambio!$C:$C,"Tasso",Strambio!$E:$E,"&lt;="&amp;$D10,Strambio!$F:$F,"&gt;="&amp;$D10)</f>
        <v>2.7199999999999998E-2</v>
      </c>
      <c r="F10" s="140">
        <f>IF($C10&lt;=Strambio!$D$38*Strambio!$D$39,PMT($E10/Strambio!$D$38,Strambio!$D$38*Strambio!$D$39-$C9,-$K9),0)</f>
        <v>1128.0636871108848</v>
      </c>
      <c r="G10" s="142">
        <f>IF($C10&lt;=Strambio!$D$38*Strambio!$D$39,$K9*$E10/Strambio!$D$38,0)</f>
        <v>472.90760933333331</v>
      </c>
      <c r="H10" s="142">
        <f>IF($C10&lt;=Strambio!$D$38*Strambio!$D$39,$F10-$G10,0)</f>
        <v>655.15607777755145</v>
      </c>
      <c r="I10" s="145">
        <f>SUMIFS(Strambio!$D:$D,Strambio!$B:$B,"Mutuo1",Strambio!$C:$C,"Rimborso",Strambio!$E:$E,"&lt;="&amp;$D10,Strambio!$F:$F,"&gt;="&amp;$D10)</f>
        <v>0</v>
      </c>
      <c r="J10" s="143">
        <f>IF($C10&lt;=Strambio!$D$38*Strambio!$D$39,H10+I10,0)</f>
        <v>655.15607777755145</v>
      </c>
      <c r="K10" s="142">
        <f>IF($C10&lt;=Strambio!$D$38*Strambio!$D$39,($K9-$H10-$I10),0)</f>
        <v>207980.55392222243</v>
      </c>
      <c r="L10" s="144">
        <v>0</v>
      </c>
      <c r="M10" s="143">
        <f>IF($C10&lt;=Strambio!$D$38*Strambio!$D$39,$G10+$L10,0)</f>
        <v>472.90760933333331</v>
      </c>
      <c r="N10" s="142">
        <f>IF($C10&lt;=Strambio!$D$38*Strambio!$D$39,$N9+L10+$G10,0)</f>
        <v>472.90760933333331</v>
      </c>
      <c r="O10" s="141">
        <f>IF($C10&lt;=Strambio!$D$38*Strambio!$D$39,Strambio!$D$41,0)</f>
        <v>2.75</v>
      </c>
      <c r="P10" s="140">
        <f>IF($C10&lt;=Strambio!$D$38*Strambio!$D$39,($F10+$L10+O$10),0)</f>
        <v>1130.8136871108848</v>
      </c>
    </row>
    <row r="11" spans="1:17" x14ac:dyDescent="0.75">
      <c r="A11" s="139">
        <f t="shared" si="0"/>
        <v>2025</v>
      </c>
      <c r="B11" s="149">
        <f t="shared" si="1"/>
        <v>1</v>
      </c>
      <c r="C11" s="148">
        <f t="shared" si="2"/>
        <v>2</v>
      </c>
      <c r="D11" s="147">
        <f>EDATE(Strambio!$D$40,$C11-1)</f>
        <v>45744</v>
      </c>
      <c r="E11" s="146">
        <f>SUMIFS(Strambio!$D:$D,Strambio!$B:$B,"Mutuo1",Strambio!$C:$C,"Tasso",Strambio!$E:$E,"&lt;="&amp;$D11,Strambio!$F:$F,"&gt;="&amp;$D11)</f>
        <v>2.7199999999999998E-2</v>
      </c>
      <c r="F11" s="140">
        <f>IF($C11&lt;=Strambio!$D$38*Strambio!$D$39,PMT($E11/Strambio!$D$38,Strambio!$D$38*Strambio!$D$39-$C10,-$K10),0)</f>
        <v>1128.0636871108848</v>
      </c>
      <c r="G11" s="142">
        <f>IF($C11&lt;=Strambio!$D$38*Strambio!$D$39,$K10*$E11/Strambio!$D$38,0)</f>
        <v>471.42258889037083</v>
      </c>
      <c r="H11" s="142">
        <f>IF($C11&lt;=Strambio!$D$38*Strambio!$D$39,$F11-$G11,0)</f>
        <v>656.64109822051387</v>
      </c>
      <c r="I11" s="145">
        <f>SUMIFS(Strambio!$D:$D,Strambio!$B:$B,"Mutuo1",Strambio!$C:$C,"Rimborso",Strambio!$E:$E,"&lt;="&amp;$D11,Strambio!$F:$F,"&gt;="&amp;$D11)</f>
        <v>0</v>
      </c>
      <c r="J11" s="143">
        <f>IF($C11&lt;=Strambio!$D$38*Strambio!$D$39,H11+I11,0)</f>
        <v>656.64109822051387</v>
      </c>
      <c r="K11" s="142">
        <f>IF($C11&lt;=Strambio!$D$38*Strambio!$D$39,($K10-$H11-$I11),0)</f>
        <v>207323.91282400192</v>
      </c>
      <c r="L11" s="144">
        <v>0</v>
      </c>
      <c r="M11" s="143">
        <f>IF($C11&lt;=Strambio!$D$38*Strambio!$D$39,$G11+$L11,0)</f>
        <v>471.42258889037083</v>
      </c>
      <c r="N11" s="142">
        <f>IF($C11&lt;=Strambio!$D$38*Strambio!$D$39,$N10+L11+$G11,0)</f>
        <v>944.3301982237042</v>
      </c>
      <c r="O11" s="141">
        <f>IF($C11&lt;=Strambio!$D$38*Strambio!$D$39,Strambio!$D$41,0)</f>
        <v>2.75</v>
      </c>
      <c r="P11" s="140">
        <f>IF($C11&lt;=Strambio!$D$38*Strambio!$D$39,($F11+$L11+O$10),0)</f>
        <v>1130.8136871108848</v>
      </c>
    </row>
    <row r="12" spans="1:17" x14ac:dyDescent="0.75">
      <c r="A12" s="139">
        <f t="shared" si="0"/>
        <v>2025</v>
      </c>
      <c r="B12" s="149">
        <f t="shared" si="1"/>
        <v>1</v>
      </c>
      <c r="C12" s="148">
        <f t="shared" si="2"/>
        <v>3</v>
      </c>
      <c r="D12" s="147">
        <f>EDATE(Strambio!$D$40,$C12-1)</f>
        <v>45775</v>
      </c>
      <c r="E12" s="146">
        <f>SUMIFS(Strambio!$D:$D,Strambio!$B:$B,"Mutuo1",Strambio!$C:$C,"Tasso",Strambio!$E:$E,"&lt;="&amp;$D12,Strambio!$F:$F,"&gt;="&amp;$D12)</f>
        <v>2.7199999999999998E-2</v>
      </c>
      <c r="F12" s="140">
        <f>IF($C12&lt;=Strambio!$D$38*Strambio!$D$39,PMT($E12/Strambio!$D$38,Strambio!$D$38*Strambio!$D$39-$C11,-$K11),0)</f>
        <v>1128.0636871108848</v>
      </c>
      <c r="G12" s="142">
        <f>IF($C12&lt;=Strambio!$D$38*Strambio!$D$39,$K11*$E12/Strambio!$D$38,0)</f>
        <v>469.93420240107099</v>
      </c>
      <c r="H12" s="142">
        <f>IF($C12&lt;=Strambio!$D$38*Strambio!$D$39,$F12-$G12,0)</f>
        <v>658.12948470981382</v>
      </c>
      <c r="I12" s="145">
        <f>SUMIFS(Strambio!$D:$D,Strambio!$B:$B,"Mutuo1",Strambio!$C:$C,"Rimborso",Strambio!$E:$E,"&lt;="&amp;$D12,Strambio!$F:$F,"&gt;="&amp;$D12)</f>
        <v>0</v>
      </c>
      <c r="J12" s="143">
        <f>IF($C12&lt;=Strambio!$D$38*Strambio!$D$39,H12+I12,0)</f>
        <v>658.12948470981382</v>
      </c>
      <c r="K12" s="142">
        <f>IF($C12&lt;=Strambio!$D$38*Strambio!$D$39,($K11-$H12-$I12),0)</f>
        <v>206665.7833392921</v>
      </c>
      <c r="L12" s="144">
        <v>0</v>
      </c>
      <c r="M12" s="143">
        <f>IF($C12&lt;=Strambio!$D$38*Strambio!$D$39,$G12+$L12,0)</f>
        <v>469.93420240107099</v>
      </c>
      <c r="N12" s="142">
        <f>IF($C12&lt;=Strambio!$D$38*Strambio!$D$39,$N11+L12+$G12,0)</f>
        <v>1414.2644006247751</v>
      </c>
      <c r="O12" s="141">
        <f>IF($C12&lt;=Strambio!$D$38*Strambio!$D$39,Strambio!$D$41,0)</f>
        <v>2.75</v>
      </c>
      <c r="P12" s="140">
        <f>IF($C12&lt;=Strambio!$D$38*Strambio!$D$39,($F12+$L12+O$10),0)</f>
        <v>1130.8136871108848</v>
      </c>
      <c r="Q12" s="142"/>
    </row>
    <row r="13" spans="1:17" x14ac:dyDescent="0.75">
      <c r="A13" s="139">
        <f t="shared" si="0"/>
        <v>2025</v>
      </c>
      <c r="B13" s="149">
        <f t="shared" si="1"/>
        <v>1</v>
      </c>
      <c r="C13" s="148">
        <f t="shared" si="2"/>
        <v>4</v>
      </c>
      <c r="D13" s="147">
        <f>EDATE(Strambio!$D$40,$C13-1)</f>
        <v>45805</v>
      </c>
      <c r="E13" s="146">
        <f>SUMIFS(Strambio!$D:$D,Strambio!$B:$B,"Mutuo1",Strambio!$C:$C,"Tasso",Strambio!$E:$E,"&lt;="&amp;$D13,Strambio!$F:$F,"&gt;="&amp;$D13)</f>
        <v>2.7199999999999998E-2</v>
      </c>
      <c r="F13" s="140">
        <f>IF($C13&lt;=Strambio!$D$38*Strambio!$D$39,PMT($E13/Strambio!$D$38,Strambio!$D$38*Strambio!$D$39-$C12,-$K12),0)</f>
        <v>1128.0636871108848</v>
      </c>
      <c r="G13" s="142">
        <f>IF($C13&lt;=Strambio!$D$38*Strambio!$D$39,$K12*$E13/Strambio!$D$38,0)</f>
        <v>468.44244223572872</v>
      </c>
      <c r="H13" s="142">
        <f>IF($C13&lt;=Strambio!$D$38*Strambio!$D$39,$F13-$G13,0)</f>
        <v>659.62124487515598</v>
      </c>
      <c r="I13" s="145">
        <f>SUMIFS(Strambio!$D:$D,Strambio!$B:$B,"Mutuo1",Strambio!$C:$C,"Rimborso",Strambio!$E:$E,"&lt;="&amp;$D13,Strambio!$F:$F,"&gt;="&amp;$D13)</f>
        <v>0</v>
      </c>
      <c r="J13" s="143">
        <f>IF($C13&lt;=Strambio!$D$38*Strambio!$D$39,H13+I13,0)</f>
        <v>659.62124487515598</v>
      </c>
      <c r="K13" s="142">
        <f>IF($C13&lt;=Strambio!$D$38*Strambio!$D$39,($K12-$H13-$I13),0)</f>
        <v>206006.16209441694</v>
      </c>
      <c r="L13" s="144">
        <v>0</v>
      </c>
      <c r="M13" s="143">
        <f>IF($C13&lt;=Strambio!$D$38*Strambio!$D$39,$G13+$L13,0)</f>
        <v>468.44244223572872</v>
      </c>
      <c r="N13" s="142">
        <f>IF($C13&lt;=Strambio!$D$38*Strambio!$D$39,$N12+L13+$G13,0)</f>
        <v>1882.7068428605039</v>
      </c>
      <c r="O13" s="141">
        <f>IF($C13&lt;=Strambio!$D$38*Strambio!$D$39,Strambio!$D$41,0)</f>
        <v>2.75</v>
      </c>
      <c r="P13" s="140">
        <f>IF($C13&lt;=Strambio!$D$38*Strambio!$D$39,($F13+$L13+O$10),0)</f>
        <v>1130.8136871108848</v>
      </c>
    </row>
    <row r="14" spans="1:17" x14ac:dyDescent="0.75">
      <c r="A14" s="139">
        <f t="shared" si="0"/>
        <v>2025</v>
      </c>
      <c r="B14" s="149">
        <f t="shared" si="1"/>
        <v>1</v>
      </c>
      <c r="C14" s="148">
        <f t="shared" si="2"/>
        <v>5</v>
      </c>
      <c r="D14" s="147">
        <f>EDATE(Strambio!$D$40,$C14-1)</f>
        <v>45836</v>
      </c>
      <c r="E14" s="146">
        <f>SUMIFS(Strambio!$D:$D,Strambio!$B:$B,"Mutuo1",Strambio!$C:$C,"Tasso",Strambio!$E:$E,"&lt;="&amp;$D14,Strambio!$F:$F,"&gt;="&amp;$D14)</f>
        <v>2.7199999999999998E-2</v>
      </c>
      <c r="F14" s="140">
        <f>IF($C14&lt;=Strambio!$D$38*Strambio!$D$39,PMT($E14/Strambio!$D$38,Strambio!$D$38*Strambio!$D$39-$C13,-$K13),0)</f>
        <v>1128.0636871108848</v>
      </c>
      <c r="G14" s="142">
        <f>IF($C14&lt;=Strambio!$D$38*Strambio!$D$39,$K13*$E14/Strambio!$D$38,0)</f>
        <v>466.94730074734503</v>
      </c>
      <c r="H14" s="142">
        <f>IF($C14&lt;=Strambio!$D$38*Strambio!$D$39,$F14-$G14,0)</f>
        <v>661.11638636353973</v>
      </c>
      <c r="I14" s="145">
        <f>SUMIFS(Strambio!$D:$D,Strambio!$B:$B,"Mutuo1",Strambio!$C:$C,"Rimborso",Strambio!$E:$E,"&lt;="&amp;$D14,Strambio!$F:$F,"&gt;="&amp;$D14)</f>
        <v>0</v>
      </c>
      <c r="J14" s="143">
        <f>IF($C14&lt;=Strambio!$D$38*Strambio!$D$39,H14+I14,0)</f>
        <v>661.11638636353973</v>
      </c>
      <c r="K14" s="142">
        <f>IF($C14&lt;=Strambio!$D$38*Strambio!$D$39,($K13-$H14-$I14),0)</f>
        <v>205345.0457080534</v>
      </c>
      <c r="L14" s="144">
        <v>0</v>
      </c>
      <c r="M14" s="143">
        <f>IF($C14&lt;=Strambio!$D$38*Strambio!$D$39,$G14+$L14,0)</f>
        <v>466.94730074734503</v>
      </c>
      <c r="N14" s="142">
        <f>IF($C14&lt;=Strambio!$D$38*Strambio!$D$39,$N13+L14+$G14,0)</f>
        <v>2349.6541436078487</v>
      </c>
      <c r="O14" s="141">
        <f>IF($C14&lt;=Strambio!$D$38*Strambio!$D$39,Strambio!$D$41,0)</f>
        <v>2.75</v>
      </c>
      <c r="P14" s="140">
        <f>IF($C14&lt;=Strambio!$D$38*Strambio!$D$39,($F14+$L14+O$10),0)</f>
        <v>1130.8136871108848</v>
      </c>
    </row>
    <row r="15" spans="1:17" x14ac:dyDescent="0.75">
      <c r="A15" s="139">
        <f t="shared" si="0"/>
        <v>2025</v>
      </c>
      <c r="B15" s="149">
        <f t="shared" si="1"/>
        <v>1</v>
      </c>
      <c r="C15" s="148">
        <f t="shared" si="2"/>
        <v>6</v>
      </c>
      <c r="D15" s="147">
        <f>EDATE(Strambio!$D$40,$C15-1)</f>
        <v>45866</v>
      </c>
      <c r="E15" s="146">
        <f>SUMIFS(Strambio!$D:$D,Strambio!$B:$B,"Mutuo1",Strambio!$C:$C,"Tasso",Strambio!$E:$E,"&lt;="&amp;$D15,Strambio!$F:$F,"&gt;="&amp;$D15)</f>
        <v>2.7199999999999998E-2</v>
      </c>
      <c r="F15" s="140">
        <f>IF($C15&lt;=Strambio!$D$38*Strambio!$D$39,PMT($E15/Strambio!$D$38,Strambio!$D$38*Strambio!$D$39-$C14,-$K14),0)</f>
        <v>1128.0636871108848</v>
      </c>
      <c r="G15" s="142">
        <f>IF($C15&lt;=Strambio!$D$38*Strambio!$D$39,$K14*$E15/Strambio!$D$38,0)</f>
        <v>465.44877027158765</v>
      </c>
      <c r="H15" s="142">
        <f>IF($C15&lt;=Strambio!$D$38*Strambio!$D$39,$F15-$G15,0)</f>
        <v>662.61491683929717</v>
      </c>
      <c r="I15" s="145">
        <f>SUMIFS(Strambio!$D:$D,Strambio!$B:$B,"Mutuo1",Strambio!$C:$C,"Rimborso",Strambio!$E:$E,"&lt;="&amp;$D15,Strambio!$F:$F,"&gt;="&amp;$D15)</f>
        <v>0</v>
      </c>
      <c r="J15" s="143">
        <f>IF($C15&lt;=Strambio!$D$38*Strambio!$D$39,H15+I15,0)</f>
        <v>662.61491683929717</v>
      </c>
      <c r="K15" s="142">
        <f>IF($C15&lt;=Strambio!$D$38*Strambio!$D$39,($K14-$H15-$I15),0)</f>
        <v>204682.43079121411</v>
      </c>
      <c r="L15" s="144">
        <v>0</v>
      </c>
      <c r="M15" s="143">
        <f>IF($C15&lt;=Strambio!$D$38*Strambio!$D$39,$G15+$L15,0)</f>
        <v>465.44877027158765</v>
      </c>
      <c r="N15" s="142">
        <f>IF($C15&lt;=Strambio!$D$38*Strambio!$D$39,$N14+L15+$G15,0)</f>
        <v>2815.1029138794365</v>
      </c>
      <c r="O15" s="141">
        <f>IF($C15&lt;=Strambio!$D$38*Strambio!$D$39,Strambio!$D$41,0)</f>
        <v>2.75</v>
      </c>
      <c r="P15" s="140">
        <f>IF($C15&lt;=Strambio!$D$38*Strambio!$D$39,($F15+$L15+O$10),0)</f>
        <v>1130.8136871108848</v>
      </c>
    </row>
    <row r="16" spans="1:17" x14ac:dyDescent="0.75">
      <c r="A16" s="139">
        <f t="shared" si="0"/>
        <v>2025</v>
      </c>
      <c r="B16" s="149">
        <f t="shared" si="1"/>
        <v>1</v>
      </c>
      <c r="C16" s="148">
        <f t="shared" si="2"/>
        <v>7</v>
      </c>
      <c r="D16" s="147">
        <f>EDATE(Strambio!$D$40,$C16-1)</f>
        <v>45897</v>
      </c>
      <c r="E16" s="146">
        <f>SUMIFS(Strambio!$D:$D,Strambio!$B:$B,"Mutuo1",Strambio!$C:$C,"Tasso",Strambio!$E:$E,"&lt;="&amp;$D16,Strambio!$F:$F,"&gt;="&amp;$D16)</f>
        <v>2.7199999999999998E-2</v>
      </c>
      <c r="F16" s="140">
        <f>IF($C16&lt;=Strambio!$D$38*Strambio!$D$39,PMT($E16/Strambio!$D$38,Strambio!$D$38*Strambio!$D$39-$C15,-$K15),0)</f>
        <v>1128.0636871108848</v>
      </c>
      <c r="G16" s="142">
        <f>IF($C16&lt;=Strambio!$D$38*Strambio!$D$39,$K15*$E16/Strambio!$D$38,0)</f>
        <v>463.94684312675196</v>
      </c>
      <c r="H16" s="142">
        <f>IF($C16&lt;=Strambio!$D$38*Strambio!$D$39,$F16-$G16,0)</f>
        <v>664.11684398413286</v>
      </c>
      <c r="I16" s="145">
        <f>SUMIFS(Strambio!$D:$D,Strambio!$B:$B,"Mutuo1",Strambio!$C:$C,"Rimborso",Strambio!$E:$E,"&lt;="&amp;$D16,Strambio!$F:$F,"&gt;="&amp;$D16)</f>
        <v>0</v>
      </c>
      <c r="J16" s="143">
        <f>IF($C16&lt;=Strambio!$D$38*Strambio!$D$39,H16+I16,0)</f>
        <v>664.11684398413286</v>
      </c>
      <c r="K16" s="142">
        <f>IF($C16&lt;=Strambio!$D$38*Strambio!$D$39,($K15-$H16-$I16),0)</f>
        <v>204018.31394722997</v>
      </c>
      <c r="L16" s="144">
        <v>0</v>
      </c>
      <c r="M16" s="143">
        <f>IF($C16&lt;=Strambio!$D$38*Strambio!$D$39,$G16+$L16,0)</f>
        <v>463.94684312675196</v>
      </c>
      <c r="N16" s="142">
        <f>IF($C16&lt;=Strambio!$D$38*Strambio!$D$39,$N15+L16+$G16,0)</f>
        <v>3279.0497570061884</v>
      </c>
      <c r="O16" s="141">
        <f>IF($C16&lt;=Strambio!$D$38*Strambio!$D$39,Strambio!$D$41,0)</f>
        <v>2.75</v>
      </c>
      <c r="P16" s="140">
        <f>IF($C16&lt;=Strambio!$D$38*Strambio!$D$39,($F16+$L16+O$10),0)</f>
        <v>1130.8136871108848</v>
      </c>
    </row>
    <row r="17" spans="1:16" x14ac:dyDescent="0.75">
      <c r="A17" s="139">
        <f t="shared" si="0"/>
        <v>2025</v>
      </c>
      <c r="B17" s="149">
        <f t="shared" si="1"/>
        <v>1</v>
      </c>
      <c r="C17" s="148">
        <f t="shared" si="2"/>
        <v>8</v>
      </c>
      <c r="D17" s="147">
        <f>EDATE(Strambio!$D$40,$C17-1)</f>
        <v>45928</v>
      </c>
      <c r="E17" s="146">
        <f>SUMIFS(Strambio!$D:$D,Strambio!$B:$B,"Mutuo1",Strambio!$C:$C,"Tasso",Strambio!$E:$E,"&lt;="&amp;$D17,Strambio!$F:$F,"&gt;="&amp;$D17)</f>
        <v>2.7199999999999998E-2</v>
      </c>
      <c r="F17" s="140">
        <f>IF($C17&lt;=Strambio!$D$38*Strambio!$D$39,PMT($E17/Strambio!$D$38,Strambio!$D$38*Strambio!$D$39-$C16,-$K16),0)</f>
        <v>1128.0636871108848</v>
      </c>
      <c r="G17" s="142">
        <f>IF($C17&lt;=Strambio!$D$38*Strambio!$D$39,$K16*$E17/Strambio!$D$38,0)</f>
        <v>462.44151161372127</v>
      </c>
      <c r="H17" s="142">
        <f>IF($C17&lt;=Strambio!$D$38*Strambio!$D$39,$F17-$G17,0)</f>
        <v>665.62217549716343</v>
      </c>
      <c r="I17" s="145">
        <f>SUMIFS(Strambio!$D:$D,Strambio!$B:$B,"Mutuo1",Strambio!$C:$C,"Rimborso",Strambio!$E:$E,"&lt;="&amp;$D17,Strambio!$F:$F,"&gt;="&amp;$D17)</f>
        <v>0</v>
      </c>
      <c r="J17" s="143">
        <f>IF($C17&lt;=Strambio!$D$38*Strambio!$D$39,H17+I17,0)</f>
        <v>665.62217549716343</v>
      </c>
      <c r="K17" s="142">
        <f>IF($C17&lt;=Strambio!$D$38*Strambio!$D$39,($K16-$H17-$I17),0)</f>
        <v>203352.69177173279</v>
      </c>
      <c r="L17" s="144">
        <v>0</v>
      </c>
      <c r="M17" s="143">
        <f>IF($C17&lt;=Strambio!$D$38*Strambio!$D$39,$G17+$L17,0)</f>
        <v>462.44151161372127</v>
      </c>
      <c r="N17" s="142">
        <f>IF($C17&lt;=Strambio!$D$38*Strambio!$D$39,$N16+L17+$G17,0)</f>
        <v>3741.4912686199095</v>
      </c>
      <c r="O17" s="141">
        <f>IF($C17&lt;=Strambio!$D$38*Strambio!$D$39,Strambio!$D$41,0)</f>
        <v>2.75</v>
      </c>
      <c r="P17" s="140">
        <f>IF($C17&lt;=Strambio!$D$38*Strambio!$D$39,($F17+$L17+O$10),0)</f>
        <v>1130.8136871108848</v>
      </c>
    </row>
    <row r="18" spans="1:16" x14ac:dyDescent="0.75">
      <c r="A18" s="139">
        <f t="shared" si="0"/>
        <v>2025</v>
      </c>
      <c r="B18" s="149">
        <f t="shared" si="1"/>
        <v>1</v>
      </c>
      <c r="C18" s="148">
        <f t="shared" si="2"/>
        <v>9</v>
      </c>
      <c r="D18" s="147">
        <f>EDATE(Strambio!$D$40,$C18-1)</f>
        <v>45958</v>
      </c>
      <c r="E18" s="146">
        <f>SUMIFS(Strambio!$D:$D,Strambio!$B:$B,"Mutuo1",Strambio!$C:$C,"Tasso",Strambio!$E:$E,"&lt;="&amp;$D18,Strambio!$F:$F,"&gt;="&amp;$D18)</f>
        <v>2.7199999999999998E-2</v>
      </c>
      <c r="F18" s="140">
        <f>IF($C18&lt;=Strambio!$D$38*Strambio!$D$39,PMT($E18/Strambio!$D$38,Strambio!$D$38*Strambio!$D$39-$C17,-$K17),0)</f>
        <v>1128.0636871108843</v>
      </c>
      <c r="G18" s="142">
        <f>IF($C18&lt;=Strambio!$D$38*Strambio!$D$39,$K17*$E18/Strambio!$D$38,0)</f>
        <v>460.93276801592765</v>
      </c>
      <c r="H18" s="142">
        <f>IF($C18&lt;=Strambio!$D$38*Strambio!$D$39,$F18-$G18,0)</f>
        <v>667.13091909495665</v>
      </c>
      <c r="I18" s="145">
        <f>SUMIFS(Strambio!$D:$D,Strambio!$B:$B,"Mutuo1",Strambio!$C:$C,"Rimborso",Strambio!$E:$E,"&lt;="&amp;$D18,Strambio!$F:$F,"&gt;="&amp;$D18)</f>
        <v>0</v>
      </c>
      <c r="J18" s="143">
        <f>IF($C18&lt;=Strambio!$D$38*Strambio!$D$39,H18+I18,0)</f>
        <v>667.13091909495665</v>
      </c>
      <c r="K18" s="142">
        <f>IF($C18&lt;=Strambio!$D$38*Strambio!$D$39,($K17-$H18-$I18),0)</f>
        <v>202685.56085263783</v>
      </c>
      <c r="L18" s="144">
        <v>0</v>
      </c>
      <c r="M18" s="143">
        <f>IF($C18&lt;=Strambio!$D$38*Strambio!$D$39,$G18+$L18,0)</f>
        <v>460.93276801592765</v>
      </c>
      <c r="N18" s="142">
        <f>IF($C18&lt;=Strambio!$D$38*Strambio!$D$39,$N17+L18+$G18,0)</f>
        <v>4202.4240366358372</v>
      </c>
      <c r="O18" s="141">
        <f>IF($C18&lt;=Strambio!$D$38*Strambio!$D$39,Strambio!$D$41,0)</f>
        <v>2.75</v>
      </c>
      <c r="P18" s="140">
        <f>IF($C18&lt;=Strambio!$D$38*Strambio!$D$39,($F18+$L18+O$10),0)</f>
        <v>1130.8136871108843</v>
      </c>
    </row>
    <row r="19" spans="1:16" x14ac:dyDescent="0.75">
      <c r="A19" s="139">
        <f t="shared" si="0"/>
        <v>2025</v>
      </c>
      <c r="B19" s="149">
        <f t="shared" si="1"/>
        <v>1</v>
      </c>
      <c r="C19" s="148">
        <f t="shared" si="2"/>
        <v>10</v>
      </c>
      <c r="D19" s="147">
        <f>EDATE(Strambio!$D$40,$C19-1)</f>
        <v>45989</v>
      </c>
      <c r="E19" s="146">
        <f>SUMIFS(Strambio!$D:$D,Strambio!$B:$B,"Mutuo1",Strambio!$C:$C,"Tasso",Strambio!$E:$E,"&lt;="&amp;$D19,Strambio!$F:$F,"&gt;="&amp;$D19)</f>
        <v>2.7199999999999998E-2</v>
      </c>
      <c r="F19" s="140">
        <f>IF($C19&lt;=Strambio!$D$38*Strambio!$D$39,PMT($E19/Strambio!$D$38,Strambio!$D$38*Strambio!$D$39-$C18,-$K18),0)</f>
        <v>1128.0636871108845</v>
      </c>
      <c r="G19" s="142">
        <f>IF($C19&lt;=Strambio!$D$38*Strambio!$D$39,$K18*$E19/Strambio!$D$38,0)</f>
        <v>459.42060459931241</v>
      </c>
      <c r="H19" s="142">
        <f>IF($C19&lt;=Strambio!$D$38*Strambio!$D$39,$F19-$G19,0)</f>
        <v>668.64308251157217</v>
      </c>
      <c r="I19" s="145">
        <f>SUMIFS(Strambio!$D:$D,Strambio!$B:$B,"Mutuo1",Strambio!$C:$C,"Rimborso",Strambio!$E:$E,"&lt;="&amp;$D19,Strambio!$F:$F,"&gt;="&amp;$D19)</f>
        <v>0</v>
      </c>
      <c r="J19" s="143">
        <f>IF($C19&lt;=Strambio!$D$38*Strambio!$D$39,H19+I19,0)</f>
        <v>668.64308251157217</v>
      </c>
      <c r="K19" s="142">
        <f>IF($C19&lt;=Strambio!$D$38*Strambio!$D$39,($K18-$H19-$I19),0)</f>
        <v>202016.91777012625</v>
      </c>
      <c r="L19" s="144">
        <v>0</v>
      </c>
      <c r="M19" s="143">
        <f>IF($C19&lt;=Strambio!$D$38*Strambio!$D$39,$G19+$L19,0)</f>
        <v>459.42060459931241</v>
      </c>
      <c r="N19" s="142">
        <f>IF($C19&lt;=Strambio!$D$38*Strambio!$D$39,$N18+L19+$G19,0)</f>
        <v>4661.8446412351495</v>
      </c>
      <c r="O19" s="141">
        <f>IF($C19&lt;=Strambio!$D$38*Strambio!$D$39,Strambio!$D$41,0)</f>
        <v>2.75</v>
      </c>
      <c r="P19" s="140">
        <f>IF($C19&lt;=Strambio!$D$38*Strambio!$D$39,($F19+$L19+O$10),0)</f>
        <v>1130.8136871108845</v>
      </c>
    </row>
    <row r="20" spans="1:16" x14ac:dyDescent="0.75">
      <c r="A20" s="139">
        <f t="shared" si="0"/>
        <v>2025</v>
      </c>
      <c r="B20" s="149">
        <f t="shared" si="1"/>
        <v>1</v>
      </c>
      <c r="C20" s="148">
        <f t="shared" si="2"/>
        <v>11</v>
      </c>
      <c r="D20" s="147">
        <f>EDATE(Strambio!$D$40,$C20-1)</f>
        <v>46019</v>
      </c>
      <c r="E20" s="146">
        <f>SUMIFS(Strambio!$D:$D,Strambio!$B:$B,"Mutuo1",Strambio!$C:$C,"Tasso",Strambio!$E:$E,"&lt;="&amp;$D20,Strambio!$F:$F,"&gt;="&amp;$D20)</f>
        <v>2.7199999999999998E-2</v>
      </c>
      <c r="F20" s="140">
        <f>IF($C20&lt;=Strambio!$D$38*Strambio!$D$39,PMT($E20/Strambio!$D$38,Strambio!$D$38*Strambio!$D$39-$C19,-$K19),0)</f>
        <v>1128.0636871108848</v>
      </c>
      <c r="G20" s="142">
        <f>IF($C20&lt;=Strambio!$D$38*Strambio!$D$39,$K19*$E20/Strambio!$D$38,0)</f>
        <v>457.90501361228615</v>
      </c>
      <c r="H20" s="142">
        <f>IF($C20&lt;=Strambio!$D$38*Strambio!$D$39,$F20-$G20,0)</f>
        <v>670.15867349859855</v>
      </c>
      <c r="I20" s="145">
        <f>SUMIFS(Strambio!$D:$D,Strambio!$B:$B,"Mutuo1",Strambio!$C:$C,"Rimborso",Strambio!$E:$E,"&lt;="&amp;$D20,Strambio!$F:$F,"&gt;="&amp;$D20)</f>
        <v>0</v>
      </c>
      <c r="J20" s="143">
        <f>IF($C20&lt;=Strambio!$D$38*Strambio!$D$39,H20+I20,0)</f>
        <v>670.15867349859855</v>
      </c>
      <c r="K20" s="142">
        <f>IF($C20&lt;=Strambio!$D$38*Strambio!$D$39,($K19-$H20-$I20),0)</f>
        <v>201346.75909662765</v>
      </c>
      <c r="L20" s="144">
        <v>0</v>
      </c>
      <c r="M20" s="143">
        <f>IF($C20&lt;=Strambio!$D$38*Strambio!$D$39,$G20+$L20,0)</f>
        <v>457.90501361228615</v>
      </c>
      <c r="N20" s="142">
        <f>IF($C20&lt;=Strambio!$D$38*Strambio!$D$39,$N19+L20+$G20,0)</f>
        <v>5119.7496548474355</v>
      </c>
      <c r="O20" s="141">
        <f>IF($C20&lt;=Strambio!$D$38*Strambio!$D$39,Strambio!$D$41,0)</f>
        <v>2.75</v>
      </c>
      <c r="P20" s="140">
        <f>IF($C20&lt;=Strambio!$D$38*Strambio!$D$39,($F20+$L20+O$10),0)</f>
        <v>1130.8136871108848</v>
      </c>
    </row>
    <row r="21" spans="1:16" x14ac:dyDescent="0.75">
      <c r="A21" s="139">
        <f t="shared" si="0"/>
        <v>2026</v>
      </c>
      <c r="B21" s="149">
        <f t="shared" si="1"/>
        <v>1</v>
      </c>
      <c r="C21" s="148">
        <f t="shared" si="2"/>
        <v>12</v>
      </c>
      <c r="D21" s="147">
        <f>EDATE(Strambio!$D$40,$C21-1)</f>
        <v>46050</v>
      </c>
      <c r="E21" s="146">
        <f>SUMIFS(Strambio!$D:$D,Strambio!$B:$B,"Mutuo1",Strambio!$C:$C,"Tasso",Strambio!$E:$E,"&lt;="&amp;$D21,Strambio!$F:$F,"&gt;="&amp;$D21)</f>
        <v>2.7199999999999998E-2</v>
      </c>
      <c r="F21" s="140">
        <f>IF($C21&lt;=Strambio!$D$38*Strambio!$D$39,PMT($E21/Strambio!$D$38,Strambio!$D$38*Strambio!$D$39-$C20,-$K20),0)</f>
        <v>1128.0636871108845</v>
      </c>
      <c r="G21" s="142">
        <f>IF($C21&lt;=Strambio!$D$38*Strambio!$D$39,$K20*$E21/Strambio!$D$38,0)</f>
        <v>456.38598728568928</v>
      </c>
      <c r="H21" s="142">
        <f>IF($C21&lt;=Strambio!$D$38*Strambio!$D$39,$F21-$G21,0)</f>
        <v>671.6776998251953</v>
      </c>
      <c r="I21" s="145">
        <f>SUMIFS(Strambio!$D:$D,Strambio!$B:$B,"Mutuo1",Strambio!$C:$C,"Rimborso",Strambio!$E:$E,"&lt;="&amp;$D21,Strambio!$F:$F,"&gt;="&amp;$D21)</f>
        <v>0</v>
      </c>
      <c r="J21" s="143">
        <f>IF($C21&lt;=Strambio!$D$38*Strambio!$D$39,H21+I21,0)</f>
        <v>671.6776998251953</v>
      </c>
      <c r="K21" s="142">
        <f>IF($C21&lt;=Strambio!$D$38*Strambio!$D$39,($K20-$H21-$I21),0)</f>
        <v>200675.08139680244</v>
      </c>
      <c r="L21" s="144">
        <v>0</v>
      </c>
      <c r="M21" s="143">
        <f>IF($C21&lt;=Strambio!$D$38*Strambio!$D$39,$G21+$L21,0)</f>
        <v>456.38598728568928</v>
      </c>
      <c r="N21" s="142">
        <f>IF($C21&lt;=Strambio!$D$38*Strambio!$D$39,$N20+L21+$G21,0)</f>
        <v>5576.1356421331247</v>
      </c>
      <c r="O21" s="141">
        <f>IF($C21&lt;=Strambio!$D$38*Strambio!$D$39,Strambio!$D$41,0)</f>
        <v>2.75</v>
      </c>
      <c r="P21" s="140">
        <f>IF($C21&lt;=Strambio!$D$38*Strambio!$D$39,($F21+$L21+O$10),0)</f>
        <v>1130.8136871108845</v>
      </c>
    </row>
    <row r="22" spans="1:16" x14ac:dyDescent="0.75">
      <c r="A22" s="139">
        <f t="shared" si="0"/>
        <v>2026</v>
      </c>
      <c r="B22" s="149">
        <f t="shared" si="1"/>
        <v>2</v>
      </c>
      <c r="C22" s="148">
        <f t="shared" si="2"/>
        <v>13</v>
      </c>
      <c r="D22" s="147">
        <f>EDATE(Strambio!$D$40,$C22-1)</f>
        <v>46081</v>
      </c>
      <c r="E22" s="146">
        <f>SUMIFS(Strambio!$D:$D,Strambio!$B:$B,"Mutuo1",Strambio!$C:$C,"Tasso",Strambio!$E:$E,"&lt;="&amp;$D22,Strambio!$F:$F,"&gt;="&amp;$D22)</f>
        <v>2.7199999999999998E-2</v>
      </c>
      <c r="F22" s="140">
        <f>IF($C22&lt;=Strambio!$D$38*Strambio!$D$39,PMT($E22/Strambio!$D$38,Strambio!$D$38*Strambio!$D$39-$C21,-$K21),0)</f>
        <v>1128.0636871108845</v>
      </c>
      <c r="G22" s="142">
        <f>IF($C22&lt;=Strambio!$D$38*Strambio!$D$39,$K21*$E22/Strambio!$D$38,0)</f>
        <v>454.86351783275217</v>
      </c>
      <c r="H22" s="142">
        <f>IF($C22&lt;=Strambio!$D$38*Strambio!$D$39,$F22-$G22,0)</f>
        <v>673.20016927813231</v>
      </c>
      <c r="I22" s="145">
        <f>SUMIFS(Strambio!$D:$D,Strambio!$B:$B,"Mutuo1",Strambio!$C:$C,"Rimborso",Strambio!$E:$E,"&lt;="&amp;$D22,Strambio!$F:$F,"&gt;="&amp;$D22)</f>
        <v>0</v>
      </c>
      <c r="J22" s="143">
        <f>IF($C22&lt;=Strambio!$D$38*Strambio!$D$39,H22+I22,0)</f>
        <v>673.20016927813231</v>
      </c>
      <c r="K22" s="142">
        <f>IF($C22&lt;=Strambio!$D$38*Strambio!$D$39,($K21-$H22-$I22),0)</f>
        <v>200001.88122752431</v>
      </c>
      <c r="L22" s="144">
        <v>0</v>
      </c>
      <c r="M22" s="143">
        <f>IF($C22&lt;=Strambio!$D$38*Strambio!$D$39,$G22+$L22,0)</f>
        <v>454.86351783275217</v>
      </c>
      <c r="N22" s="142">
        <f>IF($C22&lt;=Strambio!$D$38*Strambio!$D$39,$N21+L22+$G22,0)</f>
        <v>6030.999159965877</v>
      </c>
      <c r="O22" s="141">
        <f>IF($C22&lt;=Strambio!$D$38*Strambio!$D$39,Strambio!$D$41,0)</f>
        <v>2.75</v>
      </c>
      <c r="P22" s="140">
        <f>IF($C22&lt;=Strambio!$D$38*Strambio!$D$39,($F22+$L22+O$10),0)</f>
        <v>1130.8136871108845</v>
      </c>
    </row>
    <row r="23" spans="1:16" x14ac:dyDescent="0.75">
      <c r="A23" s="139">
        <f t="shared" si="0"/>
        <v>2026</v>
      </c>
      <c r="B23" s="149">
        <f t="shared" si="1"/>
        <v>2</v>
      </c>
      <c r="C23" s="148">
        <f t="shared" si="2"/>
        <v>14</v>
      </c>
      <c r="D23" s="147">
        <f>EDATE(Strambio!$D$40,$C23-1)</f>
        <v>46109</v>
      </c>
      <c r="E23" s="146">
        <f>SUMIFS(Strambio!$D:$D,Strambio!$B:$B,"Mutuo1",Strambio!$C:$C,"Tasso",Strambio!$E:$E,"&lt;="&amp;$D23,Strambio!$F:$F,"&gt;="&amp;$D23)</f>
        <v>2.7199999999999998E-2</v>
      </c>
      <c r="F23" s="140">
        <f>IF($C23&lt;=Strambio!$D$38*Strambio!$D$39,PMT($E23/Strambio!$D$38,Strambio!$D$38*Strambio!$D$39-$C22,-$K22),0)</f>
        <v>1128.0636871108843</v>
      </c>
      <c r="G23" s="142">
        <f>IF($C23&lt;=Strambio!$D$38*Strambio!$D$39,$K22*$E23/Strambio!$D$38,0)</f>
        <v>453.33759744905507</v>
      </c>
      <c r="H23" s="142">
        <f>IF($C23&lt;=Strambio!$D$38*Strambio!$D$39,$F23-$G23,0)</f>
        <v>674.72608966182929</v>
      </c>
      <c r="I23" s="145">
        <f>SUMIFS(Strambio!$D:$D,Strambio!$B:$B,"Mutuo1",Strambio!$C:$C,"Rimborso",Strambio!$E:$E,"&lt;="&amp;$D23,Strambio!$F:$F,"&gt;="&amp;$D23)</f>
        <v>0</v>
      </c>
      <c r="J23" s="143">
        <f>IF($C23&lt;=Strambio!$D$38*Strambio!$D$39,H23+I23,0)</f>
        <v>674.72608966182929</v>
      </c>
      <c r="K23" s="142">
        <f>IF($C23&lt;=Strambio!$D$38*Strambio!$D$39,($K22-$H23-$I23),0)</f>
        <v>199327.15513786249</v>
      </c>
      <c r="L23" s="144">
        <v>0</v>
      </c>
      <c r="M23" s="143">
        <f>IF($C23&lt;=Strambio!$D$38*Strambio!$D$39,$G23+$L23,0)</f>
        <v>453.33759744905507</v>
      </c>
      <c r="N23" s="142">
        <f>IF($C23&lt;=Strambio!$D$38*Strambio!$D$39,$N22+L23+$G23,0)</f>
        <v>6484.3367574149324</v>
      </c>
      <c r="O23" s="141">
        <f>IF($C23&lt;=Strambio!$D$38*Strambio!$D$39,Strambio!$D$41,0)</f>
        <v>2.75</v>
      </c>
      <c r="P23" s="140">
        <f>IF($C23&lt;=Strambio!$D$38*Strambio!$D$39,($F23+$L23+O$10),0)</f>
        <v>1130.8136871108843</v>
      </c>
    </row>
    <row r="24" spans="1:16" x14ac:dyDescent="0.75">
      <c r="A24" s="139">
        <f t="shared" si="0"/>
        <v>2026</v>
      </c>
      <c r="B24" s="149">
        <f t="shared" si="1"/>
        <v>2</v>
      </c>
      <c r="C24" s="148">
        <f t="shared" si="2"/>
        <v>15</v>
      </c>
      <c r="D24" s="147">
        <f>EDATE(Strambio!$D$40,$C24-1)</f>
        <v>46140</v>
      </c>
      <c r="E24" s="146">
        <f>SUMIFS(Strambio!$D:$D,Strambio!$B:$B,"Mutuo1",Strambio!$C:$C,"Tasso",Strambio!$E:$E,"&lt;="&amp;$D24,Strambio!$F:$F,"&gt;="&amp;$D24)</f>
        <v>2.7199999999999998E-2</v>
      </c>
      <c r="F24" s="140">
        <f>IF($C24&lt;=Strambio!$D$38*Strambio!$D$39,PMT($E24/Strambio!$D$38,Strambio!$D$38*Strambio!$D$39-$C23,-$K23),0)</f>
        <v>1128.0636871108843</v>
      </c>
      <c r="G24" s="142">
        <f>IF($C24&lt;=Strambio!$D$38*Strambio!$D$39,$K23*$E24/Strambio!$D$38,0)</f>
        <v>451.80821831248824</v>
      </c>
      <c r="H24" s="142">
        <f>IF($C24&lt;=Strambio!$D$38*Strambio!$D$39,$F24-$G24,0)</f>
        <v>676.25546879839612</v>
      </c>
      <c r="I24" s="145">
        <f>SUMIFS(Strambio!$D:$D,Strambio!$B:$B,"Mutuo1",Strambio!$C:$C,"Rimborso",Strambio!$E:$E,"&lt;="&amp;$D24,Strambio!$F:$F,"&gt;="&amp;$D24)</f>
        <v>0</v>
      </c>
      <c r="J24" s="143">
        <f>IF($C24&lt;=Strambio!$D$38*Strambio!$D$39,H24+I24,0)</f>
        <v>676.25546879839612</v>
      </c>
      <c r="K24" s="142">
        <f>IF($C24&lt;=Strambio!$D$38*Strambio!$D$39,($K23-$H24-$I24),0)</f>
        <v>198650.89966906409</v>
      </c>
      <c r="L24" s="144">
        <v>0</v>
      </c>
      <c r="M24" s="143">
        <f>IF($C24&lt;=Strambio!$D$38*Strambio!$D$39,$G24+$L24,0)</f>
        <v>451.80821831248824</v>
      </c>
      <c r="N24" s="142">
        <f>IF($C24&lt;=Strambio!$D$38*Strambio!$D$39,$N23+L24+$G24,0)</f>
        <v>6936.1449757274204</v>
      </c>
      <c r="O24" s="141">
        <f>IF($C24&lt;=Strambio!$D$38*Strambio!$D$39,Strambio!$D$41,0)</f>
        <v>2.75</v>
      </c>
      <c r="P24" s="140">
        <f>IF($C24&lt;=Strambio!$D$38*Strambio!$D$39,($F24+$L24+O$10),0)</f>
        <v>1130.8136871108843</v>
      </c>
    </row>
    <row r="25" spans="1:16" x14ac:dyDescent="0.75">
      <c r="A25" s="139">
        <f t="shared" si="0"/>
        <v>2026</v>
      </c>
      <c r="B25" s="149">
        <f t="shared" si="1"/>
        <v>2</v>
      </c>
      <c r="C25" s="148">
        <f t="shared" si="2"/>
        <v>16</v>
      </c>
      <c r="D25" s="147">
        <f>EDATE(Strambio!$D$40,$C25-1)</f>
        <v>46170</v>
      </c>
      <c r="E25" s="146">
        <f>SUMIFS(Strambio!$D:$D,Strambio!$B:$B,"Mutuo1",Strambio!$C:$C,"Tasso",Strambio!$E:$E,"&lt;="&amp;$D25,Strambio!$F:$F,"&gt;="&amp;$D25)</f>
        <v>2.7199999999999998E-2</v>
      </c>
      <c r="F25" s="140">
        <f>IF($C25&lt;=Strambio!$D$38*Strambio!$D$39,PMT($E25/Strambio!$D$38,Strambio!$D$38*Strambio!$D$39-$C24,-$K24),0)</f>
        <v>1128.0636871108845</v>
      </c>
      <c r="G25" s="142">
        <f>IF($C25&lt;=Strambio!$D$38*Strambio!$D$39,$K24*$E25/Strambio!$D$38,0)</f>
        <v>450.27537258321195</v>
      </c>
      <c r="H25" s="142">
        <f>IF($C25&lt;=Strambio!$D$38*Strambio!$D$39,$F25-$G25,0)</f>
        <v>677.78831452767258</v>
      </c>
      <c r="I25" s="145">
        <f>SUMIFS(Strambio!$D:$D,Strambio!$B:$B,"Mutuo1",Strambio!$C:$C,"Rimborso",Strambio!$E:$E,"&lt;="&amp;$D25,Strambio!$F:$F,"&gt;="&amp;$D25)</f>
        <v>0</v>
      </c>
      <c r="J25" s="143">
        <f>IF($C25&lt;=Strambio!$D$38*Strambio!$D$39,H25+I25,0)</f>
        <v>677.78831452767258</v>
      </c>
      <c r="K25" s="142">
        <f>IF($C25&lt;=Strambio!$D$38*Strambio!$D$39,($K24-$H25-$I25),0)</f>
        <v>197973.11135453641</v>
      </c>
      <c r="L25" s="144">
        <v>0</v>
      </c>
      <c r="M25" s="143">
        <f>IF($C25&lt;=Strambio!$D$38*Strambio!$D$39,$G25+$L25,0)</f>
        <v>450.27537258321195</v>
      </c>
      <c r="N25" s="142">
        <f>IF($C25&lt;=Strambio!$D$38*Strambio!$D$39,$N24+L25+$G25,0)</f>
        <v>7386.4203483106321</v>
      </c>
      <c r="O25" s="141">
        <f>IF($C25&lt;=Strambio!$D$38*Strambio!$D$39,Strambio!$D$41,0)</f>
        <v>2.75</v>
      </c>
      <c r="P25" s="140">
        <f>IF($C25&lt;=Strambio!$D$38*Strambio!$D$39,($F25+$L25+O$10),0)</f>
        <v>1130.8136871108845</v>
      </c>
    </row>
    <row r="26" spans="1:16" x14ac:dyDescent="0.75">
      <c r="A26" s="139">
        <f t="shared" si="0"/>
        <v>2026</v>
      </c>
      <c r="B26" s="149">
        <f t="shared" si="1"/>
        <v>2</v>
      </c>
      <c r="C26" s="148">
        <f t="shared" si="2"/>
        <v>17</v>
      </c>
      <c r="D26" s="147">
        <f>EDATE(Strambio!$D$40,$C26-1)</f>
        <v>46201</v>
      </c>
      <c r="E26" s="146">
        <f>SUMIFS(Strambio!$D:$D,Strambio!$B:$B,"Mutuo1",Strambio!$C:$C,"Tasso",Strambio!$E:$E,"&lt;="&amp;$D26,Strambio!$F:$F,"&gt;="&amp;$D26)</f>
        <v>2.7199999999999998E-2</v>
      </c>
      <c r="F26" s="140">
        <f>IF($C26&lt;=Strambio!$D$38*Strambio!$D$39,PMT($E26/Strambio!$D$38,Strambio!$D$38*Strambio!$D$39-$C25,-$K25),0)</f>
        <v>1128.0636871108843</v>
      </c>
      <c r="G26" s="142">
        <f>IF($C26&lt;=Strambio!$D$38*Strambio!$D$39,$K25*$E26/Strambio!$D$38,0)</f>
        <v>448.73905240361586</v>
      </c>
      <c r="H26" s="142">
        <f>IF($C26&lt;=Strambio!$D$38*Strambio!$D$39,$F26-$G26,0)</f>
        <v>679.32463470726839</v>
      </c>
      <c r="I26" s="145">
        <f>SUMIFS(Strambio!$D:$D,Strambio!$B:$B,"Mutuo1",Strambio!$C:$C,"Rimborso",Strambio!$E:$E,"&lt;="&amp;$D26,Strambio!$F:$F,"&gt;="&amp;$D26)</f>
        <v>0</v>
      </c>
      <c r="J26" s="143">
        <f>IF($C26&lt;=Strambio!$D$38*Strambio!$D$39,H26+I26,0)</f>
        <v>679.32463470726839</v>
      </c>
      <c r="K26" s="142">
        <f>IF($C26&lt;=Strambio!$D$38*Strambio!$D$39,($K25-$H26-$I26),0)</f>
        <v>197293.78671982914</v>
      </c>
      <c r="L26" s="144">
        <v>0</v>
      </c>
      <c r="M26" s="143">
        <f>IF($C26&lt;=Strambio!$D$38*Strambio!$D$39,$G26+$L26,0)</f>
        <v>448.73905240361586</v>
      </c>
      <c r="N26" s="142">
        <f>IF($C26&lt;=Strambio!$D$38*Strambio!$D$39,$N25+L26+$G26,0)</f>
        <v>7835.1594007142476</v>
      </c>
      <c r="O26" s="141">
        <f>IF($C26&lt;=Strambio!$D$38*Strambio!$D$39,Strambio!$D$41,0)</f>
        <v>2.75</v>
      </c>
      <c r="P26" s="140">
        <f>IF($C26&lt;=Strambio!$D$38*Strambio!$D$39,($F26+$L26+O$10),0)</f>
        <v>1130.8136871108843</v>
      </c>
    </row>
    <row r="27" spans="1:16" x14ac:dyDescent="0.75">
      <c r="A27" s="139">
        <f t="shared" si="0"/>
        <v>2026</v>
      </c>
      <c r="B27" s="149">
        <f t="shared" si="1"/>
        <v>2</v>
      </c>
      <c r="C27" s="148">
        <f t="shared" si="2"/>
        <v>18</v>
      </c>
      <c r="D27" s="147">
        <f>EDATE(Strambio!$D$40,$C27-1)</f>
        <v>46231</v>
      </c>
      <c r="E27" s="146">
        <f>SUMIFS(Strambio!$D:$D,Strambio!$B:$B,"Mutuo1",Strambio!$C:$C,"Tasso",Strambio!$E:$E,"&lt;="&amp;$D27,Strambio!$F:$F,"&gt;="&amp;$D27)</f>
        <v>2.7199999999999998E-2</v>
      </c>
      <c r="F27" s="140">
        <f>IF($C27&lt;=Strambio!$D$38*Strambio!$D$39,PMT($E27/Strambio!$D$38,Strambio!$D$38*Strambio!$D$39-$C26,-$K26),0)</f>
        <v>1128.0636871108843</v>
      </c>
      <c r="G27" s="142">
        <f>IF($C27&lt;=Strambio!$D$38*Strambio!$D$39,$K26*$E27/Strambio!$D$38,0)</f>
        <v>447.19924989827933</v>
      </c>
      <c r="H27" s="142">
        <f>IF($C27&lt;=Strambio!$D$38*Strambio!$D$39,$F27-$G27,0)</f>
        <v>680.86443721260503</v>
      </c>
      <c r="I27" s="145">
        <f>SUMIFS(Strambio!$D:$D,Strambio!$B:$B,"Mutuo1",Strambio!$C:$C,"Rimborso",Strambio!$E:$E,"&lt;="&amp;$D27,Strambio!$F:$F,"&gt;="&amp;$D27)</f>
        <v>0</v>
      </c>
      <c r="J27" s="143">
        <f>IF($C27&lt;=Strambio!$D$38*Strambio!$D$39,H27+I27,0)</f>
        <v>680.86443721260503</v>
      </c>
      <c r="K27" s="142">
        <f>IF($C27&lt;=Strambio!$D$38*Strambio!$D$39,($K26-$H27-$I27),0)</f>
        <v>196612.92228261652</v>
      </c>
      <c r="L27" s="144">
        <v>0</v>
      </c>
      <c r="M27" s="143">
        <f>IF($C27&lt;=Strambio!$D$38*Strambio!$D$39,$G27+$L27,0)</f>
        <v>447.19924989827933</v>
      </c>
      <c r="N27" s="142">
        <f>IF($C27&lt;=Strambio!$D$38*Strambio!$D$39,$N26+L27+$G27,0)</f>
        <v>8282.3586506125266</v>
      </c>
      <c r="O27" s="141">
        <f>IF($C27&lt;=Strambio!$D$38*Strambio!$D$39,Strambio!$D$41,0)</f>
        <v>2.75</v>
      </c>
      <c r="P27" s="140">
        <f>IF($C27&lt;=Strambio!$D$38*Strambio!$D$39,($F27+$L27+O$10),0)</f>
        <v>1130.8136871108843</v>
      </c>
    </row>
    <row r="28" spans="1:16" x14ac:dyDescent="0.75">
      <c r="A28" s="139">
        <f t="shared" si="0"/>
        <v>2026</v>
      </c>
      <c r="B28" s="149">
        <f t="shared" si="1"/>
        <v>2</v>
      </c>
      <c r="C28" s="148">
        <f t="shared" si="2"/>
        <v>19</v>
      </c>
      <c r="D28" s="147">
        <f>EDATE(Strambio!$D$40,$C28-1)</f>
        <v>46262</v>
      </c>
      <c r="E28" s="146">
        <f>SUMIFS(Strambio!$D:$D,Strambio!$B:$B,"Mutuo1",Strambio!$C:$C,"Tasso",Strambio!$E:$E,"&lt;="&amp;$D28,Strambio!$F:$F,"&gt;="&amp;$D28)</f>
        <v>2.7199999999999998E-2</v>
      </c>
      <c r="F28" s="140">
        <f>IF($C28&lt;=Strambio!$D$38*Strambio!$D$39,PMT($E28/Strambio!$D$38,Strambio!$D$38*Strambio!$D$39-$C27,-$K27),0)</f>
        <v>1128.0636871108841</v>
      </c>
      <c r="G28" s="142">
        <f>IF($C28&lt;=Strambio!$D$38*Strambio!$D$39,$K27*$E28/Strambio!$D$38,0)</f>
        <v>445.65595717393074</v>
      </c>
      <c r="H28" s="142">
        <f>IF($C28&lt;=Strambio!$D$38*Strambio!$D$39,$F28-$G28,0)</f>
        <v>682.40772993695327</v>
      </c>
      <c r="I28" s="145">
        <f>SUMIFS(Strambio!$D:$D,Strambio!$B:$B,"Mutuo1",Strambio!$C:$C,"Rimborso",Strambio!$E:$E,"&lt;="&amp;$D28,Strambio!$F:$F,"&gt;="&amp;$D28)</f>
        <v>0</v>
      </c>
      <c r="J28" s="143">
        <f>IF($C28&lt;=Strambio!$D$38*Strambio!$D$39,H28+I28,0)</f>
        <v>682.40772993695327</v>
      </c>
      <c r="K28" s="142">
        <f>IF($C28&lt;=Strambio!$D$38*Strambio!$D$39,($K27-$H28-$I28),0)</f>
        <v>195930.51455267955</v>
      </c>
      <c r="L28" s="144">
        <v>0</v>
      </c>
      <c r="M28" s="143">
        <f>IF($C28&lt;=Strambio!$D$38*Strambio!$D$39,$G28+$L28,0)</f>
        <v>445.65595717393074</v>
      </c>
      <c r="N28" s="142">
        <f>IF($C28&lt;=Strambio!$D$38*Strambio!$D$39,$N27+L28+$G28,0)</f>
        <v>8728.0146077864574</v>
      </c>
      <c r="O28" s="141">
        <f>IF($C28&lt;=Strambio!$D$38*Strambio!$D$39,Strambio!$D$41,0)</f>
        <v>2.75</v>
      </c>
      <c r="P28" s="140">
        <f>IF($C28&lt;=Strambio!$D$38*Strambio!$D$39,($F28+$L28+O$10),0)</f>
        <v>1130.8136871108841</v>
      </c>
    </row>
    <row r="29" spans="1:16" x14ac:dyDescent="0.75">
      <c r="A29" s="139">
        <f t="shared" si="0"/>
        <v>2026</v>
      </c>
      <c r="B29" s="149">
        <f t="shared" si="1"/>
        <v>2</v>
      </c>
      <c r="C29" s="148">
        <f t="shared" si="2"/>
        <v>20</v>
      </c>
      <c r="D29" s="147">
        <f>EDATE(Strambio!$D$40,$C29-1)</f>
        <v>46293</v>
      </c>
      <c r="E29" s="146">
        <f>SUMIFS(Strambio!$D:$D,Strambio!$B:$B,"Mutuo1",Strambio!$C:$C,"Tasso",Strambio!$E:$E,"&lt;="&amp;$D29,Strambio!$F:$F,"&gt;="&amp;$D29)</f>
        <v>2.7199999999999998E-2</v>
      </c>
      <c r="F29" s="140">
        <f>IF($C29&lt;=Strambio!$D$38*Strambio!$D$39,PMT($E29/Strambio!$D$38,Strambio!$D$38*Strambio!$D$39-$C28,-$K28),0)</f>
        <v>1128.0636871108843</v>
      </c>
      <c r="G29" s="142">
        <f>IF($C29&lt;=Strambio!$D$38*Strambio!$D$39,$K28*$E29/Strambio!$D$38,0)</f>
        <v>444.109166319407</v>
      </c>
      <c r="H29" s="142">
        <f>IF($C29&lt;=Strambio!$D$38*Strambio!$D$39,$F29-$G29,0)</f>
        <v>683.95452079147731</v>
      </c>
      <c r="I29" s="145">
        <f>SUMIFS(Strambio!$D:$D,Strambio!$B:$B,"Mutuo1",Strambio!$C:$C,"Rimborso",Strambio!$E:$E,"&lt;="&amp;$D29,Strambio!$F:$F,"&gt;="&amp;$D29)</f>
        <v>0</v>
      </c>
      <c r="J29" s="143">
        <f>IF($C29&lt;=Strambio!$D$38*Strambio!$D$39,H29+I29,0)</f>
        <v>683.95452079147731</v>
      </c>
      <c r="K29" s="142">
        <f>IF($C29&lt;=Strambio!$D$38*Strambio!$D$39,($K28-$H29-$I29),0)</f>
        <v>195246.56003188808</v>
      </c>
      <c r="L29" s="144">
        <v>0</v>
      </c>
      <c r="M29" s="143">
        <f>IF($C29&lt;=Strambio!$D$38*Strambio!$D$39,$G29+$L29,0)</f>
        <v>444.109166319407</v>
      </c>
      <c r="N29" s="142">
        <f>IF($C29&lt;=Strambio!$D$38*Strambio!$D$39,$N28+L29+$G29,0)</f>
        <v>9172.1237741058649</v>
      </c>
      <c r="O29" s="141">
        <f>IF($C29&lt;=Strambio!$D$38*Strambio!$D$39,Strambio!$D$41,0)</f>
        <v>2.75</v>
      </c>
      <c r="P29" s="140">
        <f>IF($C29&lt;=Strambio!$D$38*Strambio!$D$39,($F29+$L29+O$10),0)</f>
        <v>1130.8136871108843</v>
      </c>
    </row>
    <row r="30" spans="1:16" x14ac:dyDescent="0.75">
      <c r="A30" s="139">
        <f t="shared" si="0"/>
        <v>2026</v>
      </c>
      <c r="B30" s="149">
        <f t="shared" si="1"/>
        <v>2</v>
      </c>
      <c r="C30" s="148">
        <f t="shared" si="2"/>
        <v>21</v>
      </c>
      <c r="D30" s="147">
        <f>EDATE(Strambio!$D$40,$C30-1)</f>
        <v>46323</v>
      </c>
      <c r="E30" s="146">
        <f>SUMIFS(Strambio!$D:$D,Strambio!$B:$B,"Mutuo1",Strambio!$C:$C,"Tasso",Strambio!$E:$E,"&lt;="&amp;$D30,Strambio!$F:$F,"&gt;="&amp;$D30)</f>
        <v>2.7199999999999998E-2</v>
      </c>
      <c r="F30" s="140">
        <f>IF($C30&lt;=Strambio!$D$38*Strambio!$D$39,PMT($E30/Strambio!$D$38,Strambio!$D$38*Strambio!$D$39-$C29,-$K29),0)</f>
        <v>1128.0636871108843</v>
      </c>
      <c r="G30" s="142">
        <f>IF($C30&lt;=Strambio!$D$38*Strambio!$D$39,$K29*$E30/Strambio!$D$38,0)</f>
        <v>442.55886940561294</v>
      </c>
      <c r="H30" s="142">
        <f>IF($C30&lt;=Strambio!$D$38*Strambio!$D$39,$F30-$G30,0)</f>
        <v>685.50481770527131</v>
      </c>
      <c r="I30" s="145">
        <f>SUMIFS(Strambio!$D:$D,Strambio!$B:$B,"Mutuo1",Strambio!$C:$C,"Rimborso",Strambio!$E:$E,"&lt;="&amp;$D30,Strambio!$F:$F,"&gt;="&amp;$D30)</f>
        <v>0</v>
      </c>
      <c r="J30" s="143">
        <f>IF($C30&lt;=Strambio!$D$38*Strambio!$D$39,H30+I30,0)</f>
        <v>685.50481770527131</v>
      </c>
      <c r="K30" s="142">
        <f>IF($C30&lt;=Strambio!$D$38*Strambio!$D$39,($K29-$H30-$I30),0)</f>
        <v>194561.05521418279</v>
      </c>
      <c r="L30" s="144">
        <v>0</v>
      </c>
      <c r="M30" s="143">
        <f>IF($C30&lt;=Strambio!$D$38*Strambio!$D$39,$G30+$L30,0)</f>
        <v>442.55886940561294</v>
      </c>
      <c r="N30" s="142">
        <f>IF($C30&lt;=Strambio!$D$38*Strambio!$D$39,$N29+L30+$G30,0)</f>
        <v>9614.6826435114781</v>
      </c>
      <c r="O30" s="141">
        <f>IF($C30&lt;=Strambio!$D$38*Strambio!$D$39,Strambio!$D$41,0)</f>
        <v>2.75</v>
      </c>
      <c r="P30" s="140">
        <f>IF($C30&lt;=Strambio!$D$38*Strambio!$D$39,($F30+$L30+O$10),0)</f>
        <v>1130.8136871108843</v>
      </c>
    </row>
    <row r="31" spans="1:16" x14ac:dyDescent="0.75">
      <c r="A31" s="139">
        <f t="shared" si="0"/>
        <v>2026</v>
      </c>
      <c r="B31" s="149">
        <f t="shared" si="1"/>
        <v>2</v>
      </c>
      <c r="C31" s="148">
        <f t="shared" si="2"/>
        <v>22</v>
      </c>
      <c r="D31" s="147">
        <f>EDATE(Strambio!$D$40,$C31-1)</f>
        <v>46354</v>
      </c>
      <c r="E31" s="146">
        <f>SUMIFS(Strambio!$D:$D,Strambio!$B:$B,"Mutuo1",Strambio!$C:$C,"Tasso",Strambio!$E:$E,"&lt;="&amp;$D31,Strambio!$F:$F,"&gt;="&amp;$D31)</f>
        <v>2.7199999999999998E-2</v>
      </c>
      <c r="F31" s="140">
        <f>IF($C31&lt;=Strambio!$D$38*Strambio!$D$39,PMT($E31/Strambio!$D$38,Strambio!$D$38*Strambio!$D$39-$C30,-$K30),0)</f>
        <v>1128.0636871108841</v>
      </c>
      <c r="G31" s="142">
        <f>IF($C31&lt;=Strambio!$D$38*Strambio!$D$39,$K30*$E31/Strambio!$D$38,0)</f>
        <v>441.00505848548096</v>
      </c>
      <c r="H31" s="142">
        <f>IF($C31&lt;=Strambio!$D$38*Strambio!$D$39,$F31-$G31,0)</f>
        <v>687.05862862540312</v>
      </c>
      <c r="I31" s="145">
        <f>SUMIFS(Strambio!$D:$D,Strambio!$B:$B,"Mutuo1",Strambio!$C:$C,"Rimborso",Strambio!$E:$E,"&lt;="&amp;$D31,Strambio!$F:$F,"&gt;="&amp;$D31)</f>
        <v>0</v>
      </c>
      <c r="J31" s="143">
        <f>IF($C31&lt;=Strambio!$D$38*Strambio!$D$39,H31+I31,0)</f>
        <v>687.05862862540312</v>
      </c>
      <c r="K31" s="142">
        <f>IF($C31&lt;=Strambio!$D$38*Strambio!$D$39,($K30-$H31-$I31),0)</f>
        <v>193873.99658555738</v>
      </c>
      <c r="L31" s="144">
        <v>0</v>
      </c>
      <c r="M31" s="143">
        <f>IF($C31&lt;=Strambio!$D$38*Strambio!$D$39,$G31+$L31,0)</f>
        <v>441.00505848548096</v>
      </c>
      <c r="N31" s="142">
        <f>IF($C31&lt;=Strambio!$D$38*Strambio!$D$39,$N30+L31+$G31,0)</f>
        <v>10055.68770199696</v>
      </c>
      <c r="O31" s="141">
        <f>IF($C31&lt;=Strambio!$D$38*Strambio!$D$39,Strambio!$D$41,0)</f>
        <v>2.75</v>
      </c>
      <c r="P31" s="140">
        <f>IF($C31&lt;=Strambio!$D$38*Strambio!$D$39,($F31+$L31+O$10),0)</f>
        <v>1130.8136871108841</v>
      </c>
    </row>
    <row r="32" spans="1:16" x14ac:dyDescent="0.75">
      <c r="A32" s="139">
        <f t="shared" si="0"/>
        <v>2026</v>
      </c>
      <c r="B32" s="149">
        <f t="shared" si="1"/>
        <v>2</v>
      </c>
      <c r="C32" s="148">
        <f t="shared" si="2"/>
        <v>23</v>
      </c>
      <c r="D32" s="147">
        <f>EDATE(Strambio!$D$40,$C32-1)</f>
        <v>46384</v>
      </c>
      <c r="E32" s="146">
        <f>SUMIFS(Strambio!$D:$D,Strambio!$B:$B,"Mutuo1",Strambio!$C:$C,"Tasso",Strambio!$E:$E,"&lt;="&amp;$D32,Strambio!$F:$F,"&gt;="&amp;$D32)</f>
        <v>2.7199999999999998E-2</v>
      </c>
      <c r="F32" s="140">
        <f>IF($C32&lt;=Strambio!$D$38*Strambio!$D$39,PMT($E32/Strambio!$D$38,Strambio!$D$38*Strambio!$D$39-$C31,-$K31),0)</f>
        <v>1128.0636871108841</v>
      </c>
      <c r="G32" s="142">
        <f>IF($C32&lt;=Strambio!$D$38*Strambio!$D$39,$K31*$E32/Strambio!$D$38,0)</f>
        <v>439.44772559393004</v>
      </c>
      <c r="H32" s="142">
        <f>IF($C32&lt;=Strambio!$D$38*Strambio!$D$39,$F32-$G32,0)</f>
        <v>688.61596151695403</v>
      </c>
      <c r="I32" s="145">
        <f>SUMIFS(Strambio!$D:$D,Strambio!$B:$B,"Mutuo1",Strambio!$C:$C,"Rimborso",Strambio!$E:$E,"&lt;="&amp;$D32,Strambio!$F:$F,"&gt;="&amp;$D32)</f>
        <v>0</v>
      </c>
      <c r="J32" s="143">
        <f>IF($C32&lt;=Strambio!$D$38*Strambio!$D$39,H32+I32,0)</f>
        <v>688.61596151695403</v>
      </c>
      <c r="K32" s="142">
        <f>IF($C32&lt;=Strambio!$D$38*Strambio!$D$39,($K31-$H32-$I32),0)</f>
        <v>193185.38062404044</v>
      </c>
      <c r="L32" s="144">
        <v>0</v>
      </c>
      <c r="M32" s="143">
        <f>IF($C32&lt;=Strambio!$D$38*Strambio!$D$39,$G32+$L32,0)</f>
        <v>439.44772559393004</v>
      </c>
      <c r="N32" s="142">
        <f>IF($C32&lt;=Strambio!$D$38*Strambio!$D$39,$N31+L32+$G32,0)</f>
        <v>10495.135427590889</v>
      </c>
      <c r="O32" s="141">
        <f>IF($C32&lt;=Strambio!$D$38*Strambio!$D$39,Strambio!$D$41,0)</f>
        <v>2.75</v>
      </c>
      <c r="P32" s="140">
        <f>IF($C32&lt;=Strambio!$D$38*Strambio!$D$39,($F32+$L32+O$10),0)</f>
        <v>1130.8136871108841</v>
      </c>
    </row>
    <row r="33" spans="1:16" x14ac:dyDescent="0.75">
      <c r="A33" s="139">
        <f t="shared" si="0"/>
        <v>2027</v>
      </c>
      <c r="B33" s="149">
        <f t="shared" si="1"/>
        <v>2</v>
      </c>
      <c r="C33" s="148">
        <f t="shared" si="2"/>
        <v>24</v>
      </c>
      <c r="D33" s="147">
        <f>EDATE(Strambio!$D$40,$C33-1)</f>
        <v>46415</v>
      </c>
      <c r="E33" s="146">
        <f>SUMIFS(Strambio!$D:$D,Strambio!$B:$B,"Mutuo1",Strambio!$C:$C,"Tasso",Strambio!$E:$E,"&lt;="&amp;$D33,Strambio!$F:$F,"&gt;="&amp;$D33)</f>
        <v>2.7199999999999998E-2</v>
      </c>
      <c r="F33" s="140">
        <f>IF($C33&lt;=Strambio!$D$38*Strambio!$D$39,PMT($E33/Strambio!$D$38,Strambio!$D$38*Strambio!$D$39-$C32,-$K32),0)</f>
        <v>1128.0636871108841</v>
      </c>
      <c r="G33" s="142">
        <f>IF($C33&lt;=Strambio!$D$38*Strambio!$D$39,$K32*$E33/Strambio!$D$38,0)</f>
        <v>437.88686274782498</v>
      </c>
      <c r="H33" s="142">
        <f>IF($C33&lt;=Strambio!$D$38*Strambio!$D$39,$F33-$G33,0)</f>
        <v>690.17682436305904</v>
      </c>
      <c r="I33" s="145">
        <f>SUMIFS(Strambio!$D:$D,Strambio!$B:$B,"Mutuo1",Strambio!$C:$C,"Rimborso",Strambio!$E:$E,"&lt;="&amp;$D33,Strambio!$F:$F,"&gt;="&amp;$D33)</f>
        <v>0</v>
      </c>
      <c r="J33" s="143">
        <f>IF($C33&lt;=Strambio!$D$38*Strambio!$D$39,H33+I33,0)</f>
        <v>690.17682436305904</v>
      </c>
      <c r="K33" s="142">
        <f>IF($C33&lt;=Strambio!$D$38*Strambio!$D$39,($K32-$H33-$I33),0)</f>
        <v>192495.20379967737</v>
      </c>
      <c r="L33" s="144">
        <v>0</v>
      </c>
      <c r="M33" s="143">
        <f>IF($C33&lt;=Strambio!$D$38*Strambio!$D$39,$G33+$L33,0)</f>
        <v>437.88686274782498</v>
      </c>
      <c r="N33" s="142">
        <f>IF($C33&lt;=Strambio!$D$38*Strambio!$D$39,$N32+L33+$G33,0)</f>
        <v>10933.022290338713</v>
      </c>
      <c r="O33" s="141">
        <f>IF($C33&lt;=Strambio!$D$38*Strambio!$D$39,Strambio!$D$41,0)</f>
        <v>2.75</v>
      </c>
      <c r="P33" s="140">
        <f>IF($C33&lt;=Strambio!$D$38*Strambio!$D$39,($F33+$L33+O$10),0)</f>
        <v>1130.8136871108841</v>
      </c>
    </row>
    <row r="34" spans="1:16" x14ac:dyDescent="0.75">
      <c r="A34" s="139">
        <f t="shared" si="0"/>
        <v>2027</v>
      </c>
      <c r="B34" s="149">
        <f t="shared" si="1"/>
        <v>3</v>
      </c>
      <c r="C34" s="148">
        <f t="shared" si="2"/>
        <v>25</v>
      </c>
      <c r="D34" s="147">
        <f>EDATE(Strambio!$D$40,$C34-1)</f>
        <v>46446</v>
      </c>
      <c r="E34" s="146">
        <f>SUMIFS(Strambio!$D:$D,Strambio!$B:$B,"Mutuo1",Strambio!$C:$C,"Tasso",Strambio!$E:$E,"&lt;="&amp;$D34,Strambio!$F:$F,"&gt;="&amp;$D34)</f>
        <v>2.7199999999999998E-2</v>
      </c>
      <c r="F34" s="140">
        <f>IF($C34&lt;=Strambio!$D$38*Strambio!$D$39,PMT($E34/Strambio!$D$38,Strambio!$D$38*Strambio!$D$39-$C33,-$K33),0)</f>
        <v>1128.0636871108841</v>
      </c>
      <c r="G34" s="142">
        <f>IF($C34&lt;=Strambio!$D$38*Strambio!$D$39,$K33*$E34/Strambio!$D$38,0)</f>
        <v>436.32246194593534</v>
      </c>
      <c r="H34" s="142">
        <f>IF($C34&lt;=Strambio!$D$38*Strambio!$D$39,$F34-$G34,0)</f>
        <v>691.74122516494867</v>
      </c>
      <c r="I34" s="145">
        <f>SUMIFS(Strambio!$D:$D,Strambio!$B:$B,"Mutuo1",Strambio!$C:$C,"Rimborso",Strambio!$E:$E,"&lt;="&amp;$D34,Strambio!$F:$F,"&gt;="&amp;$D34)</f>
        <v>0</v>
      </c>
      <c r="J34" s="143">
        <f>IF($C34&lt;=Strambio!$D$38*Strambio!$D$39,H34+I34,0)</f>
        <v>691.74122516494867</v>
      </c>
      <c r="K34" s="142">
        <f>IF($C34&lt;=Strambio!$D$38*Strambio!$D$39,($K33-$H34-$I34),0)</f>
        <v>191803.46257451244</v>
      </c>
      <c r="L34" s="144">
        <v>0</v>
      </c>
      <c r="M34" s="143">
        <f>IF($C34&lt;=Strambio!$D$38*Strambio!$D$39,$G34+$L34,0)</f>
        <v>436.32246194593534</v>
      </c>
      <c r="N34" s="142">
        <f>IF($C34&lt;=Strambio!$D$38*Strambio!$D$39,$N33+L34+$G34,0)</f>
        <v>11369.344752284649</v>
      </c>
      <c r="O34" s="141">
        <f>IF($C34&lt;=Strambio!$D$38*Strambio!$D$39,Strambio!$D$41,0)</f>
        <v>2.75</v>
      </c>
      <c r="P34" s="140">
        <f>IF($C34&lt;=Strambio!$D$38*Strambio!$D$39,($F34+$L34+O$10),0)</f>
        <v>1130.8136871108841</v>
      </c>
    </row>
    <row r="35" spans="1:16" x14ac:dyDescent="0.75">
      <c r="A35" s="139">
        <f t="shared" si="0"/>
        <v>2027</v>
      </c>
      <c r="B35" s="149">
        <f t="shared" si="1"/>
        <v>3</v>
      </c>
      <c r="C35" s="148">
        <f t="shared" si="2"/>
        <v>26</v>
      </c>
      <c r="D35" s="147">
        <f>EDATE(Strambio!$D$40,$C35-1)</f>
        <v>46474</v>
      </c>
      <c r="E35" s="146">
        <f>SUMIFS(Strambio!$D:$D,Strambio!$B:$B,"Mutuo1",Strambio!$C:$C,"Tasso",Strambio!$E:$E,"&lt;="&amp;$D35,Strambio!$F:$F,"&gt;="&amp;$D35)</f>
        <v>2.7199999999999998E-2</v>
      </c>
      <c r="F35" s="140">
        <f>IF($C35&lt;=Strambio!$D$38*Strambio!$D$39,PMT($E35/Strambio!$D$38,Strambio!$D$38*Strambio!$D$39-$C34,-$K34),0)</f>
        <v>1128.0636871108843</v>
      </c>
      <c r="G35" s="142">
        <f>IF($C35&lt;=Strambio!$D$38*Strambio!$D$39,$K34*$E35/Strambio!$D$38,0)</f>
        <v>434.75451516889484</v>
      </c>
      <c r="H35" s="142">
        <f>IF($C35&lt;=Strambio!$D$38*Strambio!$D$39,$F35-$G35,0)</f>
        <v>693.30917194198946</v>
      </c>
      <c r="I35" s="145">
        <f>SUMIFS(Strambio!$D:$D,Strambio!$B:$B,"Mutuo1",Strambio!$C:$C,"Rimborso",Strambio!$E:$E,"&lt;="&amp;$D35,Strambio!$F:$F,"&gt;="&amp;$D35)</f>
        <v>0</v>
      </c>
      <c r="J35" s="143">
        <f>IF($C35&lt;=Strambio!$D$38*Strambio!$D$39,H35+I35,0)</f>
        <v>693.30917194198946</v>
      </c>
      <c r="K35" s="142">
        <f>IF($C35&lt;=Strambio!$D$38*Strambio!$D$39,($K34-$H35-$I35),0)</f>
        <v>191110.15340257046</v>
      </c>
      <c r="L35" s="144">
        <v>0</v>
      </c>
      <c r="M35" s="143">
        <f>IF($C35&lt;=Strambio!$D$38*Strambio!$D$39,$G35+$L35,0)</f>
        <v>434.75451516889484</v>
      </c>
      <c r="N35" s="142">
        <f>IF($C35&lt;=Strambio!$D$38*Strambio!$D$39,$N34+L35+$G35,0)</f>
        <v>11804.099267453545</v>
      </c>
      <c r="O35" s="141">
        <f>IF($C35&lt;=Strambio!$D$38*Strambio!$D$39,Strambio!$D$41,0)</f>
        <v>2.75</v>
      </c>
      <c r="P35" s="140">
        <f>IF($C35&lt;=Strambio!$D$38*Strambio!$D$39,($F35+$L35+O$10),0)</f>
        <v>1130.8136871108843</v>
      </c>
    </row>
    <row r="36" spans="1:16" x14ac:dyDescent="0.75">
      <c r="A36" s="139">
        <f t="shared" si="0"/>
        <v>2027</v>
      </c>
      <c r="B36" s="149">
        <f t="shared" si="1"/>
        <v>3</v>
      </c>
      <c r="C36" s="148">
        <f t="shared" si="2"/>
        <v>27</v>
      </c>
      <c r="D36" s="147">
        <f>EDATE(Strambio!$D$40,$C36-1)</f>
        <v>46505</v>
      </c>
      <c r="E36" s="146">
        <f>SUMIFS(Strambio!$D:$D,Strambio!$B:$B,"Mutuo1",Strambio!$C:$C,"Tasso",Strambio!$E:$E,"&lt;="&amp;$D36,Strambio!$F:$F,"&gt;="&amp;$D36)</f>
        <v>2.7199999999999998E-2</v>
      </c>
      <c r="F36" s="140">
        <f>IF($C36&lt;=Strambio!$D$38*Strambio!$D$39,PMT($E36/Strambio!$D$38,Strambio!$D$38*Strambio!$D$39-$C35,-$K35),0)</f>
        <v>1128.0636871108843</v>
      </c>
      <c r="G36" s="142">
        <f>IF($C36&lt;=Strambio!$D$38*Strambio!$D$39,$K35*$E36/Strambio!$D$38,0)</f>
        <v>433.18301437915966</v>
      </c>
      <c r="H36" s="142">
        <f>IF($C36&lt;=Strambio!$D$38*Strambio!$D$39,$F36-$G36,0)</f>
        <v>694.88067273172464</v>
      </c>
      <c r="I36" s="145">
        <f>SUMIFS(Strambio!$D:$D,Strambio!$B:$B,"Mutuo1",Strambio!$C:$C,"Rimborso",Strambio!$E:$E,"&lt;="&amp;$D36,Strambio!$F:$F,"&gt;="&amp;$D36)</f>
        <v>0</v>
      </c>
      <c r="J36" s="143">
        <f>IF($C36&lt;=Strambio!$D$38*Strambio!$D$39,H36+I36,0)</f>
        <v>694.88067273172464</v>
      </c>
      <c r="K36" s="142">
        <f>IF($C36&lt;=Strambio!$D$38*Strambio!$D$39,($K35-$H36-$I36),0)</f>
        <v>190415.27272983873</v>
      </c>
      <c r="L36" s="144">
        <v>0</v>
      </c>
      <c r="M36" s="143">
        <f>IF($C36&lt;=Strambio!$D$38*Strambio!$D$39,$G36+$L36,0)</f>
        <v>433.18301437915966</v>
      </c>
      <c r="N36" s="142">
        <f>IF($C36&lt;=Strambio!$D$38*Strambio!$D$39,$N35+L36+$G36,0)</f>
        <v>12237.282281832704</v>
      </c>
      <c r="O36" s="141">
        <f>IF($C36&lt;=Strambio!$D$38*Strambio!$D$39,Strambio!$D$41,0)</f>
        <v>2.75</v>
      </c>
      <c r="P36" s="140">
        <f>IF($C36&lt;=Strambio!$D$38*Strambio!$D$39,($F36+$L36+O$10),0)</f>
        <v>1130.8136871108843</v>
      </c>
    </row>
    <row r="37" spans="1:16" x14ac:dyDescent="0.75">
      <c r="A37" s="139">
        <f t="shared" si="0"/>
        <v>2027</v>
      </c>
      <c r="B37" s="149">
        <f t="shared" si="1"/>
        <v>3</v>
      </c>
      <c r="C37" s="148">
        <f t="shared" si="2"/>
        <v>28</v>
      </c>
      <c r="D37" s="147">
        <f>EDATE(Strambio!$D$40,$C37-1)</f>
        <v>46535</v>
      </c>
      <c r="E37" s="146">
        <f>SUMIFS(Strambio!$D:$D,Strambio!$B:$B,"Mutuo1",Strambio!$C:$C,"Tasso",Strambio!$E:$E,"&lt;="&amp;$D37,Strambio!$F:$F,"&gt;="&amp;$D37)</f>
        <v>2.7199999999999998E-2</v>
      </c>
      <c r="F37" s="140">
        <f>IF($C37&lt;=Strambio!$D$38*Strambio!$D$39,PMT($E37/Strambio!$D$38,Strambio!$D$38*Strambio!$D$39-$C36,-$K36),0)</f>
        <v>1128.0636871108841</v>
      </c>
      <c r="G37" s="142">
        <f>IF($C37&lt;=Strambio!$D$38*Strambio!$D$39,$K36*$E37/Strambio!$D$38,0)</f>
        <v>431.60795152096779</v>
      </c>
      <c r="H37" s="142">
        <f>IF($C37&lt;=Strambio!$D$38*Strambio!$D$39,$F37-$G37,0)</f>
        <v>696.45573558991623</v>
      </c>
      <c r="I37" s="145">
        <f>SUMIFS(Strambio!$D:$D,Strambio!$B:$B,"Mutuo1",Strambio!$C:$C,"Rimborso",Strambio!$E:$E,"&lt;="&amp;$D37,Strambio!$F:$F,"&gt;="&amp;$D37)</f>
        <v>0</v>
      </c>
      <c r="J37" s="143">
        <f>IF($C37&lt;=Strambio!$D$38*Strambio!$D$39,H37+I37,0)</f>
        <v>696.45573558991623</v>
      </c>
      <c r="K37" s="142">
        <f>IF($C37&lt;=Strambio!$D$38*Strambio!$D$39,($K36-$H37-$I37),0)</f>
        <v>189718.8169942488</v>
      </c>
      <c r="L37" s="144">
        <v>0</v>
      </c>
      <c r="M37" s="143">
        <f>IF($C37&lt;=Strambio!$D$38*Strambio!$D$39,$G37+$L37,0)</f>
        <v>431.60795152096779</v>
      </c>
      <c r="N37" s="142">
        <f>IF($C37&lt;=Strambio!$D$38*Strambio!$D$39,$N36+L37+$G37,0)</f>
        <v>12668.890233353672</v>
      </c>
      <c r="O37" s="141">
        <f>IF($C37&lt;=Strambio!$D$38*Strambio!$D$39,Strambio!$D$41,0)</f>
        <v>2.75</v>
      </c>
      <c r="P37" s="140">
        <f>IF($C37&lt;=Strambio!$D$38*Strambio!$D$39,($F37+$L37+O$10),0)</f>
        <v>1130.8136871108841</v>
      </c>
    </row>
    <row r="38" spans="1:16" x14ac:dyDescent="0.75">
      <c r="A38" s="139">
        <f t="shared" si="0"/>
        <v>2027</v>
      </c>
      <c r="B38" s="149">
        <f t="shared" si="1"/>
        <v>3</v>
      </c>
      <c r="C38" s="148">
        <f t="shared" si="2"/>
        <v>29</v>
      </c>
      <c r="D38" s="147">
        <f>EDATE(Strambio!$D$40,$C38-1)</f>
        <v>46566</v>
      </c>
      <c r="E38" s="146">
        <f>SUMIFS(Strambio!$D:$D,Strambio!$B:$B,"Mutuo1",Strambio!$C:$C,"Tasso",Strambio!$E:$E,"&lt;="&amp;$D38,Strambio!$F:$F,"&gt;="&amp;$D38)</f>
        <v>2.7199999999999998E-2</v>
      </c>
      <c r="F38" s="140">
        <f>IF($C38&lt;=Strambio!$D$38*Strambio!$D$39,PMT($E38/Strambio!$D$38,Strambio!$D$38*Strambio!$D$39-$C37,-$K37),0)</f>
        <v>1128.0636871108843</v>
      </c>
      <c r="G38" s="142">
        <f>IF($C38&lt;=Strambio!$D$38*Strambio!$D$39,$K37*$E38/Strambio!$D$38,0)</f>
        <v>430.02931852029724</v>
      </c>
      <c r="H38" s="142">
        <f>IF($C38&lt;=Strambio!$D$38*Strambio!$D$39,$F38-$G38,0)</f>
        <v>698.03436859058706</v>
      </c>
      <c r="I38" s="145">
        <f>SUMIFS(Strambio!$D:$D,Strambio!$B:$B,"Mutuo1",Strambio!$C:$C,"Rimborso",Strambio!$E:$E,"&lt;="&amp;$D38,Strambio!$F:$F,"&gt;="&amp;$D38)</f>
        <v>0</v>
      </c>
      <c r="J38" s="143">
        <f>IF($C38&lt;=Strambio!$D$38*Strambio!$D$39,H38+I38,0)</f>
        <v>698.03436859058706</v>
      </c>
      <c r="K38" s="142">
        <f>IF($C38&lt;=Strambio!$D$38*Strambio!$D$39,($K37-$H38-$I38),0)</f>
        <v>189020.7826256582</v>
      </c>
      <c r="L38" s="144">
        <v>0</v>
      </c>
      <c r="M38" s="143">
        <f>IF($C38&lt;=Strambio!$D$38*Strambio!$D$39,$G38+$L38,0)</f>
        <v>430.02931852029724</v>
      </c>
      <c r="N38" s="142">
        <f>IF($C38&lt;=Strambio!$D$38*Strambio!$D$39,$N37+L38+$G38,0)</f>
        <v>13098.919551873969</v>
      </c>
      <c r="O38" s="141">
        <f>IF($C38&lt;=Strambio!$D$38*Strambio!$D$39,Strambio!$D$41,0)</f>
        <v>2.75</v>
      </c>
      <c r="P38" s="140">
        <f>IF($C38&lt;=Strambio!$D$38*Strambio!$D$39,($F38+$L38+O$10),0)</f>
        <v>1130.8136871108843</v>
      </c>
    </row>
    <row r="39" spans="1:16" x14ac:dyDescent="0.75">
      <c r="A39" s="139">
        <f t="shared" si="0"/>
        <v>2027</v>
      </c>
      <c r="B39" s="149">
        <f t="shared" si="1"/>
        <v>3</v>
      </c>
      <c r="C39" s="148">
        <f t="shared" si="2"/>
        <v>30</v>
      </c>
      <c r="D39" s="147">
        <f>EDATE(Strambio!$D$40,$C39-1)</f>
        <v>46596</v>
      </c>
      <c r="E39" s="146">
        <f>SUMIFS(Strambio!$D:$D,Strambio!$B:$B,"Mutuo1",Strambio!$C:$C,"Tasso",Strambio!$E:$E,"&lt;="&amp;$D39,Strambio!$F:$F,"&gt;="&amp;$D39)</f>
        <v>2.7199999999999998E-2</v>
      </c>
      <c r="F39" s="140">
        <f>IF($C39&lt;=Strambio!$D$38*Strambio!$D$39,PMT($E39/Strambio!$D$38,Strambio!$D$38*Strambio!$D$39-$C38,-$K38),0)</f>
        <v>1128.0636871108841</v>
      </c>
      <c r="G39" s="142">
        <f>IF($C39&lt;=Strambio!$D$38*Strambio!$D$39,$K38*$E39/Strambio!$D$38,0)</f>
        <v>428.44710728482522</v>
      </c>
      <c r="H39" s="142">
        <f>IF($C39&lt;=Strambio!$D$38*Strambio!$D$39,$F39-$G39,0)</f>
        <v>699.6165798260588</v>
      </c>
      <c r="I39" s="145">
        <f>SUMIFS(Strambio!$D:$D,Strambio!$B:$B,"Mutuo1",Strambio!$C:$C,"Rimborso",Strambio!$E:$E,"&lt;="&amp;$D39,Strambio!$F:$F,"&gt;="&amp;$D39)</f>
        <v>0</v>
      </c>
      <c r="J39" s="143">
        <f>IF($C39&lt;=Strambio!$D$38*Strambio!$D$39,H39+I39,0)</f>
        <v>699.6165798260588</v>
      </c>
      <c r="K39" s="142">
        <f>IF($C39&lt;=Strambio!$D$38*Strambio!$D$39,($K38-$H39-$I39),0)</f>
        <v>188321.16604583216</v>
      </c>
      <c r="L39" s="144">
        <v>0</v>
      </c>
      <c r="M39" s="143">
        <f>IF($C39&lt;=Strambio!$D$38*Strambio!$D$39,$G39+$L39,0)</f>
        <v>428.44710728482522</v>
      </c>
      <c r="N39" s="142">
        <f>IF($C39&lt;=Strambio!$D$38*Strambio!$D$39,$N38+L39+$G39,0)</f>
        <v>13527.366659158793</v>
      </c>
      <c r="O39" s="141">
        <f>IF($C39&lt;=Strambio!$D$38*Strambio!$D$39,Strambio!$D$41,0)</f>
        <v>2.75</v>
      </c>
      <c r="P39" s="140">
        <f>IF($C39&lt;=Strambio!$D$38*Strambio!$D$39,($F39+$L39+O$10),0)</f>
        <v>1130.8136871108841</v>
      </c>
    </row>
    <row r="40" spans="1:16" x14ac:dyDescent="0.75">
      <c r="A40" s="139">
        <f t="shared" si="0"/>
        <v>2027</v>
      </c>
      <c r="B40" s="149">
        <f t="shared" si="1"/>
        <v>3</v>
      </c>
      <c r="C40" s="148">
        <f t="shared" si="2"/>
        <v>31</v>
      </c>
      <c r="D40" s="147">
        <f>EDATE(Strambio!$D$40,$C40-1)</f>
        <v>46627</v>
      </c>
      <c r="E40" s="146">
        <f>SUMIFS(Strambio!$D:$D,Strambio!$B:$B,"Mutuo1",Strambio!$C:$C,"Tasso",Strambio!$E:$E,"&lt;="&amp;$D40,Strambio!$F:$F,"&gt;="&amp;$D40)</f>
        <v>2.7199999999999998E-2</v>
      </c>
      <c r="F40" s="140">
        <f>IF($C40&lt;=Strambio!$D$38*Strambio!$D$39,PMT($E40/Strambio!$D$38,Strambio!$D$38*Strambio!$D$39-$C39,-$K39),0)</f>
        <v>1128.0636871108841</v>
      </c>
      <c r="G40" s="142">
        <f>IF($C40&lt;=Strambio!$D$38*Strambio!$D$39,$K39*$E40/Strambio!$D$38,0)</f>
        <v>426.86130970388621</v>
      </c>
      <c r="H40" s="142">
        <f>IF($C40&lt;=Strambio!$D$38*Strambio!$D$39,$F40-$G40,0)</f>
        <v>701.20237740699781</v>
      </c>
      <c r="I40" s="145">
        <f>SUMIFS(Strambio!$D:$D,Strambio!$B:$B,"Mutuo1",Strambio!$C:$C,"Rimborso",Strambio!$E:$E,"&lt;="&amp;$D40,Strambio!$F:$F,"&gt;="&amp;$D40)</f>
        <v>0</v>
      </c>
      <c r="J40" s="143">
        <f>IF($C40&lt;=Strambio!$D$38*Strambio!$D$39,H40+I40,0)</f>
        <v>701.20237740699781</v>
      </c>
      <c r="K40" s="142">
        <f>IF($C40&lt;=Strambio!$D$38*Strambio!$D$39,($K39-$H40-$I40),0)</f>
        <v>187619.96366842516</v>
      </c>
      <c r="L40" s="144">
        <v>0</v>
      </c>
      <c r="M40" s="143">
        <f>IF($C40&lt;=Strambio!$D$38*Strambio!$D$39,$G40+$L40,0)</f>
        <v>426.86130970388621</v>
      </c>
      <c r="N40" s="142">
        <f>IF($C40&lt;=Strambio!$D$38*Strambio!$D$39,$N39+L40+$G40,0)</f>
        <v>13954.22796886268</v>
      </c>
      <c r="O40" s="141">
        <f>IF($C40&lt;=Strambio!$D$38*Strambio!$D$39,Strambio!$D$41,0)</f>
        <v>2.75</v>
      </c>
      <c r="P40" s="140">
        <f>IF($C40&lt;=Strambio!$D$38*Strambio!$D$39,($F40+$L40+O$10),0)</f>
        <v>1130.8136871108841</v>
      </c>
    </row>
    <row r="41" spans="1:16" x14ac:dyDescent="0.75">
      <c r="A41" s="139">
        <f t="shared" si="0"/>
        <v>2027</v>
      </c>
      <c r="B41" s="149">
        <f t="shared" si="1"/>
        <v>3</v>
      </c>
      <c r="C41" s="148">
        <f t="shared" si="2"/>
        <v>32</v>
      </c>
      <c r="D41" s="147">
        <f>EDATE(Strambio!$D$40,$C41-1)</f>
        <v>46658</v>
      </c>
      <c r="E41" s="146">
        <f>SUMIFS(Strambio!$D:$D,Strambio!$B:$B,"Mutuo1",Strambio!$C:$C,"Tasso",Strambio!$E:$E,"&lt;="&amp;$D41,Strambio!$F:$F,"&gt;="&amp;$D41)</f>
        <v>2.7199999999999998E-2</v>
      </c>
      <c r="F41" s="140">
        <f>IF($C41&lt;=Strambio!$D$38*Strambio!$D$39,PMT($E41/Strambio!$D$38,Strambio!$D$38*Strambio!$D$39-$C40,-$K40),0)</f>
        <v>1128.0636871108843</v>
      </c>
      <c r="G41" s="142">
        <f>IF($C41&lt;=Strambio!$D$38*Strambio!$D$39,$K40*$E41/Strambio!$D$38,0)</f>
        <v>425.27191764843036</v>
      </c>
      <c r="H41" s="142">
        <f>IF($C41&lt;=Strambio!$D$38*Strambio!$D$39,$F41-$G41,0)</f>
        <v>702.79176946245389</v>
      </c>
      <c r="I41" s="145">
        <f>SUMIFS(Strambio!$D:$D,Strambio!$B:$B,"Mutuo1",Strambio!$C:$C,"Rimborso",Strambio!$E:$E,"&lt;="&amp;$D41,Strambio!$F:$F,"&gt;="&amp;$D41)</f>
        <v>0</v>
      </c>
      <c r="J41" s="143">
        <f>IF($C41&lt;=Strambio!$D$38*Strambio!$D$39,H41+I41,0)</f>
        <v>702.79176946245389</v>
      </c>
      <c r="K41" s="142">
        <f>IF($C41&lt;=Strambio!$D$38*Strambio!$D$39,($K40-$H41-$I41),0)</f>
        <v>186917.1718989627</v>
      </c>
      <c r="L41" s="144">
        <v>0</v>
      </c>
      <c r="M41" s="143">
        <f>IF($C41&lt;=Strambio!$D$38*Strambio!$D$39,$G41+$L41,0)</f>
        <v>425.27191764843036</v>
      </c>
      <c r="N41" s="142">
        <f>IF($C41&lt;=Strambio!$D$38*Strambio!$D$39,$N40+L41+$G41,0)</f>
        <v>14379.49988651111</v>
      </c>
      <c r="O41" s="141">
        <f>IF($C41&lt;=Strambio!$D$38*Strambio!$D$39,Strambio!$D$41,0)</f>
        <v>2.75</v>
      </c>
      <c r="P41" s="140">
        <f>IF($C41&lt;=Strambio!$D$38*Strambio!$D$39,($F41+$L41+O$10),0)</f>
        <v>1130.8136871108843</v>
      </c>
    </row>
    <row r="42" spans="1:16" x14ac:dyDescent="0.75">
      <c r="A42" s="139">
        <f t="shared" si="0"/>
        <v>2027</v>
      </c>
      <c r="B42" s="149">
        <f t="shared" si="1"/>
        <v>3</v>
      </c>
      <c r="C42" s="148">
        <f t="shared" si="2"/>
        <v>33</v>
      </c>
      <c r="D42" s="147">
        <f>EDATE(Strambio!$D$40,$C42-1)</f>
        <v>46688</v>
      </c>
      <c r="E42" s="146">
        <f>SUMIFS(Strambio!$D:$D,Strambio!$B:$B,"Mutuo1",Strambio!$C:$C,"Tasso",Strambio!$E:$E,"&lt;="&amp;$D42,Strambio!$F:$F,"&gt;="&amp;$D42)</f>
        <v>2.7199999999999998E-2</v>
      </c>
      <c r="F42" s="140">
        <f>IF($C42&lt;=Strambio!$D$38*Strambio!$D$39,PMT($E42/Strambio!$D$38,Strambio!$D$38*Strambio!$D$39-$C41,-$K41),0)</f>
        <v>1128.0636871108841</v>
      </c>
      <c r="G42" s="142">
        <f>IF($C42&lt;=Strambio!$D$38*Strambio!$D$39,$K41*$E42/Strambio!$D$38,0)</f>
        <v>423.67892297098206</v>
      </c>
      <c r="H42" s="142">
        <f>IF($C42&lt;=Strambio!$D$38*Strambio!$D$39,$F42-$G42,0)</f>
        <v>704.38476413990202</v>
      </c>
      <c r="I42" s="145">
        <f>SUMIFS(Strambio!$D:$D,Strambio!$B:$B,"Mutuo1",Strambio!$C:$C,"Rimborso",Strambio!$E:$E,"&lt;="&amp;$D42,Strambio!$F:$F,"&gt;="&amp;$D42)</f>
        <v>0</v>
      </c>
      <c r="J42" s="143">
        <f>IF($C42&lt;=Strambio!$D$38*Strambio!$D$39,H42+I42,0)</f>
        <v>704.38476413990202</v>
      </c>
      <c r="K42" s="142">
        <f>IF($C42&lt;=Strambio!$D$38*Strambio!$D$39,($K41-$H42-$I42),0)</f>
        <v>186212.78713482281</v>
      </c>
      <c r="L42" s="144">
        <v>0</v>
      </c>
      <c r="M42" s="143">
        <f>IF($C42&lt;=Strambio!$D$38*Strambio!$D$39,$G42+$L42,0)</f>
        <v>423.67892297098206</v>
      </c>
      <c r="N42" s="142">
        <f>IF($C42&lt;=Strambio!$D$38*Strambio!$D$39,$N41+L42+$G42,0)</f>
        <v>14803.178809482091</v>
      </c>
      <c r="O42" s="141">
        <f>IF($C42&lt;=Strambio!$D$38*Strambio!$D$39,Strambio!$D$41,0)</f>
        <v>2.75</v>
      </c>
      <c r="P42" s="140">
        <f>IF($C42&lt;=Strambio!$D$38*Strambio!$D$39,($F42+$L42+O$10),0)</f>
        <v>1130.8136871108841</v>
      </c>
    </row>
    <row r="43" spans="1:16" x14ac:dyDescent="0.75">
      <c r="A43" s="139">
        <f t="shared" si="0"/>
        <v>2027</v>
      </c>
      <c r="B43" s="149">
        <f t="shared" si="1"/>
        <v>3</v>
      </c>
      <c r="C43" s="148">
        <f t="shared" si="2"/>
        <v>34</v>
      </c>
      <c r="D43" s="147">
        <f>EDATE(Strambio!$D$40,$C43-1)</f>
        <v>46719</v>
      </c>
      <c r="E43" s="146">
        <f>SUMIFS(Strambio!$D:$D,Strambio!$B:$B,"Mutuo1",Strambio!$C:$C,"Tasso",Strambio!$E:$E,"&lt;="&amp;$D43,Strambio!$F:$F,"&gt;="&amp;$D43)</f>
        <v>2.7199999999999998E-2</v>
      </c>
      <c r="F43" s="140">
        <f>IF($C43&lt;=Strambio!$D$38*Strambio!$D$39,PMT($E43/Strambio!$D$38,Strambio!$D$38*Strambio!$D$39-$C42,-$K42),0)</f>
        <v>1128.0636871108843</v>
      </c>
      <c r="G43" s="142">
        <f>IF($C43&lt;=Strambio!$D$38*Strambio!$D$39,$K42*$E43/Strambio!$D$38,0)</f>
        <v>422.08231750559838</v>
      </c>
      <c r="H43" s="142">
        <f>IF($C43&lt;=Strambio!$D$38*Strambio!$D$39,$F43-$G43,0)</f>
        <v>705.98136960528586</v>
      </c>
      <c r="I43" s="145">
        <f>SUMIFS(Strambio!$D:$D,Strambio!$B:$B,"Mutuo1",Strambio!$C:$C,"Rimborso",Strambio!$E:$E,"&lt;="&amp;$D43,Strambio!$F:$F,"&gt;="&amp;$D43)</f>
        <v>0</v>
      </c>
      <c r="J43" s="143">
        <f>IF($C43&lt;=Strambio!$D$38*Strambio!$D$39,H43+I43,0)</f>
        <v>705.98136960528586</v>
      </c>
      <c r="K43" s="142">
        <f>IF($C43&lt;=Strambio!$D$38*Strambio!$D$39,($K42-$H43-$I43),0)</f>
        <v>185506.80576521752</v>
      </c>
      <c r="L43" s="144">
        <v>0</v>
      </c>
      <c r="M43" s="143">
        <f>IF($C43&lt;=Strambio!$D$38*Strambio!$D$39,$G43+$L43,0)</f>
        <v>422.08231750559838</v>
      </c>
      <c r="N43" s="142">
        <f>IF($C43&lt;=Strambio!$D$38*Strambio!$D$39,$N42+L43+$G43,0)</f>
        <v>15225.261126987689</v>
      </c>
      <c r="O43" s="141">
        <f>IF($C43&lt;=Strambio!$D$38*Strambio!$D$39,Strambio!$D$41,0)</f>
        <v>2.75</v>
      </c>
      <c r="P43" s="140">
        <f>IF($C43&lt;=Strambio!$D$38*Strambio!$D$39,($F43+$L43+O$10),0)</f>
        <v>1130.8136871108843</v>
      </c>
    </row>
    <row r="44" spans="1:16" x14ac:dyDescent="0.75">
      <c r="A44" s="139">
        <f t="shared" si="0"/>
        <v>2027</v>
      </c>
      <c r="B44" s="149">
        <f t="shared" si="1"/>
        <v>3</v>
      </c>
      <c r="C44" s="148">
        <f t="shared" si="2"/>
        <v>35</v>
      </c>
      <c r="D44" s="147">
        <f>EDATE(Strambio!$D$40,$C44-1)</f>
        <v>46749</v>
      </c>
      <c r="E44" s="146">
        <f>SUMIFS(Strambio!$D:$D,Strambio!$B:$B,"Mutuo1",Strambio!$C:$C,"Tasso",Strambio!$E:$E,"&lt;="&amp;$D44,Strambio!$F:$F,"&gt;="&amp;$D44)</f>
        <v>2.7199999999999998E-2</v>
      </c>
      <c r="F44" s="140">
        <f>IF($C44&lt;=Strambio!$D$38*Strambio!$D$39,PMT($E44/Strambio!$D$38,Strambio!$D$38*Strambio!$D$39-$C43,-$K43),0)</f>
        <v>1128.0636871108841</v>
      </c>
      <c r="G44" s="142">
        <f>IF($C44&lt;=Strambio!$D$38*Strambio!$D$39,$K43*$E44/Strambio!$D$38,0)</f>
        <v>420.48209306782633</v>
      </c>
      <c r="H44" s="142">
        <f>IF($C44&lt;=Strambio!$D$38*Strambio!$D$39,$F44-$G44,0)</f>
        <v>707.58159404305775</v>
      </c>
      <c r="I44" s="145">
        <f>SUMIFS(Strambio!$D:$D,Strambio!$B:$B,"Mutuo1",Strambio!$C:$C,"Rimborso",Strambio!$E:$E,"&lt;="&amp;$D44,Strambio!$F:$F,"&gt;="&amp;$D44)</f>
        <v>0</v>
      </c>
      <c r="J44" s="143">
        <f>IF($C44&lt;=Strambio!$D$38*Strambio!$D$39,H44+I44,0)</f>
        <v>707.58159404305775</v>
      </c>
      <c r="K44" s="142">
        <f>IF($C44&lt;=Strambio!$D$38*Strambio!$D$39,($K43-$H44-$I44),0)</f>
        <v>184799.22417117446</v>
      </c>
      <c r="L44" s="144">
        <v>0</v>
      </c>
      <c r="M44" s="143">
        <f>IF($C44&lt;=Strambio!$D$38*Strambio!$D$39,$G44+$L44,0)</f>
        <v>420.48209306782633</v>
      </c>
      <c r="N44" s="142">
        <f>IF($C44&lt;=Strambio!$D$38*Strambio!$D$39,$N43+L44+$G44,0)</f>
        <v>15645.743220055516</v>
      </c>
      <c r="O44" s="141">
        <f>IF($C44&lt;=Strambio!$D$38*Strambio!$D$39,Strambio!$D$41,0)</f>
        <v>2.75</v>
      </c>
      <c r="P44" s="140">
        <f>IF($C44&lt;=Strambio!$D$38*Strambio!$D$39,($F44+$L44+O$10),0)</f>
        <v>1130.8136871108841</v>
      </c>
    </row>
    <row r="45" spans="1:16" x14ac:dyDescent="0.75">
      <c r="A45" s="139">
        <f t="shared" si="0"/>
        <v>2028</v>
      </c>
      <c r="B45" s="149">
        <f t="shared" si="1"/>
        <v>3</v>
      </c>
      <c r="C45" s="148">
        <f t="shared" si="2"/>
        <v>36</v>
      </c>
      <c r="D45" s="147">
        <f>EDATE(Strambio!$D$40,$C45-1)</f>
        <v>46780</v>
      </c>
      <c r="E45" s="146">
        <f>SUMIFS(Strambio!$D:$D,Strambio!$B:$B,"Mutuo1",Strambio!$C:$C,"Tasso",Strambio!$E:$E,"&lt;="&amp;$D45,Strambio!$F:$F,"&gt;="&amp;$D45)</f>
        <v>2.7199999999999998E-2</v>
      </c>
      <c r="F45" s="140">
        <f>IF($C45&lt;=Strambio!$D$38*Strambio!$D$39,PMT($E45/Strambio!$D$38,Strambio!$D$38*Strambio!$D$39-$C44,-$K44),0)</f>
        <v>1128.0636871108843</v>
      </c>
      <c r="G45" s="142">
        <f>IF($C45&lt;=Strambio!$D$38*Strambio!$D$39,$K44*$E45/Strambio!$D$38,0)</f>
        <v>418.87824145466203</v>
      </c>
      <c r="H45" s="142">
        <f>IF($C45&lt;=Strambio!$D$38*Strambio!$D$39,$F45-$G45,0)</f>
        <v>709.18544565622233</v>
      </c>
      <c r="I45" s="145">
        <f>SUMIFS(Strambio!$D:$D,Strambio!$B:$B,"Mutuo1",Strambio!$C:$C,"Rimborso",Strambio!$E:$E,"&lt;="&amp;$D45,Strambio!$F:$F,"&gt;="&amp;$D45)</f>
        <v>0</v>
      </c>
      <c r="J45" s="143">
        <f>IF($C45&lt;=Strambio!$D$38*Strambio!$D$39,H45+I45,0)</f>
        <v>709.18544565622233</v>
      </c>
      <c r="K45" s="142">
        <f>IF($C45&lt;=Strambio!$D$38*Strambio!$D$39,($K44-$H45-$I45),0)</f>
        <v>184090.03872551824</v>
      </c>
      <c r="L45" s="144">
        <v>0</v>
      </c>
      <c r="M45" s="143">
        <f>IF($C45&lt;=Strambio!$D$38*Strambio!$D$39,$G45+$L45,0)</f>
        <v>418.87824145466203</v>
      </c>
      <c r="N45" s="142">
        <f>IF($C45&lt;=Strambio!$D$38*Strambio!$D$39,$N44+L45+$G45,0)</f>
        <v>16064.621461510178</v>
      </c>
      <c r="O45" s="141">
        <f>IF($C45&lt;=Strambio!$D$38*Strambio!$D$39,Strambio!$D$41,0)</f>
        <v>2.75</v>
      </c>
      <c r="P45" s="140">
        <f>IF($C45&lt;=Strambio!$D$38*Strambio!$D$39,($F45+$L45+O$10),0)</f>
        <v>1130.8136871108843</v>
      </c>
    </row>
    <row r="46" spans="1:16" x14ac:dyDescent="0.75">
      <c r="A46" s="139">
        <f t="shared" si="0"/>
        <v>2028</v>
      </c>
      <c r="B46" s="149">
        <f t="shared" si="1"/>
        <v>4</v>
      </c>
      <c r="C46" s="148">
        <f t="shared" si="2"/>
        <v>37</v>
      </c>
      <c r="D46" s="147">
        <f>EDATE(Strambio!$D$40,$C46-1)</f>
        <v>46811</v>
      </c>
      <c r="E46" s="146">
        <f>SUMIFS(Strambio!$D:$D,Strambio!$B:$B,"Mutuo1",Strambio!$C:$C,"Tasso",Strambio!$E:$E,"&lt;="&amp;$D46,Strambio!$F:$F,"&gt;="&amp;$D46)</f>
        <v>2.7199999999999998E-2</v>
      </c>
      <c r="F46" s="140">
        <f>IF($C46&lt;=Strambio!$D$38*Strambio!$D$39,PMT($E46/Strambio!$D$38,Strambio!$D$38*Strambio!$D$39-$C45,-$K45),0)</f>
        <v>1128.0636871108843</v>
      </c>
      <c r="G46" s="142">
        <f>IF($C46&lt;=Strambio!$D$38*Strambio!$D$39,$K45*$E46/Strambio!$D$38,0)</f>
        <v>417.27075444450799</v>
      </c>
      <c r="H46" s="142">
        <f>IF($C46&lt;=Strambio!$D$38*Strambio!$D$39,$F46-$G46,0)</f>
        <v>710.79293266637637</v>
      </c>
      <c r="I46" s="145">
        <f>SUMIFS(Strambio!$D:$D,Strambio!$B:$B,"Mutuo1",Strambio!$C:$C,"Rimborso",Strambio!$E:$E,"&lt;="&amp;$D46,Strambio!$F:$F,"&gt;="&amp;$D46)</f>
        <v>0</v>
      </c>
      <c r="J46" s="143">
        <f>IF($C46&lt;=Strambio!$D$38*Strambio!$D$39,H46+I46,0)</f>
        <v>710.79293266637637</v>
      </c>
      <c r="K46" s="142">
        <f>IF($C46&lt;=Strambio!$D$38*Strambio!$D$39,($K45-$H46-$I46),0)</f>
        <v>183379.24579285187</v>
      </c>
      <c r="L46" s="144">
        <v>0</v>
      </c>
      <c r="M46" s="143">
        <f>IF($C46&lt;=Strambio!$D$38*Strambio!$D$39,$G46+$L46,0)</f>
        <v>417.27075444450799</v>
      </c>
      <c r="N46" s="142">
        <f>IF($C46&lt;=Strambio!$D$38*Strambio!$D$39,$N45+L46+$G46,0)</f>
        <v>16481.892215954686</v>
      </c>
      <c r="O46" s="141">
        <f>IF($C46&lt;=Strambio!$D$38*Strambio!$D$39,Strambio!$D$41,0)</f>
        <v>2.75</v>
      </c>
      <c r="P46" s="140">
        <f>IF($C46&lt;=Strambio!$D$38*Strambio!$D$39,($F46+$L46+O$10),0)</f>
        <v>1130.8136871108843</v>
      </c>
    </row>
    <row r="47" spans="1:16" x14ac:dyDescent="0.75">
      <c r="A47" s="139">
        <f t="shared" si="0"/>
        <v>2028</v>
      </c>
      <c r="B47" s="149">
        <f t="shared" si="1"/>
        <v>4</v>
      </c>
      <c r="C47" s="148">
        <f t="shared" si="2"/>
        <v>38</v>
      </c>
      <c r="D47" s="147">
        <f>EDATE(Strambio!$D$40,$C47-1)</f>
        <v>46840</v>
      </c>
      <c r="E47" s="146">
        <f>SUMIFS(Strambio!$D:$D,Strambio!$B:$B,"Mutuo1",Strambio!$C:$C,"Tasso",Strambio!$E:$E,"&lt;="&amp;$D47,Strambio!$F:$F,"&gt;="&amp;$D47)</f>
        <v>2.7199999999999998E-2</v>
      </c>
      <c r="F47" s="140">
        <f>IF($C47&lt;=Strambio!$D$38*Strambio!$D$39,PMT($E47/Strambio!$D$38,Strambio!$D$38*Strambio!$D$39-$C46,-$K46),0)</f>
        <v>1128.0636871108843</v>
      </c>
      <c r="G47" s="142">
        <f>IF($C47&lt;=Strambio!$D$38*Strambio!$D$39,$K46*$E47/Strambio!$D$38,0)</f>
        <v>415.65962379713091</v>
      </c>
      <c r="H47" s="142">
        <f>IF($C47&lt;=Strambio!$D$38*Strambio!$D$39,$F47-$G47,0)</f>
        <v>712.40406331375334</v>
      </c>
      <c r="I47" s="145">
        <f>SUMIFS(Strambio!$D:$D,Strambio!$B:$B,"Mutuo1",Strambio!$C:$C,"Rimborso",Strambio!$E:$E,"&lt;="&amp;$D47,Strambio!$F:$F,"&gt;="&amp;$D47)</f>
        <v>0</v>
      </c>
      <c r="J47" s="143">
        <f>IF($C47&lt;=Strambio!$D$38*Strambio!$D$39,H47+I47,0)</f>
        <v>712.40406331375334</v>
      </c>
      <c r="K47" s="142">
        <f>IF($C47&lt;=Strambio!$D$38*Strambio!$D$39,($K46-$H47-$I47),0)</f>
        <v>182666.84172953811</v>
      </c>
      <c r="L47" s="144">
        <v>0</v>
      </c>
      <c r="M47" s="143">
        <f>IF($C47&lt;=Strambio!$D$38*Strambio!$D$39,$G47+$L47,0)</f>
        <v>415.65962379713091</v>
      </c>
      <c r="N47" s="142">
        <f>IF($C47&lt;=Strambio!$D$38*Strambio!$D$39,$N46+L47+$G47,0)</f>
        <v>16897.551839751817</v>
      </c>
      <c r="O47" s="141">
        <f>IF($C47&lt;=Strambio!$D$38*Strambio!$D$39,Strambio!$D$41,0)</f>
        <v>2.75</v>
      </c>
      <c r="P47" s="140">
        <f>IF($C47&lt;=Strambio!$D$38*Strambio!$D$39,($F47+$L47+O$10),0)</f>
        <v>1130.8136871108843</v>
      </c>
    </row>
    <row r="48" spans="1:16" x14ac:dyDescent="0.75">
      <c r="A48" s="139">
        <f t="shared" si="0"/>
        <v>2028</v>
      </c>
      <c r="B48" s="149">
        <f t="shared" si="1"/>
        <v>4</v>
      </c>
      <c r="C48" s="148">
        <f t="shared" si="2"/>
        <v>39</v>
      </c>
      <c r="D48" s="147">
        <f>EDATE(Strambio!$D$40,$C48-1)</f>
        <v>46871</v>
      </c>
      <c r="E48" s="146">
        <f>SUMIFS(Strambio!$D:$D,Strambio!$B:$B,"Mutuo1",Strambio!$C:$C,"Tasso",Strambio!$E:$E,"&lt;="&amp;$D48,Strambio!$F:$F,"&gt;="&amp;$D48)</f>
        <v>2.7199999999999998E-2</v>
      </c>
      <c r="F48" s="140">
        <f>IF($C48&lt;=Strambio!$D$38*Strambio!$D$39,PMT($E48/Strambio!$D$38,Strambio!$D$38*Strambio!$D$39-$C47,-$K47),0)</f>
        <v>1128.0636871108841</v>
      </c>
      <c r="G48" s="142">
        <f>IF($C48&lt;=Strambio!$D$38*Strambio!$D$39,$K47*$E48/Strambio!$D$38,0)</f>
        <v>414.04484125361972</v>
      </c>
      <c r="H48" s="142">
        <f>IF($C48&lt;=Strambio!$D$38*Strambio!$D$39,$F48-$G48,0)</f>
        <v>714.0188458572643</v>
      </c>
      <c r="I48" s="145">
        <f>SUMIFS(Strambio!$D:$D,Strambio!$B:$B,"Mutuo1",Strambio!$C:$C,"Rimborso",Strambio!$E:$E,"&lt;="&amp;$D48,Strambio!$F:$F,"&gt;="&amp;$D48)</f>
        <v>0</v>
      </c>
      <c r="J48" s="143">
        <f>IF($C48&lt;=Strambio!$D$38*Strambio!$D$39,H48+I48,0)</f>
        <v>714.0188458572643</v>
      </c>
      <c r="K48" s="142">
        <f>IF($C48&lt;=Strambio!$D$38*Strambio!$D$39,($K47-$H48-$I48),0)</f>
        <v>181952.82288368084</v>
      </c>
      <c r="L48" s="144">
        <v>0</v>
      </c>
      <c r="M48" s="143">
        <f>IF($C48&lt;=Strambio!$D$38*Strambio!$D$39,$G48+$L48,0)</f>
        <v>414.04484125361972</v>
      </c>
      <c r="N48" s="142">
        <f>IF($C48&lt;=Strambio!$D$38*Strambio!$D$39,$N47+L48+$G48,0)</f>
        <v>17311.596681005438</v>
      </c>
      <c r="O48" s="141">
        <f>IF($C48&lt;=Strambio!$D$38*Strambio!$D$39,Strambio!$D$41,0)</f>
        <v>2.75</v>
      </c>
      <c r="P48" s="140">
        <f>IF($C48&lt;=Strambio!$D$38*Strambio!$D$39,($F48+$L48+O$10),0)</f>
        <v>1130.8136871108841</v>
      </c>
    </row>
    <row r="49" spans="1:16" x14ac:dyDescent="0.75">
      <c r="A49" s="139">
        <f t="shared" si="0"/>
        <v>2028</v>
      </c>
      <c r="B49" s="149">
        <f t="shared" si="1"/>
        <v>4</v>
      </c>
      <c r="C49" s="148">
        <f t="shared" si="2"/>
        <v>40</v>
      </c>
      <c r="D49" s="147">
        <f>EDATE(Strambio!$D$40,$C49-1)</f>
        <v>46901</v>
      </c>
      <c r="E49" s="146">
        <f>SUMIFS(Strambio!$D:$D,Strambio!$B:$B,"Mutuo1",Strambio!$C:$C,"Tasso",Strambio!$E:$E,"&lt;="&amp;$D49,Strambio!$F:$F,"&gt;="&amp;$D49)</f>
        <v>2.7199999999999998E-2</v>
      </c>
      <c r="F49" s="140">
        <f>IF($C49&lt;=Strambio!$D$38*Strambio!$D$39,PMT($E49/Strambio!$D$38,Strambio!$D$38*Strambio!$D$39-$C48,-$K48),0)</f>
        <v>1128.0636871108843</v>
      </c>
      <c r="G49" s="142">
        <f>IF($C49&lt;=Strambio!$D$38*Strambio!$D$39,$K48*$E49/Strambio!$D$38,0)</f>
        <v>412.42639853634319</v>
      </c>
      <c r="H49" s="142">
        <f>IF($C49&lt;=Strambio!$D$38*Strambio!$D$39,$F49-$G49,0)</f>
        <v>715.63728857454112</v>
      </c>
      <c r="I49" s="145">
        <f>SUMIFS(Strambio!$D:$D,Strambio!$B:$B,"Mutuo1",Strambio!$C:$C,"Rimborso",Strambio!$E:$E,"&lt;="&amp;$D49,Strambio!$F:$F,"&gt;="&amp;$D49)</f>
        <v>0</v>
      </c>
      <c r="J49" s="143">
        <f>IF($C49&lt;=Strambio!$D$38*Strambio!$D$39,H49+I49,0)</f>
        <v>715.63728857454112</v>
      </c>
      <c r="K49" s="142">
        <f>IF($C49&lt;=Strambio!$D$38*Strambio!$D$39,($K48-$H49-$I49),0)</f>
        <v>181237.1855951063</v>
      </c>
      <c r="L49" s="144">
        <v>0</v>
      </c>
      <c r="M49" s="143">
        <f>IF($C49&lt;=Strambio!$D$38*Strambio!$D$39,$G49+$L49,0)</f>
        <v>412.42639853634319</v>
      </c>
      <c r="N49" s="142">
        <f>IF($C49&lt;=Strambio!$D$38*Strambio!$D$39,$N48+L49+$G49,0)</f>
        <v>17724.023079541781</v>
      </c>
      <c r="O49" s="141">
        <f>IF($C49&lt;=Strambio!$D$38*Strambio!$D$39,Strambio!$D$41,0)</f>
        <v>2.75</v>
      </c>
      <c r="P49" s="140">
        <f>IF($C49&lt;=Strambio!$D$38*Strambio!$D$39,($F49+$L49+O$10),0)</f>
        <v>1130.8136871108843</v>
      </c>
    </row>
    <row r="50" spans="1:16" x14ac:dyDescent="0.75">
      <c r="A50" s="139">
        <f t="shared" si="0"/>
        <v>2028</v>
      </c>
      <c r="B50" s="149">
        <f t="shared" si="1"/>
        <v>4</v>
      </c>
      <c r="C50" s="148">
        <f t="shared" si="2"/>
        <v>41</v>
      </c>
      <c r="D50" s="147">
        <f>EDATE(Strambio!$D$40,$C50-1)</f>
        <v>46932</v>
      </c>
      <c r="E50" s="146">
        <f>SUMIFS(Strambio!$D:$D,Strambio!$B:$B,"Mutuo1",Strambio!$C:$C,"Tasso",Strambio!$E:$E,"&lt;="&amp;$D50,Strambio!$F:$F,"&gt;="&amp;$D50)</f>
        <v>2.7199999999999998E-2</v>
      </c>
      <c r="F50" s="140">
        <f>IF($C50&lt;=Strambio!$D$38*Strambio!$D$39,PMT($E50/Strambio!$D$38,Strambio!$D$38*Strambio!$D$39-$C49,-$K49),0)</f>
        <v>1128.0636871108843</v>
      </c>
      <c r="G50" s="142">
        <f>IF($C50&lt;=Strambio!$D$38*Strambio!$D$39,$K49*$E50/Strambio!$D$38,0)</f>
        <v>410.80428734890756</v>
      </c>
      <c r="H50" s="142">
        <f>IF($C50&lt;=Strambio!$D$38*Strambio!$D$39,$F50-$G50,0)</f>
        <v>717.25939976197674</v>
      </c>
      <c r="I50" s="145">
        <f>SUMIFS(Strambio!$D:$D,Strambio!$B:$B,"Mutuo1",Strambio!$C:$C,"Rimborso",Strambio!$E:$E,"&lt;="&amp;$D50,Strambio!$F:$F,"&gt;="&amp;$D50)</f>
        <v>0</v>
      </c>
      <c r="J50" s="143">
        <f>IF($C50&lt;=Strambio!$D$38*Strambio!$D$39,H50+I50,0)</f>
        <v>717.25939976197674</v>
      </c>
      <c r="K50" s="142">
        <f>IF($C50&lt;=Strambio!$D$38*Strambio!$D$39,($K49-$H50-$I50),0)</f>
        <v>180519.92619534433</v>
      </c>
      <c r="L50" s="144">
        <v>0</v>
      </c>
      <c r="M50" s="143">
        <f>IF($C50&lt;=Strambio!$D$38*Strambio!$D$39,$G50+$L50,0)</f>
        <v>410.80428734890756</v>
      </c>
      <c r="N50" s="142">
        <f>IF($C50&lt;=Strambio!$D$38*Strambio!$D$39,$N49+L50+$G50,0)</f>
        <v>18134.827366890688</v>
      </c>
      <c r="O50" s="141">
        <f>IF($C50&lt;=Strambio!$D$38*Strambio!$D$39,Strambio!$D$41,0)</f>
        <v>2.75</v>
      </c>
      <c r="P50" s="140">
        <f>IF($C50&lt;=Strambio!$D$38*Strambio!$D$39,($F50+$L50+O$10),0)</f>
        <v>1130.8136871108843</v>
      </c>
    </row>
    <row r="51" spans="1:16" x14ac:dyDescent="0.75">
      <c r="A51" s="139">
        <f t="shared" si="0"/>
        <v>2028</v>
      </c>
      <c r="B51" s="149">
        <f t="shared" si="1"/>
        <v>4</v>
      </c>
      <c r="C51" s="148">
        <f t="shared" si="2"/>
        <v>42</v>
      </c>
      <c r="D51" s="147">
        <f>EDATE(Strambio!$D$40,$C51-1)</f>
        <v>46962</v>
      </c>
      <c r="E51" s="146">
        <f>SUMIFS(Strambio!$D:$D,Strambio!$B:$B,"Mutuo1",Strambio!$C:$C,"Tasso",Strambio!$E:$E,"&lt;="&amp;$D51,Strambio!$F:$F,"&gt;="&amp;$D51)</f>
        <v>2.7199999999999998E-2</v>
      </c>
      <c r="F51" s="140">
        <f>IF($C51&lt;=Strambio!$D$38*Strambio!$D$39,PMT($E51/Strambio!$D$38,Strambio!$D$38*Strambio!$D$39-$C50,-$K50),0)</f>
        <v>1128.0636871108843</v>
      </c>
      <c r="G51" s="142">
        <f>IF($C51&lt;=Strambio!$D$38*Strambio!$D$39,$K50*$E51/Strambio!$D$38,0)</f>
        <v>409.17849937611385</v>
      </c>
      <c r="H51" s="142">
        <f>IF($C51&lt;=Strambio!$D$38*Strambio!$D$39,$F51-$G51,0)</f>
        <v>718.8851877347704</v>
      </c>
      <c r="I51" s="145">
        <f>SUMIFS(Strambio!$D:$D,Strambio!$B:$B,"Mutuo1",Strambio!$C:$C,"Rimborso",Strambio!$E:$E,"&lt;="&amp;$D51,Strambio!$F:$F,"&gt;="&amp;$D51)</f>
        <v>0</v>
      </c>
      <c r="J51" s="143">
        <f>IF($C51&lt;=Strambio!$D$38*Strambio!$D$39,H51+I51,0)</f>
        <v>718.8851877347704</v>
      </c>
      <c r="K51" s="142">
        <f>IF($C51&lt;=Strambio!$D$38*Strambio!$D$39,($K50-$H51-$I51),0)</f>
        <v>179801.04100760957</v>
      </c>
      <c r="L51" s="144">
        <v>0</v>
      </c>
      <c r="M51" s="143">
        <f>IF($C51&lt;=Strambio!$D$38*Strambio!$D$39,$G51+$L51,0)</f>
        <v>409.17849937611385</v>
      </c>
      <c r="N51" s="142">
        <f>IF($C51&lt;=Strambio!$D$38*Strambio!$D$39,$N50+L51+$G51,0)</f>
        <v>18544.005866266802</v>
      </c>
      <c r="O51" s="141">
        <f>IF($C51&lt;=Strambio!$D$38*Strambio!$D$39,Strambio!$D$41,0)</f>
        <v>2.75</v>
      </c>
      <c r="P51" s="140">
        <f>IF($C51&lt;=Strambio!$D$38*Strambio!$D$39,($F51+$L51+O$10),0)</f>
        <v>1130.8136871108843</v>
      </c>
    </row>
    <row r="52" spans="1:16" x14ac:dyDescent="0.75">
      <c r="A52" s="139">
        <f t="shared" si="0"/>
        <v>2028</v>
      </c>
      <c r="B52" s="149">
        <f t="shared" si="1"/>
        <v>4</v>
      </c>
      <c r="C52" s="148">
        <f t="shared" si="2"/>
        <v>43</v>
      </c>
      <c r="D52" s="147">
        <f>EDATE(Strambio!$D$40,$C52-1)</f>
        <v>46993</v>
      </c>
      <c r="E52" s="146">
        <f>SUMIFS(Strambio!$D:$D,Strambio!$B:$B,"Mutuo1",Strambio!$C:$C,"Tasso",Strambio!$E:$E,"&lt;="&amp;$D52,Strambio!$F:$F,"&gt;="&amp;$D52)</f>
        <v>2.7199999999999998E-2</v>
      </c>
      <c r="F52" s="140">
        <f>IF($C52&lt;=Strambio!$D$38*Strambio!$D$39,PMT($E52/Strambio!$D$38,Strambio!$D$38*Strambio!$D$39-$C51,-$K51),0)</f>
        <v>1128.0636871108843</v>
      </c>
      <c r="G52" s="142">
        <f>IF($C52&lt;=Strambio!$D$38*Strambio!$D$39,$K51*$E52/Strambio!$D$38,0)</f>
        <v>407.549026283915</v>
      </c>
      <c r="H52" s="142">
        <f>IF($C52&lt;=Strambio!$D$38*Strambio!$D$39,$F52-$G52,0)</f>
        <v>720.51466082696925</v>
      </c>
      <c r="I52" s="145">
        <f>SUMIFS(Strambio!$D:$D,Strambio!$B:$B,"Mutuo1",Strambio!$C:$C,"Rimborso",Strambio!$E:$E,"&lt;="&amp;$D52,Strambio!$F:$F,"&gt;="&amp;$D52)</f>
        <v>0</v>
      </c>
      <c r="J52" s="143">
        <f>IF($C52&lt;=Strambio!$D$38*Strambio!$D$39,H52+I52,0)</f>
        <v>720.51466082696925</v>
      </c>
      <c r="K52" s="142">
        <f>IF($C52&lt;=Strambio!$D$38*Strambio!$D$39,($K51-$H52-$I52),0)</f>
        <v>179080.5263467826</v>
      </c>
      <c r="L52" s="144">
        <v>0</v>
      </c>
      <c r="M52" s="143">
        <f>IF($C52&lt;=Strambio!$D$38*Strambio!$D$39,$G52+$L52,0)</f>
        <v>407.549026283915</v>
      </c>
      <c r="N52" s="142">
        <f>IF($C52&lt;=Strambio!$D$38*Strambio!$D$39,$N51+L52+$G52,0)</f>
        <v>18951.554892550717</v>
      </c>
      <c r="O52" s="141">
        <f>IF($C52&lt;=Strambio!$D$38*Strambio!$D$39,Strambio!$D$41,0)</f>
        <v>2.75</v>
      </c>
      <c r="P52" s="140">
        <f>IF($C52&lt;=Strambio!$D$38*Strambio!$D$39,($F52+$L52+O$10),0)</f>
        <v>1130.8136871108843</v>
      </c>
    </row>
    <row r="53" spans="1:16" x14ac:dyDescent="0.75">
      <c r="A53" s="139">
        <f t="shared" si="0"/>
        <v>2028</v>
      </c>
      <c r="B53" s="149">
        <f t="shared" si="1"/>
        <v>4</v>
      </c>
      <c r="C53" s="148">
        <f t="shared" si="2"/>
        <v>44</v>
      </c>
      <c r="D53" s="147">
        <f>EDATE(Strambio!$D$40,$C53-1)</f>
        <v>47024</v>
      </c>
      <c r="E53" s="146">
        <f>SUMIFS(Strambio!$D:$D,Strambio!$B:$B,"Mutuo1",Strambio!$C:$C,"Tasso",Strambio!$E:$E,"&lt;="&amp;$D53,Strambio!$F:$F,"&gt;="&amp;$D53)</f>
        <v>2.7199999999999998E-2</v>
      </c>
      <c r="F53" s="140">
        <f>IF($C53&lt;=Strambio!$D$38*Strambio!$D$39,PMT($E53/Strambio!$D$38,Strambio!$D$38*Strambio!$D$39-$C52,-$K52),0)</f>
        <v>1128.0636871108841</v>
      </c>
      <c r="G53" s="142">
        <f>IF($C53&lt;=Strambio!$D$38*Strambio!$D$39,$K52*$E53/Strambio!$D$38,0)</f>
        <v>405.91585971937388</v>
      </c>
      <c r="H53" s="142">
        <f>IF($C53&lt;=Strambio!$D$38*Strambio!$D$39,$F53-$G53,0)</f>
        <v>722.14782739151019</v>
      </c>
      <c r="I53" s="145">
        <f>SUMIFS(Strambio!$D:$D,Strambio!$B:$B,"Mutuo1",Strambio!$C:$C,"Rimborso",Strambio!$E:$E,"&lt;="&amp;$D53,Strambio!$F:$F,"&gt;="&amp;$D53)</f>
        <v>0</v>
      </c>
      <c r="J53" s="143">
        <f>IF($C53&lt;=Strambio!$D$38*Strambio!$D$39,H53+I53,0)</f>
        <v>722.14782739151019</v>
      </c>
      <c r="K53" s="142">
        <f>IF($C53&lt;=Strambio!$D$38*Strambio!$D$39,($K52-$H53-$I53),0)</f>
        <v>178358.37851939109</v>
      </c>
      <c r="L53" s="144">
        <v>0</v>
      </c>
      <c r="M53" s="143">
        <f>IF($C53&lt;=Strambio!$D$38*Strambio!$D$39,$G53+$L53,0)</f>
        <v>405.91585971937388</v>
      </c>
      <c r="N53" s="142">
        <f>IF($C53&lt;=Strambio!$D$38*Strambio!$D$39,$N52+L53+$G53,0)</f>
        <v>19357.470752270092</v>
      </c>
      <c r="O53" s="141">
        <f>IF($C53&lt;=Strambio!$D$38*Strambio!$D$39,Strambio!$D$41,0)</f>
        <v>2.75</v>
      </c>
      <c r="P53" s="140">
        <f>IF($C53&lt;=Strambio!$D$38*Strambio!$D$39,($F53+$L53+O$10),0)</f>
        <v>1130.8136871108841</v>
      </c>
    </row>
    <row r="54" spans="1:16" x14ac:dyDescent="0.75">
      <c r="A54" s="139">
        <f t="shared" si="0"/>
        <v>2028</v>
      </c>
      <c r="B54" s="149">
        <f t="shared" si="1"/>
        <v>4</v>
      </c>
      <c r="C54" s="148">
        <f t="shared" si="2"/>
        <v>45</v>
      </c>
      <c r="D54" s="147">
        <f>EDATE(Strambio!$D$40,$C54-1)</f>
        <v>47054</v>
      </c>
      <c r="E54" s="146">
        <f>SUMIFS(Strambio!$D:$D,Strambio!$B:$B,"Mutuo1",Strambio!$C:$C,"Tasso",Strambio!$E:$E,"&lt;="&amp;$D54,Strambio!$F:$F,"&gt;="&amp;$D54)</f>
        <v>2.7199999999999998E-2</v>
      </c>
      <c r="F54" s="140">
        <f>IF($C54&lt;=Strambio!$D$38*Strambio!$D$39,PMT($E54/Strambio!$D$38,Strambio!$D$38*Strambio!$D$39-$C53,-$K53),0)</f>
        <v>1128.0636871108841</v>
      </c>
      <c r="G54" s="142">
        <f>IF($C54&lt;=Strambio!$D$38*Strambio!$D$39,$K53*$E54/Strambio!$D$38,0)</f>
        <v>404.2789913106198</v>
      </c>
      <c r="H54" s="142">
        <f>IF($C54&lt;=Strambio!$D$38*Strambio!$D$39,$F54-$G54,0)</f>
        <v>723.78469580026422</v>
      </c>
      <c r="I54" s="145">
        <f>SUMIFS(Strambio!$D:$D,Strambio!$B:$B,"Mutuo1",Strambio!$C:$C,"Rimborso",Strambio!$E:$E,"&lt;="&amp;$D54,Strambio!$F:$F,"&gt;="&amp;$D54)</f>
        <v>0</v>
      </c>
      <c r="J54" s="143">
        <f>IF($C54&lt;=Strambio!$D$38*Strambio!$D$39,H54+I54,0)</f>
        <v>723.78469580026422</v>
      </c>
      <c r="K54" s="142">
        <f>IF($C54&lt;=Strambio!$D$38*Strambio!$D$39,($K53-$H54-$I54),0)</f>
        <v>177634.59382359081</v>
      </c>
      <c r="L54" s="144">
        <v>0</v>
      </c>
      <c r="M54" s="143">
        <f>IF($C54&lt;=Strambio!$D$38*Strambio!$D$39,$G54+$L54,0)</f>
        <v>404.2789913106198</v>
      </c>
      <c r="N54" s="142">
        <f>IF($C54&lt;=Strambio!$D$38*Strambio!$D$39,$N53+L54+$G54,0)</f>
        <v>19761.749743580713</v>
      </c>
      <c r="O54" s="141">
        <f>IF($C54&lt;=Strambio!$D$38*Strambio!$D$39,Strambio!$D$41,0)</f>
        <v>2.75</v>
      </c>
      <c r="P54" s="140">
        <f>IF($C54&lt;=Strambio!$D$38*Strambio!$D$39,($F54+$L54+O$10),0)</f>
        <v>1130.8136871108841</v>
      </c>
    </row>
    <row r="55" spans="1:16" x14ac:dyDescent="0.75">
      <c r="A55" s="139">
        <f t="shared" si="0"/>
        <v>2028</v>
      </c>
      <c r="B55" s="149">
        <f t="shared" si="1"/>
        <v>4</v>
      </c>
      <c r="C55" s="148">
        <f t="shared" si="2"/>
        <v>46</v>
      </c>
      <c r="D55" s="147">
        <f>EDATE(Strambio!$D$40,$C55-1)</f>
        <v>47085</v>
      </c>
      <c r="E55" s="146">
        <f>SUMIFS(Strambio!$D:$D,Strambio!$B:$B,"Mutuo1",Strambio!$C:$C,"Tasso",Strambio!$E:$E,"&lt;="&amp;$D55,Strambio!$F:$F,"&gt;="&amp;$D55)</f>
        <v>2.7199999999999998E-2</v>
      </c>
      <c r="F55" s="140">
        <f>IF($C55&lt;=Strambio!$D$38*Strambio!$D$39,PMT($E55/Strambio!$D$38,Strambio!$D$38*Strambio!$D$39-$C54,-$K54),0)</f>
        <v>1128.0636871108841</v>
      </c>
      <c r="G55" s="142">
        <f>IF($C55&lt;=Strambio!$D$38*Strambio!$D$39,$K54*$E55/Strambio!$D$38,0)</f>
        <v>402.63841266680583</v>
      </c>
      <c r="H55" s="142">
        <f>IF($C55&lt;=Strambio!$D$38*Strambio!$D$39,$F55-$G55,0)</f>
        <v>725.42527444407824</v>
      </c>
      <c r="I55" s="145">
        <f>SUMIFS(Strambio!$D:$D,Strambio!$B:$B,"Mutuo1",Strambio!$C:$C,"Rimborso",Strambio!$E:$E,"&lt;="&amp;$D55,Strambio!$F:$F,"&gt;="&amp;$D55)</f>
        <v>0</v>
      </c>
      <c r="J55" s="143">
        <f>IF($C55&lt;=Strambio!$D$38*Strambio!$D$39,H55+I55,0)</f>
        <v>725.42527444407824</v>
      </c>
      <c r="K55" s="142">
        <f>IF($C55&lt;=Strambio!$D$38*Strambio!$D$39,($K54-$H55-$I55),0)</f>
        <v>176909.16854914674</v>
      </c>
      <c r="L55" s="144">
        <v>0</v>
      </c>
      <c r="M55" s="143">
        <f>IF($C55&lt;=Strambio!$D$38*Strambio!$D$39,$G55+$L55,0)</f>
        <v>402.63841266680583</v>
      </c>
      <c r="N55" s="142">
        <f>IF($C55&lt;=Strambio!$D$38*Strambio!$D$39,$N54+L55+$G55,0)</f>
        <v>20164.388156247518</v>
      </c>
      <c r="O55" s="141">
        <f>IF($C55&lt;=Strambio!$D$38*Strambio!$D$39,Strambio!$D$41,0)</f>
        <v>2.75</v>
      </c>
      <c r="P55" s="140">
        <f>IF($C55&lt;=Strambio!$D$38*Strambio!$D$39,($F55+$L55+O$10),0)</f>
        <v>1130.8136871108841</v>
      </c>
    </row>
    <row r="56" spans="1:16" x14ac:dyDescent="0.75">
      <c r="A56" s="139">
        <f t="shared" si="0"/>
        <v>2028</v>
      </c>
      <c r="B56" s="149">
        <f t="shared" si="1"/>
        <v>4</v>
      </c>
      <c r="C56" s="148">
        <f t="shared" si="2"/>
        <v>47</v>
      </c>
      <c r="D56" s="147">
        <f>EDATE(Strambio!$D$40,$C56-1)</f>
        <v>47115</v>
      </c>
      <c r="E56" s="146">
        <f>SUMIFS(Strambio!$D:$D,Strambio!$B:$B,"Mutuo1",Strambio!$C:$C,"Tasso",Strambio!$E:$E,"&lt;="&amp;$D56,Strambio!$F:$F,"&gt;="&amp;$D56)</f>
        <v>2.7199999999999998E-2</v>
      </c>
      <c r="F56" s="140">
        <f>IF($C56&lt;=Strambio!$D$38*Strambio!$D$39,PMT($E56/Strambio!$D$38,Strambio!$D$38*Strambio!$D$39-$C55,-$K55),0)</f>
        <v>1128.0636871108843</v>
      </c>
      <c r="G56" s="142">
        <f>IF($C56&lt;=Strambio!$D$38*Strambio!$D$39,$K55*$E56/Strambio!$D$38,0)</f>
        <v>400.99411537806594</v>
      </c>
      <c r="H56" s="142">
        <f>IF($C56&lt;=Strambio!$D$38*Strambio!$D$39,$F56-$G56,0)</f>
        <v>727.0695717328183</v>
      </c>
      <c r="I56" s="145">
        <f>SUMIFS(Strambio!$D:$D,Strambio!$B:$B,"Mutuo1",Strambio!$C:$C,"Rimborso",Strambio!$E:$E,"&lt;="&amp;$D56,Strambio!$F:$F,"&gt;="&amp;$D56)</f>
        <v>0</v>
      </c>
      <c r="J56" s="143">
        <f>IF($C56&lt;=Strambio!$D$38*Strambio!$D$39,H56+I56,0)</f>
        <v>727.0695717328183</v>
      </c>
      <c r="K56" s="142">
        <f>IF($C56&lt;=Strambio!$D$38*Strambio!$D$39,($K55-$H56-$I56),0)</f>
        <v>176182.09897741393</v>
      </c>
      <c r="L56" s="144">
        <v>0</v>
      </c>
      <c r="M56" s="143">
        <f>IF($C56&lt;=Strambio!$D$38*Strambio!$D$39,$G56+$L56,0)</f>
        <v>400.99411537806594</v>
      </c>
      <c r="N56" s="142">
        <f>IF($C56&lt;=Strambio!$D$38*Strambio!$D$39,$N55+L56+$G56,0)</f>
        <v>20565.382271625585</v>
      </c>
      <c r="O56" s="141">
        <f>IF($C56&lt;=Strambio!$D$38*Strambio!$D$39,Strambio!$D$41,0)</f>
        <v>2.75</v>
      </c>
      <c r="P56" s="140">
        <f>IF($C56&lt;=Strambio!$D$38*Strambio!$D$39,($F56+$L56+O$10),0)</f>
        <v>1130.8136871108843</v>
      </c>
    </row>
    <row r="57" spans="1:16" x14ac:dyDescent="0.75">
      <c r="A57" s="139">
        <f t="shared" si="0"/>
        <v>2029</v>
      </c>
      <c r="B57" s="149">
        <f t="shared" si="1"/>
        <v>4</v>
      </c>
      <c r="C57" s="148">
        <f t="shared" si="2"/>
        <v>48</v>
      </c>
      <c r="D57" s="147">
        <f>EDATE(Strambio!$D$40,$C57-1)</f>
        <v>47146</v>
      </c>
      <c r="E57" s="146">
        <f>SUMIFS(Strambio!$D:$D,Strambio!$B:$B,"Mutuo1",Strambio!$C:$C,"Tasso",Strambio!$E:$E,"&lt;="&amp;$D57,Strambio!$F:$F,"&gt;="&amp;$D57)</f>
        <v>2.7199999999999998E-2</v>
      </c>
      <c r="F57" s="140">
        <f>IF($C57&lt;=Strambio!$D$38*Strambio!$D$39,PMT($E57/Strambio!$D$38,Strambio!$D$38*Strambio!$D$39-$C56,-$K56),0)</f>
        <v>1128.0636871108841</v>
      </c>
      <c r="G57" s="142">
        <f>IF($C57&lt;=Strambio!$D$38*Strambio!$D$39,$K56*$E57/Strambio!$D$38,0)</f>
        <v>399.34609101547153</v>
      </c>
      <c r="H57" s="142">
        <f>IF($C57&lt;=Strambio!$D$38*Strambio!$D$39,$F57-$G57,0)</f>
        <v>728.71759609541255</v>
      </c>
      <c r="I57" s="145">
        <f>SUMIFS(Strambio!$D:$D,Strambio!$B:$B,"Mutuo1",Strambio!$C:$C,"Rimborso",Strambio!$E:$E,"&lt;="&amp;$D57,Strambio!$F:$F,"&gt;="&amp;$D57)</f>
        <v>0</v>
      </c>
      <c r="J57" s="143">
        <f>IF($C57&lt;=Strambio!$D$38*Strambio!$D$39,H57+I57,0)</f>
        <v>728.71759609541255</v>
      </c>
      <c r="K57" s="142">
        <f>IF($C57&lt;=Strambio!$D$38*Strambio!$D$39,($K56-$H57-$I57),0)</f>
        <v>175453.38138131853</v>
      </c>
      <c r="L57" s="144">
        <v>0</v>
      </c>
      <c r="M57" s="143">
        <f>IF($C57&lt;=Strambio!$D$38*Strambio!$D$39,$G57+$L57,0)</f>
        <v>399.34609101547153</v>
      </c>
      <c r="N57" s="142">
        <f>IF($C57&lt;=Strambio!$D$38*Strambio!$D$39,$N56+L57+$G57,0)</f>
        <v>20964.728362641057</v>
      </c>
      <c r="O57" s="141">
        <f>IF($C57&lt;=Strambio!$D$38*Strambio!$D$39,Strambio!$D$41,0)</f>
        <v>2.75</v>
      </c>
      <c r="P57" s="140">
        <f>IF($C57&lt;=Strambio!$D$38*Strambio!$D$39,($F57+$L57+O$10),0)</f>
        <v>1130.8136871108841</v>
      </c>
    </row>
    <row r="58" spans="1:16" x14ac:dyDescent="0.75">
      <c r="A58" s="139">
        <f t="shared" si="0"/>
        <v>2029</v>
      </c>
      <c r="B58" s="149">
        <f t="shared" si="1"/>
        <v>5</v>
      </c>
      <c r="C58" s="148">
        <f t="shared" si="2"/>
        <v>49</v>
      </c>
      <c r="D58" s="147">
        <f>EDATE(Strambio!$D$40,$C58-1)</f>
        <v>47177</v>
      </c>
      <c r="E58" s="146">
        <f>SUMIFS(Strambio!$D:$D,Strambio!$B:$B,"Mutuo1",Strambio!$C:$C,"Tasso",Strambio!$E:$E,"&lt;="&amp;$D58,Strambio!$F:$F,"&gt;="&amp;$D58)</f>
        <v>2.7199999999999998E-2</v>
      </c>
      <c r="F58" s="140">
        <f>IF($C58&lt;=Strambio!$D$38*Strambio!$D$39,PMT($E58/Strambio!$D$38,Strambio!$D$38*Strambio!$D$39-$C57,-$K57),0)</f>
        <v>1128.0636871108843</v>
      </c>
      <c r="G58" s="142">
        <f>IF($C58&lt;=Strambio!$D$38*Strambio!$D$39,$K57*$E58/Strambio!$D$38,0)</f>
        <v>397.69433113098859</v>
      </c>
      <c r="H58" s="142">
        <f>IF($C58&lt;=Strambio!$D$38*Strambio!$D$39,$F58-$G58,0)</f>
        <v>730.36935597989577</v>
      </c>
      <c r="I58" s="145">
        <f>SUMIFS(Strambio!$D:$D,Strambio!$B:$B,"Mutuo1",Strambio!$C:$C,"Rimborso",Strambio!$E:$E,"&lt;="&amp;$D58,Strambio!$F:$F,"&gt;="&amp;$D58)</f>
        <v>0</v>
      </c>
      <c r="J58" s="143">
        <f>IF($C58&lt;=Strambio!$D$38*Strambio!$D$39,H58+I58,0)</f>
        <v>730.36935597989577</v>
      </c>
      <c r="K58" s="142">
        <f>IF($C58&lt;=Strambio!$D$38*Strambio!$D$39,($K57-$H58-$I58),0)</f>
        <v>174723.01202533863</v>
      </c>
      <c r="L58" s="144">
        <v>0</v>
      </c>
      <c r="M58" s="143">
        <f>IF($C58&lt;=Strambio!$D$38*Strambio!$D$39,$G58+$L58,0)</f>
        <v>397.69433113098859</v>
      </c>
      <c r="N58" s="142">
        <f>IF($C58&lt;=Strambio!$D$38*Strambio!$D$39,$N57+L58+$G58,0)</f>
        <v>21362.422693772045</v>
      </c>
      <c r="O58" s="141">
        <f>IF($C58&lt;=Strambio!$D$38*Strambio!$D$39,Strambio!$D$41,0)</f>
        <v>2.75</v>
      </c>
      <c r="P58" s="140">
        <f>IF($C58&lt;=Strambio!$D$38*Strambio!$D$39,($F58+$L58+O$10),0)</f>
        <v>1130.8136871108843</v>
      </c>
    </row>
    <row r="59" spans="1:16" x14ac:dyDescent="0.75">
      <c r="A59" s="139">
        <f t="shared" si="0"/>
        <v>2029</v>
      </c>
      <c r="B59" s="149">
        <f t="shared" si="1"/>
        <v>5</v>
      </c>
      <c r="C59" s="148">
        <f t="shared" si="2"/>
        <v>50</v>
      </c>
      <c r="D59" s="147">
        <f>EDATE(Strambio!$D$40,$C59-1)</f>
        <v>47205</v>
      </c>
      <c r="E59" s="146">
        <f>SUMIFS(Strambio!$D:$D,Strambio!$B:$B,"Mutuo1",Strambio!$C:$C,"Tasso",Strambio!$E:$E,"&lt;="&amp;$D59,Strambio!$F:$F,"&gt;="&amp;$D59)</f>
        <v>2.7199999999999998E-2</v>
      </c>
      <c r="F59" s="140">
        <f>IF($C59&lt;=Strambio!$D$38*Strambio!$D$39,PMT($E59/Strambio!$D$38,Strambio!$D$38*Strambio!$D$39-$C58,-$K58),0)</f>
        <v>1128.0636871108843</v>
      </c>
      <c r="G59" s="142">
        <f>IF($C59&lt;=Strambio!$D$38*Strambio!$D$39,$K58*$E59/Strambio!$D$38,0)</f>
        <v>396.03882725743421</v>
      </c>
      <c r="H59" s="142">
        <f>IF($C59&lt;=Strambio!$D$38*Strambio!$D$39,$F59-$G59,0)</f>
        <v>732.02485985345015</v>
      </c>
      <c r="I59" s="145">
        <f>SUMIFS(Strambio!$D:$D,Strambio!$B:$B,"Mutuo1",Strambio!$C:$C,"Rimborso",Strambio!$E:$E,"&lt;="&amp;$D59,Strambio!$F:$F,"&gt;="&amp;$D59)</f>
        <v>0</v>
      </c>
      <c r="J59" s="143">
        <f>IF($C59&lt;=Strambio!$D$38*Strambio!$D$39,H59+I59,0)</f>
        <v>732.02485985345015</v>
      </c>
      <c r="K59" s="142">
        <f>IF($C59&lt;=Strambio!$D$38*Strambio!$D$39,($K58-$H59-$I59),0)</f>
        <v>173990.98716548519</v>
      </c>
      <c r="L59" s="144">
        <v>0</v>
      </c>
      <c r="M59" s="143">
        <f>IF($C59&lt;=Strambio!$D$38*Strambio!$D$39,$G59+$L59,0)</f>
        <v>396.03882725743421</v>
      </c>
      <c r="N59" s="142">
        <f>IF($C59&lt;=Strambio!$D$38*Strambio!$D$39,$N58+L59+$G59,0)</f>
        <v>21758.46152102948</v>
      </c>
      <c r="O59" s="141">
        <f>IF($C59&lt;=Strambio!$D$38*Strambio!$D$39,Strambio!$D$41,0)</f>
        <v>2.75</v>
      </c>
      <c r="P59" s="140">
        <f>IF($C59&lt;=Strambio!$D$38*Strambio!$D$39,($F59+$L59+O$10),0)</f>
        <v>1130.8136871108843</v>
      </c>
    </row>
    <row r="60" spans="1:16" x14ac:dyDescent="0.75">
      <c r="A60" s="139">
        <f t="shared" si="0"/>
        <v>2029</v>
      </c>
      <c r="B60" s="149">
        <f t="shared" si="1"/>
        <v>5</v>
      </c>
      <c r="C60" s="148">
        <f t="shared" si="2"/>
        <v>51</v>
      </c>
      <c r="D60" s="147">
        <f>EDATE(Strambio!$D$40,$C60-1)</f>
        <v>47236</v>
      </c>
      <c r="E60" s="146">
        <f>SUMIFS(Strambio!$D:$D,Strambio!$B:$B,"Mutuo1",Strambio!$C:$C,"Tasso",Strambio!$E:$E,"&lt;="&amp;$D60,Strambio!$F:$F,"&gt;="&amp;$D60)</f>
        <v>2.7199999999999998E-2</v>
      </c>
      <c r="F60" s="140">
        <f>IF($C60&lt;=Strambio!$D$38*Strambio!$D$39,PMT($E60/Strambio!$D$38,Strambio!$D$38*Strambio!$D$39-$C59,-$K59),0)</f>
        <v>1128.0636871108843</v>
      </c>
      <c r="G60" s="142">
        <f>IF($C60&lt;=Strambio!$D$38*Strambio!$D$39,$K59*$E60/Strambio!$D$38,0)</f>
        <v>394.3795709084331</v>
      </c>
      <c r="H60" s="142">
        <f>IF($C60&lt;=Strambio!$D$38*Strambio!$D$39,$F60-$G60,0)</f>
        <v>733.68411620245115</v>
      </c>
      <c r="I60" s="145">
        <f>SUMIFS(Strambio!$D:$D,Strambio!$B:$B,"Mutuo1",Strambio!$C:$C,"Rimborso",Strambio!$E:$E,"&lt;="&amp;$D60,Strambio!$F:$F,"&gt;="&amp;$D60)</f>
        <v>0</v>
      </c>
      <c r="J60" s="143">
        <f>IF($C60&lt;=Strambio!$D$38*Strambio!$D$39,H60+I60,0)</f>
        <v>733.68411620245115</v>
      </c>
      <c r="K60" s="142">
        <f>IF($C60&lt;=Strambio!$D$38*Strambio!$D$39,($K59-$H60-$I60),0)</f>
        <v>173257.30304928272</v>
      </c>
      <c r="L60" s="144">
        <v>0</v>
      </c>
      <c r="M60" s="143">
        <f>IF($C60&lt;=Strambio!$D$38*Strambio!$D$39,$G60+$L60,0)</f>
        <v>394.3795709084331</v>
      </c>
      <c r="N60" s="142">
        <f>IF($C60&lt;=Strambio!$D$38*Strambio!$D$39,$N59+L60+$G60,0)</f>
        <v>22152.841091937913</v>
      </c>
      <c r="O60" s="141">
        <f>IF($C60&lt;=Strambio!$D$38*Strambio!$D$39,Strambio!$D$41,0)</f>
        <v>2.75</v>
      </c>
      <c r="P60" s="140">
        <f>IF($C60&lt;=Strambio!$D$38*Strambio!$D$39,($F60+$L60+O$10),0)</f>
        <v>1130.8136871108843</v>
      </c>
    </row>
    <row r="61" spans="1:16" x14ac:dyDescent="0.75">
      <c r="A61" s="139">
        <f t="shared" si="0"/>
        <v>2029</v>
      </c>
      <c r="B61" s="149">
        <f t="shared" si="1"/>
        <v>5</v>
      </c>
      <c r="C61" s="148">
        <f t="shared" si="2"/>
        <v>52</v>
      </c>
      <c r="D61" s="147">
        <f>EDATE(Strambio!$D$40,$C61-1)</f>
        <v>47266</v>
      </c>
      <c r="E61" s="146">
        <f>SUMIFS(Strambio!$D:$D,Strambio!$B:$B,"Mutuo1",Strambio!$C:$C,"Tasso",Strambio!$E:$E,"&lt;="&amp;$D61,Strambio!$F:$F,"&gt;="&amp;$D61)</f>
        <v>2.7199999999999998E-2</v>
      </c>
      <c r="F61" s="140">
        <f>IF($C61&lt;=Strambio!$D$38*Strambio!$D$39,PMT($E61/Strambio!$D$38,Strambio!$D$38*Strambio!$D$39-$C60,-$K60),0)</f>
        <v>1128.0636871108843</v>
      </c>
      <c r="G61" s="142">
        <f>IF($C61&lt;=Strambio!$D$38*Strambio!$D$39,$K60*$E61/Strambio!$D$38,0)</f>
        <v>392.7165535783742</v>
      </c>
      <c r="H61" s="142">
        <f>IF($C61&lt;=Strambio!$D$38*Strambio!$D$39,$F61-$G61,0)</f>
        <v>735.34713353251004</v>
      </c>
      <c r="I61" s="145">
        <f>SUMIFS(Strambio!$D:$D,Strambio!$B:$B,"Mutuo1",Strambio!$C:$C,"Rimborso",Strambio!$E:$E,"&lt;="&amp;$D61,Strambio!$F:$F,"&gt;="&amp;$D61)</f>
        <v>0</v>
      </c>
      <c r="J61" s="143">
        <f>IF($C61&lt;=Strambio!$D$38*Strambio!$D$39,H61+I61,0)</f>
        <v>735.34713353251004</v>
      </c>
      <c r="K61" s="142">
        <f>IF($C61&lt;=Strambio!$D$38*Strambio!$D$39,($K60-$H61-$I61),0)</f>
        <v>172521.95591575021</v>
      </c>
      <c r="L61" s="144">
        <v>0</v>
      </c>
      <c r="M61" s="143">
        <f>IF($C61&lt;=Strambio!$D$38*Strambio!$D$39,$G61+$L61,0)</f>
        <v>392.7165535783742</v>
      </c>
      <c r="N61" s="142">
        <f>IF($C61&lt;=Strambio!$D$38*Strambio!$D$39,$N60+L61+$G61,0)</f>
        <v>22545.557645516288</v>
      </c>
      <c r="O61" s="141">
        <f>IF($C61&lt;=Strambio!$D$38*Strambio!$D$39,Strambio!$D$41,0)</f>
        <v>2.75</v>
      </c>
      <c r="P61" s="140">
        <f>IF($C61&lt;=Strambio!$D$38*Strambio!$D$39,($F61+$L61+O$10),0)</f>
        <v>1130.8136871108843</v>
      </c>
    </row>
    <row r="62" spans="1:16" x14ac:dyDescent="0.75">
      <c r="A62" s="139">
        <f t="shared" si="0"/>
        <v>2029</v>
      </c>
      <c r="B62" s="149">
        <f t="shared" si="1"/>
        <v>5</v>
      </c>
      <c r="C62" s="148">
        <f t="shared" si="2"/>
        <v>53</v>
      </c>
      <c r="D62" s="147">
        <f>EDATE(Strambio!$D$40,$C62-1)</f>
        <v>47297</v>
      </c>
      <c r="E62" s="146">
        <f>SUMIFS(Strambio!$D:$D,Strambio!$B:$B,"Mutuo1",Strambio!$C:$C,"Tasso",Strambio!$E:$E,"&lt;="&amp;$D62,Strambio!$F:$F,"&gt;="&amp;$D62)</f>
        <v>2.7199999999999998E-2</v>
      </c>
      <c r="F62" s="140">
        <f>IF($C62&lt;=Strambio!$D$38*Strambio!$D$39,PMT($E62/Strambio!$D$38,Strambio!$D$38*Strambio!$D$39-$C61,-$K61),0)</f>
        <v>1128.0636871108843</v>
      </c>
      <c r="G62" s="142">
        <f>IF($C62&lt;=Strambio!$D$38*Strambio!$D$39,$K61*$E62/Strambio!$D$38,0)</f>
        <v>391.04976674236713</v>
      </c>
      <c r="H62" s="142">
        <f>IF($C62&lt;=Strambio!$D$38*Strambio!$D$39,$F62-$G62,0)</f>
        <v>737.01392036851712</v>
      </c>
      <c r="I62" s="145">
        <f>SUMIFS(Strambio!$D:$D,Strambio!$B:$B,"Mutuo1",Strambio!$C:$C,"Rimborso",Strambio!$E:$E,"&lt;="&amp;$D62,Strambio!$F:$F,"&gt;="&amp;$D62)</f>
        <v>0</v>
      </c>
      <c r="J62" s="143">
        <f>IF($C62&lt;=Strambio!$D$38*Strambio!$D$39,H62+I62,0)</f>
        <v>737.01392036851712</v>
      </c>
      <c r="K62" s="142">
        <f>IF($C62&lt;=Strambio!$D$38*Strambio!$D$39,($K61-$H62-$I62),0)</f>
        <v>171784.9419953817</v>
      </c>
      <c r="L62" s="144">
        <v>0</v>
      </c>
      <c r="M62" s="143">
        <f>IF($C62&lt;=Strambio!$D$38*Strambio!$D$39,$G62+$L62,0)</f>
        <v>391.04976674236713</v>
      </c>
      <c r="N62" s="142">
        <f>IF($C62&lt;=Strambio!$D$38*Strambio!$D$39,$N61+L62+$G62,0)</f>
        <v>22936.607412258654</v>
      </c>
      <c r="O62" s="141">
        <f>IF($C62&lt;=Strambio!$D$38*Strambio!$D$39,Strambio!$D$41,0)</f>
        <v>2.75</v>
      </c>
      <c r="P62" s="140">
        <f>IF($C62&lt;=Strambio!$D$38*Strambio!$D$39,($F62+$L62+O$10),0)</f>
        <v>1130.8136871108843</v>
      </c>
    </row>
    <row r="63" spans="1:16" x14ac:dyDescent="0.75">
      <c r="A63" s="139">
        <f t="shared" si="0"/>
        <v>2029</v>
      </c>
      <c r="B63" s="149">
        <f t="shared" si="1"/>
        <v>5</v>
      </c>
      <c r="C63" s="148">
        <f t="shared" si="2"/>
        <v>54</v>
      </c>
      <c r="D63" s="147">
        <f>EDATE(Strambio!$D$40,$C63-1)</f>
        <v>47327</v>
      </c>
      <c r="E63" s="146">
        <f>SUMIFS(Strambio!$D:$D,Strambio!$B:$B,"Mutuo1",Strambio!$C:$C,"Tasso",Strambio!$E:$E,"&lt;="&amp;$D63,Strambio!$F:$F,"&gt;="&amp;$D63)</f>
        <v>2.7199999999999998E-2</v>
      </c>
      <c r="F63" s="140">
        <f>IF($C63&lt;=Strambio!$D$38*Strambio!$D$39,PMT($E63/Strambio!$D$38,Strambio!$D$38*Strambio!$D$39-$C62,-$K62),0)</f>
        <v>1128.0636871108843</v>
      </c>
      <c r="G63" s="142">
        <f>IF($C63&lt;=Strambio!$D$38*Strambio!$D$39,$K62*$E63/Strambio!$D$38,0)</f>
        <v>389.37920185619851</v>
      </c>
      <c r="H63" s="142">
        <f>IF($C63&lt;=Strambio!$D$38*Strambio!$D$39,$F63-$G63,0)</f>
        <v>738.6844852546858</v>
      </c>
      <c r="I63" s="145">
        <f>SUMIFS(Strambio!$D:$D,Strambio!$B:$B,"Mutuo1",Strambio!$C:$C,"Rimborso",Strambio!$E:$E,"&lt;="&amp;$D63,Strambio!$F:$F,"&gt;="&amp;$D63)</f>
        <v>0</v>
      </c>
      <c r="J63" s="143">
        <f>IF($C63&lt;=Strambio!$D$38*Strambio!$D$39,H63+I63,0)</f>
        <v>738.6844852546858</v>
      </c>
      <c r="K63" s="142">
        <f>IF($C63&lt;=Strambio!$D$38*Strambio!$D$39,($K62-$H63-$I63),0)</f>
        <v>171046.257510127</v>
      </c>
      <c r="L63" s="144">
        <v>0</v>
      </c>
      <c r="M63" s="143">
        <f>IF($C63&lt;=Strambio!$D$38*Strambio!$D$39,$G63+$L63,0)</f>
        <v>389.37920185619851</v>
      </c>
      <c r="N63" s="142">
        <f>IF($C63&lt;=Strambio!$D$38*Strambio!$D$39,$N62+L63+$G63,0)</f>
        <v>23325.986614114852</v>
      </c>
      <c r="O63" s="141">
        <f>IF($C63&lt;=Strambio!$D$38*Strambio!$D$39,Strambio!$D$41,0)</f>
        <v>2.75</v>
      </c>
      <c r="P63" s="140">
        <f>IF($C63&lt;=Strambio!$D$38*Strambio!$D$39,($F63+$L63+O$10),0)</f>
        <v>1130.8136871108843</v>
      </c>
    </row>
    <row r="64" spans="1:16" x14ac:dyDescent="0.75">
      <c r="A64" s="139">
        <f t="shared" si="0"/>
        <v>2029</v>
      </c>
      <c r="B64" s="149">
        <f t="shared" si="1"/>
        <v>5</v>
      </c>
      <c r="C64" s="148">
        <f t="shared" si="2"/>
        <v>55</v>
      </c>
      <c r="D64" s="147">
        <f>EDATE(Strambio!$D$40,$C64-1)</f>
        <v>47358</v>
      </c>
      <c r="E64" s="146">
        <f>SUMIFS(Strambio!$D:$D,Strambio!$B:$B,"Mutuo1",Strambio!$C:$C,"Tasso",Strambio!$E:$E,"&lt;="&amp;$D64,Strambio!$F:$F,"&gt;="&amp;$D64)</f>
        <v>2.7199999999999998E-2</v>
      </c>
      <c r="F64" s="140">
        <f>IF($C64&lt;=Strambio!$D$38*Strambio!$D$39,PMT($E64/Strambio!$D$38,Strambio!$D$38*Strambio!$D$39-$C63,-$K63),0)</f>
        <v>1128.0636871108843</v>
      </c>
      <c r="G64" s="142">
        <f>IF($C64&lt;=Strambio!$D$38*Strambio!$D$39,$K63*$E64/Strambio!$D$38,0)</f>
        <v>387.70485035628786</v>
      </c>
      <c r="H64" s="142">
        <f>IF($C64&lt;=Strambio!$D$38*Strambio!$D$39,$F64-$G64,0)</f>
        <v>740.3588367545965</v>
      </c>
      <c r="I64" s="145">
        <f>SUMIFS(Strambio!$D:$D,Strambio!$B:$B,"Mutuo1",Strambio!$C:$C,"Rimborso",Strambio!$E:$E,"&lt;="&amp;$D64,Strambio!$F:$F,"&gt;="&amp;$D64)</f>
        <v>0</v>
      </c>
      <c r="J64" s="143">
        <f>IF($C64&lt;=Strambio!$D$38*Strambio!$D$39,H64+I64,0)</f>
        <v>740.3588367545965</v>
      </c>
      <c r="K64" s="142">
        <f>IF($C64&lt;=Strambio!$D$38*Strambio!$D$39,($K63-$H64-$I64),0)</f>
        <v>170305.8986733724</v>
      </c>
      <c r="L64" s="144">
        <v>0</v>
      </c>
      <c r="M64" s="143">
        <f>IF($C64&lt;=Strambio!$D$38*Strambio!$D$39,$G64+$L64,0)</f>
        <v>387.70485035628786</v>
      </c>
      <c r="N64" s="142">
        <f>IF($C64&lt;=Strambio!$D$38*Strambio!$D$39,$N63+L64+$G64,0)</f>
        <v>23713.69146447114</v>
      </c>
      <c r="O64" s="141">
        <f>IF($C64&lt;=Strambio!$D$38*Strambio!$D$39,Strambio!$D$41,0)</f>
        <v>2.75</v>
      </c>
      <c r="P64" s="140">
        <f>IF($C64&lt;=Strambio!$D$38*Strambio!$D$39,($F64+$L64+O$10),0)</f>
        <v>1130.8136871108843</v>
      </c>
    </row>
    <row r="65" spans="1:16" x14ac:dyDescent="0.75">
      <c r="A65" s="139">
        <f t="shared" si="0"/>
        <v>2029</v>
      </c>
      <c r="B65" s="149">
        <f t="shared" si="1"/>
        <v>5</v>
      </c>
      <c r="C65" s="148">
        <f t="shared" si="2"/>
        <v>56</v>
      </c>
      <c r="D65" s="147">
        <f>EDATE(Strambio!$D$40,$C65-1)</f>
        <v>47389</v>
      </c>
      <c r="E65" s="146">
        <f>SUMIFS(Strambio!$D:$D,Strambio!$B:$B,"Mutuo1",Strambio!$C:$C,"Tasso",Strambio!$E:$E,"&lt;="&amp;$D65,Strambio!$F:$F,"&gt;="&amp;$D65)</f>
        <v>2.7199999999999998E-2</v>
      </c>
      <c r="F65" s="140">
        <f>IF($C65&lt;=Strambio!$D$38*Strambio!$D$39,PMT($E65/Strambio!$D$38,Strambio!$D$38*Strambio!$D$39-$C64,-$K64),0)</f>
        <v>1128.0636871108841</v>
      </c>
      <c r="G65" s="142">
        <f>IF($C65&lt;=Strambio!$D$38*Strambio!$D$39,$K64*$E65/Strambio!$D$38,0)</f>
        <v>386.02670365964406</v>
      </c>
      <c r="H65" s="142">
        <f>IF($C65&lt;=Strambio!$D$38*Strambio!$D$39,$F65-$G65,0)</f>
        <v>742.03698345124008</v>
      </c>
      <c r="I65" s="145">
        <f>SUMIFS(Strambio!$D:$D,Strambio!$B:$B,"Mutuo1",Strambio!$C:$C,"Rimborso",Strambio!$E:$E,"&lt;="&amp;$D65,Strambio!$F:$F,"&gt;="&amp;$D65)</f>
        <v>0</v>
      </c>
      <c r="J65" s="143">
        <f>IF($C65&lt;=Strambio!$D$38*Strambio!$D$39,H65+I65,0)</f>
        <v>742.03698345124008</v>
      </c>
      <c r="K65" s="142">
        <f>IF($C65&lt;=Strambio!$D$38*Strambio!$D$39,($K64-$H65-$I65),0)</f>
        <v>169563.86168992115</v>
      </c>
      <c r="L65" s="144">
        <v>0</v>
      </c>
      <c r="M65" s="143">
        <f>IF($C65&lt;=Strambio!$D$38*Strambio!$D$39,$G65+$L65,0)</f>
        <v>386.02670365964406</v>
      </c>
      <c r="N65" s="142">
        <f>IF($C65&lt;=Strambio!$D$38*Strambio!$D$39,$N64+L65+$G65,0)</f>
        <v>24099.718168130785</v>
      </c>
      <c r="O65" s="141">
        <f>IF($C65&lt;=Strambio!$D$38*Strambio!$D$39,Strambio!$D$41,0)</f>
        <v>2.75</v>
      </c>
      <c r="P65" s="140">
        <f>IF($C65&lt;=Strambio!$D$38*Strambio!$D$39,($F65+$L65+O$10),0)</f>
        <v>1130.8136871108841</v>
      </c>
    </row>
    <row r="66" spans="1:16" x14ac:dyDescent="0.75">
      <c r="A66" s="139">
        <f t="shared" si="0"/>
        <v>2029</v>
      </c>
      <c r="B66" s="149">
        <f t="shared" si="1"/>
        <v>5</v>
      </c>
      <c r="C66" s="148">
        <f t="shared" si="2"/>
        <v>57</v>
      </c>
      <c r="D66" s="147">
        <f>EDATE(Strambio!$D$40,$C66-1)</f>
        <v>47419</v>
      </c>
      <c r="E66" s="146">
        <f>SUMIFS(Strambio!$D:$D,Strambio!$B:$B,"Mutuo1",Strambio!$C:$C,"Tasso",Strambio!$E:$E,"&lt;="&amp;$D66,Strambio!$F:$F,"&gt;="&amp;$D66)</f>
        <v>2.7199999999999998E-2</v>
      </c>
      <c r="F66" s="140">
        <f>IF($C66&lt;=Strambio!$D$38*Strambio!$D$39,PMT($E66/Strambio!$D$38,Strambio!$D$38*Strambio!$D$39-$C65,-$K65),0)</f>
        <v>1128.0636871108841</v>
      </c>
      <c r="G66" s="142">
        <f>IF($C66&lt;=Strambio!$D$38*Strambio!$D$39,$K65*$E66/Strambio!$D$38,0)</f>
        <v>384.34475316382122</v>
      </c>
      <c r="H66" s="142">
        <f>IF($C66&lt;=Strambio!$D$38*Strambio!$D$39,$F66-$G66,0)</f>
        <v>743.71893394706285</v>
      </c>
      <c r="I66" s="145">
        <f>SUMIFS(Strambio!$D:$D,Strambio!$B:$B,"Mutuo1",Strambio!$C:$C,"Rimborso",Strambio!$E:$E,"&lt;="&amp;$D66,Strambio!$F:$F,"&gt;="&amp;$D66)</f>
        <v>0</v>
      </c>
      <c r="J66" s="143">
        <f>IF($C66&lt;=Strambio!$D$38*Strambio!$D$39,H66+I66,0)</f>
        <v>743.71893394706285</v>
      </c>
      <c r="K66" s="142">
        <f>IF($C66&lt;=Strambio!$D$38*Strambio!$D$39,($K65-$H66-$I66),0)</f>
        <v>168820.14275597408</v>
      </c>
      <c r="L66" s="144">
        <v>0</v>
      </c>
      <c r="M66" s="143">
        <f>IF($C66&lt;=Strambio!$D$38*Strambio!$D$39,$G66+$L66,0)</f>
        <v>384.34475316382122</v>
      </c>
      <c r="N66" s="142">
        <f>IF($C66&lt;=Strambio!$D$38*Strambio!$D$39,$N65+L66+$G66,0)</f>
        <v>24484.062921294608</v>
      </c>
      <c r="O66" s="141">
        <f>IF($C66&lt;=Strambio!$D$38*Strambio!$D$39,Strambio!$D$41,0)</f>
        <v>2.75</v>
      </c>
      <c r="P66" s="140">
        <f>IF($C66&lt;=Strambio!$D$38*Strambio!$D$39,($F66+$L66+O$10),0)</f>
        <v>1130.8136871108841</v>
      </c>
    </row>
    <row r="67" spans="1:16" x14ac:dyDescent="0.75">
      <c r="A67" s="139">
        <f t="shared" si="0"/>
        <v>2029</v>
      </c>
      <c r="B67" s="149">
        <f t="shared" si="1"/>
        <v>5</v>
      </c>
      <c r="C67" s="148">
        <f t="shared" si="2"/>
        <v>58</v>
      </c>
      <c r="D67" s="147">
        <f>EDATE(Strambio!$D$40,$C67-1)</f>
        <v>47450</v>
      </c>
      <c r="E67" s="146">
        <f>SUMIFS(Strambio!$D:$D,Strambio!$B:$B,"Mutuo1",Strambio!$C:$C,"Tasso",Strambio!$E:$E,"&lt;="&amp;$D67,Strambio!$F:$F,"&gt;="&amp;$D67)</f>
        <v>2.7199999999999998E-2</v>
      </c>
      <c r="F67" s="140">
        <f>IF($C67&lt;=Strambio!$D$38*Strambio!$D$39,PMT($E67/Strambio!$D$38,Strambio!$D$38*Strambio!$D$39-$C66,-$K66),0)</f>
        <v>1128.0636871108841</v>
      </c>
      <c r="G67" s="142">
        <f>IF($C67&lt;=Strambio!$D$38*Strambio!$D$39,$K66*$E67/Strambio!$D$38,0)</f>
        <v>382.65899024687457</v>
      </c>
      <c r="H67" s="142">
        <f>IF($C67&lt;=Strambio!$D$38*Strambio!$D$39,$F67-$G67,0)</f>
        <v>745.40469686400957</v>
      </c>
      <c r="I67" s="145">
        <f>SUMIFS(Strambio!$D:$D,Strambio!$B:$B,"Mutuo1",Strambio!$C:$C,"Rimborso",Strambio!$E:$E,"&lt;="&amp;$D67,Strambio!$F:$F,"&gt;="&amp;$D67)</f>
        <v>0</v>
      </c>
      <c r="J67" s="143">
        <f>IF($C67&lt;=Strambio!$D$38*Strambio!$D$39,H67+I67,0)</f>
        <v>745.40469686400957</v>
      </c>
      <c r="K67" s="142">
        <f>IF($C67&lt;=Strambio!$D$38*Strambio!$D$39,($K66-$H67-$I67),0)</f>
        <v>168074.73805911007</v>
      </c>
      <c r="L67" s="144">
        <v>0</v>
      </c>
      <c r="M67" s="143">
        <f>IF($C67&lt;=Strambio!$D$38*Strambio!$D$39,$G67+$L67,0)</f>
        <v>382.65899024687457</v>
      </c>
      <c r="N67" s="142">
        <f>IF($C67&lt;=Strambio!$D$38*Strambio!$D$39,$N66+L67+$G67,0)</f>
        <v>24866.721911541481</v>
      </c>
      <c r="O67" s="141">
        <f>IF($C67&lt;=Strambio!$D$38*Strambio!$D$39,Strambio!$D$41,0)</f>
        <v>2.75</v>
      </c>
      <c r="P67" s="140">
        <f>IF($C67&lt;=Strambio!$D$38*Strambio!$D$39,($F67+$L67+O$10),0)</f>
        <v>1130.8136871108841</v>
      </c>
    </row>
    <row r="68" spans="1:16" x14ac:dyDescent="0.75">
      <c r="A68" s="139">
        <f t="shared" si="0"/>
        <v>2029</v>
      </c>
      <c r="B68" s="149">
        <f t="shared" si="1"/>
        <v>5</v>
      </c>
      <c r="C68" s="148">
        <f t="shared" si="2"/>
        <v>59</v>
      </c>
      <c r="D68" s="147">
        <f>EDATE(Strambio!$D$40,$C68-1)</f>
        <v>47480</v>
      </c>
      <c r="E68" s="146">
        <f>SUMIFS(Strambio!$D:$D,Strambio!$B:$B,"Mutuo1",Strambio!$C:$C,"Tasso",Strambio!$E:$E,"&lt;="&amp;$D68,Strambio!$F:$F,"&gt;="&amp;$D68)</f>
        <v>2.7199999999999998E-2</v>
      </c>
      <c r="F68" s="140">
        <f>IF($C68&lt;=Strambio!$D$38*Strambio!$D$39,PMT($E68/Strambio!$D$38,Strambio!$D$38*Strambio!$D$39-$C67,-$K67),0)</f>
        <v>1128.0636871108838</v>
      </c>
      <c r="G68" s="142">
        <f>IF($C68&lt;=Strambio!$D$38*Strambio!$D$39,$K67*$E68/Strambio!$D$38,0)</f>
        <v>380.96940626731612</v>
      </c>
      <c r="H68" s="142">
        <f>IF($C68&lt;=Strambio!$D$38*Strambio!$D$39,$F68-$G68,0)</f>
        <v>747.09428084356773</v>
      </c>
      <c r="I68" s="145">
        <f>SUMIFS(Strambio!$D:$D,Strambio!$B:$B,"Mutuo1",Strambio!$C:$C,"Rimborso",Strambio!$E:$E,"&lt;="&amp;$D68,Strambio!$F:$F,"&gt;="&amp;$D68)</f>
        <v>0</v>
      </c>
      <c r="J68" s="143">
        <f>IF($C68&lt;=Strambio!$D$38*Strambio!$D$39,H68+I68,0)</f>
        <v>747.09428084356773</v>
      </c>
      <c r="K68" s="142">
        <f>IF($C68&lt;=Strambio!$D$38*Strambio!$D$39,($K67-$H68-$I68),0)</f>
        <v>167327.6437782665</v>
      </c>
      <c r="L68" s="144">
        <v>0</v>
      </c>
      <c r="M68" s="143">
        <f>IF($C68&lt;=Strambio!$D$38*Strambio!$D$39,$G68+$L68,0)</f>
        <v>380.96940626731612</v>
      </c>
      <c r="N68" s="142">
        <f>IF($C68&lt;=Strambio!$D$38*Strambio!$D$39,$N67+L68+$G68,0)</f>
        <v>25247.691317808796</v>
      </c>
      <c r="O68" s="141">
        <f>IF($C68&lt;=Strambio!$D$38*Strambio!$D$39,Strambio!$D$41,0)</f>
        <v>2.75</v>
      </c>
      <c r="P68" s="140">
        <f>IF($C68&lt;=Strambio!$D$38*Strambio!$D$39,($F68+$L68+O$10),0)</f>
        <v>1130.8136871108838</v>
      </c>
    </row>
    <row r="69" spans="1:16" x14ac:dyDescent="0.75">
      <c r="A69" s="139">
        <f t="shared" si="0"/>
        <v>2030</v>
      </c>
      <c r="B69" s="149">
        <f t="shared" si="1"/>
        <v>5</v>
      </c>
      <c r="C69" s="148">
        <f t="shared" si="2"/>
        <v>60</v>
      </c>
      <c r="D69" s="147">
        <f>EDATE(Strambio!$D$40,$C69-1)</f>
        <v>47511</v>
      </c>
      <c r="E69" s="146">
        <f>SUMIFS(Strambio!$D:$D,Strambio!$B:$B,"Mutuo1",Strambio!$C:$C,"Tasso",Strambio!$E:$E,"&lt;="&amp;$D69,Strambio!$F:$F,"&gt;="&amp;$D69)</f>
        <v>2.7199999999999998E-2</v>
      </c>
      <c r="F69" s="140">
        <f>IF($C69&lt;=Strambio!$D$38*Strambio!$D$39,PMT($E69/Strambio!$D$38,Strambio!$D$38*Strambio!$D$39-$C68,-$K68),0)</f>
        <v>1128.0636871108841</v>
      </c>
      <c r="G69" s="142">
        <f>IF($C69&lt;=Strambio!$D$38*Strambio!$D$39,$K68*$E69/Strambio!$D$38,0)</f>
        <v>379.27599256407075</v>
      </c>
      <c r="H69" s="142">
        <f>IF($C69&lt;=Strambio!$D$38*Strambio!$D$39,$F69-$G69,0)</f>
        <v>748.78769454681333</v>
      </c>
      <c r="I69" s="145">
        <f>SUMIFS(Strambio!$D:$D,Strambio!$B:$B,"Mutuo1",Strambio!$C:$C,"Rimborso",Strambio!$E:$E,"&lt;="&amp;$D69,Strambio!$F:$F,"&gt;="&amp;$D69)</f>
        <v>0</v>
      </c>
      <c r="J69" s="143">
        <f>IF($C69&lt;=Strambio!$D$38*Strambio!$D$39,H69+I69,0)</f>
        <v>748.78769454681333</v>
      </c>
      <c r="K69" s="142">
        <f>IF($C69&lt;=Strambio!$D$38*Strambio!$D$39,($K68-$H69-$I69),0)</f>
        <v>166578.8560837197</v>
      </c>
      <c r="L69" s="144">
        <v>0</v>
      </c>
      <c r="M69" s="143">
        <f>IF($C69&lt;=Strambio!$D$38*Strambio!$D$39,$G69+$L69,0)</f>
        <v>379.27599256407075</v>
      </c>
      <c r="N69" s="142">
        <f>IF($C69&lt;=Strambio!$D$38*Strambio!$D$39,$N68+L69+$G69,0)</f>
        <v>25626.967310372867</v>
      </c>
      <c r="O69" s="141">
        <f>IF($C69&lt;=Strambio!$D$38*Strambio!$D$39,Strambio!$D$41,0)</f>
        <v>2.75</v>
      </c>
      <c r="P69" s="140">
        <f>IF($C69&lt;=Strambio!$D$38*Strambio!$D$39,($F69+$L69+O$10),0)</f>
        <v>1130.8136871108841</v>
      </c>
    </row>
    <row r="70" spans="1:16" x14ac:dyDescent="0.75">
      <c r="A70" s="139">
        <f t="shared" si="0"/>
        <v>2030</v>
      </c>
      <c r="B70" s="149">
        <f t="shared" si="1"/>
        <v>6</v>
      </c>
      <c r="C70" s="148">
        <f t="shared" si="2"/>
        <v>61</v>
      </c>
      <c r="D70" s="147">
        <f>EDATE(Strambio!$D$40,$C70-1)</f>
        <v>47542</v>
      </c>
      <c r="E70" s="146">
        <f>SUMIFS(Strambio!$D:$D,Strambio!$B:$B,"Mutuo1",Strambio!$C:$C,"Tasso",Strambio!$E:$E,"&lt;="&amp;$D70,Strambio!$F:$F,"&gt;="&amp;$D70)</f>
        <v>2.7199999999999998E-2</v>
      </c>
      <c r="F70" s="140">
        <f>IF($C70&lt;=Strambio!$D$38*Strambio!$D$39,PMT($E70/Strambio!$D$38,Strambio!$D$38*Strambio!$D$39-$C69,-$K69),0)</f>
        <v>1128.0636871108841</v>
      </c>
      <c r="G70" s="142">
        <f>IF($C70&lt;=Strambio!$D$38*Strambio!$D$39,$K69*$E70/Strambio!$D$38,0)</f>
        <v>377.57874045643126</v>
      </c>
      <c r="H70" s="142">
        <f>IF($C70&lt;=Strambio!$D$38*Strambio!$D$39,$F70-$G70,0)</f>
        <v>750.48494665445287</v>
      </c>
      <c r="I70" s="145">
        <f>SUMIFS(Strambio!$D:$D,Strambio!$B:$B,"Mutuo1",Strambio!$C:$C,"Rimborso",Strambio!$E:$E,"&lt;="&amp;$D70,Strambio!$F:$F,"&gt;="&amp;$D70)</f>
        <v>0</v>
      </c>
      <c r="J70" s="143">
        <f>IF($C70&lt;=Strambio!$D$38*Strambio!$D$39,H70+I70,0)</f>
        <v>750.48494665445287</v>
      </c>
      <c r="K70" s="142">
        <f>IF($C70&lt;=Strambio!$D$38*Strambio!$D$39,($K69-$H70-$I70),0)</f>
        <v>165828.37113706526</v>
      </c>
      <c r="L70" s="144">
        <v>0</v>
      </c>
      <c r="M70" s="143">
        <f>IF($C70&lt;=Strambio!$D$38*Strambio!$D$39,$G70+$L70,0)</f>
        <v>377.57874045643126</v>
      </c>
      <c r="N70" s="142">
        <f>IF($C70&lt;=Strambio!$D$38*Strambio!$D$39,$N69+L70+$G70,0)</f>
        <v>26004.5460508293</v>
      </c>
      <c r="O70" s="141">
        <f>IF($C70&lt;=Strambio!$D$38*Strambio!$D$39,Strambio!$D$41,0)</f>
        <v>2.75</v>
      </c>
      <c r="P70" s="140">
        <f>IF($C70&lt;=Strambio!$D$38*Strambio!$D$39,($F70+$L70+O$10),0)</f>
        <v>1130.8136871108841</v>
      </c>
    </row>
    <row r="71" spans="1:16" x14ac:dyDescent="0.75">
      <c r="A71" s="139">
        <f t="shared" si="0"/>
        <v>2030</v>
      </c>
      <c r="B71" s="149">
        <f t="shared" si="1"/>
        <v>6</v>
      </c>
      <c r="C71" s="148">
        <f t="shared" si="2"/>
        <v>62</v>
      </c>
      <c r="D71" s="147">
        <f>EDATE(Strambio!$D$40,$C71-1)</f>
        <v>47570</v>
      </c>
      <c r="E71" s="146">
        <f>SUMIFS(Strambio!$D:$D,Strambio!$B:$B,"Mutuo1",Strambio!$C:$C,"Tasso",Strambio!$E:$E,"&lt;="&amp;$D71,Strambio!$F:$F,"&gt;="&amp;$D71)</f>
        <v>2.7199999999999998E-2</v>
      </c>
      <c r="F71" s="140">
        <f>IF($C71&lt;=Strambio!$D$38*Strambio!$D$39,PMT($E71/Strambio!$D$38,Strambio!$D$38*Strambio!$D$39-$C70,-$K70),0)</f>
        <v>1128.0636871108841</v>
      </c>
      <c r="G71" s="142">
        <f>IF($C71&lt;=Strambio!$D$38*Strambio!$D$39,$K70*$E71/Strambio!$D$38,0)</f>
        <v>375.87764124401457</v>
      </c>
      <c r="H71" s="142">
        <f>IF($C71&lt;=Strambio!$D$38*Strambio!$D$39,$F71-$G71,0)</f>
        <v>752.18604586686956</v>
      </c>
      <c r="I71" s="145">
        <f>SUMIFS(Strambio!$D:$D,Strambio!$B:$B,"Mutuo1",Strambio!$C:$C,"Rimborso",Strambio!$E:$E,"&lt;="&amp;$D71,Strambio!$F:$F,"&gt;="&amp;$D71)</f>
        <v>0</v>
      </c>
      <c r="J71" s="143">
        <f>IF($C71&lt;=Strambio!$D$38*Strambio!$D$39,H71+I71,0)</f>
        <v>752.18604586686956</v>
      </c>
      <c r="K71" s="142">
        <f>IF($C71&lt;=Strambio!$D$38*Strambio!$D$39,($K70-$H71-$I71),0)</f>
        <v>165076.18509119839</v>
      </c>
      <c r="L71" s="144">
        <v>0</v>
      </c>
      <c r="M71" s="143">
        <f>IF($C71&lt;=Strambio!$D$38*Strambio!$D$39,$G71+$L71,0)</f>
        <v>375.87764124401457</v>
      </c>
      <c r="N71" s="142">
        <f>IF($C71&lt;=Strambio!$D$38*Strambio!$D$39,$N70+L71+$G71,0)</f>
        <v>26380.423692073313</v>
      </c>
      <c r="O71" s="141">
        <f>IF($C71&lt;=Strambio!$D$38*Strambio!$D$39,Strambio!$D$41,0)</f>
        <v>2.75</v>
      </c>
      <c r="P71" s="140">
        <f>IF($C71&lt;=Strambio!$D$38*Strambio!$D$39,($F71+$L71+O$10),0)</f>
        <v>1130.8136871108841</v>
      </c>
    </row>
    <row r="72" spans="1:16" x14ac:dyDescent="0.75">
      <c r="A72" s="139">
        <f t="shared" si="0"/>
        <v>2030</v>
      </c>
      <c r="B72" s="149">
        <f t="shared" si="1"/>
        <v>6</v>
      </c>
      <c r="C72" s="148">
        <f t="shared" si="2"/>
        <v>63</v>
      </c>
      <c r="D72" s="147">
        <f>EDATE(Strambio!$D$40,$C72-1)</f>
        <v>47601</v>
      </c>
      <c r="E72" s="146">
        <f>SUMIFS(Strambio!$D:$D,Strambio!$B:$B,"Mutuo1",Strambio!$C:$C,"Tasso",Strambio!$E:$E,"&lt;="&amp;$D72,Strambio!$F:$F,"&gt;="&amp;$D72)</f>
        <v>2.7199999999999998E-2</v>
      </c>
      <c r="F72" s="140">
        <f>IF($C72&lt;=Strambio!$D$38*Strambio!$D$39,PMT($E72/Strambio!$D$38,Strambio!$D$38*Strambio!$D$39-$C71,-$K71),0)</f>
        <v>1128.0636871108841</v>
      </c>
      <c r="G72" s="142">
        <f>IF($C72&lt;=Strambio!$D$38*Strambio!$D$39,$K71*$E72/Strambio!$D$38,0)</f>
        <v>374.17268620671638</v>
      </c>
      <c r="H72" s="142">
        <f>IF($C72&lt;=Strambio!$D$38*Strambio!$D$39,$F72-$G72,0)</f>
        <v>753.89100090416764</v>
      </c>
      <c r="I72" s="145">
        <f>SUMIFS(Strambio!$D:$D,Strambio!$B:$B,"Mutuo1",Strambio!$C:$C,"Rimborso",Strambio!$E:$E,"&lt;="&amp;$D72,Strambio!$F:$F,"&gt;="&amp;$D72)</f>
        <v>0</v>
      </c>
      <c r="J72" s="143">
        <f>IF($C72&lt;=Strambio!$D$38*Strambio!$D$39,H72+I72,0)</f>
        <v>753.89100090416764</v>
      </c>
      <c r="K72" s="142">
        <f>IF($C72&lt;=Strambio!$D$38*Strambio!$D$39,($K71-$H72-$I72),0)</f>
        <v>164322.29409029422</v>
      </c>
      <c r="L72" s="144">
        <v>0</v>
      </c>
      <c r="M72" s="143">
        <f>IF($C72&lt;=Strambio!$D$38*Strambio!$D$39,$G72+$L72,0)</f>
        <v>374.17268620671638</v>
      </c>
      <c r="N72" s="142">
        <f>IF($C72&lt;=Strambio!$D$38*Strambio!$D$39,$N71+L72+$G72,0)</f>
        <v>26754.596378280028</v>
      </c>
      <c r="O72" s="141">
        <f>IF($C72&lt;=Strambio!$D$38*Strambio!$D$39,Strambio!$D$41,0)</f>
        <v>2.75</v>
      </c>
      <c r="P72" s="140">
        <f>IF($C72&lt;=Strambio!$D$38*Strambio!$D$39,($F72+$L72+O$10),0)</f>
        <v>1130.8136871108841</v>
      </c>
    </row>
    <row r="73" spans="1:16" x14ac:dyDescent="0.75">
      <c r="A73" s="139">
        <f t="shared" si="0"/>
        <v>2030</v>
      </c>
      <c r="B73" s="149">
        <f t="shared" si="1"/>
        <v>6</v>
      </c>
      <c r="C73" s="148">
        <f t="shared" si="2"/>
        <v>64</v>
      </c>
      <c r="D73" s="147">
        <f>EDATE(Strambio!$D$40,$C73-1)</f>
        <v>47631</v>
      </c>
      <c r="E73" s="146">
        <f>SUMIFS(Strambio!$D:$D,Strambio!$B:$B,"Mutuo1",Strambio!$C:$C,"Tasso",Strambio!$E:$E,"&lt;="&amp;$D73,Strambio!$F:$F,"&gt;="&amp;$D73)</f>
        <v>2.7199999999999998E-2</v>
      </c>
      <c r="F73" s="140">
        <f>IF($C73&lt;=Strambio!$D$38*Strambio!$D$39,PMT($E73/Strambio!$D$38,Strambio!$D$38*Strambio!$D$39-$C72,-$K72),0)</f>
        <v>1128.0636871108841</v>
      </c>
      <c r="G73" s="142">
        <f>IF($C73&lt;=Strambio!$D$38*Strambio!$D$39,$K72*$E73/Strambio!$D$38,0)</f>
        <v>372.46386660466686</v>
      </c>
      <c r="H73" s="142">
        <f>IF($C73&lt;=Strambio!$D$38*Strambio!$D$39,$F73-$G73,0)</f>
        <v>755.59982050621716</v>
      </c>
      <c r="I73" s="145">
        <f>SUMIFS(Strambio!$D:$D,Strambio!$B:$B,"Mutuo1",Strambio!$C:$C,"Rimborso",Strambio!$E:$E,"&lt;="&amp;$D73,Strambio!$F:$F,"&gt;="&amp;$D73)</f>
        <v>0</v>
      </c>
      <c r="J73" s="143">
        <f>IF($C73&lt;=Strambio!$D$38*Strambio!$D$39,H73+I73,0)</f>
        <v>755.59982050621716</v>
      </c>
      <c r="K73" s="142">
        <f>IF($C73&lt;=Strambio!$D$38*Strambio!$D$39,($K72-$H73-$I73),0)</f>
        <v>163566.69426978801</v>
      </c>
      <c r="L73" s="144">
        <v>0</v>
      </c>
      <c r="M73" s="143">
        <f>IF($C73&lt;=Strambio!$D$38*Strambio!$D$39,$G73+$L73,0)</f>
        <v>372.46386660466686</v>
      </c>
      <c r="N73" s="142">
        <f>IF($C73&lt;=Strambio!$D$38*Strambio!$D$39,$N72+L73+$G73,0)</f>
        <v>27127.060244884695</v>
      </c>
      <c r="O73" s="141">
        <f>IF($C73&lt;=Strambio!$D$38*Strambio!$D$39,Strambio!$D$41,0)</f>
        <v>2.75</v>
      </c>
      <c r="P73" s="140">
        <f>IF($C73&lt;=Strambio!$D$38*Strambio!$D$39,($F73+$L73+O$10),0)</f>
        <v>1130.8136871108841</v>
      </c>
    </row>
    <row r="74" spans="1:16" x14ac:dyDescent="0.75">
      <c r="A74" s="139">
        <f t="shared" ref="A74:A137" si="3">YEAR(D74)</f>
        <v>2030</v>
      </c>
      <c r="B74" s="149">
        <f t="shared" ref="B74:B137" si="4">_xlfn.FLOOR.MATH(($C74-1)/12)+1</f>
        <v>6</v>
      </c>
      <c r="C74" s="148">
        <f t="shared" ref="C74:C137" si="5">C73+1</f>
        <v>65</v>
      </c>
      <c r="D74" s="147">
        <f>EDATE(Strambio!$D$40,$C74-1)</f>
        <v>47662</v>
      </c>
      <c r="E74" s="146">
        <f>SUMIFS(Strambio!$D:$D,Strambio!$B:$B,"Mutuo1",Strambio!$C:$C,"Tasso",Strambio!$E:$E,"&lt;="&amp;$D74,Strambio!$F:$F,"&gt;="&amp;$D74)</f>
        <v>2.7199999999999998E-2</v>
      </c>
      <c r="F74" s="140">
        <f>IF($C74&lt;=Strambio!$D$38*Strambio!$D$39,PMT($E74/Strambio!$D$38,Strambio!$D$38*Strambio!$D$39-$C73,-$K73),0)</f>
        <v>1128.0636871108843</v>
      </c>
      <c r="G74" s="142">
        <f>IF($C74&lt;=Strambio!$D$38*Strambio!$D$39,$K73*$E74/Strambio!$D$38,0)</f>
        <v>370.75117367818615</v>
      </c>
      <c r="H74" s="142">
        <f>IF($C74&lt;=Strambio!$D$38*Strambio!$D$39,$F74-$G74,0)</f>
        <v>757.3125134326981</v>
      </c>
      <c r="I74" s="145">
        <f>SUMIFS(Strambio!$D:$D,Strambio!$B:$B,"Mutuo1",Strambio!$C:$C,"Rimborso",Strambio!$E:$E,"&lt;="&amp;$D74,Strambio!$F:$F,"&gt;="&amp;$D74)</f>
        <v>0</v>
      </c>
      <c r="J74" s="143">
        <f>IF($C74&lt;=Strambio!$D$38*Strambio!$D$39,H74+I74,0)</f>
        <v>757.3125134326981</v>
      </c>
      <c r="K74" s="142">
        <f>IF($C74&lt;=Strambio!$D$38*Strambio!$D$39,($K73-$H74-$I74),0)</f>
        <v>162809.38175635532</v>
      </c>
      <c r="L74" s="144">
        <v>0</v>
      </c>
      <c r="M74" s="143">
        <f>IF($C74&lt;=Strambio!$D$38*Strambio!$D$39,$G74+$L74,0)</f>
        <v>370.75117367818615</v>
      </c>
      <c r="N74" s="142">
        <f>IF($C74&lt;=Strambio!$D$38*Strambio!$D$39,$N73+L74+$G74,0)</f>
        <v>27497.81141856288</v>
      </c>
      <c r="O74" s="141">
        <f>IF($C74&lt;=Strambio!$D$38*Strambio!$D$39,Strambio!$D$41,0)</f>
        <v>2.75</v>
      </c>
      <c r="P74" s="140">
        <f>IF($C74&lt;=Strambio!$D$38*Strambio!$D$39,($F74+$L74+O$10),0)</f>
        <v>1130.8136871108843</v>
      </c>
    </row>
    <row r="75" spans="1:16" x14ac:dyDescent="0.75">
      <c r="A75" s="139">
        <f t="shared" si="3"/>
        <v>2030</v>
      </c>
      <c r="B75" s="149">
        <f t="shared" si="4"/>
        <v>6</v>
      </c>
      <c r="C75" s="148">
        <f t="shared" si="5"/>
        <v>66</v>
      </c>
      <c r="D75" s="147">
        <f>EDATE(Strambio!$D$40,$C75-1)</f>
        <v>47692</v>
      </c>
      <c r="E75" s="146">
        <f>SUMIFS(Strambio!$D:$D,Strambio!$B:$B,"Mutuo1",Strambio!$C:$C,"Tasso",Strambio!$E:$E,"&lt;="&amp;$D75,Strambio!$F:$F,"&gt;="&amp;$D75)</f>
        <v>2.7199999999999998E-2</v>
      </c>
      <c r="F75" s="140">
        <f>IF($C75&lt;=Strambio!$D$38*Strambio!$D$39,PMT($E75/Strambio!$D$38,Strambio!$D$38*Strambio!$D$39-$C74,-$K74),0)</f>
        <v>1128.0636871108843</v>
      </c>
      <c r="G75" s="142">
        <f>IF($C75&lt;=Strambio!$D$38*Strambio!$D$39,$K74*$E75/Strambio!$D$38,0)</f>
        <v>369.03459864773868</v>
      </c>
      <c r="H75" s="142">
        <f>IF($C75&lt;=Strambio!$D$38*Strambio!$D$39,$F75-$G75,0)</f>
        <v>759.02908846314563</v>
      </c>
      <c r="I75" s="145">
        <f>SUMIFS(Strambio!$D:$D,Strambio!$B:$B,"Mutuo1",Strambio!$C:$C,"Rimborso",Strambio!$E:$E,"&lt;="&amp;$D75,Strambio!$F:$F,"&gt;="&amp;$D75)</f>
        <v>0</v>
      </c>
      <c r="J75" s="143">
        <f>IF($C75&lt;=Strambio!$D$38*Strambio!$D$39,H75+I75,0)</f>
        <v>759.02908846314563</v>
      </c>
      <c r="K75" s="142">
        <f>IF($C75&lt;=Strambio!$D$38*Strambio!$D$39,($K74-$H75-$I75),0)</f>
        <v>162050.35266789218</v>
      </c>
      <c r="L75" s="144">
        <v>0</v>
      </c>
      <c r="M75" s="143">
        <f>IF($C75&lt;=Strambio!$D$38*Strambio!$D$39,$G75+$L75,0)</f>
        <v>369.03459864773868</v>
      </c>
      <c r="N75" s="142">
        <f>IF($C75&lt;=Strambio!$D$38*Strambio!$D$39,$N74+L75+$G75,0)</f>
        <v>27866.846017210621</v>
      </c>
      <c r="O75" s="141">
        <f>IF($C75&lt;=Strambio!$D$38*Strambio!$D$39,Strambio!$D$41,0)</f>
        <v>2.75</v>
      </c>
      <c r="P75" s="140">
        <f>IF($C75&lt;=Strambio!$D$38*Strambio!$D$39,($F75+$L75+O$10),0)</f>
        <v>1130.8136871108843</v>
      </c>
    </row>
    <row r="76" spans="1:16" x14ac:dyDescent="0.75">
      <c r="A76" s="139">
        <f t="shared" si="3"/>
        <v>2030</v>
      </c>
      <c r="B76" s="149">
        <f t="shared" si="4"/>
        <v>6</v>
      </c>
      <c r="C76" s="148">
        <f t="shared" si="5"/>
        <v>67</v>
      </c>
      <c r="D76" s="147">
        <f>EDATE(Strambio!$D$40,$C76-1)</f>
        <v>47723</v>
      </c>
      <c r="E76" s="146">
        <f>SUMIFS(Strambio!$D:$D,Strambio!$B:$B,"Mutuo1",Strambio!$C:$C,"Tasso",Strambio!$E:$E,"&lt;="&amp;$D76,Strambio!$F:$F,"&gt;="&amp;$D76)</f>
        <v>2.7199999999999998E-2</v>
      </c>
      <c r="F76" s="140">
        <f>IF($C76&lt;=Strambio!$D$38*Strambio!$D$39,PMT($E76/Strambio!$D$38,Strambio!$D$38*Strambio!$D$39-$C75,-$K75),0)</f>
        <v>1128.0636871108843</v>
      </c>
      <c r="G76" s="142">
        <f>IF($C76&lt;=Strambio!$D$38*Strambio!$D$39,$K75*$E76/Strambio!$D$38,0)</f>
        <v>367.31413271388891</v>
      </c>
      <c r="H76" s="142">
        <f>IF($C76&lt;=Strambio!$D$38*Strambio!$D$39,$F76-$G76,0)</f>
        <v>760.74955439699534</v>
      </c>
      <c r="I76" s="145">
        <f>SUMIFS(Strambio!$D:$D,Strambio!$B:$B,"Mutuo1",Strambio!$C:$C,"Rimborso",Strambio!$E:$E,"&lt;="&amp;$D76,Strambio!$F:$F,"&gt;="&amp;$D76)</f>
        <v>0</v>
      </c>
      <c r="J76" s="143">
        <f>IF($C76&lt;=Strambio!$D$38*Strambio!$D$39,H76+I76,0)</f>
        <v>760.74955439699534</v>
      </c>
      <c r="K76" s="142">
        <f>IF($C76&lt;=Strambio!$D$38*Strambio!$D$39,($K75-$H76-$I76),0)</f>
        <v>161289.60311349519</v>
      </c>
      <c r="L76" s="144">
        <v>0</v>
      </c>
      <c r="M76" s="143">
        <f>IF($C76&lt;=Strambio!$D$38*Strambio!$D$39,$G76+$L76,0)</f>
        <v>367.31413271388891</v>
      </c>
      <c r="N76" s="142">
        <f>IF($C76&lt;=Strambio!$D$38*Strambio!$D$39,$N75+L76+$G76,0)</f>
        <v>28234.160149924508</v>
      </c>
      <c r="O76" s="141">
        <f>IF($C76&lt;=Strambio!$D$38*Strambio!$D$39,Strambio!$D$41,0)</f>
        <v>2.75</v>
      </c>
      <c r="P76" s="140">
        <f>IF($C76&lt;=Strambio!$D$38*Strambio!$D$39,($F76+$L76+O$10),0)</f>
        <v>1130.8136871108843</v>
      </c>
    </row>
    <row r="77" spans="1:16" x14ac:dyDescent="0.75">
      <c r="A77" s="139">
        <f t="shared" si="3"/>
        <v>2030</v>
      </c>
      <c r="B77" s="149">
        <f t="shared" si="4"/>
        <v>6</v>
      </c>
      <c r="C77" s="148">
        <f t="shared" si="5"/>
        <v>68</v>
      </c>
      <c r="D77" s="147">
        <f>EDATE(Strambio!$D$40,$C77-1)</f>
        <v>47754</v>
      </c>
      <c r="E77" s="146">
        <f>SUMIFS(Strambio!$D:$D,Strambio!$B:$B,"Mutuo1",Strambio!$C:$C,"Tasso",Strambio!$E:$E,"&lt;="&amp;$D77,Strambio!$F:$F,"&gt;="&amp;$D77)</f>
        <v>2.7199999999999998E-2</v>
      </c>
      <c r="F77" s="140">
        <f>IF($C77&lt;=Strambio!$D$38*Strambio!$D$39,PMT($E77/Strambio!$D$38,Strambio!$D$38*Strambio!$D$39-$C76,-$K76),0)</f>
        <v>1128.0636871108843</v>
      </c>
      <c r="G77" s="142">
        <f>IF($C77&lt;=Strambio!$D$38*Strambio!$D$39,$K76*$E77/Strambio!$D$38,0)</f>
        <v>365.58976705725576</v>
      </c>
      <c r="H77" s="142">
        <f>IF($C77&lt;=Strambio!$D$38*Strambio!$D$39,$F77-$G77,0)</f>
        <v>762.47392005362849</v>
      </c>
      <c r="I77" s="145">
        <f>SUMIFS(Strambio!$D:$D,Strambio!$B:$B,"Mutuo1",Strambio!$C:$C,"Rimborso",Strambio!$E:$E,"&lt;="&amp;$D77,Strambio!$F:$F,"&gt;="&amp;$D77)</f>
        <v>0</v>
      </c>
      <c r="J77" s="143">
        <f>IF($C77&lt;=Strambio!$D$38*Strambio!$D$39,H77+I77,0)</f>
        <v>762.47392005362849</v>
      </c>
      <c r="K77" s="142">
        <f>IF($C77&lt;=Strambio!$D$38*Strambio!$D$39,($K76-$H77-$I77),0)</f>
        <v>160527.12919344156</v>
      </c>
      <c r="L77" s="144">
        <v>0</v>
      </c>
      <c r="M77" s="143">
        <f>IF($C77&lt;=Strambio!$D$38*Strambio!$D$39,$G77+$L77,0)</f>
        <v>365.58976705725576</v>
      </c>
      <c r="N77" s="142">
        <f>IF($C77&lt;=Strambio!$D$38*Strambio!$D$39,$N76+L77+$G77,0)</f>
        <v>28599.749916981764</v>
      </c>
      <c r="O77" s="141">
        <f>IF($C77&lt;=Strambio!$D$38*Strambio!$D$39,Strambio!$D$41,0)</f>
        <v>2.75</v>
      </c>
      <c r="P77" s="140">
        <f>IF($C77&lt;=Strambio!$D$38*Strambio!$D$39,($F77+$L77+O$10),0)</f>
        <v>1130.8136871108843</v>
      </c>
    </row>
    <row r="78" spans="1:16" x14ac:dyDescent="0.75">
      <c r="A78" s="139">
        <f t="shared" si="3"/>
        <v>2030</v>
      </c>
      <c r="B78" s="149">
        <f t="shared" si="4"/>
        <v>6</v>
      </c>
      <c r="C78" s="148">
        <f t="shared" si="5"/>
        <v>69</v>
      </c>
      <c r="D78" s="147">
        <f>EDATE(Strambio!$D$40,$C78-1)</f>
        <v>47784</v>
      </c>
      <c r="E78" s="146">
        <f>SUMIFS(Strambio!$D:$D,Strambio!$B:$B,"Mutuo1",Strambio!$C:$C,"Tasso",Strambio!$E:$E,"&lt;="&amp;$D78,Strambio!$F:$F,"&gt;="&amp;$D78)</f>
        <v>2.7199999999999998E-2</v>
      </c>
      <c r="F78" s="140">
        <f>IF($C78&lt;=Strambio!$D$38*Strambio!$D$39,PMT($E78/Strambio!$D$38,Strambio!$D$38*Strambio!$D$39-$C77,-$K77),0)</f>
        <v>1128.0636871108843</v>
      </c>
      <c r="G78" s="142">
        <f>IF($C78&lt;=Strambio!$D$38*Strambio!$D$39,$K77*$E78/Strambio!$D$38,0)</f>
        <v>363.86149283846754</v>
      </c>
      <c r="H78" s="142">
        <f>IF($C78&lt;=Strambio!$D$38*Strambio!$D$39,$F78-$G78,0)</f>
        <v>764.20219427241682</v>
      </c>
      <c r="I78" s="145">
        <f>SUMIFS(Strambio!$D:$D,Strambio!$B:$B,"Mutuo1",Strambio!$C:$C,"Rimborso",Strambio!$E:$E,"&lt;="&amp;$D78,Strambio!$F:$F,"&gt;="&amp;$D78)</f>
        <v>0</v>
      </c>
      <c r="J78" s="143">
        <f>IF($C78&lt;=Strambio!$D$38*Strambio!$D$39,H78+I78,0)</f>
        <v>764.20219427241682</v>
      </c>
      <c r="K78" s="142">
        <f>IF($C78&lt;=Strambio!$D$38*Strambio!$D$39,($K77-$H78-$I78),0)</f>
        <v>159762.92699916914</v>
      </c>
      <c r="L78" s="144">
        <v>0</v>
      </c>
      <c r="M78" s="143">
        <f>IF($C78&lt;=Strambio!$D$38*Strambio!$D$39,$G78+$L78,0)</f>
        <v>363.86149283846754</v>
      </c>
      <c r="N78" s="142">
        <f>IF($C78&lt;=Strambio!$D$38*Strambio!$D$39,$N77+L78+$G78,0)</f>
        <v>28963.611409820231</v>
      </c>
      <c r="O78" s="141">
        <f>IF($C78&lt;=Strambio!$D$38*Strambio!$D$39,Strambio!$D$41,0)</f>
        <v>2.75</v>
      </c>
      <c r="P78" s="140">
        <f>IF($C78&lt;=Strambio!$D$38*Strambio!$D$39,($F78+$L78+O$10),0)</f>
        <v>1130.8136871108843</v>
      </c>
    </row>
    <row r="79" spans="1:16" x14ac:dyDescent="0.75">
      <c r="A79" s="139">
        <f t="shared" si="3"/>
        <v>2030</v>
      </c>
      <c r="B79" s="149">
        <f t="shared" si="4"/>
        <v>6</v>
      </c>
      <c r="C79" s="148">
        <f t="shared" si="5"/>
        <v>70</v>
      </c>
      <c r="D79" s="147">
        <f>EDATE(Strambio!$D$40,$C79-1)</f>
        <v>47815</v>
      </c>
      <c r="E79" s="146">
        <f>SUMIFS(Strambio!$D:$D,Strambio!$B:$B,"Mutuo1",Strambio!$C:$C,"Tasso",Strambio!$E:$E,"&lt;="&amp;$D79,Strambio!$F:$F,"&gt;="&amp;$D79)</f>
        <v>2.7199999999999998E-2</v>
      </c>
      <c r="F79" s="140">
        <f>IF($C79&lt;=Strambio!$D$38*Strambio!$D$39,PMT($E79/Strambio!$D$38,Strambio!$D$38*Strambio!$D$39-$C78,-$K78),0)</f>
        <v>1128.0636871108843</v>
      </c>
      <c r="G79" s="142">
        <f>IF($C79&lt;=Strambio!$D$38*Strambio!$D$39,$K78*$E79/Strambio!$D$38,0)</f>
        <v>362.12930119811671</v>
      </c>
      <c r="H79" s="142">
        <f>IF($C79&lt;=Strambio!$D$38*Strambio!$D$39,$F79-$G79,0)</f>
        <v>765.93438591276754</v>
      </c>
      <c r="I79" s="145">
        <f>SUMIFS(Strambio!$D:$D,Strambio!$B:$B,"Mutuo1",Strambio!$C:$C,"Rimborso",Strambio!$E:$E,"&lt;="&amp;$D79,Strambio!$F:$F,"&gt;="&amp;$D79)</f>
        <v>0</v>
      </c>
      <c r="J79" s="143">
        <f>IF($C79&lt;=Strambio!$D$38*Strambio!$D$39,H79+I79,0)</f>
        <v>765.93438591276754</v>
      </c>
      <c r="K79" s="142">
        <f>IF($C79&lt;=Strambio!$D$38*Strambio!$D$39,($K78-$H79-$I79),0)</f>
        <v>158996.99261325639</v>
      </c>
      <c r="L79" s="144">
        <v>0</v>
      </c>
      <c r="M79" s="143">
        <f>IF($C79&lt;=Strambio!$D$38*Strambio!$D$39,$G79+$L79,0)</f>
        <v>362.12930119811671</v>
      </c>
      <c r="N79" s="142">
        <f>IF($C79&lt;=Strambio!$D$38*Strambio!$D$39,$N78+L79+$G79,0)</f>
        <v>29325.740711018349</v>
      </c>
      <c r="O79" s="141">
        <f>IF($C79&lt;=Strambio!$D$38*Strambio!$D$39,Strambio!$D$41,0)</f>
        <v>2.75</v>
      </c>
      <c r="P79" s="140">
        <f>IF($C79&lt;=Strambio!$D$38*Strambio!$D$39,($F79+$L79+O$10),0)</f>
        <v>1130.8136871108843</v>
      </c>
    </row>
    <row r="80" spans="1:16" x14ac:dyDescent="0.75">
      <c r="A80" s="139">
        <f t="shared" si="3"/>
        <v>2030</v>
      </c>
      <c r="B80" s="149">
        <f t="shared" si="4"/>
        <v>6</v>
      </c>
      <c r="C80" s="148">
        <f t="shared" si="5"/>
        <v>71</v>
      </c>
      <c r="D80" s="147">
        <f>EDATE(Strambio!$D$40,$C80-1)</f>
        <v>47845</v>
      </c>
      <c r="E80" s="146">
        <f>SUMIFS(Strambio!$D:$D,Strambio!$B:$B,"Mutuo1",Strambio!$C:$C,"Tasso",Strambio!$E:$E,"&lt;="&amp;$D80,Strambio!$F:$F,"&gt;="&amp;$D80)</f>
        <v>2.7199999999999998E-2</v>
      </c>
      <c r="F80" s="140">
        <f>IF($C80&lt;=Strambio!$D$38*Strambio!$D$39,PMT($E80/Strambio!$D$38,Strambio!$D$38*Strambio!$D$39-$C79,-$K79),0)</f>
        <v>1128.0636871108845</v>
      </c>
      <c r="G80" s="142">
        <f>IF($C80&lt;=Strambio!$D$38*Strambio!$D$39,$K79*$E80/Strambio!$D$38,0)</f>
        <v>360.39318325671451</v>
      </c>
      <c r="H80" s="142">
        <f>IF($C80&lt;=Strambio!$D$38*Strambio!$D$39,$F80-$G80,0)</f>
        <v>767.67050385416997</v>
      </c>
      <c r="I80" s="145">
        <f>SUMIFS(Strambio!$D:$D,Strambio!$B:$B,"Mutuo1",Strambio!$C:$C,"Rimborso",Strambio!$E:$E,"&lt;="&amp;$D80,Strambio!$F:$F,"&gt;="&amp;$D80)</f>
        <v>0</v>
      </c>
      <c r="J80" s="143">
        <f>IF($C80&lt;=Strambio!$D$38*Strambio!$D$39,H80+I80,0)</f>
        <v>767.67050385416997</v>
      </c>
      <c r="K80" s="142">
        <f>IF($C80&lt;=Strambio!$D$38*Strambio!$D$39,($K79-$H80-$I80),0)</f>
        <v>158229.32210940222</v>
      </c>
      <c r="L80" s="144">
        <v>0</v>
      </c>
      <c r="M80" s="143">
        <f>IF($C80&lt;=Strambio!$D$38*Strambio!$D$39,$G80+$L80,0)</f>
        <v>360.39318325671451</v>
      </c>
      <c r="N80" s="142">
        <f>IF($C80&lt;=Strambio!$D$38*Strambio!$D$39,$N79+L80+$G80,0)</f>
        <v>29686.133894275063</v>
      </c>
      <c r="O80" s="141">
        <f>IF($C80&lt;=Strambio!$D$38*Strambio!$D$39,Strambio!$D$41,0)</f>
        <v>2.75</v>
      </c>
      <c r="P80" s="140">
        <f>IF($C80&lt;=Strambio!$D$38*Strambio!$D$39,($F80+$L80+O$10),0)</f>
        <v>1130.8136871108845</v>
      </c>
    </row>
    <row r="81" spans="1:16" x14ac:dyDescent="0.75">
      <c r="A81" s="139">
        <f t="shared" si="3"/>
        <v>2031</v>
      </c>
      <c r="B81" s="149">
        <f t="shared" si="4"/>
        <v>6</v>
      </c>
      <c r="C81" s="148">
        <f t="shared" si="5"/>
        <v>72</v>
      </c>
      <c r="D81" s="147">
        <f>EDATE(Strambio!$D$40,$C81-1)</f>
        <v>47876</v>
      </c>
      <c r="E81" s="146">
        <f>SUMIFS(Strambio!$D:$D,Strambio!$B:$B,"Mutuo1",Strambio!$C:$C,"Tasso",Strambio!$E:$E,"&lt;="&amp;$D81,Strambio!$F:$F,"&gt;="&amp;$D81)</f>
        <v>2.7199999999999998E-2</v>
      </c>
      <c r="F81" s="140">
        <f>IF($C81&lt;=Strambio!$D$38*Strambio!$D$39,PMT($E81/Strambio!$D$38,Strambio!$D$38*Strambio!$D$39-$C80,-$K80),0)</f>
        <v>1128.0636871108845</v>
      </c>
      <c r="G81" s="142">
        <f>IF($C81&lt;=Strambio!$D$38*Strambio!$D$39,$K80*$E81/Strambio!$D$38,0)</f>
        <v>358.65313011464497</v>
      </c>
      <c r="H81" s="142">
        <f>IF($C81&lt;=Strambio!$D$38*Strambio!$D$39,$F81-$G81,0)</f>
        <v>769.41055699623962</v>
      </c>
      <c r="I81" s="145">
        <f>SUMIFS(Strambio!$D:$D,Strambio!$B:$B,"Mutuo1",Strambio!$C:$C,"Rimborso",Strambio!$E:$E,"&lt;="&amp;$D81,Strambio!$F:$F,"&gt;="&amp;$D81)</f>
        <v>0</v>
      </c>
      <c r="J81" s="143">
        <f>IF($C81&lt;=Strambio!$D$38*Strambio!$D$39,H81+I81,0)</f>
        <v>769.41055699623962</v>
      </c>
      <c r="K81" s="142">
        <f>IF($C81&lt;=Strambio!$D$38*Strambio!$D$39,($K80-$H81-$I81),0)</f>
        <v>157459.91155240597</v>
      </c>
      <c r="L81" s="144">
        <v>0</v>
      </c>
      <c r="M81" s="143">
        <f>IF($C81&lt;=Strambio!$D$38*Strambio!$D$39,$G81+$L81,0)</f>
        <v>358.65313011464497</v>
      </c>
      <c r="N81" s="142">
        <f>IF($C81&lt;=Strambio!$D$38*Strambio!$D$39,$N80+L81+$G81,0)</f>
        <v>30044.787024389709</v>
      </c>
      <c r="O81" s="141">
        <f>IF($C81&lt;=Strambio!$D$38*Strambio!$D$39,Strambio!$D$41,0)</f>
        <v>2.75</v>
      </c>
      <c r="P81" s="140">
        <f>IF($C81&lt;=Strambio!$D$38*Strambio!$D$39,($F81+$L81+O$10),0)</f>
        <v>1130.8136871108845</v>
      </c>
    </row>
    <row r="82" spans="1:16" x14ac:dyDescent="0.75">
      <c r="A82" s="139">
        <f t="shared" si="3"/>
        <v>2031</v>
      </c>
      <c r="B82" s="149">
        <f t="shared" si="4"/>
        <v>7</v>
      </c>
      <c r="C82" s="148">
        <f t="shared" si="5"/>
        <v>73</v>
      </c>
      <c r="D82" s="147">
        <f>EDATE(Strambio!$D$40,$C82-1)</f>
        <v>47907</v>
      </c>
      <c r="E82" s="146">
        <f>SUMIFS(Strambio!$D:$D,Strambio!$B:$B,"Mutuo1",Strambio!$C:$C,"Tasso",Strambio!$E:$E,"&lt;="&amp;$D82,Strambio!$F:$F,"&gt;="&amp;$D82)</f>
        <v>2.7199999999999998E-2</v>
      </c>
      <c r="F82" s="140">
        <f>IF($C82&lt;=Strambio!$D$38*Strambio!$D$39,PMT($E82/Strambio!$D$38,Strambio!$D$38*Strambio!$D$39-$C81,-$K81),0)</f>
        <v>1128.0636871108843</v>
      </c>
      <c r="G82" s="142">
        <f>IF($C82&lt;=Strambio!$D$38*Strambio!$D$39,$K81*$E82/Strambio!$D$38,0)</f>
        <v>356.90913285212019</v>
      </c>
      <c r="H82" s="142">
        <f>IF($C82&lt;=Strambio!$D$38*Strambio!$D$39,$F82-$G82,0)</f>
        <v>771.15455425876416</v>
      </c>
      <c r="I82" s="145">
        <f>SUMIFS(Strambio!$D:$D,Strambio!$B:$B,"Mutuo1",Strambio!$C:$C,"Rimborso",Strambio!$E:$E,"&lt;="&amp;$D82,Strambio!$F:$F,"&gt;="&amp;$D82)</f>
        <v>0</v>
      </c>
      <c r="J82" s="143">
        <f>IF($C82&lt;=Strambio!$D$38*Strambio!$D$39,H82+I82,0)</f>
        <v>771.15455425876416</v>
      </c>
      <c r="K82" s="142">
        <f>IF($C82&lt;=Strambio!$D$38*Strambio!$D$39,($K81-$H82-$I82),0)</f>
        <v>156688.7569981472</v>
      </c>
      <c r="L82" s="144">
        <v>0</v>
      </c>
      <c r="M82" s="143">
        <f>IF($C82&lt;=Strambio!$D$38*Strambio!$D$39,$G82+$L82,0)</f>
        <v>356.90913285212019</v>
      </c>
      <c r="N82" s="142">
        <f>IF($C82&lt;=Strambio!$D$38*Strambio!$D$39,$N81+L82+$G82,0)</f>
        <v>30401.696157241829</v>
      </c>
      <c r="O82" s="141">
        <f>IF($C82&lt;=Strambio!$D$38*Strambio!$D$39,Strambio!$D$41,0)</f>
        <v>2.75</v>
      </c>
      <c r="P82" s="140">
        <f>IF($C82&lt;=Strambio!$D$38*Strambio!$D$39,($F82+$L82+O$10),0)</f>
        <v>1130.8136871108843</v>
      </c>
    </row>
    <row r="83" spans="1:16" x14ac:dyDescent="0.75">
      <c r="A83" s="139">
        <f t="shared" si="3"/>
        <v>2031</v>
      </c>
      <c r="B83" s="149">
        <f t="shared" si="4"/>
        <v>7</v>
      </c>
      <c r="C83" s="148">
        <f t="shared" si="5"/>
        <v>74</v>
      </c>
      <c r="D83" s="147">
        <f>EDATE(Strambio!$D$40,$C83-1)</f>
        <v>47935</v>
      </c>
      <c r="E83" s="146">
        <f>SUMIFS(Strambio!$D:$D,Strambio!$B:$B,"Mutuo1",Strambio!$C:$C,"Tasso",Strambio!$E:$E,"&lt;="&amp;$D83,Strambio!$F:$F,"&gt;="&amp;$D83)</f>
        <v>2.7199999999999998E-2</v>
      </c>
      <c r="F83" s="140">
        <f>IF($C83&lt;=Strambio!$D$38*Strambio!$D$39,PMT($E83/Strambio!$D$38,Strambio!$D$38*Strambio!$D$39-$C82,-$K82),0)</f>
        <v>1128.0636871108843</v>
      </c>
      <c r="G83" s="142">
        <f>IF($C83&lt;=Strambio!$D$38*Strambio!$D$39,$K82*$E83/Strambio!$D$38,0)</f>
        <v>355.16118252913361</v>
      </c>
      <c r="H83" s="142">
        <f>IF($C83&lt;=Strambio!$D$38*Strambio!$D$39,$F83-$G83,0)</f>
        <v>772.90250458175069</v>
      </c>
      <c r="I83" s="145">
        <f>SUMIFS(Strambio!$D:$D,Strambio!$B:$B,"Mutuo1",Strambio!$C:$C,"Rimborso",Strambio!$E:$E,"&lt;="&amp;$D83,Strambio!$F:$F,"&gt;="&amp;$D83)</f>
        <v>0</v>
      </c>
      <c r="J83" s="143">
        <f>IF($C83&lt;=Strambio!$D$38*Strambio!$D$39,H83+I83,0)</f>
        <v>772.90250458175069</v>
      </c>
      <c r="K83" s="142">
        <f>IF($C83&lt;=Strambio!$D$38*Strambio!$D$39,($K82-$H83-$I83),0)</f>
        <v>155915.85449356545</v>
      </c>
      <c r="L83" s="144">
        <v>0</v>
      </c>
      <c r="M83" s="143">
        <f>IF($C83&lt;=Strambio!$D$38*Strambio!$D$39,$G83+$L83,0)</f>
        <v>355.16118252913361</v>
      </c>
      <c r="N83" s="142">
        <f>IF($C83&lt;=Strambio!$D$38*Strambio!$D$39,$N82+L83+$G83,0)</f>
        <v>30756.857339770962</v>
      </c>
      <c r="O83" s="141">
        <f>IF($C83&lt;=Strambio!$D$38*Strambio!$D$39,Strambio!$D$41,0)</f>
        <v>2.75</v>
      </c>
      <c r="P83" s="140">
        <f>IF($C83&lt;=Strambio!$D$38*Strambio!$D$39,($F83+$L83+O$10),0)</f>
        <v>1130.8136871108843</v>
      </c>
    </row>
    <row r="84" spans="1:16" x14ac:dyDescent="0.75">
      <c r="A84" s="139">
        <f t="shared" si="3"/>
        <v>2031</v>
      </c>
      <c r="B84" s="149">
        <f t="shared" si="4"/>
        <v>7</v>
      </c>
      <c r="C84" s="148">
        <f t="shared" si="5"/>
        <v>75</v>
      </c>
      <c r="D84" s="147">
        <f>EDATE(Strambio!$D$40,$C84-1)</f>
        <v>47966</v>
      </c>
      <c r="E84" s="146">
        <f>SUMIFS(Strambio!$D:$D,Strambio!$B:$B,"Mutuo1",Strambio!$C:$C,"Tasso",Strambio!$E:$E,"&lt;="&amp;$D84,Strambio!$F:$F,"&gt;="&amp;$D84)</f>
        <v>2.7199999999999998E-2</v>
      </c>
      <c r="F84" s="140">
        <f>IF($C84&lt;=Strambio!$D$38*Strambio!$D$39,PMT($E84/Strambio!$D$38,Strambio!$D$38*Strambio!$D$39-$C83,-$K83),0)</f>
        <v>1128.0636871108843</v>
      </c>
      <c r="G84" s="142">
        <f>IF($C84&lt;=Strambio!$D$38*Strambio!$D$39,$K83*$E84/Strambio!$D$38,0)</f>
        <v>353.40927018541498</v>
      </c>
      <c r="H84" s="142">
        <f>IF($C84&lt;=Strambio!$D$38*Strambio!$D$39,$F84-$G84,0)</f>
        <v>774.65441692546938</v>
      </c>
      <c r="I84" s="145">
        <f>SUMIFS(Strambio!$D:$D,Strambio!$B:$B,"Mutuo1",Strambio!$C:$C,"Rimborso",Strambio!$E:$E,"&lt;="&amp;$D84,Strambio!$F:$F,"&gt;="&amp;$D84)</f>
        <v>0</v>
      </c>
      <c r="J84" s="143">
        <f>IF($C84&lt;=Strambio!$D$38*Strambio!$D$39,H84+I84,0)</f>
        <v>774.65441692546938</v>
      </c>
      <c r="K84" s="142">
        <f>IF($C84&lt;=Strambio!$D$38*Strambio!$D$39,($K83-$H84-$I84),0)</f>
        <v>155141.20007663997</v>
      </c>
      <c r="L84" s="144">
        <v>0</v>
      </c>
      <c r="M84" s="143">
        <f>IF($C84&lt;=Strambio!$D$38*Strambio!$D$39,$G84+$L84,0)</f>
        <v>353.40927018541498</v>
      </c>
      <c r="N84" s="142">
        <f>IF($C84&lt;=Strambio!$D$38*Strambio!$D$39,$N83+L84+$G84,0)</f>
        <v>31110.266609956376</v>
      </c>
      <c r="O84" s="141">
        <f>IF($C84&lt;=Strambio!$D$38*Strambio!$D$39,Strambio!$D$41,0)</f>
        <v>2.75</v>
      </c>
      <c r="P84" s="140">
        <f>IF($C84&lt;=Strambio!$D$38*Strambio!$D$39,($F84+$L84+O$10),0)</f>
        <v>1130.8136871108843</v>
      </c>
    </row>
    <row r="85" spans="1:16" x14ac:dyDescent="0.75">
      <c r="A85" s="139">
        <f t="shared" si="3"/>
        <v>2031</v>
      </c>
      <c r="B85" s="149">
        <f t="shared" si="4"/>
        <v>7</v>
      </c>
      <c r="C85" s="148">
        <f t="shared" si="5"/>
        <v>76</v>
      </c>
      <c r="D85" s="147">
        <f>EDATE(Strambio!$D$40,$C85-1)</f>
        <v>47996</v>
      </c>
      <c r="E85" s="146">
        <f>SUMIFS(Strambio!$D:$D,Strambio!$B:$B,"Mutuo1",Strambio!$C:$C,"Tasso",Strambio!$E:$E,"&lt;="&amp;$D85,Strambio!$F:$F,"&gt;="&amp;$D85)</f>
        <v>2.7199999999999998E-2</v>
      </c>
      <c r="F85" s="140">
        <f>IF($C85&lt;=Strambio!$D$38*Strambio!$D$39,PMT($E85/Strambio!$D$38,Strambio!$D$38*Strambio!$D$39-$C84,-$K84),0)</f>
        <v>1128.0636871108843</v>
      </c>
      <c r="G85" s="142">
        <f>IF($C85&lt;=Strambio!$D$38*Strambio!$D$39,$K84*$E85/Strambio!$D$38,0)</f>
        <v>351.65338684038392</v>
      </c>
      <c r="H85" s="142">
        <f>IF($C85&lt;=Strambio!$D$38*Strambio!$D$39,$F85-$G85,0)</f>
        <v>776.41030027050033</v>
      </c>
      <c r="I85" s="145">
        <f>SUMIFS(Strambio!$D:$D,Strambio!$B:$B,"Mutuo1",Strambio!$C:$C,"Rimborso",Strambio!$E:$E,"&lt;="&amp;$D85,Strambio!$F:$F,"&gt;="&amp;$D85)</f>
        <v>0</v>
      </c>
      <c r="J85" s="143">
        <f>IF($C85&lt;=Strambio!$D$38*Strambio!$D$39,H85+I85,0)</f>
        <v>776.41030027050033</v>
      </c>
      <c r="K85" s="142">
        <f>IF($C85&lt;=Strambio!$D$38*Strambio!$D$39,($K84-$H85-$I85),0)</f>
        <v>154364.78977636946</v>
      </c>
      <c r="L85" s="144">
        <v>0</v>
      </c>
      <c r="M85" s="143">
        <f>IF($C85&lt;=Strambio!$D$38*Strambio!$D$39,$G85+$L85,0)</f>
        <v>351.65338684038392</v>
      </c>
      <c r="N85" s="142">
        <f>IF($C85&lt;=Strambio!$D$38*Strambio!$D$39,$N84+L85+$G85,0)</f>
        <v>31461.919996796758</v>
      </c>
      <c r="O85" s="141">
        <f>IF($C85&lt;=Strambio!$D$38*Strambio!$D$39,Strambio!$D$41,0)</f>
        <v>2.75</v>
      </c>
      <c r="P85" s="140">
        <f>IF($C85&lt;=Strambio!$D$38*Strambio!$D$39,($F85+$L85+O$10),0)</f>
        <v>1130.8136871108843</v>
      </c>
    </row>
    <row r="86" spans="1:16" x14ac:dyDescent="0.75">
      <c r="A86" s="139">
        <f t="shared" si="3"/>
        <v>2031</v>
      </c>
      <c r="B86" s="149">
        <f t="shared" si="4"/>
        <v>7</v>
      </c>
      <c r="C86" s="148">
        <f t="shared" si="5"/>
        <v>77</v>
      </c>
      <c r="D86" s="147">
        <f>EDATE(Strambio!$D$40,$C86-1)</f>
        <v>48027</v>
      </c>
      <c r="E86" s="146">
        <f>SUMIFS(Strambio!$D:$D,Strambio!$B:$B,"Mutuo1",Strambio!$C:$C,"Tasso",Strambio!$E:$E,"&lt;="&amp;$D86,Strambio!$F:$F,"&gt;="&amp;$D86)</f>
        <v>2.7199999999999998E-2</v>
      </c>
      <c r="F86" s="140">
        <f>IF($C86&lt;=Strambio!$D$38*Strambio!$D$39,PMT($E86/Strambio!$D$38,Strambio!$D$38*Strambio!$D$39-$C85,-$K85),0)</f>
        <v>1128.0636871108843</v>
      </c>
      <c r="G86" s="142">
        <f>IF($C86&lt;=Strambio!$D$38*Strambio!$D$39,$K85*$E86/Strambio!$D$38,0)</f>
        <v>349.89352349310411</v>
      </c>
      <c r="H86" s="142">
        <f>IF($C86&lt;=Strambio!$D$38*Strambio!$D$39,$F86-$G86,0)</f>
        <v>778.17016361778019</v>
      </c>
      <c r="I86" s="145">
        <f>SUMIFS(Strambio!$D:$D,Strambio!$B:$B,"Mutuo1",Strambio!$C:$C,"Rimborso",Strambio!$E:$E,"&lt;="&amp;$D86,Strambio!$F:$F,"&gt;="&amp;$D86)</f>
        <v>0</v>
      </c>
      <c r="J86" s="143">
        <f>IF($C86&lt;=Strambio!$D$38*Strambio!$D$39,H86+I86,0)</f>
        <v>778.17016361778019</v>
      </c>
      <c r="K86" s="142">
        <f>IF($C86&lt;=Strambio!$D$38*Strambio!$D$39,($K85-$H86-$I86),0)</f>
        <v>153586.61961275167</v>
      </c>
      <c r="L86" s="144">
        <v>0</v>
      </c>
      <c r="M86" s="143">
        <f>IF($C86&lt;=Strambio!$D$38*Strambio!$D$39,$G86+$L86,0)</f>
        <v>349.89352349310411</v>
      </c>
      <c r="N86" s="142">
        <f>IF($C86&lt;=Strambio!$D$38*Strambio!$D$39,$N85+L86+$G86,0)</f>
        <v>31811.813520289863</v>
      </c>
      <c r="O86" s="141">
        <f>IF($C86&lt;=Strambio!$D$38*Strambio!$D$39,Strambio!$D$41,0)</f>
        <v>2.75</v>
      </c>
      <c r="P86" s="140">
        <f>IF($C86&lt;=Strambio!$D$38*Strambio!$D$39,($F86+$L86+O$10),0)</f>
        <v>1130.8136871108843</v>
      </c>
    </row>
    <row r="87" spans="1:16" x14ac:dyDescent="0.75">
      <c r="A87" s="139">
        <f t="shared" si="3"/>
        <v>2031</v>
      </c>
      <c r="B87" s="149">
        <f t="shared" si="4"/>
        <v>7</v>
      </c>
      <c r="C87" s="148">
        <f t="shared" si="5"/>
        <v>78</v>
      </c>
      <c r="D87" s="147">
        <f>EDATE(Strambio!$D$40,$C87-1)</f>
        <v>48057</v>
      </c>
      <c r="E87" s="146">
        <f>SUMIFS(Strambio!$D:$D,Strambio!$B:$B,"Mutuo1",Strambio!$C:$C,"Tasso",Strambio!$E:$E,"&lt;="&amp;$D87,Strambio!$F:$F,"&gt;="&amp;$D87)</f>
        <v>2.7199999999999998E-2</v>
      </c>
      <c r="F87" s="140">
        <f>IF($C87&lt;=Strambio!$D$38*Strambio!$D$39,PMT($E87/Strambio!$D$38,Strambio!$D$38*Strambio!$D$39-$C86,-$K86),0)</f>
        <v>1128.0636871108841</v>
      </c>
      <c r="G87" s="142">
        <f>IF($C87&lt;=Strambio!$D$38*Strambio!$D$39,$K86*$E87/Strambio!$D$38,0)</f>
        <v>348.12967112223714</v>
      </c>
      <c r="H87" s="142">
        <f>IF($C87&lt;=Strambio!$D$38*Strambio!$D$39,$F87-$G87,0)</f>
        <v>779.93401598864693</v>
      </c>
      <c r="I87" s="145">
        <f>SUMIFS(Strambio!$D:$D,Strambio!$B:$B,"Mutuo1",Strambio!$C:$C,"Rimborso",Strambio!$E:$E,"&lt;="&amp;$D87,Strambio!$F:$F,"&gt;="&amp;$D87)</f>
        <v>0</v>
      </c>
      <c r="J87" s="143">
        <f>IF($C87&lt;=Strambio!$D$38*Strambio!$D$39,H87+I87,0)</f>
        <v>779.93401598864693</v>
      </c>
      <c r="K87" s="142">
        <f>IF($C87&lt;=Strambio!$D$38*Strambio!$D$39,($K86-$H87-$I87),0)</f>
        <v>152806.68559676304</v>
      </c>
      <c r="L87" s="144">
        <v>0</v>
      </c>
      <c r="M87" s="143">
        <f>IF($C87&lt;=Strambio!$D$38*Strambio!$D$39,$G87+$L87,0)</f>
        <v>348.12967112223714</v>
      </c>
      <c r="N87" s="142">
        <f>IF($C87&lt;=Strambio!$D$38*Strambio!$D$39,$N86+L87+$G87,0)</f>
        <v>32159.943191412101</v>
      </c>
      <c r="O87" s="141">
        <f>IF($C87&lt;=Strambio!$D$38*Strambio!$D$39,Strambio!$D$41,0)</f>
        <v>2.75</v>
      </c>
      <c r="P87" s="140">
        <f>IF($C87&lt;=Strambio!$D$38*Strambio!$D$39,($F87+$L87+O$10),0)</f>
        <v>1130.8136871108841</v>
      </c>
    </row>
    <row r="88" spans="1:16" x14ac:dyDescent="0.75">
      <c r="A88" s="139">
        <f t="shared" si="3"/>
        <v>2031</v>
      </c>
      <c r="B88" s="149">
        <f t="shared" si="4"/>
        <v>7</v>
      </c>
      <c r="C88" s="148">
        <f t="shared" si="5"/>
        <v>79</v>
      </c>
      <c r="D88" s="147">
        <f>EDATE(Strambio!$D$40,$C88-1)</f>
        <v>48088</v>
      </c>
      <c r="E88" s="146">
        <f>SUMIFS(Strambio!$D:$D,Strambio!$B:$B,"Mutuo1",Strambio!$C:$C,"Tasso",Strambio!$E:$E,"&lt;="&amp;$D88,Strambio!$F:$F,"&gt;="&amp;$D88)</f>
        <v>2.7199999999999998E-2</v>
      </c>
      <c r="F88" s="140">
        <f>IF($C88&lt;=Strambio!$D$38*Strambio!$D$39,PMT($E88/Strambio!$D$38,Strambio!$D$38*Strambio!$D$39-$C87,-$K87),0)</f>
        <v>1128.0636871108843</v>
      </c>
      <c r="G88" s="142">
        <f>IF($C88&lt;=Strambio!$D$38*Strambio!$D$39,$K87*$E88/Strambio!$D$38,0)</f>
        <v>346.36182068599624</v>
      </c>
      <c r="H88" s="142">
        <f>IF($C88&lt;=Strambio!$D$38*Strambio!$D$39,$F88-$G88,0)</f>
        <v>781.70186642488807</v>
      </c>
      <c r="I88" s="145">
        <f>SUMIFS(Strambio!$D:$D,Strambio!$B:$B,"Mutuo1",Strambio!$C:$C,"Rimborso",Strambio!$E:$E,"&lt;="&amp;$D88,Strambio!$F:$F,"&gt;="&amp;$D88)</f>
        <v>0</v>
      </c>
      <c r="J88" s="143">
        <f>IF($C88&lt;=Strambio!$D$38*Strambio!$D$39,H88+I88,0)</f>
        <v>781.70186642488807</v>
      </c>
      <c r="K88" s="142">
        <f>IF($C88&lt;=Strambio!$D$38*Strambio!$D$39,($K87-$H88-$I88),0)</f>
        <v>152024.98373033816</v>
      </c>
      <c r="L88" s="144">
        <v>0</v>
      </c>
      <c r="M88" s="143">
        <f>IF($C88&lt;=Strambio!$D$38*Strambio!$D$39,$G88+$L88,0)</f>
        <v>346.36182068599624</v>
      </c>
      <c r="N88" s="142">
        <f>IF($C88&lt;=Strambio!$D$38*Strambio!$D$39,$N87+L88+$G88,0)</f>
        <v>32506.305012098099</v>
      </c>
      <c r="O88" s="141">
        <f>IF($C88&lt;=Strambio!$D$38*Strambio!$D$39,Strambio!$D$41,0)</f>
        <v>2.75</v>
      </c>
      <c r="P88" s="140">
        <f>IF($C88&lt;=Strambio!$D$38*Strambio!$D$39,($F88+$L88+O$10),0)</f>
        <v>1130.8136871108843</v>
      </c>
    </row>
    <row r="89" spans="1:16" x14ac:dyDescent="0.75">
      <c r="A89" s="139">
        <f t="shared" si="3"/>
        <v>2031</v>
      </c>
      <c r="B89" s="149">
        <f t="shared" si="4"/>
        <v>7</v>
      </c>
      <c r="C89" s="148">
        <f t="shared" si="5"/>
        <v>80</v>
      </c>
      <c r="D89" s="147">
        <f>EDATE(Strambio!$D$40,$C89-1)</f>
        <v>48119</v>
      </c>
      <c r="E89" s="146">
        <f>SUMIFS(Strambio!$D:$D,Strambio!$B:$B,"Mutuo1",Strambio!$C:$C,"Tasso",Strambio!$E:$E,"&lt;="&amp;$D89,Strambio!$F:$F,"&gt;="&amp;$D89)</f>
        <v>2.7199999999999998E-2</v>
      </c>
      <c r="F89" s="140">
        <f>IF($C89&lt;=Strambio!$D$38*Strambio!$D$39,PMT($E89/Strambio!$D$38,Strambio!$D$38*Strambio!$D$39-$C88,-$K88),0)</f>
        <v>1128.0636871108843</v>
      </c>
      <c r="G89" s="142">
        <f>IF($C89&lt;=Strambio!$D$38*Strambio!$D$39,$K88*$E89/Strambio!$D$38,0)</f>
        <v>344.58996312209979</v>
      </c>
      <c r="H89" s="142">
        <f>IF($C89&lt;=Strambio!$D$38*Strambio!$D$39,$F89-$G89,0)</f>
        <v>783.47372398878451</v>
      </c>
      <c r="I89" s="145">
        <f>SUMIFS(Strambio!$D:$D,Strambio!$B:$B,"Mutuo1",Strambio!$C:$C,"Rimborso",Strambio!$E:$E,"&lt;="&amp;$D89,Strambio!$F:$F,"&gt;="&amp;$D89)</f>
        <v>0</v>
      </c>
      <c r="J89" s="143">
        <f>IF($C89&lt;=Strambio!$D$38*Strambio!$D$39,H89+I89,0)</f>
        <v>783.47372398878451</v>
      </c>
      <c r="K89" s="142">
        <f>IF($C89&lt;=Strambio!$D$38*Strambio!$D$39,($K88-$H89-$I89),0)</f>
        <v>151241.51000634939</v>
      </c>
      <c r="L89" s="144">
        <v>0</v>
      </c>
      <c r="M89" s="143">
        <f>IF($C89&lt;=Strambio!$D$38*Strambio!$D$39,$G89+$L89,0)</f>
        <v>344.58996312209979</v>
      </c>
      <c r="N89" s="142">
        <f>IF($C89&lt;=Strambio!$D$38*Strambio!$D$39,$N88+L89+$G89,0)</f>
        <v>32850.894975220195</v>
      </c>
      <c r="O89" s="141">
        <f>IF($C89&lt;=Strambio!$D$38*Strambio!$D$39,Strambio!$D$41,0)</f>
        <v>2.75</v>
      </c>
      <c r="P89" s="140">
        <f>IF($C89&lt;=Strambio!$D$38*Strambio!$D$39,($F89+$L89+O$10),0)</f>
        <v>1130.8136871108843</v>
      </c>
    </row>
    <row r="90" spans="1:16" x14ac:dyDescent="0.75">
      <c r="A90" s="139">
        <f t="shared" si="3"/>
        <v>2031</v>
      </c>
      <c r="B90" s="149">
        <f t="shared" si="4"/>
        <v>7</v>
      </c>
      <c r="C90" s="148">
        <f t="shared" si="5"/>
        <v>81</v>
      </c>
      <c r="D90" s="147">
        <f>EDATE(Strambio!$D$40,$C90-1)</f>
        <v>48149</v>
      </c>
      <c r="E90" s="146">
        <f>SUMIFS(Strambio!$D:$D,Strambio!$B:$B,"Mutuo1",Strambio!$C:$C,"Tasso",Strambio!$E:$E,"&lt;="&amp;$D90,Strambio!$F:$F,"&gt;="&amp;$D90)</f>
        <v>2.7199999999999998E-2</v>
      </c>
      <c r="F90" s="140">
        <f>IF($C90&lt;=Strambio!$D$38*Strambio!$D$39,PMT($E90/Strambio!$D$38,Strambio!$D$38*Strambio!$D$39-$C89,-$K89),0)</f>
        <v>1128.0636871108843</v>
      </c>
      <c r="G90" s="142">
        <f>IF($C90&lt;=Strambio!$D$38*Strambio!$D$39,$K89*$E90/Strambio!$D$38,0)</f>
        <v>342.81408934772526</v>
      </c>
      <c r="H90" s="142">
        <f>IF($C90&lt;=Strambio!$D$38*Strambio!$D$39,$F90-$G90,0)</f>
        <v>785.24959776315904</v>
      </c>
      <c r="I90" s="145">
        <f>SUMIFS(Strambio!$D:$D,Strambio!$B:$B,"Mutuo1",Strambio!$C:$C,"Rimborso",Strambio!$E:$E,"&lt;="&amp;$D90,Strambio!$F:$F,"&gt;="&amp;$D90)</f>
        <v>0</v>
      </c>
      <c r="J90" s="143">
        <f>IF($C90&lt;=Strambio!$D$38*Strambio!$D$39,H90+I90,0)</f>
        <v>785.24959776315904</v>
      </c>
      <c r="K90" s="142">
        <f>IF($C90&lt;=Strambio!$D$38*Strambio!$D$39,($K89-$H90-$I90),0)</f>
        <v>150456.26040858624</v>
      </c>
      <c r="L90" s="144">
        <v>0</v>
      </c>
      <c r="M90" s="143">
        <f>IF($C90&lt;=Strambio!$D$38*Strambio!$D$39,$G90+$L90,0)</f>
        <v>342.81408934772526</v>
      </c>
      <c r="N90" s="142">
        <f>IF($C90&lt;=Strambio!$D$38*Strambio!$D$39,$N89+L90+$G90,0)</f>
        <v>33193.70906456792</v>
      </c>
      <c r="O90" s="141">
        <f>IF($C90&lt;=Strambio!$D$38*Strambio!$D$39,Strambio!$D$41,0)</f>
        <v>2.75</v>
      </c>
      <c r="P90" s="140">
        <f>IF($C90&lt;=Strambio!$D$38*Strambio!$D$39,($F90+$L90+O$10),0)</f>
        <v>1130.8136871108843</v>
      </c>
    </row>
    <row r="91" spans="1:16" x14ac:dyDescent="0.75">
      <c r="A91" s="139">
        <f t="shared" si="3"/>
        <v>2031</v>
      </c>
      <c r="B91" s="149">
        <f t="shared" si="4"/>
        <v>7</v>
      </c>
      <c r="C91" s="148">
        <f t="shared" si="5"/>
        <v>82</v>
      </c>
      <c r="D91" s="147">
        <f>EDATE(Strambio!$D$40,$C91-1)</f>
        <v>48180</v>
      </c>
      <c r="E91" s="146">
        <f>SUMIFS(Strambio!$D:$D,Strambio!$B:$B,"Mutuo1",Strambio!$C:$C,"Tasso",Strambio!$E:$E,"&lt;="&amp;$D91,Strambio!$F:$F,"&gt;="&amp;$D91)</f>
        <v>2.7199999999999998E-2</v>
      </c>
      <c r="F91" s="140">
        <f>IF($C91&lt;=Strambio!$D$38*Strambio!$D$39,PMT($E91/Strambio!$D$38,Strambio!$D$38*Strambio!$D$39-$C90,-$K90),0)</f>
        <v>1128.0636871108845</v>
      </c>
      <c r="G91" s="142">
        <f>IF($C91&lt;=Strambio!$D$38*Strambio!$D$39,$K90*$E91/Strambio!$D$38,0)</f>
        <v>341.03419025946215</v>
      </c>
      <c r="H91" s="142">
        <f>IF($C91&lt;=Strambio!$D$38*Strambio!$D$39,$F91-$G91,0)</f>
        <v>787.02949685142244</v>
      </c>
      <c r="I91" s="145">
        <f>SUMIFS(Strambio!$D:$D,Strambio!$B:$B,"Mutuo1",Strambio!$C:$C,"Rimborso",Strambio!$E:$E,"&lt;="&amp;$D91,Strambio!$F:$F,"&gt;="&amp;$D91)</f>
        <v>0</v>
      </c>
      <c r="J91" s="143">
        <f>IF($C91&lt;=Strambio!$D$38*Strambio!$D$39,H91+I91,0)</f>
        <v>787.02949685142244</v>
      </c>
      <c r="K91" s="142">
        <f>IF($C91&lt;=Strambio!$D$38*Strambio!$D$39,($K90-$H91-$I91),0)</f>
        <v>149669.2309117348</v>
      </c>
      <c r="L91" s="144">
        <v>0</v>
      </c>
      <c r="M91" s="143">
        <f>IF($C91&lt;=Strambio!$D$38*Strambio!$D$39,$G91+$L91,0)</f>
        <v>341.03419025946215</v>
      </c>
      <c r="N91" s="142">
        <f>IF($C91&lt;=Strambio!$D$38*Strambio!$D$39,$N90+L91+$G91,0)</f>
        <v>33534.743254827379</v>
      </c>
      <c r="O91" s="141">
        <f>IF($C91&lt;=Strambio!$D$38*Strambio!$D$39,Strambio!$D$41,0)</f>
        <v>2.75</v>
      </c>
      <c r="P91" s="140">
        <f>IF($C91&lt;=Strambio!$D$38*Strambio!$D$39,($F91+$L91+O$10),0)</f>
        <v>1130.8136871108845</v>
      </c>
    </row>
    <row r="92" spans="1:16" x14ac:dyDescent="0.75">
      <c r="A92" s="139">
        <f t="shared" si="3"/>
        <v>2031</v>
      </c>
      <c r="B92" s="149">
        <f t="shared" si="4"/>
        <v>7</v>
      </c>
      <c r="C92" s="148">
        <f t="shared" si="5"/>
        <v>83</v>
      </c>
      <c r="D92" s="147">
        <f>EDATE(Strambio!$D$40,$C92-1)</f>
        <v>48210</v>
      </c>
      <c r="E92" s="146">
        <f>SUMIFS(Strambio!$D:$D,Strambio!$B:$B,"Mutuo1",Strambio!$C:$C,"Tasso",Strambio!$E:$E,"&lt;="&amp;$D92,Strambio!$F:$F,"&gt;="&amp;$D92)</f>
        <v>2.7199999999999998E-2</v>
      </c>
      <c r="F92" s="140">
        <f>IF($C92&lt;=Strambio!$D$38*Strambio!$D$39,PMT($E92/Strambio!$D$38,Strambio!$D$38*Strambio!$D$39-$C91,-$K91),0)</f>
        <v>1128.0636871108843</v>
      </c>
      <c r="G92" s="142">
        <f>IF($C92&lt;=Strambio!$D$38*Strambio!$D$39,$K91*$E92/Strambio!$D$38,0)</f>
        <v>339.25025673326553</v>
      </c>
      <c r="H92" s="142">
        <f>IF($C92&lt;=Strambio!$D$38*Strambio!$D$39,$F92-$G92,0)</f>
        <v>788.81343037761872</v>
      </c>
      <c r="I92" s="145">
        <f>SUMIFS(Strambio!$D:$D,Strambio!$B:$B,"Mutuo1",Strambio!$C:$C,"Rimborso",Strambio!$E:$E,"&lt;="&amp;$D92,Strambio!$F:$F,"&gt;="&amp;$D92)</f>
        <v>0</v>
      </c>
      <c r="J92" s="143">
        <f>IF($C92&lt;=Strambio!$D$38*Strambio!$D$39,H92+I92,0)</f>
        <v>788.81343037761872</v>
      </c>
      <c r="K92" s="142">
        <f>IF($C92&lt;=Strambio!$D$38*Strambio!$D$39,($K91-$H92-$I92),0)</f>
        <v>148880.41748135717</v>
      </c>
      <c r="L92" s="144">
        <v>0</v>
      </c>
      <c r="M92" s="143">
        <f>IF($C92&lt;=Strambio!$D$38*Strambio!$D$39,$G92+$L92,0)</f>
        <v>339.25025673326553</v>
      </c>
      <c r="N92" s="142">
        <f>IF($C92&lt;=Strambio!$D$38*Strambio!$D$39,$N91+L92+$G92,0)</f>
        <v>33873.993511560642</v>
      </c>
      <c r="O92" s="141">
        <f>IF($C92&lt;=Strambio!$D$38*Strambio!$D$39,Strambio!$D$41,0)</f>
        <v>2.75</v>
      </c>
      <c r="P92" s="140">
        <f>IF($C92&lt;=Strambio!$D$38*Strambio!$D$39,($F92+$L92+O$10),0)</f>
        <v>1130.8136871108843</v>
      </c>
    </row>
    <row r="93" spans="1:16" x14ac:dyDescent="0.75">
      <c r="A93" s="139">
        <f t="shared" si="3"/>
        <v>2032</v>
      </c>
      <c r="B93" s="149">
        <f t="shared" si="4"/>
        <v>7</v>
      </c>
      <c r="C93" s="148">
        <f t="shared" si="5"/>
        <v>84</v>
      </c>
      <c r="D93" s="147">
        <f>EDATE(Strambio!$D$40,$C93-1)</f>
        <v>48241</v>
      </c>
      <c r="E93" s="146">
        <f>SUMIFS(Strambio!$D:$D,Strambio!$B:$B,"Mutuo1",Strambio!$C:$C,"Tasso",Strambio!$E:$E,"&lt;="&amp;$D93,Strambio!$F:$F,"&gt;="&amp;$D93)</f>
        <v>2.7199999999999998E-2</v>
      </c>
      <c r="F93" s="140">
        <f>IF($C93&lt;=Strambio!$D$38*Strambio!$D$39,PMT($E93/Strambio!$D$38,Strambio!$D$38*Strambio!$D$39-$C92,-$K92),0)</f>
        <v>1128.0636871108843</v>
      </c>
      <c r="G93" s="142">
        <f>IF($C93&lt;=Strambio!$D$38*Strambio!$D$39,$K92*$E93/Strambio!$D$38,0)</f>
        <v>337.46227962440958</v>
      </c>
      <c r="H93" s="142">
        <f>IF($C93&lt;=Strambio!$D$38*Strambio!$D$39,$F93-$G93,0)</f>
        <v>790.60140748647473</v>
      </c>
      <c r="I93" s="145">
        <f>SUMIFS(Strambio!$D:$D,Strambio!$B:$B,"Mutuo1",Strambio!$C:$C,"Rimborso",Strambio!$E:$E,"&lt;="&amp;$D93,Strambio!$F:$F,"&gt;="&amp;$D93)</f>
        <v>0</v>
      </c>
      <c r="J93" s="143">
        <f>IF($C93&lt;=Strambio!$D$38*Strambio!$D$39,H93+I93,0)</f>
        <v>790.60140748647473</v>
      </c>
      <c r="K93" s="142">
        <f>IF($C93&lt;=Strambio!$D$38*Strambio!$D$39,($K92-$H93-$I93),0)</f>
        <v>148089.81607387069</v>
      </c>
      <c r="L93" s="144">
        <v>0</v>
      </c>
      <c r="M93" s="143">
        <f>IF($C93&lt;=Strambio!$D$38*Strambio!$D$39,$G93+$L93,0)</f>
        <v>337.46227962440958</v>
      </c>
      <c r="N93" s="142">
        <f>IF($C93&lt;=Strambio!$D$38*Strambio!$D$39,$N92+L93+$G93,0)</f>
        <v>34211.45579118505</v>
      </c>
      <c r="O93" s="141">
        <f>IF($C93&lt;=Strambio!$D$38*Strambio!$D$39,Strambio!$D$41,0)</f>
        <v>2.75</v>
      </c>
      <c r="P93" s="140">
        <f>IF($C93&lt;=Strambio!$D$38*Strambio!$D$39,($F93+$L93+O$10),0)</f>
        <v>1130.8136871108843</v>
      </c>
    </row>
    <row r="94" spans="1:16" x14ac:dyDescent="0.75">
      <c r="A94" s="139">
        <f t="shared" si="3"/>
        <v>2032</v>
      </c>
      <c r="B94" s="149">
        <f t="shared" si="4"/>
        <v>8</v>
      </c>
      <c r="C94" s="148">
        <f t="shared" si="5"/>
        <v>85</v>
      </c>
      <c r="D94" s="147">
        <f>EDATE(Strambio!$D$40,$C94-1)</f>
        <v>48272</v>
      </c>
      <c r="E94" s="146">
        <f>SUMIFS(Strambio!$D:$D,Strambio!$B:$B,"Mutuo1",Strambio!$C:$C,"Tasso",Strambio!$E:$E,"&lt;="&amp;$D94,Strambio!$F:$F,"&gt;="&amp;$D94)</f>
        <v>2.7199999999999998E-2</v>
      </c>
      <c r="F94" s="140">
        <f>IF($C94&lt;=Strambio!$D$38*Strambio!$D$39,PMT($E94/Strambio!$D$38,Strambio!$D$38*Strambio!$D$39-$C93,-$K93),0)</f>
        <v>1128.0636871108843</v>
      </c>
      <c r="G94" s="142">
        <f>IF($C94&lt;=Strambio!$D$38*Strambio!$D$39,$K93*$E94/Strambio!$D$38,0)</f>
        <v>335.67024976744023</v>
      </c>
      <c r="H94" s="142">
        <f>IF($C94&lt;=Strambio!$D$38*Strambio!$D$39,$F94-$G94,0)</f>
        <v>792.39343734344402</v>
      </c>
      <c r="I94" s="145">
        <f>SUMIFS(Strambio!$D:$D,Strambio!$B:$B,"Mutuo1",Strambio!$C:$C,"Rimborso",Strambio!$E:$E,"&lt;="&amp;$D94,Strambio!$F:$F,"&gt;="&amp;$D94)</f>
        <v>0</v>
      </c>
      <c r="J94" s="143">
        <f>IF($C94&lt;=Strambio!$D$38*Strambio!$D$39,H94+I94,0)</f>
        <v>792.39343734344402</v>
      </c>
      <c r="K94" s="142">
        <f>IF($C94&lt;=Strambio!$D$38*Strambio!$D$39,($K93-$H94-$I94),0)</f>
        <v>147297.42263652725</v>
      </c>
      <c r="L94" s="144">
        <v>0</v>
      </c>
      <c r="M94" s="143">
        <f>IF($C94&lt;=Strambio!$D$38*Strambio!$D$39,$G94+$L94,0)</f>
        <v>335.67024976744023</v>
      </c>
      <c r="N94" s="142">
        <f>IF($C94&lt;=Strambio!$D$38*Strambio!$D$39,$N93+L94+$G94,0)</f>
        <v>34547.126040952491</v>
      </c>
      <c r="O94" s="141">
        <f>IF($C94&lt;=Strambio!$D$38*Strambio!$D$39,Strambio!$D$41,0)</f>
        <v>2.75</v>
      </c>
      <c r="P94" s="140">
        <f>IF($C94&lt;=Strambio!$D$38*Strambio!$D$39,($F94+$L94+O$10),0)</f>
        <v>1130.8136871108843</v>
      </c>
    </row>
    <row r="95" spans="1:16" x14ac:dyDescent="0.75">
      <c r="A95" s="139">
        <f t="shared" si="3"/>
        <v>2032</v>
      </c>
      <c r="B95" s="149">
        <f t="shared" si="4"/>
        <v>8</v>
      </c>
      <c r="C95" s="148">
        <f t="shared" si="5"/>
        <v>86</v>
      </c>
      <c r="D95" s="147">
        <f>EDATE(Strambio!$D$40,$C95-1)</f>
        <v>48301</v>
      </c>
      <c r="E95" s="146">
        <f>SUMIFS(Strambio!$D:$D,Strambio!$B:$B,"Mutuo1",Strambio!$C:$C,"Tasso",Strambio!$E:$E,"&lt;="&amp;$D95,Strambio!$F:$F,"&gt;="&amp;$D95)</f>
        <v>2.7199999999999998E-2</v>
      </c>
      <c r="F95" s="140">
        <f>IF($C95&lt;=Strambio!$D$38*Strambio!$D$39,PMT($E95/Strambio!$D$38,Strambio!$D$38*Strambio!$D$39-$C94,-$K94),0)</f>
        <v>1128.0636871108843</v>
      </c>
      <c r="G95" s="142">
        <f>IF($C95&lt;=Strambio!$D$38*Strambio!$D$39,$K94*$E95/Strambio!$D$38,0)</f>
        <v>333.8741579761284</v>
      </c>
      <c r="H95" s="142">
        <f>IF($C95&lt;=Strambio!$D$38*Strambio!$D$39,$F95-$G95,0)</f>
        <v>794.18952913475596</v>
      </c>
      <c r="I95" s="145">
        <f>SUMIFS(Strambio!$D:$D,Strambio!$B:$B,"Mutuo1",Strambio!$C:$C,"Rimborso",Strambio!$E:$E,"&lt;="&amp;$D95,Strambio!$F:$F,"&gt;="&amp;$D95)</f>
        <v>0</v>
      </c>
      <c r="J95" s="143">
        <f>IF($C95&lt;=Strambio!$D$38*Strambio!$D$39,H95+I95,0)</f>
        <v>794.18952913475596</v>
      </c>
      <c r="K95" s="142">
        <f>IF($C95&lt;=Strambio!$D$38*Strambio!$D$39,($K94-$H95-$I95),0)</f>
        <v>146503.2331073925</v>
      </c>
      <c r="L95" s="144">
        <v>0</v>
      </c>
      <c r="M95" s="143">
        <f>IF($C95&lt;=Strambio!$D$38*Strambio!$D$39,$G95+$L95,0)</f>
        <v>333.8741579761284</v>
      </c>
      <c r="N95" s="142">
        <f>IF($C95&lt;=Strambio!$D$38*Strambio!$D$39,$N94+L95+$G95,0)</f>
        <v>34881.000198928617</v>
      </c>
      <c r="O95" s="141">
        <f>IF($C95&lt;=Strambio!$D$38*Strambio!$D$39,Strambio!$D$41,0)</f>
        <v>2.75</v>
      </c>
      <c r="P95" s="140">
        <f>IF($C95&lt;=Strambio!$D$38*Strambio!$D$39,($F95+$L95+O$10),0)</f>
        <v>1130.8136871108843</v>
      </c>
    </row>
    <row r="96" spans="1:16" x14ac:dyDescent="0.75">
      <c r="A96" s="139">
        <f t="shared" si="3"/>
        <v>2032</v>
      </c>
      <c r="B96" s="149">
        <f t="shared" si="4"/>
        <v>8</v>
      </c>
      <c r="C96" s="148">
        <f t="shared" si="5"/>
        <v>87</v>
      </c>
      <c r="D96" s="147">
        <f>EDATE(Strambio!$D$40,$C96-1)</f>
        <v>48332</v>
      </c>
      <c r="E96" s="146">
        <f>SUMIFS(Strambio!$D:$D,Strambio!$B:$B,"Mutuo1",Strambio!$C:$C,"Tasso",Strambio!$E:$E,"&lt;="&amp;$D96,Strambio!$F:$F,"&gt;="&amp;$D96)</f>
        <v>2.7199999999999998E-2</v>
      </c>
      <c r="F96" s="140">
        <f>IF($C96&lt;=Strambio!$D$38*Strambio!$D$39,PMT($E96/Strambio!$D$38,Strambio!$D$38*Strambio!$D$39-$C95,-$K95),0)</f>
        <v>1128.0636871108843</v>
      </c>
      <c r="G96" s="142">
        <f>IF($C96&lt;=Strambio!$D$38*Strambio!$D$39,$K95*$E96/Strambio!$D$38,0)</f>
        <v>332.073995043423</v>
      </c>
      <c r="H96" s="142">
        <f>IF($C96&lt;=Strambio!$D$38*Strambio!$D$39,$F96-$G96,0)</f>
        <v>795.98969206746131</v>
      </c>
      <c r="I96" s="145">
        <f>SUMIFS(Strambio!$D:$D,Strambio!$B:$B,"Mutuo1",Strambio!$C:$C,"Rimborso",Strambio!$E:$E,"&lt;="&amp;$D96,Strambio!$F:$F,"&gt;="&amp;$D96)</f>
        <v>0</v>
      </c>
      <c r="J96" s="143">
        <f>IF($C96&lt;=Strambio!$D$38*Strambio!$D$39,H96+I96,0)</f>
        <v>795.98969206746131</v>
      </c>
      <c r="K96" s="142">
        <f>IF($C96&lt;=Strambio!$D$38*Strambio!$D$39,($K95-$H96-$I96),0)</f>
        <v>145707.24341532504</v>
      </c>
      <c r="L96" s="144">
        <v>0</v>
      </c>
      <c r="M96" s="143">
        <f>IF($C96&lt;=Strambio!$D$38*Strambio!$D$39,$G96+$L96,0)</f>
        <v>332.073995043423</v>
      </c>
      <c r="N96" s="142">
        <f>IF($C96&lt;=Strambio!$D$38*Strambio!$D$39,$N95+L96+$G96,0)</f>
        <v>35213.074193972039</v>
      </c>
      <c r="O96" s="141">
        <f>IF($C96&lt;=Strambio!$D$38*Strambio!$D$39,Strambio!$D$41,0)</f>
        <v>2.75</v>
      </c>
      <c r="P96" s="140">
        <f>IF($C96&lt;=Strambio!$D$38*Strambio!$D$39,($F96+$L96+O$10),0)</f>
        <v>1130.8136871108843</v>
      </c>
    </row>
    <row r="97" spans="1:16" x14ac:dyDescent="0.75">
      <c r="A97" s="139">
        <f t="shared" si="3"/>
        <v>2032</v>
      </c>
      <c r="B97" s="149">
        <f t="shared" si="4"/>
        <v>8</v>
      </c>
      <c r="C97" s="148">
        <f t="shared" si="5"/>
        <v>88</v>
      </c>
      <c r="D97" s="147">
        <f>EDATE(Strambio!$D$40,$C97-1)</f>
        <v>48362</v>
      </c>
      <c r="E97" s="146">
        <f>SUMIFS(Strambio!$D:$D,Strambio!$B:$B,"Mutuo1",Strambio!$C:$C,"Tasso",Strambio!$E:$E,"&lt;="&amp;$D97,Strambio!$F:$F,"&gt;="&amp;$D97)</f>
        <v>2.7199999999999998E-2</v>
      </c>
      <c r="F97" s="140">
        <f>IF($C97&lt;=Strambio!$D$38*Strambio!$D$39,PMT($E97/Strambio!$D$38,Strambio!$D$38*Strambio!$D$39-$C96,-$K96),0)</f>
        <v>1128.0636871108843</v>
      </c>
      <c r="G97" s="142">
        <f>IF($C97&lt;=Strambio!$D$38*Strambio!$D$39,$K96*$E97/Strambio!$D$38,0)</f>
        <v>330.26975174140341</v>
      </c>
      <c r="H97" s="142">
        <f>IF($C97&lt;=Strambio!$D$38*Strambio!$D$39,$F97-$G97,0)</f>
        <v>797.79393536948089</v>
      </c>
      <c r="I97" s="145">
        <f>SUMIFS(Strambio!$D:$D,Strambio!$B:$B,"Mutuo1",Strambio!$C:$C,"Rimborso",Strambio!$E:$E,"&lt;="&amp;$D97,Strambio!$F:$F,"&gt;="&amp;$D97)</f>
        <v>0</v>
      </c>
      <c r="J97" s="143">
        <f>IF($C97&lt;=Strambio!$D$38*Strambio!$D$39,H97+I97,0)</f>
        <v>797.79393536948089</v>
      </c>
      <c r="K97" s="142">
        <f>IF($C97&lt;=Strambio!$D$38*Strambio!$D$39,($K96-$H97-$I97),0)</f>
        <v>144909.44947995557</v>
      </c>
      <c r="L97" s="144">
        <v>0</v>
      </c>
      <c r="M97" s="143">
        <f>IF($C97&lt;=Strambio!$D$38*Strambio!$D$39,$G97+$L97,0)</f>
        <v>330.26975174140341</v>
      </c>
      <c r="N97" s="142">
        <f>IF($C97&lt;=Strambio!$D$38*Strambio!$D$39,$N96+L97+$G97,0)</f>
        <v>35543.343945713445</v>
      </c>
      <c r="O97" s="141">
        <f>IF($C97&lt;=Strambio!$D$38*Strambio!$D$39,Strambio!$D$41,0)</f>
        <v>2.75</v>
      </c>
      <c r="P97" s="140">
        <f>IF($C97&lt;=Strambio!$D$38*Strambio!$D$39,($F97+$L97+O$10),0)</f>
        <v>1130.8136871108843</v>
      </c>
    </row>
    <row r="98" spans="1:16" x14ac:dyDescent="0.75">
      <c r="A98" s="139">
        <f t="shared" si="3"/>
        <v>2032</v>
      </c>
      <c r="B98" s="149">
        <f t="shared" si="4"/>
        <v>8</v>
      </c>
      <c r="C98" s="148">
        <f t="shared" si="5"/>
        <v>89</v>
      </c>
      <c r="D98" s="147">
        <f>EDATE(Strambio!$D$40,$C98-1)</f>
        <v>48393</v>
      </c>
      <c r="E98" s="146">
        <f>SUMIFS(Strambio!$D:$D,Strambio!$B:$B,"Mutuo1",Strambio!$C:$C,"Tasso",Strambio!$E:$E,"&lt;="&amp;$D98,Strambio!$F:$F,"&gt;="&amp;$D98)</f>
        <v>2.7199999999999998E-2</v>
      </c>
      <c r="F98" s="140">
        <f>IF($C98&lt;=Strambio!$D$38*Strambio!$D$39,PMT($E98/Strambio!$D$38,Strambio!$D$38*Strambio!$D$39-$C97,-$K97),0)</f>
        <v>1128.0636871108843</v>
      </c>
      <c r="G98" s="142">
        <f>IF($C98&lt;=Strambio!$D$38*Strambio!$D$39,$K97*$E98/Strambio!$D$38,0)</f>
        <v>328.4614188212326</v>
      </c>
      <c r="H98" s="142">
        <f>IF($C98&lt;=Strambio!$D$38*Strambio!$D$39,$F98-$G98,0)</f>
        <v>799.60226828965165</v>
      </c>
      <c r="I98" s="145">
        <f>SUMIFS(Strambio!$D:$D,Strambio!$B:$B,"Mutuo1",Strambio!$C:$C,"Rimborso",Strambio!$E:$E,"&lt;="&amp;$D98,Strambio!$F:$F,"&gt;="&amp;$D98)</f>
        <v>0</v>
      </c>
      <c r="J98" s="143">
        <f>IF($C98&lt;=Strambio!$D$38*Strambio!$D$39,H98+I98,0)</f>
        <v>799.60226828965165</v>
      </c>
      <c r="K98" s="142">
        <f>IF($C98&lt;=Strambio!$D$38*Strambio!$D$39,($K97-$H98-$I98),0)</f>
        <v>144109.84721166591</v>
      </c>
      <c r="L98" s="144">
        <v>0</v>
      </c>
      <c r="M98" s="143">
        <f>IF($C98&lt;=Strambio!$D$38*Strambio!$D$39,$G98+$L98,0)</f>
        <v>328.4614188212326</v>
      </c>
      <c r="N98" s="142">
        <f>IF($C98&lt;=Strambio!$D$38*Strambio!$D$39,$N97+L98+$G98,0)</f>
        <v>35871.805364534674</v>
      </c>
      <c r="O98" s="141">
        <f>IF($C98&lt;=Strambio!$D$38*Strambio!$D$39,Strambio!$D$41,0)</f>
        <v>2.75</v>
      </c>
      <c r="P98" s="140">
        <f>IF($C98&lt;=Strambio!$D$38*Strambio!$D$39,($F98+$L98+O$10),0)</f>
        <v>1130.8136871108843</v>
      </c>
    </row>
    <row r="99" spans="1:16" x14ac:dyDescent="0.75">
      <c r="A99" s="139">
        <f t="shared" si="3"/>
        <v>2032</v>
      </c>
      <c r="B99" s="149">
        <f t="shared" si="4"/>
        <v>8</v>
      </c>
      <c r="C99" s="148">
        <f t="shared" si="5"/>
        <v>90</v>
      </c>
      <c r="D99" s="147">
        <f>EDATE(Strambio!$D$40,$C99-1)</f>
        <v>48423</v>
      </c>
      <c r="E99" s="146">
        <f>SUMIFS(Strambio!$D:$D,Strambio!$B:$B,"Mutuo1",Strambio!$C:$C,"Tasso",Strambio!$E:$E,"&lt;="&amp;$D99,Strambio!$F:$F,"&gt;="&amp;$D99)</f>
        <v>2.7199999999999998E-2</v>
      </c>
      <c r="F99" s="140">
        <f>IF($C99&lt;=Strambio!$D$38*Strambio!$D$39,PMT($E99/Strambio!$D$38,Strambio!$D$38*Strambio!$D$39-$C98,-$K98),0)</f>
        <v>1128.0636871108845</v>
      </c>
      <c r="G99" s="142">
        <f>IF($C99&lt;=Strambio!$D$38*Strambio!$D$39,$K98*$E99/Strambio!$D$38,0)</f>
        <v>326.64898701310938</v>
      </c>
      <c r="H99" s="142">
        <f>IF($C99&lt;=Strambio!$D$38*Strambio!$D$39,$F99-$G99,0)</f>
        <v>801.41470009777515</v>
      </c>
      <c r="I99" s="145">
        <f>SUMIFS(Strambio!$D:$D,Strambio!$B:$B,"Mutuo1",Strambio!$C:$C,"Rimborso",Strambio!$E:$E,"&lt;="&amp;$D99,Strambio!$F:$F,"&gt;="&amp;$D99)</f>
        <v>0</v>
      </c>
      <c r="J99" s="143">
        <f>IF($C99&lt;=Strambio!$D$38*Strambio!$D$39,H99+I99,0)</f>
        <v>801.41470009777515</v>
      </c>
      <c r="K99" s="142">
        <f>IF($C99&lt;=Strambio!$D$38*Strambio!$D$39,($K98-$H99-$I99),0)</f>
        <v>143308.43251156813</v>
      </c>
      <c r="L99" s="144">
        <v>0</v>
      </c>
      <c r="M99" s="143">
        <f>IF($C99&lt;=Strambio!$D$38*Strambio!$D$39,$G99+$L99,0)</f>
        <v>326.64898701310938</v>
      </c>
      <c r="N99" s="142">
        <f>IF($C99&lt;=Strambio!$D$38*Strambio!$D$39,$N98+L99+$G99,0)</f>
        <v>36198.454351547785</v>
      </c>
      <c r="O99" s="141">
        <f>IF($C99&lt;=Strambio!$D$38*Strambio!$D$39,Strambio!$D$41,0)</f>
        <v>2.75</v>
      </c>
      <c r="P99" s="140">
        <f>IF($C99&lt;=Strambio!$D$38*Strambio!$D$39,($F99+$L99+O$10),0)</f>
        <v>1130.8136871108845</v>
      </c>
    </row>
    <row r="100" spans="1:16" x14ac:dyDescent="0.75">
      <c r="A100" s="139">
        <f t="shared" si="3"/>
        <v>2032</v>
      </c>
      <c r="B100" s="149">
        <f t="shared" si="4"/>
        <v>8</v>
      </c>
      <c r="C100" s="148">
        <f t="shared" si="5"/>
        <v>91</v>
      </c>
      <c r="D100" s="147">
        <f>EDATE(Strambio!$D$40,$C100-1)</f>
        <v>48454</v>
      </c>
      <c r="E100" s="146">
        <f>SUMIFS(Strambio!$D:$D,Strambio!$B:$B,"Mutuo1",Strambio!$C:$C,"Tasso",Strambio!$E:$E,"&lt;="&amp;$D100,Strambio!$F:$F,"&gt;="&amp;$D100)</f>
        <v>2.7199999999999998E-2</v>
      </c>
      <c r="F100" s="140">
        <f>IF($C100&lt;=Strambio!$D$38*Strambio!$D$39,PMT($E100/Strambio!$D$38,Strambio!$D$38*Strambio!$D$39-$C99,-$K99),0)</f>
        <v>1128.0636871108843</v>
      </c>
      <c r="G100" s="142">
        <f>IF($C100&lt;=Strambio!$D$38*Strambio!$D$39,$K99*$E100/Strambio!$D$38,0)</f>
        <v>324.83244702622108</v>
      </c>
      <c r="H100" s="142">
        <f>IF($C100&lt;=Strambio!$D$38*Strambio!$D$39,$F100-$G100,0)</f>
        <v>803.23124008466323</v>
      </c>
      <c r="I100" s="145">
        <f>SUMIFS(Strambio!$D:$D,Strambio!$B:$B,"Mutuo1",Strambio!$C:$C,"Rimborso",Strambio!$E:$E,"&lt;="&amp;$D100,Strambio!$F:$F,"&gt;="&amp;$D100)</f>
        <v>0</v>
      </c>
      <c r="J100" s="143">
        <f>IF($C100&lt;=Strambio!$D$38*Strambio!$D$39,H100+I100,0)</f>
        <v>803.23124008466323</v>
      </c>
      <c r="K100" s="142">
        <f>IF($C100&lt;=Strambio!$D$38*Strambio!$D$39,($K99-$H100-$I100),0)</f>
        <v>142505.20127148347</v>
      </c>
      <c r="L100" s="144">
        <v>0</v>
      </c>
      <c r="M100" s="143">
        <f>IF($C100&lt;=Strambio!$D$38*Strambio!$D$39,$G100+$L100,0)</f>
        <v>324.83244702622108</v>
      </c>
      <c r="N100" s="142">
        <f>IF($C100&lt;=Strambio!$D$38*Strambio!$D$39,$N99+L100+$G100,0)</f>
        <v>36523.286798574009</v>
      </c>
      <c r="O100" s="141">
        <f>IF($C100&lt;=Strambio!$D$38*Strambio!$D$39,Strambio!$D$41,0)</f>
        <v>2.75</v>
      </c>
      <c r="P100" s="140">
        <f>IF($C100&lt;=Strambio!$D$38*Strambio!$D$39,($F100+$L100+O$10),0)</f>
        <v>1130.8136871108843</v>
      </c>
    </row>
    <row r="101" spans="1:16" x14ac:dyDescent="0.75">
      <c r="A101" s="139">
        <f t="shared" si="3"/>
        <v>2032</v>
      </c>
      <c r="B101" s="149">
        <f t="shared" si="4"/>
        <v>8</v>
      </c>
      <c r="C101" s="148">
        <f t="shared" si="5"/>
        <v>92</v>
      </c>
      <c r="D101" s="147">
        <f>EDATE(Strambio!$D$40,$C101-1)</f>
        <v>48485</v>
      </c>
      <c r="E101" s="146">
        <f>SUMIFS(Strambio!$D:$D,Strambio!$B:$B,"Mutuo1",Strambio!$C:$C,"Tasso",Strambio!$E:$E,"&lt;="&amp;$D101,Strambio!$F:$F,"&gt;="&amp;$D101)</f>
        <v>2.7199999999999998E-2</v>
      </c>
      <c r="F101" s="140">
        <f>IF($C101&lt;=Strambio!$D$38*Strambio!$D$39,PMT($E101/Strambio!$D$38,Strambio!$D$38*Strambio!$D$39-$C100,-$K100),0)</f>
        <v>1128.0636871108843</v>
      </c>
      <c r="G101" s="142">
        <f>IF($C101&lt;=Strambio!$D$38*Strambio!$D$39,$K100*$E101/Strambio!$D$38,0)</f>
        <v>323.01178954869584</v>
      </c>
      <c r="H101" s="142">
        <f>IF($C101&lt;=Strambio!$D$38*Strambio!$D$39,$F101-$G101,0)</f>
        <v>805.05189756218851</v>
      </c>
      <c r="I101" s="145">
        <f>SUMIFS(Strambio!$D:$D,Strambio!$B:$B,"Mutuo1",Strambio!$C:$C,"Rimborso",Strambio!$E:$E,"&lt;="&amp;$D101,Strambio!$F:$F,"&gt;="&amp;$D101)</f>
        <v>0</v>
      </c>
      <c r="J101" s="143">
        <f>IF($C101&lt;=Strambio!$D$38*Strambio!$D$39,H101+I101,0)</f>
        <v>805.05189756218851</v>
      </c>
      <c r="K101" s="142">
        <f>IF($C101&lt;=Strambio!$D$38*Strambio!$D$39,($K100-$H101-$I101),0)</f>
        <v>141700.14937392127</v>
      </c>
      <c r="L101" s="144">
        <v>0</v>
      </c>
      <c r="M101" s="143">
        <f>IF($C101&lt;=Strambio!$D$38*Strambio!$D$39,$G101+$L101,0)</f>
        <v>323.01178954869584</v>
      </c>
      <c r="N101" s="142">
        <f>IF($C101&lt;=Strambio!$D$38*Strambio!$D$39,$N100+L101+$G101,0)</f>
        <v>36846.298588122707</v>
      </c>
      <c r="O101" s="141">
        <f>IF($C101&lt;=Strambio!$D$38*Strambio!$D$39,Strambio!$D$41,0)</f>
        <v>2.75</v>
      </c>
      <c r="P101" s="140">
        <f>IF($C101&lt;=Strambio!$D$38*Strambio!$D$39,($F101+$L101+O$10),0)</f>
        <v>1130.8136871108843</v>
      </c>
    </row>
    <row r="102" spans="1:16" x14ac:dyDescent="0.75">
      <c r="A102" s="139">
        <f t="shared" si="3"/>
        <v>2032</v>
      </c>
      <c r="B102" s="149">
        <f t="shared" si="4"/>
        <v>8</v>
      </c>
      <c r="C102" s="148">
        <f t="shared" si="5"/>
        <v>93</v>
      </c>
      <c r="D102" s="147">
        <f>EDATE(Strambio!$D$40,$C102-1)</f>
        <v>48515</v>
      </c>
      <c r="E102" s="146">
        <f>SUMIFS(Strambio!$D:$D,Strambio!$B:$B,"Mutuo1",Strambio!$C:$C,"Tasso",Strambio!$E:$E,"&lt;="&amp;$D102,Strambio!$F:$F,"&gt;="&amp;$D102)</f>
        <v>2.7199999999999998E-2</v>
      </c>
      <c r="F102" s="140">
        <f>IF($C102&lt;=Strambio!$D$38*Strambio!$D$39,PMT($E102/Strambio!$D$38,Strambio!$D$38*Strambio!$D$39-$C101,-$K101),0)</f>
        <v>1128.0636871108843</v>
      </c>
      <c r="G102" s="142">
        <f>IF($C102&lt;=Strambio!$D$38*Strambio!$D$39,$K101*$E102/Strambio!$D$38,0)</f>
        <v>321.18700524755485</v>
      </c>
      <c r="H102" s="142">
        <f>IF($C102&lt;=Strambio!$D$38*Strambio!$D$39,$F102-$G102,0)</f>
        <v>806.8766818633294</v>
      </c>
      <c r="I102" s="145">
        <f>SUMIFS(Strambio!$D:$D,Strambio!$B:$B,"Mutuo1",Strambio!$C:$C,"Rimborso",Strambio!$E:$E,"&lt;="&amp;$D102,Strambio!$F:$F,"&gt;="&amp;$D102)</f>
        <v>0</v>
      </c>
      <c r="J102" s="143">
        <f>IF($C102&lt;=Strambio!$D$38*Strambio!$D$39,H102+I102,0)</f>
        <v>806.8766818633294</v>
      </c>
      <c r="K102" s="142">
        <f>IF($C102&lt;=Strambio!$D$38*Strambio!$D$39,($K101-$H102-$I102),0)</f>
        <v>140893.27269205794</v>
      </c>
      <c r="L102" s="144">
        <v>0</v>
      </c>
      <c r="M102" s="143">
        <f>IF($C102&lt;=Strambio!$D$38*Strambio!$D$39,$G102+$L102,0)</f>
        <v>321.18700524755485</v>
      </c>
      <c r="N102" s="142">
        <f>IF($C102&lt;=Strambio!$D$38*Strambio!$D$39,$N101+L102+$G102,0)</f>
        <v>37167.485593370264</v>
      </c>
      <c r="O102" s="141">
        <f>IF($C102&lt;=Strambio!$D$38*Strambio!$D$39,Strambio!$D$41,0)</f>
        <v>2.75</v>
      </c>
      <c r="P102" s="140">
        <f>IF($C102&lt;=Strambio!$D$38*Strambio!$D$39,($F102+$L102+O$10),0)</f>
        <v>1130.8136871108843</v>
      </c>
    </row>
    <row r="103" spans="1:16" x14ac:dyDescent="0.75">
      <c r="A103" s="139">
        <f t="shared" si="3"/>
        <v>2032</v>
      </c>
      <c r="B103" s="149">
        <f t="shared" si="4"/>
        <v>8</v>
      </c>
      <c r="C103" s="148">
        <f t="shared" si="5"/>
        <v>94</v>
      </c>
      <c r="D103" s="147">
        <f>EDATE(Strambio!$D$40,$C103-1)</f>
        <v>48546</v>
      </c>
      <c r="E103" s="146">
        <f>SUMIFS(Strambio!$D:$D,Strambio!$B:$B,"Mutuo1",Strambio!$C:$C,"Tasso",Strambio!$E:$E,"&lt;="&amp;$D103,Strambio!$F:$F,"&gt;="&amp;$D103)</f>
        <v>2.7199999999999998E-2</v>
      </c>
      <c r="F103" s="140">
        <f>IF($C103&lt;=Strambio!$D$38*Strambio!$D$39,PMT($E103/Strambio!$D$38,Strambio!$D$38*Strambio!$D$39-$C102,-$K102),0)</f>
        <v>1128.0636871108841</v>
      </c>
      <c r="G103" s="142">
        <f>IF($C103&lt;=Strambio!$D$38*Strambio!$D$39,$K102*$E103/Strambio!$D$38,0)</f>
        <v>319.35808476866464</v>
      </c>
      <c r="H103" s="142">
        <f>IF($C103&lt;=Strambio!$D$38*Strambio!$D$39,$F103-$G103,0)</f>
        <v>808.70560234221944</v>
      </c>
      <c r="I103" s="145">
        <f>SUMIFS(Strambio!$D:$D,Strambio!$B:$B,"Mutuo1",Strambio!$C:$C,"Rimborso",Strambio!$E:$E,"&lt;="&amp;$D103,Strambio!$F:$F,"&gt;="&amp;$D103)</f>
        <v>0</v>
      </c>
      <c r="J103" s="143">
        <f>IF($C103&lt;=Strambio!$D$38*Strambio!$D$39,H103+I103,0)</f>
        <v>808.70560234221944</v>
      </c>
      <c r="K103" s="142">
        <f>IF($C103&lt;=Strambio!$D$38*Strambio!$D$39,($K102-$H103-$I103),0)</f>
        <v>140084.56708971571</v>
      </c>
      <c r="L103" s="144">
        <v>0</v>
      </c>
      <c r="M103" s="143">
        <f>IF($C103&lt;=Strambio!$D$38*Strambio!$D$39,$G103+$L103,0)</f>
        <v>319.35808476866464</v>
      </c>
      <c r="N103" s="142">
        <f>IF($C103&lt;=Strambio!$D$38*Strambio!$D$39,$N102+L103+$G103,0)</f>
        <v>37486.843678138932</v>
      </c>
      <c r="O103" s="141">
        <f>IF($C103&lt;=Strambio!$D$38*Strambio!$D$39,Strambio!$D$41,0)</f>
        <v>2.75</v>
      </c>
      <c r="P103" s="140">
        <f>IF($C103&lt;=Strambio!$D$38*Strambio!$D$39,($F103+$L103+O$10),0)</f>
        <v>1130.8136871108841</v>
      </c>
    </row>
    <row r="104" spans="1:16" x14ac:dyDescent="0.75">
      <c r="A104" s="139">
        <f t="shared" si="3"/>
        <v>2032</v>
      </c>
      <c r="B104" s="149">
        <f t="shared" si="4"/>
        <v>8</v>
      </c>
      <c r="C104" s="148">
        <f t="shared" si="5"/>
        <v>95</v>
      </c>
      <c r="D104" s="147">
        <f>EDATE(Strambio!$D$40,$C104-1)</f>
        <v>48576</v>
      </c>
      <c r="E104" s="146">
        <f>SUMIFS(Strambio!$D:$D,Strambio!$B:$B,"Mutuo1",Strambio!$C:$C,"Tasso",Strambio!$E:$E,"&lt;="&amp;$D104,Strambio!$F:$F,"&gt;="&amp;$D104)</f>
        <v>2.7199999999999998E-2</v>
      </c>
      <c r="F104" s="140">
        <f>IF($C104&lt;=Strambio!$D$38*Strambio!$D$39,PMT($E104/Strambio!$D$38,Strambio!$D$38*Strambio!$D$39-$C103,-$K103),0)</f>
        <v>1128.0636871108841</v>
      </c>
      <c r="G104" s="142">
        <f>IF($C104&lt;=Strambio!$D$38*Strambio!$D$39,$K103*$E104/Strambio!$D$38,0)</f>
        <v>317.52501873668893</v>
      </c>
      <c r="H104" s="142">
        <f>IF($C104&lt;=Strambio!$D$38*Strambio!$D$39,$F104-$G104,0)</f>
        <v>810.53866837419514</v>
      </c>
      <c r="I104" s="145">
        <f>SUMIFS(Strambio!$D:$D,Strambio!$B:$B,"Mutuo1",Strambio!$C:$C,"Rimborso",Strambio!$E:$E,"&lt;="&amp;$D104,Strambio!$F:$F,"&gt;="&amp;$D104)</f>
        <v>0</v>
      </c>
      <c r="J104" s="143">
        <f>IF($C104&lt;=Strambio!$D$38*Strambio!$D$39,H104+I104,0)</f>
        <v>810.53866837419514</v>
      </c>
      <c r="K104" s="142">
        <f>IF($C104&lt;=Strambio!$D$38*Strambio!$D$39,($K103-$H104-$I104),0)</f>
        <v>139274.02842134153</v>
      </c>
      <c r="L104" s="144">
        <v>0</v>
      </c>
      <c r="M104" s="143">
        <f>IF($C104&lt;=Strambio!$D$38*Strambio!$D$39,$G104+$L104,0)</f>
        <v>317.52501873668893</v>
      </c>
      <c r="N104" s="142">
        <f>IF($C104&lt;=Strambio!$D$38*Strambio!$D$39,$N103+L104+$G104,0)</f>
        <v>37804.368696875623</v>
      </c>
      <c r="O104" s="141">
        <f>IF($C104&lt;=Strambio!$D$38*Strambio!$D$39,Strambio!$D$41,0)</f>
        <v>2.75</v>
      </c>
      <c r="P104" s="140">
        <f>IF($C104&lt;=Strambio!$D$38*Strambio!$D$39,($F104+$L104+O$10),0)</f>
        <v>1130.8136871108841</v>
      </c>
    </row>
    <row r="105" spans="1:16" x14ac:dyDescent="0.75">
      <c r="A105" s="139">
        <f t="shared" si="3"/>
        <v>2033</v>
      </c>
      <c r="B105" s="149">
        <f t="shared" si="4"/>
        <v>8</v>
      </c>
      <c r="C105" s="148">
        <f t="shared" si="5"/>
        <v>96</v>
      </c>
      <c r="D105" s="147">
        <f>EDATE(Strambio!$D$40,$C105-1)</f>
        <v>48607</v>
      </c>
      <c r="E105" s="146">
        <f>SUMIFS(Strambio!$D:$D,Strambio!$B:$B,"Mutuo1",Strambio!$C:$C,"Tasso",Strambio!$E:$E,"&lt;="&amp;$D105,Strambio!$F:$F,"&gt;="&amp;$D105)</f>
        <v>2.7199999999999998E-2</v>
      </c>
      <c r="F105" s="140">
        <f>IF($C105&lt;=Strambio!$D$38*Strambio!$D$39,PMT($E105/Strambio!$D$38,Strambio!$D$38*Strambio!$D$39-$C104,-$K104),0)</f>
        <v>1128.0636871108843</v>
      </c>
      <c r="G105" s="142">
        <f>IF($C105&lt;=Strambio!$D$38*Strambio!$D$39,$K104*$E105/Strambio!$D$38,0)</f>
        <v>315.68779775504078</v>
      </c>
      <c r="H105" s="142">
        <f>IF($C105&lt;=Strambio!$D$38*Strambio!$D$39,$F105-$G105,0)</f>
        <v>812.37588935584358</v>
      </c>
      <c r="I105" s="145">
        <f>SUMIFS(Strambio!$D:$D,Strambio!$B:$B,"Mutuo1",Strambio!$C:$C,"Rimborso",Strambio!$E:$E,"&lt;="&amp;$D105,Strambio!$F:$F,"&gt;="&amp;$D105)</f>
        <v>0</v>
      </c>
      <c r="J105" s="143">
        <f>IF($C105&lt;=Strambio!$D$38*Strambio!$D$39,H105+I105,0)</f>
        <v>812.37588935584358</v>
      </c>
      <c r="K105" s="142">
        <f>IF($C105&lt;=Strambio!$D$38*Strambio!$D$39,($K104-$H105-$I105),0)</f>
        <v>138461.65253198569</v>
      </c>
      <c r="L105" s="144">
        <v>0</v>
      </c>
      <c r="M105" s="143">
        <f>IF($C105&lt;=Strambio!$D$38*Strambio!$D$39,$G105+$L105,0)</f>
        <v>315.68779775504078</v>
      </c>
      <c r="N105" s="142">
        <f>IF($C105&lt;=Strambio!$D$38*Strambio!$D$39,$N104+L105+$G105,0)</f>
        <v>38120.056494630662</v>
      </c>
      <c r="O105" s="141">
        <f>IF($C105&lt;=Strambio!$D$38*Strambio!$D$39,Strambio!$D$41,0)</f>
        <v>2.75</v>
      </c>
      <c r="P105" s="140">
        <f>IF($C105&lt;=Strambio!$D$38*Strambio!$D$39,($F105+$L105+O$10),0)</f>
        <v>1130.8136871108843</v>
      </c>
    </row>
    <row r="106" spans="1:16" x14ac:dyDescent="0.75">
      <c r="A106" s="139">
        <f t="shared" si="3"/>
        <v>2033</v>
      </c>
      <c r="B106" s="149">
        <f t="shared" si="4"/>
        <v>9</v>
      </c>
      <c r="C106" s="148">
        <f t="shared" si="5"/>
        <v>97</v>
      </c>
      <c r="D106" s="147">
        <f>EDATE(Strambio!$D$40,$C106-1)</f>
        <v>48638</v>
      </c>
      <c r="E106" s="146">
        <f>SUMIFS(Strambio!$D:$D,Strambio!$B:$B,"Mutuo1",Strambio!$C:$C,"Tasso",Strambio!$E:$E,"&lt;="&amp;$D106,Strambio!$F:$F,"&gt;="&amp;$D106)</f>
        <v>2.7199999999999998E-2</v>
      </c>
      <c r="F106" s="140">
        <f>IF($C106&lt;=Strambio!$D$38*Strambio!$D$39,PMT($E106/Strambio!$D$38,Strambio!$D$38*Strambio!$D$39-$C105,-$K105),0)</f>
        <v>1128.0636871108843</v>
      </c>
      <c r="G106" s="142">
        <f>IF($C106&lt;=Strambio!$D$38*Strambio!$D$39,$K105*$E106/Strambio!$D$38,0)</f>
        <v>313.8464124058342</v>
      </c>
      <c r="H106" s="142">
        <f>IF($C106&lt;=Strambio!$D$38*Strambio!$D$39,$F106-$G106,0)</f>
        <v>814.21727470505016</v>
      </c>
      <c r="I106" s="145">
        <f>SUMIFS(Strambio!$D:$D,Strambio!$B:$B,"Mutuo1",Strambio!$C:$C,"Rimborso",Strambio!$E:$E,"&lt;="&amp;$D106,Strambio!$F:$F,"&gt;="&amp;$D106)</f>
        <v>0</v>
      </c>
      <c r="J106" s="143">
        <f>IF($C106&lt;=Strambio!$D$38*Strambio!$D$39,H106+I106,0)</f>
        <v>814.21727470505016</v>
      </c>
      <c r="K106" s="142">
        <f>IF($C106&lt;=Strambio!$D$38*Strambio!$D$39,($K105-$H106-$I106),0)</f>
        <v>137647.43525728062</v>
      </c>
      <c r="L106" s="144">
        <v>0</v>
      </c>
      <c r="M106" s="143">
        <f>IF($C106&lt;=Strambio!$D$38*Strambio!$D$39,$G106+$L106,0)</f>
        <v>313.8464124058342</v>
      </c>
      <c r="N106" s="142">
        <f>IF($C106&lt;=Strambio!$D$38*Strambio!$D$39,$N105+L106+$G106,0)</f>
        <v>38433.9029070365</v>
      </c>
      <c r="O106" s="141">
        <f>IF($C106&lt;=Strambio!$D$38*Strambio!$D$39,Strambio!$D$41,0)</f>
        <v>2.75</v>
      </c>
      <c r="P106" s="140">
        <f>IF($C106&lt;=Strambio!$D$38*Strambio!$D$39,($F106+$L106+O$10),0)</f>
        <v>1130.8136871108843</v>
      </c>
    </row>
    <row r="107" spans="1:16" x14ac:dyDescent="0.75">
      <c r="A107" s="139">
        <f t="shared" si="3"/>
        <v>2033</v>
      </c>
      <c r="B107" s="149">
        <f t="shared" si="4"/>
        <v>9</v>
      </c>
      <c r="C107" s="148">
        <f t="shared" si="5"/>
        <v>98</v>
      </c>
      <c r="D107" s="147">
        <f>EDATE(Strambio!$D$40,$C107-1)</f>
        <v>48666</v>
      </c>
      <c r="E107" s="146">
        <f>SUMIFS(Strambio!$D:$D,Strambio!$B:$B,"Mutuo1",Strambio!$C:$C,"Tasso",Strambio!$E:$E,"&lt;="&amp;$D107,Strambio!$F:$F,"&gt;="&amp;$D107)</f>
        <v>2.7199999999999998E-2</v>
      </c>
      <c r="F107" s="140">
        <f>IF($C107&lt;=Strambio!$D$38*Strambio!$D$39,PMT($E107/Strambio!$D$38,Strambio!$D$38*Strambio!$D$39-$C106,-$K106),0)</f>
        <v>1128.0636871108841</v>
      </c>
      <c r="G107" s="142">
        <f>IF($C107&lt;=Strambio!$D$38*Strambio!$D$39,$K106*$E107/Strambio!$D$38,0)</f>
        <v>312.0008532498361</v>
      </c>
      <c r="H107" s="142">
        <f>IF($C107&lt;=Strambio!$D$38*Strambio!$D$39,$F107-$G107,0)</f>
        <v>816.06283386104792</v>
      </c>
      <c r="I107" s="145">
        <f>SUMIFS(Strambio!$D:$D,Strambio!$B:$B,"Mutuo1",Strambio!$C:$C,"Rimborso",Strambio!$E:$E,"&lt;="&amp;$D107,Strambio!$F:$F,"&gt;="&amp;$D107)</f>
        <v>0</v>
      </c>
      <c r="J107" s="143">
        <f>IF($C107&lt;=Strambio!$D$38*Strambio!$D$39,H107+I107,0)</f>
        <v>816.06283386104792</v>
      </c>
      <c r="K107" s="142">
        <f>IF($C107&lt;=Strambio!$D$38*Strambio!$D$39,($K106-$H107-$I107),0)</f>
        <v>136831.37242341958</v>
      </c>
      <c r="L107" s="144">
        <v>0</v>
      </c>
      <c r="M107" s="143">
        <f>IF($C107&lt;=Strambio!$D$38*Strambio!$D$39,$G107+$L107,0)</f>
        <v>312.0008532498361</v>
      </c>
      <c r="N107" s="142">
        <f>IF($C107&lt;=Strambio!$D$38*Strambio!$D$39,$N106+L107+$G107,0)</f>
        <v>38745.903760286339</v>
      </c>
      <c r="O107" s="141">
        <f>IF($C107&lt;=Strambio!$D$38*Strambio!$D$39,Strambio!$D$41,0)</f>
        <v>2.75</v>
      </c>
      <c r="P107" s="140">
        <f>IF($C107&lt;=Strambio!$D$38*Strambio!$D$39,($F107+$L107+O$10),0)</f>
        <v>1130.8136871108841</v>
      </c>
    </row>
    <row r="108" spans="1:16" x14ac:dyDescent="0.75">
      <c r="A108" s="139">
        <f t="shared" si="3"/>
        <v>2033</v>
      </c>
      <c r="B108" s="149">
        <f t="shared" si="4"/>
        <v>9</v>
      </c>
      <c r="C108" s="148">
        <f t="shared" si="5"/>
        <v>99</v>
      </c>
      <c r="D108" s="147">
        <f>EDATE(Strambio!$D$40,$C108-1)</f>
        <v>48697</v>
      </c>
      <c r="E108" s="146">
        <f>SUMIFS(Strambio!$D:$D,Strambio!$B:$B,"Mutuo1",Strambio!$C:$C,"Tasso",Strambio!$E:$E,"&lt;="&amp;$D108,Strambio!$F:$F,"&gt;="&amp;$D108)</f>
        <v>2.7199999999999998E-2</v>
      </c>
      <c r="F108" s="140">
        <f>IF($C108&lt;=Strambio!$D$38*Strambio!$D$39,PMT($E108/Strambio!$D$38,Strambio!$D$38*Strambio!$D$39-$C107,-$K107),0)</f>
        <v>1128.0636871108843</v>
      </c>
      <c r="G108" s="142">
        <f>IF($C108&lt;=Strambio!$D$38*Strambio!$D$39,$K107*$E108/Strambio!$D$38,0)</f>
        <v>310.15111082641772</v>
      </c>
      <c r="H108" s="142">
        <f>IF($C108&lt;=Strambio!$D$38*Strambio!$D$39,$F108-$G108,0)</f>
        <v>817.91257628446658</v>
      </c>
      <c r="I108" s="145">
        <f>SUMIFS(Strambio!$D:$D,Strambio!$B:$B,"Mutuo1",Strambio!$C:$C,"Rimborso",Strambio!$E:$E,"&lt;="&amp;$D108,Strambio!$F:$F,"&gt;="&amp;$D108)</f>
        <v>0</v>
      </c>
      <c r="J108" s="143">
        <f>IF($C108&lt;=Strambio!$D$38*Strambio!$D$39,H108+I108,0)</f>
        <v>817.91257628446658</v>
      </c>
      <c r="K108" s="142">
        <f>IF($C108&lt;=Strambio!$D$38*Strambio!$D$39,($K107-$H108-$I108),0)</f>
        <v>136013.45984713512</v>
      </c>
      <c r="L108" s="144">
        <v>0</v>
      </c>
      <c r="M108" s="143">
        <f>IF($C108&lt;=Strambio!$D$38*Strambio!$D$39,$G108+$L108,0)</f>
        <v>310.15111082641772</v>
      </c>
      <c r="N108" s="142">
        <f>IF($C108&lt;=Strambio!$D$38*Strambio!$D$39,$N107+L108+$G108,0)</f>
        <v>39056.054871112756</v>
      </c>
      <c r="O108" s="141">
        <f>IF($C108&lt;=Strambio!$D$38*Strambio!$D$39,Strambio!$D$41,0)</f>
        <v>2.75</v>
      </c>
      <c r="P108" s="140">
        <f>IF($C108&lt;=Strambio!$D$38*Strambio!$D$39,($F108+$L108+O$10),0)</f>
        <v>1130.8136871108843</v>
      </c>
    </row>
    <row r="109" spans="1:16" x14ac:dyDescent="0.75">
      <c r="A109" s="139">
        <f t="shared" si="3"/>
        <v>2033</v>
      </c>
      <c r="B109" s="149">
        <f t="shared" si="4"/>
        <v>9</v>
      </c>
      <c r="C109" s="148">
        <f t="shared" si="5"/>
        <v>100</v>
      </c>
      <c r="D109" s="147">
        <f>EDATE(Strambio!$D$40,$C109-1)</f>
        <v>48727</v>
      </c>
      <c r="E109" s="146">
        <f>SUMIFS(Strambio!$D:$D,Strambio!$B:$B,"Mutuo1",Strambio!$C:$C,"Tasso",Strambio!$E:$E,"&lt;="&amp;$D109,Strambio!$F:$F,"&gt;="&amp;$D109)</f>
        <v>2.7199999999999998E-2</v>
      </c>
      <c r="F109" s="140">
        <f>IF($C109&lt;=Strambio!$D$38*Strambio!$D$39,PMT($E109/Strambio!$D$38,Strambio!$D$38*Strambio!$D$39-$C108,-$K108),0)</f>
        <v>1128.0636871108841</v>
      </c>
      <c r="G109" s="142">
        <f>IF($C109&lt;=Strambio!$D$38*Strambio!$D$39,$K108*$E109/Strambio!$D$38,0)</f>
        <v>308.29717565350626</v>
      </c>
      <c r="H109" s="142">
        <f>IF($C109&lt;=Strambio!$D$38*Strambio!$D$39,$F109-$G109,0)</f>
        <v>819.76651145737787</v>
      </c>
      <c r="I109" s="145">
        <f>SUMIFS(Strambio!$D:$D,Strambio!$B:$B,"Mutuo1",Strambio!$C:$C,"Rimborso",Strambio!$E:$E,"&lt;="&amp;$D109,Strambio!$F:$F,"&gt;="&amp;$D109)</f>
        <v>0</v>
      </c>
      <c r="J109" s="143">
        <f>IF($C109&lt;=Strambio!$D$38*Strambio!$D$39,H109+I109,0)</f>
        <v>819.76651145737787</v>
      </c>
      <c r="K109" s="142">
        <f>IF($C109&lt;=Strambio!$D$38*Strambio!$D$39,($K108-$H109-$I109),0)</f>
        <v>135193.69333567773</v>
      </c>
      <c r="L109" s="144">
        <v>0</v>
      </c>
      <c r="M109" s="143">
        <f>IF($C109&lt;=Strambio!$D$38*Strambio!$D$39,$G109+$L109,0)</f>
        <v>308.29717565350626</v>
      </c>
      <c r="N109" s="142">
        <f>IF($C109&lt;=Strambio!$D$38*Strambio!$D$39,$N108+L109+$G109,0)</f>
        <v>39364.35204676626</v>
      </c>
      <c r="O109" s="141">
        <f>IF($C109&lt;=Strambio!$D$38*Strambio!$D$39,Strambio!$D$41,0)</f>
        <v>2.75</v>
      </c>
      <c r="P109" s="140">
        <f>IF($C109&lt;=Strambio!$D$38*Strambio!$D$39,($F109+$L109+O$10),0)</f>
        <v>1130.8136871108841</v>
      </c>
    </row>
    <row r="110" spans="1:16" x14ac:dyDescent="0.75">
      <c r="A110" s="139">
        <f t="shared" si="3"/>
        <v>2033</v>
      </c>
      <c r="B110" s="149">
        <f t="shared" si="4"/>
        <v>9</v>
      </c>
      <c r="C110" s="148">
        <f t="shared" si="5"/>
        <v>101</v>
      </c>
      <c r="D110" s="147">
        <f>EDATE(Strambio!$D$40,$C110-1)</f>
        <v>48758</v>
      </c>
      <c r="E110" s="146">
        <f>SUMIFS(Strambio!$D:$D,Strambio!$B:$B,"Mutuo1",Strambio!$C:$C,"Tasso",Strambio!$E:$E,"&lt;="&amp;$D110,Strambio!$F:$F,"&gt;="&amp;$D110)</f>
        <v>2.7199999999999998E-2</v>
      </c>
      <c r="F110" s="140">
        <f>IF($C110&lt;=Strambio!$D$38*Strambio!$D$39,PMT($E110/Strambio!$D$38,Strambio!$D$38*Strambio!$D$39-$C109,-$K109),0)</f>
        <v>1128.0636871108841</v>
      </c>
      <c r="G110" s="142">
        <f>IF($C110&lt;=Strambio!$D$38*Strambio!$D$39,$K109*$E110/Strambio!$D$38,0)</f>
        <v>306.43903822753617</v>
      </c>
      <c r="H110" s="142">
        <f>IF($C110&lt;=Strambio!$D$38*Strambio!$D$39,$F110-$G110,0)</f>
        <v>821.62464888334785</v>
      </c>
      <c r="I110" s="145">
        <f>SUMIFS(Strambio!$D:$D,Strambio!$B:$B,"Mutuo1",Strambio!$C:$C,"Rimborso",Strambio!$E:$E,"&lt;="&amp;$D110,Strambio!$F:$F,"&gt;="&amp;$D110)</f>
        <v>0</v>
      </c>
      <c r="J110" s="143">
        <f>IF($C110&lt;=Strambio!$D$38*Strambio!$D$39,H110+I110,0)</f>
        <v>821.62464888334785</v>
      </c>
      <c r="K110" s="142">
        <f>IF($C110&lt;=Strambio!$D$38*Strambio!$D$39,($K109-$H110-$I110),0)</f>
        <v>134372.06868679437</v>
      </c>
      <c r="L110" s="144">
        <v>0</v>
      </c>
      <c r="M110" s="143">
        <f>IF($C110&lt;=Strambio!$D$38*Strambio!$D$39,$G110+$L110,0)</f>
        <v>306.43903822753617</v>
      </c>
      <c r="N110" s="142">
        <f>IF($C110&lt;=Strambio!$D$38*Strambio!$D$39,$N109+L110+$G110,0)</f>
        <v>39670.791084993798</v>
      </c>
      <c r="O110" s="141">
        <f>IF($C110&lt;=Strambio!$D$38*Strambio!$D$39,Strambio!$D$41,0)</f>
        <v>2.75</v>
      </c>
      <c r="P110" s="140">
        <f>IF($C110&lt;=Strambio!$D$38*Strambio!$D$39,($F110+$L110+O$10),0)</f>
        <v>1130.8136871108841</v>
      </c>
    </row>
    <row r="111" spans="1:16" x14ac:dyDescent="0.75">
      <c r="A111" s="139">
        <f t="shared" si="3"/>
        <v>2033</v>
      </c>
      <c r="B111" s="149">
        <f t="shared" si="4"/>
        <v>9</v>
      </c>
      <c r="C111" s="148">
        <f t="shared" si="5"/>
        <v>102</v>
      </c>
      <c r="D111" s="147">
        <f>EDATE(Strambio!$D$40,$C111-1)</f>
        <v>48788</v>
      </c>
      <c r="E111" s="146">
        <f>SUMIFS(Strambio!$D:$D,Strambio!$B:$B,"Mutuo1",Strambio!$C:$C,"Tasso",Strambio!$E:$E,"&lt;="&amp;$D111,Strambio!$F:$F,"&gt;="&amp;$D111)</f>
        <v>2.7199999999999998E-2</v>
      </c>
      <c r="F111" s="140">
        <f>IF($C111&lt;=Strambio!$D$38*Strambio!$D$39,PMT($E111/Strambio!$D$38,Strambio!$D$38*Strambio!$D$39-$C110,-$K110),0)</f>
        <v>1128.0636871108841</v>
      </c>
      <c r="G111" s="142">
        <f>IF($C111&lt;=Strambio!$D$38*Strambio!$D$39,$K110*$E111/Strambio!$D$38,0)</f>
        <v>304.57668902340055</v>
      </c>
      <c r="H111" s="142">
        <f>IF($C111&lt;=Strambio!$D$38*Strambio!$D$39,$F111-$G111,0)</f>
        <v>823.48699808748347</v>
      </c>
      <c r="I111" s="145">
        <f>SUMIFS(Strambio!$D:$D,Strambio!$B:$B,"Mutuo1",Strambio!$C:$C,"Rimborso",Strambio!$E:$E,"&lt;="&amp;$D111,Strambio!$F:$F,"&gt;="&amp;$D111)</f>
        <v>0</v>
      </c>
      <c r="J111" s="143">
        <f>IF($C111&lt;=Strambio!$D$38*Strambio!$D$39,H111+I111,0)</f>
        <v>823.48699808748347</v>
      </c>
      <c r="K111" s="142">
        <f>IF($C111&lt;=Strambio!$D$38*Strambio!$D$39,($K110-$H111-$I111),0)</f>
        <v>133548.58168870688</v>
      </c>
      <c r="L111" s="144">
        <v>0</v>
      </c>
      <c r="M111" s="143">
        <f>IF($C111&lt;=Strambio!$D$38*Strambio!$D$39,$G111+$L111,0)</f>
        <v>304.57668902340055</v>
      </c>
      <c r="N111" s="142">
        <f>IF($C111&lt;=Strambio!$D$38*Strambio!$D$39,$N110+L111+$G111,0)</f>
        <v>39975.367774017199</v>
      </c>
      <c r="O111" s="141">
        <f>IF($C111&lt;=Strambio!$D$38*Strambio!$D$39,Strambio!$D$41,0)</f>
        <v>2.75</v>
      </c>
      <c r="P111" s="140">
        <f>IF($C111&lt;=Strambio!$D$38*Strambio!$D$39,($F111+$L111+O$10),0)</f>
        <v>1130.8136871108841</v>
      </c>
    </row>
    <row r="112" spans="1:16" x14ac:dyDescent="0.75">
      <c r="A112" s="139">
        <f t="shared" si="3"/>
        <v>2033</v>
      </c>
      <c r="B112" s="149">
        <f t="shared" si="4"/>
        <v>9</v>
      </c>
      <c r="C112" s="148">
        <f t="shared" si="5"/>
        <v>103</v>
      </c>
      <c r="D112" s="147">
        <f>EDATE(Strambio!$D$40,$C112-1)</f>
        <v>48819</v>
      </c>
      <c r="E112" s="146">
        <f>SUMIFS(Strambio!$D:$D,Strambio!$B:$B,"Mutuo1",Strambio!$C:$C,"Tasso",Strambio!$E:$E,"&lt;="&amp;$D112,Strambio!$F:$F,"&gt;="&amp;$D112)</f>
        <v>2.7199999999999998E-2</v>
      </c>
      <c r="F112" s="140">
        <f>IF($C112&lt;=Strambio!$D$38*Strambio!$D$39,PMT($E112/Strambio!$D$38,Strambio!$D$38*Strambio!$D$39-$C111,-$K111),0)</f>
        <v>1128.0636871108838</v>
      </c>
      <c r="G112" s="142">
        <f>IF($C112&lt;=Strambio!$D$38*Strambio!$D$39,$K111*$E112/Strambio!$D$38,0)</f>
        <v>302.71011849440225</v>
      </c>
      <c r="H112" s="142">
        <f>IF($C112&lt;=Strambio!$D$38*Strambio!$D$39,$F112-$G112,0)</f>
        <v>825.35356861648165</v>
      </c>
      <c r="I112" s="145">
        <f>SUMIFS(Strambio!$D:$D,Strambio!$B:$B,"Mutuo1",Strambio!$C:$C,"Rimborso",Strambio!$E:$E,"&lt;="&amp;$D112,Strambio!$F:$F,"&gt;="&amp;$D112)</f>
        <v>0</v>
      </c>
      <c r="J112" s="143">
        <f>IF($C112&lt;=Strambio!$D$38*Strambio!$D$39,H112+I112,0)</f>
        <v>825.35356861648165</v>
      </c>
      <c r="K112" s="142">
        <f>IF($C112&lt;=Strambio!$D$38*Strambio!$D$39,($K111-$H112-$I112),0)</f>
        <v>132723.22812009041</v>
      </c>
      <c r="L112" s="144">
        <v>0</v>
      </c>
      <c r="M112" s="143">
        <f>IF($C112&lt;=Strambio!$D$38*Strambio!$D$39,$G112+$L112,0)</f>
        <v>302.71011849440225</v>
      </c>
      <c r="N112" s="142">
        <f>IF($C112&lt;=Strambio!$D$38*Strambio!$D$39,$N111+L112+$G112,0)</f>
        <v>40278.077892511603</v>
      </c>
      <c r="O112" s="141">
        <f>IF($C112&lt;=Strambio!$D$38*Strambio!$D$39,Strambio!$D$41,0)</f>
        <v>2.75</v>
      </c>
      <c r="P112" s="140">
        <f>IF($C112&lt;=Strambio!$D$38*Strambio!$D$39,($F112+$L112+O$10),0)</f>
        <v>1130.8136871108838</v>
      </c>
    </row>
    <row r="113" spans="1:16" x14ac:dyDescent="0.75">
      <c r="A113" s="139">
        <f t="shared" si="3"/>
        <v>2033</v>
      </c>
      <c r="B113" s="149">
        <f t="shared" si="4"/>
        <v>9</v>
      </c>
      <c r="C113" s="148">
        <f t="shared" si="5"/>
        <v>104</v>
      </c>
      <c r="D113" s="147">
        <f>EDATE(Strambio!$D$40,$C113-1)</f>
        <v>48850</v>
      </c>
      <c r="E113" s="146">
        <f>SUMIFS(Strambio!$D:$D,Strambio!$B:$B,"Mutuo1",Strambio!$C:$C,"Tasso",Strambio!$E:$E,"&lt;="&amp;$D113,Strambio!$F:$F,"&gt;="&amp;$D113)</f>
        <v>2.7199999999999998E-2</v>
      </c>
      <c r="F113" s="140">
        <f>IF($C113&lt;=Strambio!$D$38*Strambio!$D$39,PMT($E113/Strambio!$D$38,Strambio!$D$38*Strambio!$D$39-$C112,-$K112),0)</f>
        <v>1128.0636871108841</v>
      </c>
      <c r="G113" s="142">
        <f>IF($C113&lt;=Strambio!$D$38*Strambio!$D$39,$K112*$E113/Strambio!$D$38,0)</f>
        <v>300.83931707220489</v>
      </c>
      <c r="H113" s="142">
        <f>IF($C113&lt;=Strambio!$D$38*Strambio!$D$39,$F113-$G113,0)</f>
        <v>827.22437003867913</v>
      </c>
      <c r="I113" s="145">
        <f>SUMIFS(Strambio!$D:$D,Strambio!$B:$B,"Mutuo1",Strambio!$C:$C,"Rimborso",Strambio!$E:$E,"&lt;="&amp;$D113,Strambio!$F:$F,"&gt;="&amp;$D113)</f>
        <v>0</v>
      </c>
      <c r="J113" s="143">
        <f>IF($C113&lt;=Strambio!$D$38*Strambio!$D$39,H113+I113,0)</f>
        <v>827.22437003867913</v>
      </c>
      <c r="K113" s="142">
        <f>IF($C113&lt;=Strambio!$D$38*Strambio!$D$39,($K112-$H113-$I113),0)</f>
        <v>131896.00375005172</v>
      </c>
      <c r="L113" s="144">
        <v>0</v>
      </c>
      <c r="M113" s="143">
        <f>IF($C113&lt;=Strambio!$D$38*Strambio!$D$39,$G113+$L113,0)</f>
        <v>300.83931707220489</v>
      </c>
      <c r="N113" s="142">
        <f>IF($C113&lt;=Strambio!$D$38*Strambio!$D$39,$N112+L113+$G113,0)</f>
        <v>40578.917209583808</v>
      </c>
      <c r="O113" s="141">
        <f>IF($C113&lt;=Strambio!$D$38*Strambio!$D$39,Strambio!$D$41,0)</f>
        <v>2.75</v>
      </c>
      <c r="P113" s="140">
        <f>IF($C113&lt;=Strambio!$D$38*Strambio!$D$39,($F113+$L113+O$10),0)</f>
        <v>1130.8136871108841</v>
      </c>
    </row>
    <row r="114" spans="1:16" x14ac:dyDescent="0.75">
      <c r="A114" s="139">
        <f t="shared" si="3"/>
        <v>2033</v>
      </c>
      <c r="B114" s="149">
        <f t="shared" si="4"/>
        <v>9</v>
      </c>
      <c r="C114" s="148">
        <f t="shared" si="5"/>
        <v>105</v>
      </c>
      <c r="D114" s="147">
        <f>EDATE(Strambio!$D$40,$C114-1)</f>
        <v>48880</v>
      </c>
      <c r="E114" s="146">
        <f>SUMIFS(Strambio!$D:$D,Strambio!$B:$B,"Mutuo1",Strambio!$C:$C,"Tasso",Strambio!$E:$E,"&lt;="&amp;$D114,Strambio!$F:$F,"&gt;="&amp;$D114)</f>
        <v>2.7199999999999998E-2</v>
      </c>
      <c r="F114" s="140">
        <f>IF($C114&lt;=Strambio!$D$38*Strambio!$D$39,PMT($E114/Strambio!$D$38,Strambio!$D$38*Strambio!$D$39-$C113,-$K113),0)</f>
        <v>1128.0636871108838</v>
      </c>
      <c r="G114" s="142">
        <f>IF($C114&lt;=Strambio!$D$38*Strambio!$D$39,$K113*$E114/Strambio!$D$38,0)</f>
        <v>298.96427516678392</v>
      </c>
      <c r="H114" s="142">
        <f>IF($C114&lt;=Strambio!$D$38*Strambio!$D$39,$F114-$G114,0)</f>
        <v>829.09941194409998</v>
      </c>
      <c r="I114" s="145">
        <f>SUMIFS(Strambio!$D:$D,Strambio!$B:$B,"Mutuo1",Strambio!$C:$C,"Rimborso",Strambio!$E:$E,"&lt;="&amp;$D114,Strambio!$F:$F,"&gt;="&amp;$D114)</f>
        <v>0</v>
      </c>
      <c r="J114" s="143">
        <f>IF($C114&lt;=Strambio!$D$38*Strambio!$D$39,H114+I114,0)</f>
        <v>829.09941194409998</v>
      </c>
      <c r="K114" s="142">
        <f>IF($C114&lt;=Strambio!$D$38*Strambio!$D$39,($K113-$H114-$I114),0)</f>
        <v>131066.90433810762</v>
      </c>
      <c r="L114" s="144">
        <v>0</v>
      </c>
      <c r="M114" s="143">
        <f>IF($C114&lt;=Strambio!$D$38*Strambio!$D$39,$G114+$L114,0)</f>
        <v>298.96427516678392</v>
      </c>
      <c r="N114" s="142">
        <f>IF($C114&lt;=Strambio!$D$38*Strambio!$D$39,$N113+L114+$G114,0)</f>
        <v>40877.881484750593</v>
      </c>
      <c r="O114" s="141">
        <f>IF($C114&lt;=Strambio!$D$38*Strambio!$D$39,Strambio!$D$41,0)</f>
        <v>2.75</v>
      </c>
      <c r="P114" s="140">
        <f>IF($C114&lt;=Strambio!$D$38*Strambio!$D$39,($F114+$L114+O$10),0)</f>
        <v>1130.8136871108838</v>
      </c>
    </row>
    <row r="115" spans="1:16" x14ac:dyDescent="0.75">
      <c r="A115" s="139">
        <f t="shared" si="3"/>
        <v>2033</v>
      </c>
      <c r="B115" s="149">
        <f t="shared" si="4"/>
        <v>9</v>
      </c>
      <c r="C115" s="148">
        <f t="shared" si="5"/>
        <v>106</v>
      </c>
      <c r="D115" s="147">
        <f>EDATE(Strambio!$D$40,$C115-1)</f>
        <v>48911</v>
      </c>
      <c r="E115" s="146">
        <f>SUMIFS(Strambio!$D:$D,Strambio!$B:$B,"Mutuo1",Strambio!$C:$C,"Tasso",Strambio!$E:$E,"&lt;="&amp;$D115,Strambio!$F:$F,"&gt;="&amp;$D115)</f>
        <v>2.7199999999999998E-2</v>
      </c>
      <c r="F115" s="140">
        <f>IF($C115&lt;=Strambio!$D$38*Strambio!$D$39,PMT($E115/Strambio!$D$38,Strambio!$D$38*Strambio!$D$39-$C114,-$K114),0)</f>
        <v>1128.0636871108841</v>
      </c>
      <c r="G115" s="142">
        <f>IF($C115&lt;=Strambio!$D$38*Strambio!$D$39,$K114*$E115/Strambio!$D$38,0)</f>
        <v>297.08498316637724</v>
      </c>
      <c r="H115" s="142">
        <f>IF($C115&lt;=Strambio!$D$38*Strambio!$D$39,$F115-$G115,0)</f>
        <v>830.97870394450683</v>
      </c>
      <c r="I115" s="145">
        <f>SUMIFS(Strambio!$D:$D,Strambio!$B:$B,"Mutuo1",Strambio!$C:$C,"Rimborso",Strambio!$E:$E,"&lt;="&amp;$D115,Strambio!$F:$F,"&gt;="&amp;$D115)</f>
        <v>0</v>
      </c>
      <c r="J115" s="143">
        <f>IF($C115&lt;=Strambio!$D$38*Strambio!$D$39,H115+I115,0)</f>
        <v>830.97870394450683</v>
      </c>
      <c r="K115" s="142">
        <f>IF($C115&lt;=Strambio!$D$38*Strambio!$D$39,($K114-$H115-$I115),0)</f>
        <v>130235.92563416311</v>
      </c>
      <c r="L115" s="144">
        <v>0</v>
      </c>
      <c r="M115" s="143">
        <f>IF($C115&lt;=Strambio!$D$38*Strambio!$D$39,$G115+$L115,0)</f>
        <v>297.08498316637724</v>
      </c>
      <c r="N115" s="142">
        <f>IF($C115&lt;=Strambio!$D$38*Strambio!$D$39,$N114+L115+$G115,0)</f>
        <v>41174.966467916973</v>
      </c>
      <c r="O115" s="141">
        <f>IF($C115&lt;=Strambio!$D$38*Strambio!$D$39,Strambio!$D$41,0)</f>
        <v>2.75</v>
      </c>
      <c r="P115" s="140">
        <f>IF($C115&lt;=Strambio!$D$38*Strambio!$D$39,($F115+$L115+O$10),0)</f>
        <v>1130.8136871108841</v>
      </c>
    </row>
    <row r="116" spans="1:16" x14ac:dyDescent="0.75">
      <c r="A116" s="139">
        <f t="shared" si="3"/>
        <v>2033</v>
      </c>
      <c r="B116" s="149">
        <f t="shared" si="4"/>
        <v>9</v>
      </c>
      <c r="C116" s="148">
        <f t="shared" si="5"/>
        <v>107</v>
      </c>
      <c r="D116" s="147">
        <f>EDATE(Strambio!$D$40,$C116-1)</f>
        <v>48941</v>
      </c>
      <c r="E116" s="146">
        <f>SUMIFS(Strambio!$D:$D,Strambio!$B:$B,"Mutuo1",Strambio!$C:$C,"Tasso",Strambio!$E:$E,"&lt;="&amp;$D116,Strambio!$F:$F,"&gt;="&amp;$D116)</f>
        <v>2.7199999999999998E-2</v>
      </c>
      <c r="F116" s="140">
        <f>IF($C116&lt;=Strambio!$D$38*Strambio!$D$39,PMT($E116/Strambio!$D$38,Strambio!$D$38*Strambio!$D$39-$C115,-$K115),0)</f>
        <v>1128.0636871108841</v>
      </c>
      <c r="G116" s="142">
        <f>IF($C116&lt;=Strambio!$D$38*Strambio!$D$39,$K115*$E116/Strambio!$D$38,0)</f>
        <v>295.20143143743638</v>
      </c>
      <c r="H116" s="142">
        <f>IF($C116&lt;=Strambio!$D$38*Strambio!$D$39,$F116-$G116,0)</f>
        <v>832.86225567344763</v>
      </c>
      <c r="I116" s="145">
        <f>SUMIFS(Strambio!$D:$D,Strambio!$B:$B,"Mutuo1",Strambio!$C:$C,"Rimborso",Strambio!$E:$E,"&lt;="&amp;$D116,Strambio!$F:$F,"&gt;="&amp;$D116)</f>
        <v>0</v>
      </c>
      <c r="J116" s="143">
        <f>IF($C116&lt;=Strambio!$D$38*Strambio!$D$39,H116+I116,0)</f>
        <v>832.86225567344763</v>
      </c>
      <c r="K116" s="142">
        <f>IF($C116&lt;=Strambio!$D$38*Strambio!$D$39,($K115-$H116-$I116),0)</f>
        <v>129403.06337848966</v>
      </c>
      <c r="L116" s="144">
        <v>0</v>
      </c>
      <c r="M116" s="143">
        <f>IF($C116&lt;=Strambio!$D$38*Strambio!$D$39,$G116+$L116,0)</f>
        <v>295.20143143743638</v>
      </c>
      <c r="N116" s="142">
        <f>IF($C116&lt;=Strambio!$D$38*Strambio!$D$39,$N115+L116+$G116,0)</f>
        <v>41470.167899354412</v>
      </c>
      <c r="O116" s="141">
        <f>IF($C116&lt;=Strambio!$D$38*Strambio!$D$39,Strambio!$D$41,0)</f>
        <v>2.75</v>
      </c>
      <c r="P116" s="140">
        <f>IF($C116&lt;=Strambio!$D$38*Strambio!$D$39,($F116+$L116+O$10),0)</f>
        <v>1130.8136871108841</v>
      </c>
    </row>
    <row r="117" spans="1:16" x14ac:dyDescent="0.75">
      <c r="A117" s="139">
        <f t="shared" si="3"/>
        <v>2034</v>
      </c>
      <c r="B117" s="149">
        <f t="shared" si="4"/>
        <v>9</v>
      </c>
      <c r="C117" s="148">
        <f t="shared" si="5"/>
        <v>108</v>
      </c>
      <c r="D117" s="147">
        <f>EDATE(Strambio!$D$40,$C117-1)</f>
        <v>48972</v>
      </c>
      <c r="E117" s="146">
        <f>SUMIFS(Strambio!$D:$D,Strambio!$B:$B,"Mutuo1",Strambio!$C:$C,"Tasso",Strambio!$E:$E,"&lt;="&amp;$D117,Strambio!$F:$F,"&gt;="&amp;$D117)</f>
        <v>2.7199999999999998E-2</v>
      </c>
      <c r="F117" s="140">
        <f>IF($C117&lt;=Strambio!$D$38*Strambio!$D$39,PMT($E117/Strambio!$D$38,Strambio!$D$38*Strambio!$D$39-$C116,-$K116),0)</f>
        <v>1128.0636871108841</v>
      </c>
      <c r="G117" s="142">
        <f>IF($C117&lt;=Strambio!$D$38*Strambio!$D$39,$K116*$E117/Strambio!$D$38,0)</f>
        <v>293.31361032457659</v>
      </c>
      <c r="H117" s="142">
        <f>IF($C117&lt;=Strambio!$D$38*Strambio!$D$39,$F117-$G117,0)</f>
        <v>834.75007678630755</v>
      </c>
      <c r="I117" s="145">
        <f>SUMIFS(Strambio!$D:$D,Strambio!$B:$B,"Mutuo1",Strambio!$C:$C,"Rimborso",Strambio!$E:$E,"&lt;="&amp;$D117,Strambio!$F:$F,"&gt;="&amp;$D117)</f>
        <v>0</v>
      </c>
      <c r="J117" s="143">
        <f>IF($C117&lt;=Strambio!$D$38*Strambio!$D$39,H117+I117,0)</f>
        <v>834.75007678630755</v>
      </c>
      <c r="K117" s="142">
        <f>IF($C117&lt;=Strambio!$D$38*Strambio!$D$39,($K116-$H117-$I117),0)</f>
        <v>128568.31330170335</v>
      </c>
      <c r="L117" s="144">
        <v>0</v>
      </c>
      <c r="M117" s="143">
        <f>IF($C117&lt;=Strambio!$D$38*Strambio!$D$39,$G117+$L117,0)</f>
        <v>293.31361032457659</v>
      </c>
      <c r="N117" s="142">
        <f>IF($C117&lt;=Strambio!$D$38*Strambio!$D$39,$N116+L117+$G117,0)</f>
        <v>41763.48150967899</v>
      </c>
      <c r="O117" s="141">
        <f>IF($C117&lt;=Strambio!$D$38*Strambio!$D$39,Strambio!$D$41,0)</f>
        <v>2.75</v>
      </c>
      <c r="P117" s="140">
        <f>IF($C117&lt;=Strambio!$D$38*Strambio!$D$39,($F117+$L117+O$10),0)</f>
        <v>1130.8136871108841</v>
      </c>
    </row>
    <row r="118" spans="1:16" x14ac:dyDescent="0.75">
      <c r="A118" s="139">
        <f t="shared" si="3"/>
        <v>2034</v>
      </c>
      <c r="B118" s="149">
        <f t="shared" si="4"/>
        <v>10</v>
      </c>
      <c r="C118" s="148">
        <f t="shared" si="5"/>
        <v>109</v>
      </c>
      <c r="D118" s="147">
        <f>EDATE(Strambio!$D$40,$C118-1)</f>
        <v>49003</v>
      </c>
      <c r="E118" s="146">
        <f>SUMIFS(Strambio!$D:$D,Strambio!$B:$B,"Mutuo1",Strambio!$C:$C,"Tasso",Strambio!$E:$E,"&lt;="&amp;$D118,Strambio!$F:$F,"&gt;="&amp;$D118)</f>
        <v>2.7199999999999998E-2</v>
      </c>
      <c r="F118" s="140">
        <f>IF($C118&lt;=Strambio!$D$38*Strambio!$D$39,PMT($E118/Strambio!$D$38,Strambio!$D$38*Strambio!$D$39-$C117,-$K117),0)</f>
        <v>1128.0636871108836</v>
      </c>
      <c r="G118" s="142">
        <f>IF($C118&lt;=Strambio!$D$38*Strambio!$D$39,$K117*$E118/Strambio!$D$38,0)</f>
        <v>291.42151015052758</v>
      </c>
      <c r="H118" s="142">
        <f>IF($C118&lt;=Strambio!$D$38*Strambio!$D$39,$F118-$G118,0)</f>
        <v>836.64217696035598</v>
      </c>
      <c r="I118" s="145">
        <f>SUMIFS(Strambio!$D:$D,Strambio!$B:$B,"Mutuo1",Strambio!$C:$C,"Rimborso",Strambio!$E:$E,"&lt;="&amp;$D118,Strambio!$F:$F,"&gt;="&amp;$D118)</f>
        <v>0</v>
      </c>
      <c r="J118" s="143">
        <f>IF($C118&lt;=Strambio!$D$38*Strambio!$D$39,H118+I118,0)</f>
        <v>836.64217696035598</v>
      </c>
      <c r="K118" s="142">
        <f>IF($C118&lt;=Strambio!$D$38*Strambio!$D$39,($K117-$H118-$I118),0)</f>
        <v>127731.67112474299</v>
      </c>
      <c r="L118" s="144">
        <v>0</v>
      </c>
      <c r="M118" s="143">
        <f>IF($C118&lt;=Strambio!$D$38*Strambio!$D$39,$G118+$L118,0)</f>
        <v>291.42151015052758</v>
      </c>
      <c r="N118" s="142">
        <f>IF($C118&lt;=Strambio!$D$38*Strambio!$D$39,$N117+L118+$G118,0)</f>
        <v>42054.903019829515</v>
      </c>
      <c r="O118" s="141">
        <f>IF($C118&lt;=Strambio!$D$38*Strambio!$D$39,Strambio!$D$41,0)</f>
        <v>2.75</v>
      </c>
      <c r="P118" s="140">
        <f>IF($C118&lt;=Strambio!$D$38*Strambio!$D$39,($F118+$L118+O$10),0)</f>
        <v>1130.8136871108836</v>
      </c>
    </row>
    <row r="119" spans="1:16" x14ac:dyDescent="0.75">
      <c r="A119" s="139">
        <f t="shared" si="3"/>
        <v>2034</v>
      </c>
      <c r="B119" s="149">
        <f t="shared" si="4"/>
        <v>10</v>
      </c>
      <c r="C119" s="148">
        <f t="shared" si="5"/>
        <v>110</v>
      </c>
      <c r="D119" s="147">
        <f>EDATE(Strambio!$D$40,$C119-1)</f>
        <v>49031</v>
      </c>
      <c r="E119" s="146">
        <f>SUMIFS(Strambio!$D:$D,Strambio!$B:$B,"Mutuo1",Strambio!$C:$C,"Tasso",Strambio!$E:$E,"&lt;="&amp;$D119,Strambio!$F:$F,"&gt;="&amp;$D119)</f>
        <v>2.7199999999999998E-2</v>
      </c>
      <c r="F119" s="140">
        <f>IF($C119&lt;=Strambio!$D$38*Strambio!$D$39,PMT($E119/Strambio!$D$38,Strambio!$D$38*Strambio!$D$39-$C118,-$K118),0)</f>
        <v>1128.0636871108838</v>
      </c>
      <c r="G119" s="142">
        <f>IF($C119&lt;=Strambio!$D$38*Strambio!$D$39,$K118*$E119/Strambio!$D$38,0)</f>
        <v>289.52512121608407</v>
      </c>
      <c r="H119" s="142">
        <f>IF($C119&lt;=Strambio!$D$38*Strambio!$D$39,$F119-$G119,0)</f>
        <v>838.53856589479983</v>
      </c>
      <c r="I119" s="145">
        <f>SUMIFS(Strambio!$D:$D,Strambio!$B:$B,"Mutuo1",Strambio!$C:$C,"Rimborso",Strambio!$E:$E,"&lt;="&amp;$D119,Strambio!$F:$F,"&gt;="&amp;$D119)</f>
        <v>0</v>
      </c>
      <c r="J119" s="143">
        <f>IF($C119&lt;=Strambio!$D$38*Strambio!$D$39,H119+I119,0)</f>
        <v>838.53856589479983</v>
      </c>
      <c r="K119" s="142">
        <f>IF($C119&lt;=Strambio!$D$38*Strambio!$D$39,($K118-$H119-$I119),0)</f>
        <v>126893.13255884818</v>
      </c>
      <c r="L119" s="144">
        <v>0</v>
      </c>
      <c r="M119" s="143">
        <f>IF($C119&lt;=Strambio!$D$38*Strambio!$D$39,$G119+$L119,0)</f>
        <v>289.52512121608407</v>
      </c>
      <c r="N119" s="142">
        <f>IF($C119&lt;=Strambio!$D$38*Strambio!$D$39,$N118+L119+$G119,0)</f>
        <v>42344.428141045602</v>
      </c>
      <c r="O119" s="141">
        <f>IF($C119&lt;=Strambio!$D$38*Strambio!$D$39,Strambio!$D$41,0)</f>
        <v>2.75</v>
      </c>
      <c r="P119" s="140">
        <f>IF($C119&lt;=Strambio!$D$38*Strambio!$D$39,($F119+$L119+O$10),0)</f>
        <v>1130.8136871108838</v>
      </c>
    </row>
    <row r="120" spans="1:16" x14ac:dyDescent="0.75">
      <c r="A120" s="139">
        <f t="shared" si="3"/>
        <v>2034</v>
      </c>
      <c r="B120" s="149">
        <f t="shared" si="4"/>
        <v>10</v>
      </c>
      <c r="C120" s="148">
        <f t="shared" si="5"/>
        <v>111</v>
      </c>
      <c r="D120" s="147">
        <f>EDATE(Strambio!$D$40,$C120-1)</f>
        <v>49062</v>
      </c>
      <c r="E120" s="146">
        <f>SUMIFS(Strambio!$D:$D,Strambio!$B:$B,"Mutuo1",Strambio!$C:$C,"Tasso",Strambio!$E:$E,"&lt;="&amp;$D120,Strambio!$F:$F,"&gt;="&amp;$D120)</f>
        <v>2.7199999999999998E-2</v>
      </c>
      <c r="F120" s="140">
        <f>IF($C120&lt;=Strambio!$D$38*Strambio!$D$39,PMT($E120/Strambio!$D$38,Strambio!$D$38*Strambio!$D$39-$C119,-$K119),0)</f>
        <v>1128.0636871108836</v>
      </c>
      <c r="G120" s="142">
        <f>IF($C120&lt;=Strambio!$D$38*Strambio!$D$39,$K119*$E120/Strambio!$D$38,0)</f>
        <v>287.6244338000559</v>
      </c>
      <c r="H120" s="142">
        <f>IF($C120&lt;=Strambio!$D$38*Strambio!$D$39,$F120-$G120,0)</f>
        <v>840.43925331082778</v>
      </c>
      <c r="I120" s="145">
        <f>SUMIFS(Strambio!$D:$D,Strambio!$B:$B,"Mutuo1",Strambio!$C:$C,"Rimborso",Strambio!$E:$E,"&lt;="&amp;$D120,Strambio!$F:$F,"&gt;="&amp;$D120)</f>
        <v>0</v>
      </c>
      <c r="J120" s="143">
        <f>IF($C120&lt;=Strambio!$D$38*Strambio!$D$39,H120+I120,0)</f>
        <v>840.43925331082778</v>
      </c>
      <c r="K120" s="142">
        <f>IF($C120&lt;=Strambio!$D$38*Strambio!$D$39,($K119-$H120-$I120),0)</f>
        <v>126052.69330553735</v>
      </c>
      <c r="L120" s="144">
        <v>0</v>
      </c>
      <c r="M120" s="143">
        <f>IF($C120&lt;=Strambio!$D$38*Strambio!$D$39,$G120+$L120,0)</f>
        <v>287.6244338000559</v>
      </c>
      <c r="N120" s="142">
        <f>IF($C120&lt;=Strambio!$D$38*Strambio!$D$39,$N119+L120+$G120,0)</f>
        <v>42632.052574845657</v>
      </c>
      <c r="O120" s="141">
        <f>IF($C120&lt;=Strambio!$D$38*Strambio!$D$39,Strambio!$D$41,0)</f>
        <v>2.75</v>
      </c>
      <c r="P120" s="140">
        <f>IF($C120&lt;=Strambio!$D$38*Strambio!$D$39,($F120+$L120+O$10),0)</f>
        <v>1130.8136871108836</v>
      </c>
    </row>
    <row r="121" spans="1:16" x14ac:dyDescent="0.75">
      <c r="A121" s="139">
        <f t="shared" si="3"/>
        <v>2034</v>
      </c>
      <c r="B121" s="149">
        <f t="shared" si="4"/>
        <v>10</v>
      </c>
      <c r="C121" s="148">
        <f t="shared" si="5"/>
        <v>112</v>
      </c>
      <c r="D121" s="147">
        <f>EDATE(Strambio!$D$40,$C121-1)</f>
        <v>49092</v>
      </c>
      <c r="E121" s="146">
        <f>SUMIFS(Strambio!$D:$D,Strambio!$B:$B,"Mutuo1",Strambio!$C:$C,"Tasso",Strambio!$E:$E,"&lt;="&amp;$D121,Strambio!$F:$F,"&gt;="&amp;$D121)</f>
        <v>2.7199999999999998E-2</v>
      </c>
      <c r="F121" s="140">
        <f>IF($C121&lt;=Strambio!$D$38*Strambio!$D$39,PMT($E121/Strambio!$D$38,Strambio!$D$38*Strambio!$D$39-$C120,-$K120),0)</f>
        <v>1128.0636871108838</v>
      </c>
      <c r="G121" s="142">
        <f>IF($C121&lt;=Strambio!$D$38*Strambio!$D$39,$K120*$E121/Strambio!$D$38,0)</f>
        <v>285.71943815921799</v>
      </c>
      <c r="H121" s="142">
        <f>IF($C121&lt;=Strambio!$D$38*Strambio!$D$39,$F121-$G121,0)</f>
        <v>842.3442489516658</v>
      </c>
      <c r="I121" s="145">
        <f>SUMIFS(Strambio!$D:$D,Strambio!$B:$B,"Mutuo1",Strambio!$C:$C,"Rimborso",Strambio!$E:$E,"&lt;="&amp;$D121,Strambio!$F:$F,"&gt;="&amp;$D121)</f>
        <v>0</v>
      </c>
      <c r="J121" s="143">
        <f>IF($C121&lt;=Strambio!$D$38*Strambio!$D$39,H121+I121,0)</f>
        <v>842.3442489516658</v>
      </c>
      <c r="K121" s="142">
        <f>IF($C121&lt;=Strambio!$D$38*Strambio!$D$39,($K120-$H121-$I121),0)</f>
        <v>125210.34905658569</v>
      </c>
      <c r="L121" s="144">
        <v>0</v>
      </c>
      <c r="M121" s="143">
        <f>IF($C121&lt;=Strambio!$D$38*Strambio!$D$39,$G121+$L121,0)</f>
        <v>285.71943815921799</v>
      </c>
      <c r="N121" s="142">
        <f>IF($C121&lt;=Strambio!$D$38*Strambio!$D$39,$N120+L121+$G121,0)</f>
        <v>42917.772013004876</v>
      </c>
      <c r="O121" s="141">
        <f>IF($C121&lt;=Strambio!$D$38*Strambio!$D$39,Strambio!$D$41,0)</f>
        <v>2.75</v>
      </c>
      <c r="P121" s="140">
        <f>IF($C121&lt;=Strambio!$D$38*Strambio!$D$39,($F121+$L121+O$10),0)</f>
        <v>1130.8136871108838</v>
      </c>
    </row>
    <row r="122" spans="1:16" x14ac:dyDescent="0.75">
      <c r="A122" s="139">
        <f t="shared" si="3"/>
        <v>2034</v>
      </c>
      <c r="B122" s="149">
        <f t="shared" si="4"/>
        <v>10</v>
      </c>
      <c r="C122" s="148">
        <f t="shared" si="5"/>
        <v>113</v>
      </c>
      <c r="D122" s="147">
        <f>EDATE(Strambio!$D$40,$C122-1)</f>
        <v>49123</v>
      </c>
      <c r="E122" s="146">
        <f>SUMIFS(Strambio!$D:$D,Strambio!$B:$B,"Mutuo1",Strambio!$C:$C,"Tasso",Strambio!$E:$E,"&lt;="&amp;$D122,Strambio!$F:$F,"&gt;="&amp;$D122)</f>
        <v>2.7199999999999998E-2</v>
      </c>
      <c r="F122" s="140">
        <f>IF($C122&lt;=Strambio!$D$38*Strambio!$D$39,PMT($E122/Strambio!$D$38,Strambio!$D$38*Strambio!$D$39-$C121,-$K121),0)</f>
        <v>1128.0636871108838</v>
      </c>
      <c r="G122" s="142">
        <f>IF($C122&lt;=Strambio!$D$38*Strambio!$D$39,$K121*$E122/Strambio!$D$38,0)</f>
        <v>283.81012452826087</v>
      </c>
      <c r="H122" s="142">
        <f>IF($C122&lt;=Strambio!$D$38*Strambio!$D$39,$F122-$G122,0)</f>
        <v>844.25356258262298</v>
      </c>
      <c r="I122" s="145">
        <f>SUMIFS(Strambio!$D:$D,Strambio!$B:$B,"Mutuo1",Strambio!$C:$C,"Rimborso",Strambio!$E:$E,"&lt;="&amp;$D122,Strambio!$F:$F,"&gt;="&amp;$D122)</f>
        <v>0</v>
      </c>
      <c r="J122" s="143">
        <f>IF($C122&lt;=Strambio!$D$38*Strambio!$D$39,H122+I122,0)</f>
        <v>844.25356258262298</v>
      </c>
      <c r="K122" s="142">
        <f>IF($C122&lt;=Strambio!$D$38*Strambio!$D$39,($K121-$H122-$I122),0)</f>
        <v>124366.09549400306</v>
      </c>
      <c r="L122" s="144">
        <v>0</v>
      </c>
      <c r="M122" s="143">
        <f>IF($C122&lt;=Strambio!$D$38*Strambio!$D$39,$G122+$L122,0)</f>
        <v>283.81012452826087</v>
      </c>
      <c r="N122" s="142">
        <f>IF($C122&lt;=Strambio!$D$38*Strambio!$D$39,$N121+L122+$G122,0)</f>
        <v>43201.582137533136</v>
      </c>
      <c r="O122" s="141">
        <f>IF($C122&lt;=Strambio!$D$38*Strambio!$D$39,Strambio!$D$41,0)</f>
        <v>2.75</v>
      </c>
      <c r="P122" s="140">
        <f>IF($C122&lt;=Strambio!$D$38*Strambio!$D$39,($F122+$L122+O$10),0)</f>
        <v>1130.8136871108838</v>
      </c>
    </row>
    <row r="123" spans="1:16" x14ac:dyDescent="0.75">
      <c r="A123" s="139">
        <f t="shared" si="3"/>
        <v>2034</v>
      </c>
      <c r="B123" s="149">
        <f t="shared" si="4"/>
        <v>10</v>
      </c>
      <c r="C123" s="148">
        <f t="shared" si="5"/>
        <v>114</v>
      </c>
      <c r="D123" s="147">
        <f>EDATE(Strambio!$D$40,$C123-1)</f>
        <v>49153</v>
      </c>
      <c r="E123" s="146">
        <f>SUMIFS(Strambio!$D:$D,Strambio!$B:$B,"Mutuo1",Strambio!$C:$C,"Tasso",Strambio!$E:$E,"&lt;="&amp;$D123,Strambio!$F:$F,"&gt;="&amp;$D123)</f>
        <v>2.7199999999999998E-2</v>
      </c>
      <c r="F123" s="140">
        <f>IF($C123&lt;=Strambio!$D$38*Strambio!$D$39,PMT($E123/Strambio!$D$38,Strambio!$D$38*Strambio!$D$39-$C122,-$K122),0)</f>
        <v>1128.0636871108836</v>
      </c>
      <c r="G123" s="142">
        <f>IF($C123&lt;=Strambio!$D$38*Strambio!$D$39,$K122*$E123/Strambio!$D$38,0)</f>
        <v>281.89648311974025</v>
      </c>
      <c r="H123" s="142">
        <f>IF($C123&lt;=Strambio!$D$38*Strambio!$D$39,$F123-$G123,0)</f>
        <v>846.16720399114342</v>
      </c>
      <c r="I123" s="145">
        <f>SUMIFS(Strambio!$D:$D,Strambio!$B:$B,"Mutuo1",Strambio!$C:$C,"Rimborso",Strambio!$E:$E,"&lt;="&amp;$D123,Strambio!$F:$F,"&gt;="&amp;$D123)</f>
        <v>0</v>
      </c>
      <c r="J123" s="143">
        <f>IF($C123&lt;=Strambio!$D$38*Strambio!$D$39,H123+I123,0)</f>
        <v>846.16720399114342</v>
      </c>
      <c r="K123" s="142">
        <f>IF($C123&lt;=Strambio!$D$38*Strambio!$D$39,($K122-$H123-$I123),0)</f>
        <v>123519.92829001191</v>
      </c>
      <c r="L123" s="144">
        <v>0</v>
      </c>
      <c r="M123" s="143">
        <f>IF($C123&lt;=Strambio!$D$38*Strambio!$D$39,$G123+$L123,0)</f>
        <v>281.89648311974025</v>
      </c>
      <c r="N123" s="142">
        <f>IF($C123&lt;=Strambio!$D$38*Strambio!$D$39,$N122+L123+$G123,0)</f>
        <v>43483.478620652873</v>
      </c>
      <c r="O123" s="141">
        <f>IF($C123&lt;=Strambio!$D$38*Strambio!$D$39,Strambio!$D$41,0)</f>
        <v>2.75</v>
      </c>
      <c r="P123" s="140">
        <f>IF($C123&lt;=Strambio!$D$38*Strambio!$D$39,($F123+$L123+O$10),0)</f>
        <v>1130.8136871108836</v>
      </c>
    </row>
    <row r="124" spans="1:16" x14ac:dyDescent="0.75">
      <c r="A124" s="139">
        <f t="shared" si="3"/>
        <v>2034</v>
      </c>
      <c r="B124" s="149">
        <f t="shared" si="4"/>
        <v>10</v>
      </c>
      <c r="C124" s="148">
        <f t="shared" si="5"/>
        <v>115</v>
      </c>
      <c r="D124" s="147">
        <f>EDATE(Strambio!$D$40,$C124-1)</f>
        <v>49184</v>
      </c>
      <c r="E124" s="146">
        <f>SUMIFS(Strambio!$D:$D,Strambio!$B:$B,"Mutuo1",Strambio!$C:$C,"Tasso",Strambio!$E:$E,"&lt;="&amp;$D124,Strambio!$F:$F,"&gt;="&amp;$D124)</f>
        <v>2.7199999999999998E-2</v>
      </c>
      <c r="F124" s="140">
        <f>IF($C124&lt;=Strambio!$D$38*Strambio!$D$39,PMT($E124/Strambio!$D$38,Strambio!$D$38*Strambio!$D$39-$C123,-$K123),0)</f>
        <v>1128.0636871108834</v>
      </c>
      <c r="G124" s="142">
        <f>IF($C124&lt;=Strambio!$D$38*Strambio!$D$39,$K123*$E124/Strambio!$D$38,0)</f>
        <v>279.97850412402698</v>
      </c>
      <c r="H124" s="142">
        <f>IF($C124&lt;=Strambio!$D$38*Strambio!$D$39,$F124-$G124,0)</f>
        <v>848.08518298685635</v>
      </c>
      <c r="I124" s="145">
        <f>SUMIFS(Strambio!$D:$D,Strambio!$B:$B,"Mutuo1",Strambio!$C:$C,"Rimborso",Strambio!$E:$E,"&lt;="&amp;$D124,Strambio!$F:$F,"&gt;="&amp;$D124)</f>
        <v>0</v>
      </c>
      <c r="J124" s="143">
        <f>IF($C124&lt;=Strambio!$D$38*Strambio!$D$39,H124+I124,0)</f>
        <v>848.08518298685635</v>
      </c>
      <c r="K124" s="142">
        <f>IF($C124&lt;=Strambio!$D$38*Strambio!$D$39,($K123-$H124-$I124),0)</f>
        <v>122671.84310702505</v>
      </c>
      <c r="L124" s="144">
        <v>0</v>
      </c>
      <c r="M124" s="143">
        <f>IF($C124&lt;=Strambio!$D$38*Strambio!$D$39,$G124+$L124,0)</f>
        <v>279.97850412402698</v>
      </c>
      <c r="N124" s="142">
        <f>IF($C124&lt;=Strambio!$D$38*Strambio!$D$39,$N123+L124+$G124,0)</f>
        <v>43763.457124776898</v>
      </c>
      <c r="O124" s="141">
        <f>IF($C124&lt;=Strambio!$D$38*Strambio!$D$39,Strambio!$D$41,0)</f>
        <v>2.75</v>
      </c>
      <c r="P124" s="140">
        <f>IF($C124&lt;=Strambio!$D$38*Strambio!$D$39,($F124+$L124+O$10),0)</f>
        <v>1130.8136871108834</v>
      </c>
    </row>
    <row r="125" spans="1:16" x14ac:dyDescent="0.75">
      <c r="A125" s="139">
        <f t="shared" si="3"/>
        <v>2034</v>
      </c>
      <c r="B125" s="149">
        <f t="shared" si="4"/>
        <v>10</v>
      </c>
      <c r="C125" s="148">
        <f t="shared" si="5"/>
        <v>116</v>
      </c>
      <c r="D125" s="147">
        <f>EDATE(Strambio!$D$40,$C125-1)</f>
        <v>49215</v>
      </c>
      <c r="E125" s="146">
        <f>SUMIFS(Strambio!$D:$D,Strambio!$B:$B,"Mutuo1",Strambio!$C:$C,"Tasso",Strambio!$E:$E,"&lt;="&amp;$D125,Strambio!$F:$F,"&gt;="&amp;$D125)</f>
        <v>2.7199999999999998E-2</v>
      </c>
      <c r="F125" s="140">
        <f>IF($C125&lt;=Strambio!$D$38*Strambio!$D$39,PMT($E125/Strambio!$D$38,Strambio!$D$38*Strambio!$D$39-$C124,-$K124),0)</f>
        <v>1128.0636871108838</v>
      </c>
      <c r="G125" s="142">
        <f>IF($C125&lt;=Strambio!$D$38*Strambio!$D$39,$K124*$E125/Strambio!$D$38,0)</f>
        <v>278.05617770925676</v>
      </c>
      <c r="H125" s="142">
        <f>IF($C125&lt;=Strambio!$D$38*Strambio!$D$39,$F125-$G125,0)</f>
        <v>850.00750940162709</v>
      </c>
      <c r="I125" s="145">
        <f>SUMIFS(Strambio!$D:$D,Strambio!$B:$B,"Mutuo1",Strambio!$C:$C,"Rimborso",Strambio!$E:$E,"&lt;="&amp;$D125,Strambio!$F:$F,"&gt;="&amp;$D125)</f>
        <v>0</v>
      </c>
      <c r="J125" s="143">
        <f>IF($C125&lt;=Strambio!$D$38*Strambio!$D$39,H125+I125,0)</f>
        <v>850.00750940162709</v>
      </c>
      <c r="K125" s="142">
        <f>IF($C125&lt;=Strambio!$D$38*Strambio!$D$39,($K124-$H125-$I125),0)</f>
        <v>121821.83559762343</v>
      </c>
      <c r="L125" s="144">
        <v>0</v>
      </c>
      <c r="M125" s="143">
        <f>IF($C125&lt;=Strambio!$D$38*Strambio!$D$39,$G125+$L125,0)</f>
        <v>278.05617770925676</v>
      </c>
      <c r="N125" s="142">
        <f>IF($C125&lt;=Strambio!$D$38*Strambio!$D$39,$N124+L125+$G125,0)</f>
        <v>44041.513302486157</v>
      </c>
      <c r="O125" s="141">
        <f>IF($C125&lt;=Strambio!$D$38*Strambio!$D$39,Strambio!$D$41,0)</f>
        <v>2.75</v>
      </c>
      <c r="P125" s="140">
        <f>IF($C125&lt;=Strambio!$D$38*Strambio!$D$39,($F125+$L125+O$10),0)</f>
        <v>1130.8136871108838</v>
      </c>
    </row>
    <row r="126" spans="1:16" x14ac:dyDescent="0.75">
      <c r="A126" s="139">
        <f t="shared" si="3"/>
        <v>2034</v>
      </c>
      <c r="B126" s="149">
        <f t="shared" si="4"/>
        <v>10</v>
      </c>
      <c r="C126" s="148">
        <f t="shared" si="5"/>
        <v>117</v>
      </c>
      <c r="D126" s="147">
        <f>EDATE(Strambio!$D$40,$C126-1)</f>
        <v>49245</v>
      </c>
      <c r="E126" s="146">
        <f>SUMIFS(Strambio!$D:$D,Strambio!$B:$B,"Mutuo1",Strambio!$C:$C,"Tasso",Strambio!$E:$E,"&lt;="&amp;$D126,Strambio!$F:$F,"&gt;="&amp;$D126)</f>
        <v>2.7199999999999998E-2</v>
      </c>
      <c r="F126" s="140">
        <f>IF($C126&lt;=Strambio!$D$38*Strambio!$D$39,PMT($E126/Strambio!$D$38,Strambio!$D$38*Strambio!$D$39-$C125,-$K125),0)</f>
        <v>1128.0636871108836</v>
      </c>
      <c r="G126" s="142">
        <f>IF($C126&lt;=Strambio!$D$38*Strambio!$D$39,$K125*$E126/Strambio!$D$38,0)</f>
        <v>276.12949402127975</v>
      </c>
      <c r="H126" s="142">
        <f>IF($C126&lt;=Strambio!$D$38*Strambio!$D$39,$F126-$G126,0)</f>
        <v>851.93419308960392</v>
      </c>
      <c r="I126" s="145">
        <f>SUMIFS(Strambio!$D:$D,Strambio!$B:$B,"Mutuo1",Strambio!$C:$C,"Rimborso",Strambio!$E:$E,"&lt;="&amp;$D126,Strambio!$F:$F,"&gt;="&amp;$D126)</f>
        <v>0</v>
      </c>
      <c r="J126" s="143">
        <f>IF($C126&lt;=Strambio!$D$38*Strambio!$D$39,H126+I126,0)</f>
        <v>851.93419308960392</v>
      </c>
      <c r="K126" s="142">
        <f>IF($C126&lt;=Strambio!$D$38*Strambio!$D$39,($K125-$H126-$I126),0)</f>
        <v>120969.90140453383</v>
      </c>
      <c r="L126" s="144">
        <v>0</v>
      </c>
      <c r="M126" s="143">
        <f>IF($C126&lt;=Strambio!$D$38*Strambio!$D$39,$G126+$L126,0)</f>
        <v>276.12949402127975</v>
      </c>
      <c r="N126" s="142">
        <f>IF($C126&lt;=Strambio!$D$38*Strambio!$D$39,$N125+L126+$G126,0)</f>
        <v>44317.64279650744</v>
      </c>
      <c r="O126" s="141">
        <f>IF($C126&lt;=Strambio!$D$38*Strambio!$D$39,Strambio!$D$41,0)</f>
        <v>2.75</v>
      </c>
      <c r="P126" s="140">
        <f>IF($C126&lt;=Strambio!$D$38*Strambio!$D$39,($F126+$L126+O$10),0)</f>
        <v>1130.8136871108836</v>
      </c>
    </row>
    <row r="127" spans="1:16" x14ac:dyDescent="0.75">
      <c r="A127" s="139">
        <f t="shared" si="3"/>
        <v>2034</v>
      </c>
      <c r="B127" s="149">
        <f t="shared" si="4"/>
        <v>10</v>
      </c>
      <c r="C127" s="148">
        <f t="shared" si="5"/>
        <v>118</v>
      </c>
      <c r="D127" s="147">
        <f>EDATE(Strambio!$D$40,$C127-1)</f>
        <v>49276</v>
      </c>
      <c r="E127" s="146">
        <f>SUMIFS(Strambio!$D:$D,Strambio!$B:$B,"Mutuo1",Strambio!$C:$C,"Tasso",Strambio!$E:$E,"&lt;="&amp;$D127,Strambio!$F:$F,"&gt;="&amp;$D127)</f>
        <v>2.7199999999999998E-2</v>
      </c>
      <c r="F127" s="140">
        <f>IF($C127&lt;=Strambio!$D$38*Strambio!$D$39,PMT($E127/Strambio!$D$38,Strambio!$D$38*Strambio!$D$39-$C126,-$K126),0)</f>
        <v>1128.0636871108836</v>
      </c>
      <c r="G127" s="142">
        <f>IF($C127&lt;=Strambio!$D$38*Strambio!$D$39,$K126*$E127/Strambio!$D$38,0)</f>
        <v>274.19844318360998</v>
      </c>
      <c r="H127" s="142">
        <f>IF($C127&lt;=Strambio!$D$38*Strambio!$D$39,$F127-$G127,0)</f>
        <v>853.8652439272737</v>
      </c>
      <c r="I127" s="145">
        <f>SUMIFS(Strambio!$D:$D,Strambio!$B:$B,"Mutuo1",Strambio!$C:$C,"Rimborso",Strambio!$E:$E,"&lt;="&amp;$D127,Strambio!$F:$F,"&gt;="&amp;$D127)</f>
        <v>0</v>
      </c>
      <c r="J127" s="143">
        <f>IF($C127&lt;=Strambio!$D$38*Strambio!$D$39,H127+I127,0)</f>
        <v>853.8652439272737</v>
      </c>
      <c r="K127" s="142">
        <f>IF($C127&lt;=Strambio!$D$38*Strambio!$D$39,($K126-$H127-$I127),0)</f>
        <v>120116.03616060656</v>
      </c>
      <c r="L127" s="144">
        <v>0</v>
      </c>
      <c r="M127" s="143">
        <f>IF($C127&lt;=Strambio!$D$38*Strambio!$D$39,$G127+$L127,0)</f>
        <v>274.19844318360998</v>
      </c>
      <c r="N127" s="142">
        <f>IF($C127&lt;=Strambio!$D$38*Strambio!$D$39,$N126+L127+$G127,0)</f>
        <v>44591.84123969105</v>
      </c>
      <c r="O127" s="141">
        <f>IF($C127&lt;=Strambio!$D$38*Strambio!$D$39,Strambio!$D$41,0)</f>
        <v>2.75</v>
      </c>
      <c r="P127" s="140">
        <f>IF($C127&lt;=Strambio!$D$38*Strambio!$D$39,($F127+$L127+O$10),0)</f>
        <v>1130.8136871108836</v>
      </c>
    </row>
    <row r="128" spans="1:16" x14ac:dyDescent="0.75">
      <c r="A128" s="139">
        <f t="shared" si="3"/>
        <v>2034</v>
      </c>
      <c r="B128" s="149">
        <f t="shared" si="4"/>
        <v>10</v>
      </c>
      <c r="C128" s="148">
        <f t="shared" si="5"/>
        <v>119</v>
      </c>
      <c r="D128" s="147">
        <f>EDATE(Strambio!$D$40,$C128-1)</f>
        <v>49306</v>
      </c>
      <c r="E128" s="146">
        <f>SUMIFS(Strambio!$D:$D,Strambio!$B:$B,"Mutuo1",Strambio!$C:$C,"Tasso",Strambio!$E:$E,"&lt;="&amp;$D128,Strambio!$F:$F,"&gt;="&amp;$D128)</f>
        <v>2.7199999999999998E-2</v>
      </c>
      <c r="F128" s="140">
        <f>IF($C128&lt;=Strambio!$D$38*Strambio!$D$39,PMT($E128/Strambio!$D$38,Strambio!$D$38*Strambio!$D$39-$C127,-$K127),0)</f>
        <v>1128.0636871108838</v>
      </c>
      <c r="G128" s="142">
        <f>IF($C128&lt;=Strambio!$D$38*Strambio!$D$39,$K127*$E128/Strambio!$D$38,0)</f>
        <v>272.26301529737486</v>
      </c>
      <c r="H128" s="142">
        <f>IF($C128&lt;=Strambio!$D$38*Strambio!$D$39,$F128-$G128,0)</f>
        <v>855.80067181350898</v>
      </c>
      <c r="I128" s="145">
        <f>SUMIFS(Strambio!$D:$D,Strambio!$B:$B,"Mutuo1",Strambio!$C:$C,"Rimborso",Strambio!$E:$E,"&lt;="&amp;$D128,Strambio!$F:$F,"&gt;="&amp;$D128)</f>
        <v>0</v>
      </c>
      <c r="J128" s="143">
        <f>IF($C128&lt;=Strambio!$D$38*Strambio!$D$39,H128+I128,0)</f>
        <v>855.80067181350898</v>
      </c>
      <c r="K128" s="142">
        <f>IF($C128&lt;=Strambio!$D$38*Strambio!$D$39,($K127-$H128-$I128),0)</f>
        <v>119260.23548879304</v>
      </c>
      <c r="L128" s="144">
        <v>0</v>
      </c>
      <c r="M128" s="143">
        <f>IF($C128&lt;=Strambio!$D$38*Strambio!$D$39,$G128+$L128,0)</f>
        <v>272.26301529737486</v>
      </c>
      <c r="N128" s="142">
        <f>IF($C128&lt;=Strambio!$D$38*Strambio!$D$39,$N127+L128+$G128,0)</f>
        <v>44864.104254988422</v>
      </c>
      <c r="O128" s="141">
        <f>IF($C128&lt;=Strambio!$D$38*Strambio!$D$39,Strambio!$D$41,0)</f>
        <v>2.75</v>
      </c>
      <c r="P128" s="140">
        <f>IF($C128&lt;=Strambio!$D$38*Strambio!$D$39,($F128+$L128+O$10),0)</f>
        <v>1130.8136871108838</v>
      </c>
    </row>
    <row r="129" spans="1:16" x14ac:dyDescent="0.75">
      <c r="A129" s="139">
        <f t="shared" si="3"/>
        <v>2035</v>
      </c>
      <c r="B129" s="149">
        <f t="shared" si="4"/>
        <v>10</v>
      </c>
      <c r="C129" s="148">
        <f t="shared" si="5"/>
        <v>120</v>
      </c>
      <c r="D129" s="147">
        <f>EDATE(Strambio!$D$40,$C129-1)</f>
        <v>49337</v>
      </c>
      <c r="E129" s="146">
        <f>SUMIFS(Strambio!$D:$D,Strambio!$B:$B,"Mutuo1",Strambio!$C:$C,"Tasso",Strambio!$E:$E,"&lt;="&amp;$D129,Strambio!$F:$F,"&gt;="&amp;$D129)</f>
        <v>2.7199999999999998E-2</v>
      </c>
      <c r="F129" s="140">
        <f>IF($C129&lt;=Strambio!$D$38*Strambio!$D$39,PMT($E129/Strambio!$D$38,Strambio!$D$38*Strambio!$D$39-$C128,-$K128),0)</f>
        <v>1128.0636871108836</v>
      </c>
      <c r="G129" s="142">
        <f>IF($C129&lt;=Strambio!$D$38*Strambio!$D$39,$K128*$E129/Strambio!$D$38,0)</f>
        <v>270.32320044126419</v>
      </c>
      <c r="H129" s="142">
        <f>IF($C129&lt;=Strambio!$D$38*Strambio!$D$39,$F129-$G129,0)</f>
        <v>857.74048666961949</v>
      </c>
      <c r="I129" s="145">
        <f>SUMIFS(Strambio!$D:$D,Strambio!$B:$B,"Mutuo1",Strambio!$C:$C,"Rimborso",Strambio!$E:$E,"&lt;="&amp;$D129,Strambio!$F:$F,"&gt;="&amp;$D129)</f>
        <v>0</v>
      </c>
      <c r="J129" s="143">
        <f>IF($C129&lt;=Strambio!$D$38*Strambio!$D$39,H129+I129,0)</f>
        <v>857.74048666961949</v>
      </c>
      <c r="K129" s="142">
        <f>IF($C129&lt;=Strambio!$D$38*Strambio!$D$39,($K128-$H129-$I129),0)</f>
        <v>118402.49500212343</v>
      </c>
      <c r="L129" s="144">
        <v>0</v>
      </c>
      <c r="M129" s="143">
        <f>IF($C129&lt;=Strambio!$D$38*Strambio!$D$39,$G129+$L129,0)</f>
        <v>270.32320044126419</v>
      </c>
      <c r="N129" s="142">
        <f>IF($C129&lt;=Strambio!$D$38*Strambio!$D$39,$N128+L129+$G129,0)</f>
        <v>45134.427455429686</v>
      </c>
      <c r="O129" s="141">
        <f>IF($C129&lt;=Strambio!$D$38*Strambio!$D$39,Strambio!$D$41,0)</f>
        <v>2.75</v>
      </c>
      <c r="P129" s="140">
        <f>IF($C129&lt;=Strambio!$D$38*Strambio!$D$39,($F129+$L129+O$10),0)</f>
        <v>1130.8136871108836</v>
      </c>
    </row>
    <row r="130" spans="1:16" x14ac:dyDescent="0.75">
      <c r="A130" s="139">
        <f t="shared" si="3"/>
        <v>2035</v>
      </c>
      <c r="B130" s="149">
        <f t="shared" si="4"/>
        <v>11</v>
      </c>
      <c r="C130" s="148">
        <f t="shared" si="5"/>
        <v>121</v>
      </c>
      <c r="D130" s="147">
        <f>EDATE(Strambio!$D$40,$C130-1)</f>
        <v>49368</v>
      </c>
      <c r="E130" s="146">
        <f>SUMIFS(Strambio!$D:$D,Strambio!$B:$B,"Mutuo1",Strambio!$C:$C,"Tasso",Strambio!$E:$E,"&lt;="&amp;$D130,Strambio!$F:$F,"&gt;="&amp;$D130)</f>
        <v>2.7199999999999998E-2</v>
      </c>
      <c r="F130" s="140">
        <f>IF($C130&lt;=Strambio!$D$38*Strambio!$D$39,PMT($E130/Strambio!$D$38,Strambio!$D$38*Strambio!$D$39-$C129,-$K129),0)</f>
        <v>1128.0636871108836</v>
      </c>
      <c r="G130" s="142">
        <f>IF($C130&lt;=Strambio!$D$38*Strambio!$D$39,$K129*$E130/Strambio!$D$38,0)</f>
        <v>268.37898867147976</v>
      </c>
      <c r="H130" s="142">
        <f>IF($C130&lt;=Strambio!$D$38*Strambio!$D$39,$F130-$G130,0)</f>
        <v>859.68469843940386</v>
      </c>
      <c r="I130" s="145">
        <f>SUMIFS(Strambio!$D:$D,Strambio!$B:$B,"Mutuo1",Strambio!$C:$C,"Rimborso",Strambio!$E:$E,"&lt;="&amp;$D130,Strambio!$F:$F,"&gt;="&amp;$D130)</f>
        <v>0</v>
      </c>
      <c r="J130" s="143">
        <f>IF($C130&lt;=Strambio!$D$38*Strambio!$D$39,H130+I130,0)</f>
        <v>859.68469843940386</v>
      </c>
      <c r="K130" s="142">
        <f>IF($C130&lt;=Strambio!$D$38*Strambio!$D$39,($K129-$H130-$I130),0)</f>
        <v>117542.81030368402</v>
      </c>
      <c r="L130" s="144">
        <v>0</v>
      </c>
      <c r="M130" s="143">
        <f>IF($C130&lt;=Strambio!$D$38*Strambio!$D$39,$G130+$L130,0)</f>
        <v>268.37898867147976</v>
      </c>
      <c r="N130" s="142">
        <f>IF($C130&lt;=Strambio!$D$38*Strambio!$D$39,$N129+L130+$G130,0)</f>
        <v>45402.806444101167</v>
      </c>
      <c r="O130" s="141">
        <f>IF($C130&lt;=Strambio!$D$38*Strambio!$D$39,Strambio!$D$41,0)</f>
        <v>2.75</v>
      </c>
      <c r="P130" s="140">
        <f>IF($C130&lt;=Strambio!$D$38*Strambio!$D$39,($F130+$L130+O$10),0)</f>
        <v>1130.8136871108836</v>
      </c>
    </row>
    <row r="131" spans="1:16" x14ac:dyDescent="0.75">
      <c r="A131" s="139">
        <f t="shared" si="3"/>
        <v>2035</v>
      </c>
      <c r="B131" s="149">
        <f t="shared" si="4"/>
        <v>11</v>
      </c>
      <c r="C131" s="148">
        <f t="shared" si="5"/>
        <v>122</v>
      </c>
      <c r="D131" s="147">
        <f>EDATE(Strambio!$D$40,$C131-1)</f>
        <v>49396</v>
      </c>
      <c r="E131" s="146">
        <f>SUMIFS(Strambio!$D:$D,Strambio!$B:$B,"Mutuo1",Strambio!$C:$C,"Tasso",Strambio!$E:$E,"&lt;="&amp;$D131,Strambio!$F:$F,"&gt;="&amp;$D131)</f>
        <v>2.7199999999999998E-2</v>
      </c>
      <c r="F131" s="140">
        <f>IF($C131&lt;=Strambio!$D$38*Strambio!$D$39,PMT($E131/Strambio!$D$38,Strambio!$D$38*Strambio!$D$39-$C130,-$K130),0)</f>
        <v>1128.0636871108841</v>
      </c>
      <c r="G131" s="142">
        <f>IF($C131&lt;=Strambio!$D$38*Strambio!$D$39,$K130*$E131/Strambio!$D$38,0)</f>
        <v>266.43037002168376</v>
      </c>
      <c r="H131" s="142">
        <f>IF($C131&lt;=Strambio!$D$38*Strambio!$D$39,$F131-$G131,0)</f>
        <v>861.63331708920032</v>
      </c>
      <c r="I131" s="145">
        <f>SUMIFS(Strambio!$D:$D,Strambio!$B:$B,"Mutuo1",Strambio!$C:$C,"Rimborso",Strambio!$E:$E,"&lt;="&amp;$D131,Strambio!$F:$F,"&gt;="&amp;$D131)</f>
        <v>0</v>
      </c>
      <c r="J131" s="143">
        <f>IF($C131&lt;=Strambio!$D$38*Strambio!$D$39,H131+I131,0)</f>
        <v>861.63331708920032</v>
      </c>
      <c r="K131" s="142">
        <f>IF($C131&lt;=Strambio!$D$38*Strambio!$D$39,($K130-$H131-$I131),0)</f>
        <v>116681.17698659482</v>
      </c>
      <c r="L131" s="144">
        <v>0</v>
      </c>
      <c r="M131" s="143">
        <f>IF($C131&lt;=Strambio!$D$38*Strambio!$D$39,$G131+$L131,0)</f>
        <v>266.43037002168376</v>
      </c>
      <c r="N131" s="142">
        <f>IF($C131&lt;=Strambio!$D$38*Strambio!$D$39,$N130+L131+$G131,0)</f>
        <v>45669.236814122851</v>
      </c>
      <c r="O131" s="141">
        <f>IF($C131&lt;=Strambio!$D$38*Strambio!$D$39,Strambio!$D$41,0)</f>
        <v>2.75</v>
      </c>
      <c r="P131" s="140">
        <f>IF($C131&lt;=Strambio!$D$38*Strambio!$D$39,($F131+$L131+O$10),0)</f>
        <v>1130.8136871108841</v>
      </c>
    </row>
    <row r="132" spans="1:16" x14ac:dyDescent="0.75">
      <c r="A132" s="139">
        <f t="shared" si="3"/>
        <v>2035</v>
      </c>
      <c r="B132" s="149">
        <f t="shared" si="4"/>
        <v>11</v>
      </c>
      <c r="C132" s="148">
        <f t="shared" si="5"/>
        <v>123</v>
      </c>
      <c r="D132" s="147">
        <f>EDATE(Strambio!$D$40,$C132-1)</f>
        <v>49427</v>
      </c>
      <c r="E132" s="146">
        <f>SUMIFS(Strambio!$D:$D,Strambio!$B:$B,"Mutuo1",Strambio!$C:$C,"Tasso",Strambio!$E:$E,"&lt;="&amp;$D132,Strambio!$F:$F,"&gt;="&amp;$D132)</f>
        <v>2.7199999999999998E-2</v>
      </c>
      <c r="F132" s="140">
        <f>IF($C132&lt;=Strambio!$D$38*Strambio!$D$39,PMT($E132/Strambio!$D$38,Strambio!$D$38*Strambio!$D$39-$C131,-$K131),0)</f>
        <v>1128.0636871108836</v>
      </c>
      <c r="G132" s="142">
        <f>IF($C132&lt;=Strambio!$D$38*Strambio!$D$39,$K131*$E132/Strambio!$D$38,0)</f>
        <v>264.47733450294822</v>
      </c>
      <c r="H132" s="142">
        <f>IF($C132&lt;=Strambio!$D$38*Strambio!$D$39,$F132-$G132,0)</f>
        <v>863.5863526079354</v>
      </c>
      <c r="I132" s="145">
        <f>SUMIFS(Strambio!$D:$D,Strambio!$B:$B,"Mutuo1",Strambio!$C:$C,"Rimborso",Strambio!$E:$E,"&lt;="&amp;$D132,Strambio!$F:$F,"&gt;="&amp;$D132)</f>
        <v>0</v>
      </c>
      <c r="J132" s="143">
        <f>IF($C132&lt;=Strambio!$D$38*Strambio!$D$39,H132+I132,0)</f>
        <v>863.5863526079354</v>
      </c>
      <c r="K132" s="142">
        <f>IF($C132&lt;=Strambio!$D$38*Strambio!$D$39,($K131-$H132-$I132),0)</f>
        <v>115817.59063398688</v>
      </c>
      <c r="L132" s="144">
        <v>0</v>
      </c>
      <c r="M132" s="143">
        <f>IF($C132&lt;=Strambio!$D$38*Strambio!$D$39,$G132+$L132,0)</f>
        <v>264.47733450294822</v>
      </c>
      <c r="N132" s="142">
        <f>IF($C132&lt;=Strambio!$D$38*Strambio!$D$39,$N131+L132+$G132,0)</f>
        <v>45933.714148625797</v>
      </c>
      <c r="O132" s="141">
        <f>IF($C132&lt;=Strambio!$D$38*Strambio!$D$39,Strambio!$D$41,0)</f>
        <v>2.75</v>
      </c>
      <c r="P132" s="140">
        <f>IF($C132&lt;=Strambio!$D$38*Strambio!$D$39,($F132+$L132+O$10),0)</f>
        <v>1130.8136871108836</v>
      </c>
    </row>
    <row r="133" spans="1:16" x14ac:dyDescent="0.75">
      <c r="A133" s="139">
        <f t="shared" si="3"/>
        <v>2035</v>
      </c>
      <c r="B133" s="149">
        <f t="shared" si="4"/>
        <v>11</v>
      </c>
      <c r="C133" s="148">
        <f t="shared" si="5"/>
        <v>124</v>
      </c>
      <c r="D133" s="147">
        <f>EDATE(Strambio!$D$40,$C133-1)</f>
        <v>49457</v>
      </c>
      <c r="E133" s="146">
        <f>SUMIFS(Strambio!$D:$D,Strambio!$B:$B,"Mutuo1",Strambio!$C:$C,"Tasso",Strambio!$E:$E,"&lt;="&amp;$D133,Strambio!$F:$F,"&gt;="&amp;$D133)</f>
        <v>2.7199999999999998E-2</v>
      </c>
      <c r="F133" s="140">
        <f>IF($C133&lt;=Strambio!$D$38*Strambio!$D$39,PMT($E133/Strambio!$D$38,Strambio!$D$38*Strambio!$D$39-$C132,-$K132),0)</f>
        <v>1128.0636871108836</v>
      </c>
      <c r="G133" s="142">
        <f>IF($C133&lt;=Strambio!$D$38*Strambio!$D$39,$K132*$E133/Strambio!$D$38,0)</f>
        <v>262.51987210370356</v>
      </c>
      <c r="H133" s="142">
        <f>IF($C133&lt;=Strambio!$D$38*Strambio!$D$39,$F133-$G133,0)</f>
        <v>865.54381500718</v>
      </c>
      <c r="I133" s="145">
        <f>SUMIFS(Strambio!$D:$D,Strambio!$B:$B,"Mutuo1",Strambio!$C:$C,"Rimborso",Strambio!$E:$E,"&lt;="&amp;$D133,Strambio!$F:$F,"&gt;="&amp;$D133)</f>
        <v>0</v>
      </c>
      <c r="J133" s="143">
        <f>IF($C133&lt;=Strambio!$D$38*Strambio!$D$39,H133+I133,0)</f>
        <v>865.54381500718</v>
      </c>
      <c r="K133" s="142">
        <f>IF($C133&lt;=Strambio!$D$38*Strambio!$D$39,($K132-$H133-$I133),0)</f>
        <v>114952.0468189797</v>
      </c>
      <c r="L133" s="144">
        <v>0</v>
      </c>
      <c r="M133" s="143">
        <f>IF($C133&lt;=Strambio!$D$38*Strambio!$D$39,$G133+$L133,0)</f>
        <v>262.51987210370356</v>
      </c>
      <c r="N133" s="142">
        <f>IF($C133&lt;=Strambio!$D$38*Strambio!$D$39,$N132+L133+$G133,0)</f>
        <v>46196.234020729498</v>
      </c>
      <c r="O133" s="141">
        <f>IF($C133&lt;=Strambio!$D$38*Strambio!$D$39,Strambio!$D$41,0)</f>
        <v>2.75</v>
      </c>
      <c r="P133" s="140">
        <f>IF($C133&lt;=Strambio!$D$38*Strambio!$D$39,($F133+$L133+O$10),0)</f>
        <v>1130.8136871108836</v>
      </c>
    </row>
    <row r="134" spans="1:16" x14ac:dyDescent="0.75">
      <c r="A134" s="139">
        <f t="shared" si="3"/>
        <v>2035</v>
      </c>
      <c r="B134" s="149">
        <f t="shared" si="4"/>
        <v>11</v>
      </c>
      <c r="C134" s="148">
        <f t="shared" si="5"/>
        <v>125</v>
      </c>
      <c r="D134" s="147">
        <f>EDATE(Strambio!$D$40,$C134-1)</f>
        <v>49488</v>
      </c>
      <c r="E134" s="146">
        <f>SUMIFS(Strambio!$D:$D,Strambio!$B:$B,"Mutuo1",Strambio!$C:$C,"Tasso",Strambio!$E:$E,"&lt;="&amp;$D134,Strambio!$F:$F,"&gt;="&amp;$D134)</f>
        <v>2.7199999999999998E-2</v>
      </c>
      <c r="F134" s="140">
        <f>IF($C134&lt;=Strambio!$D$38*Strambio!$D$39,PMT($E134/Strambio!$D$38,Strambio!$D$38*Strambio!$D$39-$C133,-$K133),0)</f>
        <v>1128.0636871108834</v>
      </c>
      <c r="G134" s="142">
        <f>IF($C134&lt;=Strambio!$D$38*Strambio!$D$39,$K133*$E134/Strambio!$D$38,0)</f>
        <v>260.55797278968731</v>
      </c>
      <c r="H134" s="142">
        <f>IF($C134&lt;=Strambio!$D$38*Strambio!$D$39,$F134-$G134,0)</f>
        <v>867.50571432119614</v>
      </c>
      <c r="I134" s="145">
        <f>SUMIFS(Strambio!$D:$D,Strambio!$B:$B,"Mutuo1",Strambio!$C:$C,"Rimborso",Strambio!$E:$E,"&lt;="&amp;$D134,Strambio!$F:$F,"&gt;="&amp;$D134)</f>
        <v>0</v>
      </c>
      <c r="J134" s="143">
        <f>IF($C134&lt;=Strambio!$D$38*Strambio!$D$39,H134+I134,0)</f>
        <v>867.50571432119614</v>
      </c>
      <c r="K134" s="142">
        <f>IF($C134&lt;=Strambio!$D$38*Strambio!$D$39,($K133-$H134-$I134),0)</f>
        <v>114084.54110465851</v>
      </c>
      <c r="L134" s="144">
        <v>0</v>
      </c>
      <c r="M134" s="143">
        <f>IF($C134&lt;=Strambio!$D$38*Strambio!$D$39,$G134+$L134,0)</f>
        <v>260.55797278968731</v>
      </c>
      <c r="N134" s="142">
        <f>IF($C134&lt;=Strambio!$D$38*Strambio!$D$39,$N133+L134+$G134,0)</f>
        <v>46456.791993519182</v>
      </c>
      <c r="O134" s="141">
        <f>IF($C134&lt;=Strambio!$D$38*Strambio!$D$39,Strambio!$D$41,0)</f>
        <v>2.75</v>
      </c>
      <c r="P134" s="140">
        <f>IF($C134&lt;=Strambio!$D$38*Strambio!$D$39,($F134+$L134+O$10),0)</f>
        <v>1130.8136871108834</v>
      </c>
    </row>
    <row r="135" spans="1:16" x14ac:dyDescent="0.75">
      <c r="A135" s="139">
        <f t="shared" si="3"/>
        <v>2035</v>
      </c>
      <c r="B135" s="149">
        <f t="shared" si="4"/>
        <v>11</v>
      </c>
      <c r="C135" s="148">
        <f t="shared" si="5"/>
        <v>126</v>
      </c>
      <c r="D135" s="147">
        <f>EDATE(Strambio!$D$40,$C135-1)</f>
        <v>49518</v>
      </c>
      <c r="E135" s="146">
        <f>SUMIFS(Strambio!$D:$D,Strambio!$B:$B,"Mutuo1",Strambio!$C:$C,"Tasso",Strambio!$E:$E,"&lt;="&amp;$D135,Strambio!$F:$F,"&gt;="&amp;$D135)</f>
        <v>2.7199999999999998E-2</v>
      </c>
      <c r="F135" s="140">
        <f>IF($C135&lt;=Strambio!$D$38*Strambio!$D$39,PMT($E135/Strambio!$D$38,Strambio!$D$38*Strambio!$D$39-$C134,-$K134),0)</f>
        <v>1128.0636871108836</v>
      </c>
      <c r="G135" s="142">
        <f>IF($C135&lt;=Strambio!$D$38*Strambio!$D$39,$K134*$E135/Strambio!$D$38,0)</f>
        <v>258.5916265038926</v>
      </c>
      <c r="H135" s="142">
        <f>IF($C135&lt;=Strambio!$D$38*Strambio!$D$39,$F135-$G135,0)</f>
        <v>869.47206060699102</v>
      </c>
      <c r="I135" s="145">
        <f>SUMIFS(Strambio!$D:$D,Strambio!$B:$B,"Mutuo1",Strambio!$C:$C,"Rimborso",Strambio!$E:$E,"&lt;="&amp;$D135,Strambio!$F:$F,"&gt;="&amp;$D135)</f>
        <v>0</v>
      </c>
      <c r="J135" s="143">
        <f>IF($C135&lt;=Strambio!$D$38*Strambio!$D$39,H135+I135,0)</f>
        <v>869.47206060699102</v>
      </c>
      <c r="K135" s="142">
        <f>IF($C135&lt;=Strambio!$D$38*Strambio!$D$39,($K134-$H135-$I135),0)</f>
        <v>113215.06904405152</v>
      </c>
      <c r="L135" s="144">
        <v>0</v>
      </c>
      <c r="M135" s="143">
        <f>IF($C135&lt;=Strambio!$D$38*Strambio!$D$39,$G135+$L135,0)</f>
        <v>258.5916265038926</v>
      </c>
      <c r="N135" s="142">
        <f>IF($C135&lt;=Strambio!$D$38*Strambio!$D$39,$N134+L135+$G135,0)</f>
        <v>46715.383620023073</v>
      </c>
      <c r="O135" s="141">
        <f>IF($C135&lt;=Strambio!$D$38*Strambio!$D$39,Strambio!$D$41,0)</f>
        <v>2.75</v>
      </c>
      <c r="P135" s="140">
        <f>IF($C135&lt;=Strambio!$D$38*Strambio!$D$39,($F135+$L135+O$10),0)</f>
        <v>1130.8136871108836</v>
      </c>
    </row>
    <row r="136" spans="1:16" x14ac:dyDescent="0.75">
      <c r="A136" s="139">
        <f t="shared" si="3"/>
        <v>2035</v>
      </c>
      <c r="B136" s="149">
        <f t="shared" si="4"/>
        <v>11</v>
      </c>
      <c r="C136" s="148">
        <f t="shared" si="5"/>
        <v>127</v>
      </c>
      <c r="D136" s="147">
        <f>EDATE(Strambio!$D$40,$C136-1)</f>
        <v>49549</v>
      </c>
      <c r="E136" s="146">
        <f>SUMIFS(Strambio!$D:$D,Strambio!$B:$B,"Mutuo1",Strambio!$C:$C,"Tasso",Strambio!$E:$E,"&lt;="&amp;$D136,Strambio!$F:$F,"&gt;="&amp;$D136)</f>
        <v>2.7199999999999998E-2</v>
      </c>
      <c r="F136" s="140">
        <f>IF($C136&lt;=Strambio!$D$38*Strambio!$D$39,PMT($E136/Strambio!$D$38,Strambio!$D$38*Strambio!$D$39-$C135,-$K135),0)</f>
        <v>1128.0636871108836</v>
      </c>
      <c r="G136" s="142">
        <f>IF($C136&lt;=Strambio!$D$38*Strambio!$D$39,$K135*$E136/Strambio!$D$38,0)</f>
        <v>256.62082316651674</v>
      </c>
      <c r="H136" s="142">
        <f>IF($C136&lt;=Strambio!$D$38*Strambio!$D$39,$F136-$G136,0)</f>
        <v>871.44286394436688</v>
      </c>
      <c r="I136" s="145">
        <f>SUMIFS(Strambio!$D:$D,Strambio!$B:$B,"Mutuo1",Strambio!$C:$C,"Rimborso",Strambio!$E:$E,"&lt;="&amp;$D136,Strambio!$F:$F,"&gt;="&amp;$D136)</f>
        <v>0</v>
      </c>
      <c r="J136" s="143">
        <f>IF($C136&lt;=Strambio!$D$38*Strambio!$D$39,H136+I136,0)</f>
        <v>871.44286394436688</v>
      </c>
      <c r="K136" s="142">
        <f>IF($C136&lt;=Strambio!$D$38*Strambio!$D$39,($K135-$H136-$I136),0)</f>
        <v>112343.62618010715</v>
      </c>
      <c r="L136" s="144">
        <v>0</v>
      </c>
      <c r="M136" s="143">
        <f>IF($C136&lt;=Strambio!$D$38*Strambio!$D$39,$G136+$L136,0)</f>
        <v>256.62082316651674</v>
      </c>
      <c r="N136" s="142">
        <f>IF($C136&lt;=Strambio!$D$38*Strambio!$D$39,$N135+L136+$G136,0)</f>
        <v>46972.004443189588</v>
      </c>
      <c r="O136" s="141">
        <f>IF($C136&lt;=Strambio!$D$38*Strambio!$D$39,Strambio!$D$41,0)</f>
        <v>2.75</v>
      </c>
      <c r="P136" s="140">
        <f>IF($C136&lt;=Strambio!$D$38*Strambio!$D$39,($F136+$L136+O$10),0)</f>
        <v>1130.8136871108836</v>
      </c>
    </row>
    <row r="137" spans="1:16" x14ac:dyDescent="0.75">
      <c r="A137" s="139">
        <f t="shared" si="3"/>
        <v>2035</v>
      </c>
      <c r="B137" s="149">
        <f t="shared" si="4"/>
        <v>11</v>
      </c>
      <c r="C137" s="148">
        <f t="shared" si="5"/>
        <v>128</v>
      </c>
      <c r="D137" s="147">
        <f>EDATE(Strambio!$D$40,$C137-1)</f>
        <v>49580</v>
      </c>
      <c r="E137" s="146">
        <f>SUMIFS(Strambio!$D:$D,Strambio!$B:$B,"Mutuo1",Strambio!$C:$C,"Tasso",Strambio!$E:$E,"&lt;="&amp;$D137,Strambio!$F:$F,"&gt;="&amp;$D137)</f>
        <v>2.7199999999999998E-2</v>
      </c>
      <c r="F137" s="140">
        <f>IF($C137&lt;=Strambio!$D$38*Strambio!$D$39,PMT($E137/Strambio!$D$38,Strambio!$D$38*Strambio!$D$39-$C136,-$K136),0)</f>
        <v>1128.0636871108836</v>
      </c>
      <c r="G137" s="142">
        <f>IF($C137&lt;=Strambio!$D$38*Strambio!$D$39,$K136*$E137/Strambio!$D$38,0)</f>
        <v>254.64555267490951</v>
      </c>
      <c r="H137" s="142">
        <f>IF($C137&lt;=Strambio!$D$38*Strambio!$D$39,$F137-$G137,0)</f>
        <v>873.41813443597414</v>
      </c>
      <c r="I137" s="145">
        <f>SUMIFS(Strambio!$D:$D,Strambio!$B:$B,"Mutuo1",Strambio!$C:$C,"Rimborso",Strambio!$E:$E,"&lt;="&amp;$D137,Strambio!$F:$F,"&gt;="&amp;$D137)</f>
        <v>0</v>
      </c>
      <c r="J137" s="143">
        <f>IF($C137&lt;=Strambio!$D$38*Strambio!$D$39,H137+I137,0)</f>
        <v>873.41813443597414</v>
      </c>
      <c r="K137" s="142">
        <f>IF($C137&lt;=Strambio!$D$38*Strambio!$D$39,($K136-$H137-$I137),0)</f>
        <v>111470.20804567118</v>
      </c>
      <c r="L137" s="144">
        <v>0</v>
      </c>
      <c r="M137" s="143">
        <f>IF($C137&lt;=Strambio!$D$38*Strambio!$D$39,$G137+$L137,0)</f>
        <v>254.64555267490951</v>
      </c>
      <c r="N137" s="142">
        <f>IF($C137&lt;=Strambio!$D$38*Strambio!$D$39,$N136+L137+$G137,0)</f>
        <v>47226.6499958645</v>
      </c>
      <c r="O137" s="141">
        <f>IF($C137&lt;=Strambio!$D$38*Strambio!$D$39,Strambio!$D$41,0)</f>
        <v>2.75</v>
      </c>
      <c r="P137" s="140">
        <f>IF($C137&lt;=Strambio!$D$38*Strambio!$D$39,($F137+$L137+O$10),0)</f>
        <v>1130.8136871108836</v>
      </c>
    </row>
    <row r="138" spans="1:16" x14ac:dyDescent="0.75">
      <c r="A138" s="139">
        <f t="shared" ref="A138:A201" si="6">YEAR(D138)</f>
        <v>2035</v>
      </c>
      <c r="B138" s="149">
        <f t="shared" ref="B138:B201" si="7">_xlfn.FLOOR.MATH(($C138-1)/12)+1</f>
        <v>11</v>
      </c>
      <c r="C138" s="148">
        <f t="shared" ref="C138:C201" si="8">C137+1</f>
        <v>129</v>
      </c>
      <c r="D138" s="147">
        <f>EDATE(Strambio!$D$40,$C138-1)</f>
        <v>49610</v>
      </c>
      <c r="E138" s="146">
        <f>SUMIFS(Strambio!$D:$D,Strambio!$B:$B,"Mutuo1",Strambio!$C:$C,"Tasso",Strambio!$E:$E,"&lt;="&amp;$D138,Strambio!$F:$F,"&gt;="&amp;$D138)</f>
        <v>2.7199999999999998E-2</v>
      </c>
      <c r="F138" s="140">
        <f>IF($C138&lt;=Strambio!$D$38*Strambio!$D$39,PMT($E138/Strambio!$D$38,Strambio!$D$38*Strambio!$D$39-$C137,-$K137),0)</f>
        <v>1128.0636871108836</v>
      </c>
      <c r="G138" s="142">
        <f>IF($C138&lt;=Strambio!$D$38*Strambio!$D$39,$K137*$E138/Strambio!$D$38,0)</f>
        <v>252.66580490352135</v>
      </c>
      <c r="H138" s="142">
        <f>IF($C138&lt;=Strambio!$D$38*Strambio!$D$39,$F138-$G138,0)</f>
        <v>875.39788220736227</v>
      </c>
      <c r="I138" s="145">
        <f>SUMIFS(Strambio!$D:$D,Strambio!$B:$B,"Mutuo1",Strambio!$C:$C,"Rimborso",Strambio!$E:$E,"&lt;="&amp;$D138,Strambio!$F:$F,"&gt;="&amp;$D138)</f>
        <v>0</v>
      </c>
      <c r="J138" s="143">
        <f>IF($C138&lt;=Strambio!$D$38*Strambio!$D$39,H138+I138,0)</f>
        <v>875.39788220736227</v>
      </c>
      <c r="K138" s="142">
        <f>IF($C138&lt;=Strambio!$D$38*Strambio!$D$39,($K137-$H138-$I138),0)</f>
        <v>110594.81016346382</v>
      </c>
      <c r="L138" s="144">
        <v>0</v>
      </c>
      <c r="M138" s="143">
        <f>IF($C138&lt;=Strambio!$D$38*Strambio!$D$39,$G138+$L138,0)</f>
        <v>252.66580490352135</v>
      </c>
      <c r="N138" s="142">
        <f>IF($C138&lt;=Strambio!$D$38*Strambio!$D$39,$N137+L138+$G138,0)</f>
        <v>47479.315800768018</v>
      </c>
      <c r="O138" s="141">
        <f>IF($C138&lt;=Strambio!$D$38*Strambio!$D$39,Strambio!$D$41,0)</f>
        <v>2.75</v>
      </c>
      <c r="P138" s="140">
        <f>IF($C138&lt;=Strambio!$D$38*Strambio!$D$39,($F138+$L138+O$10),0)</f>
        <v>1130.8136871108836</v>
      </c>
    </row>
    <row r="139" spans="1:16" x14ac:dyDescent="0.75">
      <c r="A139" s="139">
        <f t="shared" si="6"/>
        <v>2035</v>
      </c>
      <c r="B139" s="149">
        <f t="shared" si="7"/>
        <v>11</v>
      </c>
      <c r="C139" s="148">
        <f t="shared" si="8"/>
        <v>130</v>
      </c>
      <c r="D139" s="147">
        <f>EDATE(Strambio!$D$40,$C139-1)</f>
        <v>49641</v>
      </c>
      <c r="E139" s="146">
        <f>SUMIFS(Strambio!$D:$D,Strambio!$B:$B,"Mutuo1",Strambio!$C:$C,"Tasso",Strambio!$E:$E,"&lt;="&amp;$D139,Strambio!$F:$F,"&gt;="&amp;$D139)</f>
        <v>2.7199999999999998E-2</v>
      </c>
      <c r="F139" s="140">
        <f>IF($C139&lt;=Strambio!$D$38*Strambio!$D$39,PMT($E139/Strambio!$D$38,Strambio!$D$38*Strambio!$D$39-$C138,-$K138),0)</f>
        <v>1128.0636871108836</v>
      </c>
      <c r="G139" s="142">
        <f>IF($C139&lt;=Strambio!$D$38*Strambio!$D$39,$K138*$E139/Strambio!$D$38,0)</f>
        <v>250.6815697038513</v>
      </c>
      <c r="H139" s="142">
        <f>IF($C139&lt;=Strambio!$D$38*Strambio!$D$39,$F139-$G139,0)</f>
        <v>877.3821174070323</v>
      </c>
      <c r="I139" s="145">
        <f>SUMIFS(Strambio!$D:$D,Strambio!$B:$B,"Mutuo1",Strambio!$C:$C,"Rimborso",Strambio!$E:$E,"&lt;="&amp;$D139,Strambio!$F:$F,"&gt;="&amp;$D139)</f>
        <v>0</v>
      </c>
      <c r="J139" s="143">
        <f>IF($C139&lt;=Strambio!$D$38*Strambio!$D$39,H139+I139,0)</f>
        <v>877.3821174070323</v>
      </c>
      <c r="K139" s="142">
        <f>IF($C139&lt;=Strambio!$D$38*Strambio!$D$39,($K138-$H139-$I139),0)</f>
        <v>109717.42804605678</v>
      </c>
      <c r="L139" s="144">
        <v>0</v>
      </c>
      <c r="M139" s="143">
        <f>IF($C139&lt;=Strambio!$D$38*Strambio!$D$39,$G139+$L139,0)</f>
        <v>250.6815697038513</v>
      </c>
      <c r="N139" s="142">
        <f>IF($C139&lt;=Strambio!$D$38*Strambio!$D$39,$N138+L139+$G139,0)</f>
        <v>47729.997370471872</v>
      </c>
      <c r="O139" s="141">
        <f>IF($C139&lt;=Strambio!$D$38*Strambio!$D$39,Strambio!$D$41,0)</f>
        <v>2.75</v>
      </c>
      <c r="P139" s="140">
        <f>IF($C139&lt;=Strambio!$D$38*Strambio!$D$39,($F139+$L139+O$10),0)</f>
        <v>1130.8136871108836</v>
      </c>
    </row>
    <row r="140" spans="1:16" x14ac:dyDescent="0.75">
      <c r="A140" s="139">
        <f t="shared" si="6"/>
        <v>2035</v>
      </c>
      <c r="B140" s="149">
        <f t="shared" si="7"/>
        <v>11</v>
      </c>
      <c r="C140" s="148">
        <f t="shared" si="8"/>
        <v>131</v>
      </c>
      <c r="D140" s="147">
        <f>EDATE(Strambio!$D$40,$C140-1)</f>
        <v>49671</v>
      </c>
      <c r="E140" s="146">
        <f>SUMIFS(Strambio!$D:$D,Strambio!$B:$B,"Mutuo1",Strambio!$C:$C,"Tasso",Strambio!$E:$E,"&lt;="&amp;$D140,Strambio!$F:$F,"&gt;="&amp;$D140)</f>
        <v>2.7199999999999998E-2</v>
      </c>
      <c r="F140" s="140">
        <f>IF($C140&lt;=Strambio!$D$38*Strambio!$D$39,PMT($E140/Strambio!$D$38,Strambio!$D$38*Strambio!$D$39-$C139,-$K139),0)</f>
        <v>1128.0636871108836</v>
      </c>
      <c r="G140" s="142">
        <f>IF($C140&lt;=Strambio!$D$38*Strambio!$D$39,$K139*$E140/Strambio!$D$38,0)</f>
        <v>248.69283690439536</v>
      </c>
      <c r="H140" s="142">
        <f>IF($C140&lt;=Strambio!$D$38*Strambio!$D$39,$F140-$G140,0)</f>
        <v>879.37085020648829</v>
      </c>
      <c r="I140" s="145">
        <f>SUMIFS(Strambio!$D:$D,Strambio!$B:$B,"Mutuo1",Strambio!$C:$C,"Rimborso",Strambio!$E:$E,"&lt;="&amp;$D140,Strambio!$F:$F,"&gt;="&amp;$D140)</f>
        <v>0</v>
      </c>
      <c r="J140" s="143">
        <f>IF($C140&lt;=Strambio!$D$38*Strambio!$D$39,H140+I140,0)</f>
        <v>879.37085020648829</v>
      </c>
      <c r="K140" s="142">
        <f>IF($C140&lt;=Strambio!$D$38*Strambio!$D$39,($K139-$H140-$I140),0)</f>
        <v>108838.0571958503</v>
      </c>
      <c r="L140" s="144">
        <v>0</v>
      </c>
      <c r="M140" s="143">
        <f>IF($C140&lt;=Strambio!$D$38*Strambio!$D$39,$G140+$L140,0)</f>
        <v>248.69283690439536</v>
      </c>
      <c r="N140" s="142">
        <f>IF($C140&lt;=Strambio!$D$38*Strambio!$D$39,$N139+L140+$G140,0)</f>
        <v>47978.690207376269</v>
      </c>
      <c r="O140" s="141">
        <f>IF($C140&lt;=Strambio!$D$38*Strambio!$D$39,Strambio!$D$41,0)</f>
        <v>2.75</v>
      </c>
      <c r="P140" s="140">
        <f>IF($C140&lt;=Strambio!$D$38*Strambio!$D$39,($F140+$L140+O$10),0)</f>
        <v>1130.8136871108836</v>
      </c>
    </row>
    <row r="141" spans="1:16" x14ac:dyDescent="0.75">
      <c r="A141" s="139">
        <f t="shared" si="6"/>
        <v>2036</v>
      </c>
      <c r="B141" s="149">
        <f t="shared" si="7"/>
        <v>11</v>
      </c>
      <c r="C141" s="148">
        <f t="shared" si="8"/>
        <v>132</v>
      </c>
      <c r="D141" s="147">
        <f>EDATE(Strambio!$D$40,$C141-1)</f>
        <v>49702</v>
      </c>
      <c r="E141" s="146">
        <f>SUMIFS(Strambio!$D:$D,Strambio!$B:$B,"Mutuo1",Strambio!$C:$C,"Tasso",Strambio!$E:$E,"&lt;="&amp;$D141,Strambio!$F:$F,"&gt;="&amp;$D141)</f>
        <v>2.7199999999999998E-2</v>
      </c>
      <c r="F141" s="140">
        <f>IF($C141&lt;=Strambio!$D$38*Strambio!$D$39,PMT($E141/Strambio!$D$38,Strambio!$D$38*Strambio!$D$39-$C140,-$K140),0)</f>
        <v>1128.0636871108836</v>
      </c>
      <c r="G141" s="142">
        <f>IF($C141&lt;=Strambio!$D$38*Strambio!$D$39,$K140*$E141/Strambio!$D$38,0)</f>
        <v>246.69959631059399</v>
      </c>
      <c r="H141" s="142">
        <f>IF($C141&lt;=Strambio!$D$38*Strambio!$D$39,$F141-$G141,0)</f>
        <v>881.36409080028966</v>
      </c>
      <c r="I141" s="145">
        <f>SUMIFS(Strambio!$D:$D,Strambio!$B:$B,"Mutuo1",Strambio!$C:$C,"Rimborso",Strambio!$E:$E,"&lt;="&amp;$D141,Strambio!$F:$F,"&gt;="&amp;$D141)</f>
        <v>0</v>
      </c>
      <c r="J141" s="143">
        <f>IF($C141&lt;=Strambio!$D$38*Strambio!$D$39,H141+I141,0)</f>
        <v>881.36409080028966</v>
      </c>
      <c r="K141" s="142">
        <f>IF($C141&lt;=Strambio!$D$38*Strambio!$D$39,($K140-$H141-$I141),0)</f>
        <v>107956.69310505001</v>
      </c>
      <c r="L141" s="144">
        <v>0</v>
      </c>
      <c r="M141" s="143">
        <f>IF($C141&lt;=Strambio!$D$38*Strambio!$D$39,$G141+$L141,0)</f>
        <v>246.69959631059399</v>
      </c>
      <c r="N141" s="142">
        <f>IF($C141&lt;=Strambio!$D$38*Strambio!$D$39,$N140+L141+$G141,0)</f>
        <v>48225.389803686863</v>
      </c>
      <c r="O141" s="141">
        <f>IF($C141&lt;=Strambio!$D$38*Strambio!$D$39,Strambio!$D$41,0)</f>
        <v>2.75</v>
      </c>
      <c r="P141" s="140">
        <f>IF($C141&lt;=Strambio!$D$38*Strambio!$D$39,($F141+$L141+O$10),0)</f>
        <v>1130.8136871108836</v>
      </c>
    </row>
    <row r="142" spans="1:16" x14ac:dyDescent="0.75">
      <c r="A142" s="139">
        <f t="shared" si="6"/>
        <v>2036</v>
      </c>
      <c r="B142" s="149">
        <f t="shared" si="7"/>
        <v>12</v>
      </c>
      <c r="C142" s="148">
        <f t="shared" si="8"/>
        <v>133</v>
      </c>
      <c r="D142" s="147">
        <f>EDATE(Strambio!$D$40,$C142-1)</f>
        <v>49733</v>
      </c>
      <c r="E142" s="146">
        <f>SUMIFS(Strambio!$D:$D,Strambio!$B:$B,"Mutuo1",Strambio!$C:$C,"Tasso",Strambio!$E:$E,"&lt;="&amp;$D142,Strambio!$F:$F,"&gt;="&amp;$D142)</f>
        <v>2.7199999999999998E-2</v>
      </c>
      <c r="F142" s="140">
        <f>IF($C142&lt;=Strambio!$D$38*Strambio!$D$39,PMT($E142/Strambio!$D$38,Strambio!$D$38*Strambio!$D$39-$C141,-$K141),0)</f>
        <v>1128.0636871108836</v>
      </c>
      <c r="G142" s="142">
        <f>IF($C142&lt;=Strambio!$D$38*Strambio!$D$39,$K141*$E142/Strambio!$D$38,0)</f>
        <v>244.70183770478002</v>
      </c>
      <c r="H142" s="142">
        <f>IF($C142&lt;=Strambio!$D$38*Strambio!$D$39,$F142-$G142,0)</f>
        <v>883.3618494061036</v>
      </c>
      <c r="I142" s="145">
        <f>SUMIFS(Strambio!$D:$D,Strambio!$B:$B,"Mutuo1",Strambio!$C:$C,"Rimborso",Strambio!$E:$E,"&lt;="&amp;$D142,Strambio!$F:$F,"&gt;="&amp;$D142)</f>
        <v>0</v>
      </c>
      <c r="J142" s="143">
        <f>IF($C142&lt;=Strambio!$D$38*Strambio!$D$39,H142+I142,0)</f>
        <v>883.3618494061036</v>
      </c>
      <c r="K142" s="142">
        <f>IF($C142&lt;=Strambio!$D$38*Strambio!$D$39,($K141-$H142-$I142),0)</f>
        <v>107073.33125564391</v>
      </c>
      <c r="L142" s="144">
        <v>0</v>
      </c>
      <c r="M142" s="143">
        <f>IF($C142&lt;=Strambio!$D$38*Strambio!$D$39,$G142+$L142,0)</f>
        <v>244.70183770478002</v>
      </c>
      <c r="N142" s="142">
        <f>IF($C142&lt;=Strambio!$D$38*Strambio!$D$39,$N141+L142+$G142,0)</f>
        <v>48470.091641391642</v>
      </c>
      <c r="O142" s="141">
        <f>IF($C142&lt;=Strambio!$D$38*Strambio!$D$39,Strambio!$D$41,0)</f>
        <v>2.75</v>
      </c>
      <c r="P142" s="140">
        <f>IF($C142&lt;=Strambio!$D$38*Strambio!$D$39,($F142+$L142+O$10),0)</f>
        <v>1130.8136871108836</v>
      </c>
    </row>
    <row r="143" spans="1:16" x14ac:dyDescent="0.75">
      <c r="A143" s="139">
        <f t="shared" si="6"/>
        <v>2036</v>
      </c>
      <c r="B143" s="149">
        <f t="shared" si="7"/>
        <v>12</v>
      </c>
      <c r="C143" s="148">
        <f t="shared" si="8"/>
        <v>134</v>
      </c>
      <c r="D143" s="147">
        <f>EDATE(Strambio!$D$40,$C143-1)</f>
        <v>49762</v>
      </c>
      <c r="E143" s="146">
        <f>SUMIFS(Strambio!$D:$D,Strambio!$B:$B,"Mutuo1",Strambio!$C:$C,"Tasso",Strambio!$E:$E,"&lt;="&amp;$D143,Strambio!$F:$F,"&gt;="&amp;$D143)</f>
        <v>2.7199999999999998E-2</v>
      </c>
      <c r="F143" s="140">
        <f>IF($C143&lt;=Strambio!$D$38*Strambio!$D$39,PMT($E143/Strambio!$D$38,Strambio!$D$38*Strambio!$D$39-$C142,-$K142),0)</f>
        <v>1128.0636871108836</v>
      </c>
      <c r="G143" s="142">
        <f>IF($C143&lt;=Strambio!$D$38*Strambio!$D$39,$K142*$E143/Strambio!$D$38,0)</f>
        <v>242.69955084612616</v>
      </c>
      <c r="H143" s="142">
        <f>IF($C143&lt;=Strambio!$D$38*Strambio!$D$39,$F143-$G143,0)</f>
        <v>885.36413626475746</v>
      </c>
      <c r="I143" s="145">
        <f>SUMIFS(Strambio!$D:$D,Strambio!$B:$B,"Mutuo1",Strambio!$C:$C,"Rimborso",Strambio!$E:$E,"&lt;="&amp;$D143,Strambio!$F:$F,"&gt;="&amp;$D143)</f>
        <v>0</v>
      </c>
      <c r="J143" s="143">
        <f>IF($C143&lt;=Strambio!$D$38*Strambio!$D$39,H143+I143,0)</f>
        <v>885.36413626475746</v>
      </c>
      <c r="K143" s="142">
        <f>IF($C143&lt;=Strambio!$D$38*Strambio!$D$39,($K142-$H143-$I143),0)</f>
        <v>106187.96711937914</v>
      </c>
      <c r="L143" s="144">
        <v>0</v>
      </c>
      <c r="M143" s="143">
        <f>IF($C143&lt;=Strambio!$D$38*Strambio!$D$39,$G143+$L143,0)</f>
        <v>242.69955084612616</v>
      </c>
      <c r="N143" s="142">
        <f>IF($C143&lt;=Strambio!$D$38*Strambio!$D$39,$N142+L143+$G143,0)</f>
        <v>48712.791192237768</v>
      </c>
      <c r="O143" s="141">
        <f>IF($C143&lt;=Strambio!$D$38*Strambio!$D$39,Strambio!$D$41,0)</f>
        <v>2.75</v>
      </c>
      <c r="P143" s="140">
        <f>IF($C143&lt;=Strambio!$D$38*Strambio!$D$39,($F143+$L143+O$10),0)</f>
        <v>1130.8136871108836</v>
      </c>
    </row>
    <row r="144" spans="1:16" x14ac:dyDescent="0.75">
      <c r="A144" s="139">
        <f t="shared" si="6"/>
        <v>2036</v>
      </c>
      <c r="B144" s="149">
        <f t="shared" si="7"/>
        <v>12</v>
      </c>
      <c r="C144" s="148">
        <f t="shared" si="8"/>
        <v>135</v>
      </c>
      <c r="D144" s="147">
        <f>EDATE(Strambio!$D$40,$C144-1)</f>
        <v>49793</v>
      </c>
      <c r="E144" s="146">
        <f>SUMIFS(Strambio!$D:$D,Strambio!$B:$B,"Mutuo1",Strambio!$C:$C,"Tasso",Strambio!$E:$E,"&lt;="&amp;$D144,Strambio!$F:$F,"&gt;="&amp;$D144)</f>
        <v>2.7199999999999998E-2</v>
      </c>
      <c r="F144" s="140">
        <f>IF($C144&lt;=Strambio!$D$38*Strambio!$D$39,PMT($E144/Strambio!$D$38,Strambio!$D$38*Strambio!$D$39-$C143,-$K143),0)</f>
        <v>1128.0636871108836</v>
      </c>
      <c r="G144" s="142">
        <f>IF($C144&lt;=Strambio!$D$38*Strambio!$D$39,$K143*$E144/Strambio!$D$38,0)</f>
        <v>240.69272547059271</v>
      </c>
      <c r="H144" s="142">
        <f>IF($C144&lt;=Strambio!$D$38*Strambio!$D$39,$F144-$G144,0)</f>
        <v>887.37096164029094</v>
      </c>
      <c r="I144" s="145">
        <f>SUMIFS(Strambio!$D:$D,Strambio!$B:$B,"Mutuo1",Strambio!$C:$C,"Rimborso",Strambio!$E:$E,"&lt;="&amp;$D144,Strambio!$F:$F,"&gt;="&amp;$D144)</f>
        <v>0</v>
      </c>
      <c r="J144" s="143">
        <f>IF($C144&lt;=Strambio!$D$38*Strambio!$D$39,H144+I144,0)</f>
        <v>887.37096164029094</v>
      </c>
      <c r="K144" s="142">
        <f>IF($C144&lt;=Strambio!$D$38*Strambio!$D$39,($K143-$H144-$I144),0)</f>
        <v>105300.59615773885</v>
      </c>
      <c r="L144" s="144">
        <v>0</v>
      </c>
      <c r="M144" s="143">
        <f>IF($C144&lt;=Strambio!$D$38*Strambio!$D$39,$G144+$L144,0)</f>
        <v>240.69272547059271</v>
      </c>
      <c r="N144" s="142">
        <f>IF($C144&lt;=Strambio!$D$38*Strambio!$D$39,$N143+L144+$G144,0)</f>
        <v>48953.483917708363</v>
      </c>
      <c r="O144" s="141">
        <f>IF($C144&lt;=Strambio!$D$38*Strambio!$D$39,Strambio!$D$41,0)</f>
        <v>2.75</v>
      </c>
      <c r="P144" s="140">
        <f>IF($C144&lt;=Strambio!$D$38*Strambio!$D$39,($F144+$L144+O$10),0)</f>
        <v>1130.8136871108836</v>
      </c>
    </row>
    <row r="145" spans="1:16" x14ac:dyDescent="0.75">
      <c r="A145" s="139">
        <f t="shared" si="6"/>
        <v>2036</v>
      </c>
      <c r="B145" s="149">
        <f t="shared" si="7"/>
        <v>12</v>
      </c>
      <c r="C145" s="148">
        <f t="shared" si="8"/>
        <v>136</v>
      </c>
      <c r="D145" s="147">
        <f>EDATE(Strambio!$D$40,$C145-1)</f>
        <v>49823</v>
      </c>
      <c r="E145" s="146">
        <f>SUMIFS(Strambio!$D:$D,Strambio!$B:$B,"Mutuo1",Strambio!$C:$C,"Tasso",Strambio!$E:$E,"&lt;="&amp;$D145,Strambio!$F:$F,"&gt;="&amp;$D145)</f>
        <v>2.7199999999999998E-2</v>
      </c>
      <c r="F145" s="140">
        <f>IF($C145&lt;=Strambio!$D$38*Strambio!$D$39,PMT($E145/Strambio!$D$38,Strambio!$D$38*Strambio!$D$39-$C144,-$K144),0)</f>
        <v>1128.0636871108836</v>
      </c>
      <c r="G145" s="142">
        <f>IF($C145&lt;=Strambio!$D$38*Strambio!$D$39,$K144*$E145/Strambio!$D$38,0)</f>
        <v>238.68135129087474</v>
      </c>
      <c r="H145" s="142">
        <f>IF($C145&lt;=Strambio!$D$38*Strambio!$D$39,$F145-$G145,0)</f>
        <v>889.38233582000885</v>
      </c>
      <c r="I145" s="145">
        <f>SUMIFS(Strambio!$D:$D,Strambio!$B:$B,"Mutuo1",Strambio!$C:$C,"Rimborso",Strambio!$E:$E,"&lt;="&amp;$D145,Strambio!$F:$F,"&gt;="&amp;$D145)</f>
        <v>0</v>
      </c>
      <c r="J145" s="143">
        <f>IF($C145&lt;=Strambio!$D$38*Strambio!$D$39,H145+I145,0)</f>
        <v>889.38233582000885</v>
      </c>
      <c r="K145" s="142">
        <f>IF($C145&lt;=Strambio!$D$38*Strambio!$D$39,($K144-$H145-$I145),0)</f>
        <v>104411.21382191885</v>
      </c>
      <c r="L145" s="144">
        <v>0</v>
      </c>
      <c r="M145" s="143">
        <f>IF($C145&lt;=Strambio!$D$38*Strambio!$D$39,$G145+$L145,0)</f>
        <v>238.68135129087474</v>
      </c>
      <c r="N145" s="142">
        <f>IF($C145&lt;=Strambio!$D$38*Strambio!$D$39,$N144+L145+$G145,0)</f>
        <v>49192.165268999241</v>
      </c>
      <c r="O145" s="141">
        <f>IF($C145&lt;=Strambio!$D$38*Strambio!$D$39,Strambio!$D$41,0)</f>
        <v>2.75</v>
      </c>
      <c r="P145" s="140">
        <f>IF($C145&lt;=Strambio!$D$38*Strambio!$D$39,($F145+$L145+O$10),0)</f>
        <v>1130.8136871108836</v>
      </c>
    </row>
    <row r="146" spans="1:16" x14ac:dyDescent="0.75">
      <c r="A146" s="139">
        <f t="shared" si="6"/>
        <v>2036</v>
      </c>
      <c r="B146" s="149">
        <f t="shared" si="7"/>
        <v>12</v>
      </c>
      <c r="C146" s="148">
        <f t="shared" si="8"/>
        <v>137</v>
      </c>
      <c r="D146" s="147">
        <f>EDATE(Strambio!$D$40,$C146-1)</f>
        <v>49854</v>
      </c>
      <c r="E146" s="146">
        <f>SUMIFS(Strambio!$D:$D,Strambio!$B:$B,"Mutuo1",Strambio!$C:$C,"Tasso",Strambio!$E:$E,"&lt;="&amp;$D146,Strambio!$F:$F,"&gt;="&amp;$D146)</f>
        <v>2.7199999999999998E-2</v>
      </c>
      <c r="F146" s="140">
        <f>IF($C146&lt;=Strambio!$D$38*Strambio!$D$39,PMT($E146/Strambio!$D$38,Strambio!$D$38*Strambio!$D$39-$C145,-$K145),0)</f>
        <v>1128.0636871108838</v>
      </c>
      <c r="G146" s="142">
        <f>IF($C146&lt;=Strambio!$D$38*Strambio!$D$39,$K145*$E146/Strambio!$D$38,0)</f>
        <v>236.66541799634936</v>
      </c>
      <c r="H146" s="142">
        <f>IF($C146&lt;=Strambio!$D$38*Strambio!$D$39,$F146-$G146,0)</f>
        <v>891.39826911453451</v>
      </c>
      <c r="I146" s="145">
        <f>SUMIFS(Strambio!$D:$D,Strambio!$B:$B,"Mutuo1",Strambio!$C:$C,"Rimborso",Strambio!$E:$E,"&lt;="&amp;$D146,Strambio!$F:$F,"&gt;="&amp;$D146)</f>
        <v>0</v>
      </c>
      <c r="J146" s="143">
        <f>IF($C146&lt;=Strambio!$D$38*Strambio!$D$39,H146+I146,0)</f>
        <v>891.39826911453451</v>
      </c>
      <c r="K146" s="142">
        <f>IF($C146&lt;=Strambio!$D$38*Strambio!$D$39,($K145-$H146-$I146),0)</f>
        <v>103519.81555280431</v>
      </c>
      <c r="L146" s="144">
        <v>0</v>
      </c>
      <c r="M146" s="143">
        <f>IF($C146&lt;=Strambio!$D$38*Strambio!$D$39,$G146+$L146,0)</f>
        <v>236.66541799634936</v>
      </c>
      <c r="N146" s="142">
        <f>IF($C146&lt;=Strambio!$D$38*Strambio!$D$39,$N145+L146+$G146,0)</f>
        <v>49428.830686995592</v>
      </c>
      <c r="O146" s="141">
        <f>IF($C146&lt;=Strambio!$D$38*Strambio!$D$39,Strambio!$D$41,0)</f>
        <v>2.75</v>
      </c>
      <c r="P146" s="140">
        <f>IF($C146&lt;=Strambio!$D$38*Strambio!$D$39,($F146+$L146+O$10),0)</f>
        <v>1130.8136871108838</v>
      </c>
    </row>
    <row r="147" spans="1:16" x14ac:dyDescent="0.75">
      <c r="A147" s="139">
        <f t="shared" si="6"/>
        <v>2036</v>
      </c>
      <c r="B147" s="149">
        <f t="shared" si="7"/>
        <v>12</v>
      </c>
      <c r="C147" s="148">
        <f t="shared" si="8"/>
        <v>138</v>
      </c>
      <c r="D147" s="147">
        <f>EDATE(Strambio!$D$40,$C147-1)</f>
        <v>49884</v>
      </c>
      <c r="E147" s="146">
        <f>SUMIFS(Strambio!$D:$D,Strambio!$B:$B,"Mutuo1",Strambio!$C:$C,"Tasso",Strambio!$E:$E,"&lt;="&amp;$D147,Strambio!$F:$F,"&gt;="&amp;$D147)</f>
        <v>2.7199999999999998E-2</v>
      </c>
      <c r="F147" s="140">
        <f>IF($C147&lt;=Strambio!$D$38*Strambio!$D$39,PMT($E147/Strambio!$D$38,Strambio!$D$38*Strambio!$D$39-$C146,-$K146),0)</f>
        <v>1128.0636871108838</v>
      </c>
      <c r="G147" s="142">
        <f>IF($C147&lt;=Strambio!$D$38*Strambio!$D$39,$K146*$E147/Strambio!$D$38,0)</f>
        <v>234.6449152530231</v>
      </c>
      <c r="H147" s="142">
        <f>IF($C147&lt;=Strambio!$D$38*Strambio!$D$39,$F147-$G147,0)</f>
        <v>893.41877185786075</v>
      </c>
      <c r="I147" s="145">
        <f>SUMIFS(Strambio!$D:$D,Strambio!$B:$B,"Mutuo1",Strambio!$C:$C,"Rimborso",Strambio!$E:$E,"&lt;="&amp;$D147,Strambio!$F:$F,"&gt;="&amp;$D147)</f>
        <v>0</v>
      </c>
      <c r="J147" s="143">
        <f>IF($C147&lt;=Strambio!$D$38*Strambio!$D$39,H147+I147,0)</f>
        <v>893.41877185786075</v>
      </c>
      <c r="K147" s="142">
        <f>IF($C147&lt;=Strambio!$D$38*Strambio!$D$39,($K146-$H147-$I147),0)</f>
        <v>102626.39678094645</v>
      </c>
      <c r="L147" s="144">
        <v>0</v>
      </c>
      <c r="M147" s="143">
        <f>IF($C147&lt;=Strambio!$D$38*Strambio!$D$39,$G147+$L147,0)</f>
        <v>234.6449152530231</v>
      </c>
      <c r="N147" s="142">
        <f>IF($C147&lt;=Strambio!$D$38*Strambio!$D$39,$N146+L147+$G147,0)</f>
        <v>49663.475602248618</v>
      </c>
      <c r="O147" s="141">
        <f>IF($C147&lt;=Strambio!$D$38*Strambio!$D$39,Strambio!$D$41,0)</f>
        <v>2.75</v>
      </c>
      <c r="P147" s="140">
        <f>IF($C147&lt;=Strambio!$D$38*Strambio!$D$39,($F147+$L147+O$10),0)</f>
        <v>1130.8136871108838</v>
      </c>
    </row>
    <row r="148" spans="1:16" x14ac:dyDescent="0.75">
      <c r="A148" s="139">
        <f t="shared" si="6"/>
        <v>2036</v>
      </c>
      <c r="B148" s="149">
        <f t="shared" si="7"/>
        <v>12</v>
      </c>
      <c r="C148" s="148">
        <f t="shared" si="8"/>
        <v>139</v>
      </c>
      <c r="D148" s="147">
        <f>EDATE(Strambio!$D$40,$C148-1)</f>
        <v>49915</v>
      </c>
      <c r="E148" s="146">
        <f>SUMIFS(Strambio!$D:$D,Strambio!$B:$B,"Mutuo1",Strambio!$C:$C,"Tasso",Strambio!$E:$E,"&lt;="&amp;$D148,Strambio!$F:$F,"&gt;="&amp;$D148)</f>
        <v>2.7199999999999998E-2</v>
      </c>
      <c r="F148" s="140">
        <f>IF($C148&lt;=Strambio!$D$38*Strambio!$D$39,PMT($E148/Strambio!$D$38,Strambio!$D$38*Strambio!$D$39-$C147,-$K147),0)</f>
        <v>1128.0636871108836</v>
      </c>
      <c r="G148" s="142">
        <f>IF($C148&lt;=Strambio!$D$38*Strambio!$D$39,$K147*$E148/Strambio!$D$38,0)</f>
        <v>232.61983270347864</v>
      </c>
      <c r="H148" s="142">
        <f>IF($C148&lt;=Strambio!$D$38*Strambio!$D$39,$F148-$G148,0)</f>
        <v>895.44385440740496</v>
      </c>
      <c r="I148" s="145">
        <f>SUMIFS(Strambio!$D:$D,Strambio!$B:$B,"Mutuo1",Strambio!$C:$C,"Rimborso",Strambio!$E:$E,"&lt;="&amp;$D148,Strambio!$F:$F,"&gt;="&amp;$D148)</f>
        <v>0</v>
      </c>
      <c r="J148" s="143">
        <f>IF($C148&lt;=Strambio!$D$38*Strambio!$D$39,H148+I148,0)</f>
        <v>895.44385440740496</v>
      </c>
      <c r="K148" s="142">
        <f>IF($C148&lt;=Strambio!$D$38*Strambio!$D$39,($K147-$H148-$I148),0)</f>
        <v>101730.95292653904</v>
      </c>
      <c r="L148" s="144">
        <v>0</v>
      </c>
      <c r="M148" s="143">
        <f>IF($C148&lt;=Strambio!$D$38*Strambio!$D$39,$G148+$L148,0)</f>
        <v>232.61983270347864</v>
      </c>
      <c r="N148" s="142">
        <f>IF($C148&lt;=Strambio!$D$38*Strambio!$D$39,$N147+L148+$G148,0)</f>
        <v>49896.095434952098</v>
      </c>
      <c r="O148" s="141">
        <f>IF($C148&lt;=Strambio!$D$38*Strambio!$D$39,Strambio!$D$41,0)</f>
        <v>2.75</v>
      </c>
      <c r="P148" s="140">
        <f>IF($C148&lt;=Strambio!$D$38*Strambio!$D$39,($F148+$L148+O$10),0)</f>
        <v>1130.8136871108836</v>
      </c>
    </row>
    <row r="149" spans="1:16" x14ac:dyDescent="0.75">
      <c r="A149" s="139">
        <f t="shared" si="6"/>
        <v>2036</v>
      </c>
      <c r="B149" s="149">
        <f t="shared" si="7"/>
        <v>12</v>
      </c>
      <c r="C149" s="148">
        <f t="shared" si="8"/>
        <v>140</v>
      </c>
      <c r="D149" s="147">
        <f>EDATE(Strambio!$D$40,$C149-1)</f>
        <v>49946</v>
      </c>
      <c r="E149" s="146">
        <f>SUMIFS(Strambio!$D:$D,Strambio!$B:$B,"Mutuo1",Strambio!$C:$C,"Tasso",Strambio!$E:$E,"&lt;="&amp;$D149,Strambio!$F:$F,"&gt;="&amp;$D149)</f>
        <v>2.7199999999999998E-2</v>
      </c>
      <c r="F149" s="140">
        <f>IF($C149&lt;=Strambio!$D$38*Strambio!$D$39,PMT($E149/Strambio!$D$38,Strambio!$D$38*Strambio!$D$39-$C148,-$K148),0)</f>
        <v>1128.0636871108836</v>
      </c>
      <c r="G149" s="142">
        <f>IF($C149&lt;=Strambio!$D$38*Strambio!$D$39,$K148*$E149/Strambio!$D$38,0)</f>
        <v>230.59015996682183</v>
      </c>
      <c r="H149" s="142">
        <f>IF($C149&lt;=Strambio!$D$38*Strambio!$D$39,$F149-$G149,0)</f>
        <v>897.47352714406179</v>
      </c>
      <c r="I149" s="145">
        <f>SUMIFS(Strambio!$D:$D,Strambio!$B:$B,"Mutuo1",Strambio!$C:$C,"Rimborso",Strambio!$E:$E,"&lt;="&amp;$D149,Strambio!$F:$F,"&gt;="&amp;$D149)</f>
        <v>0</v>
      </c>
      <c r="J149" s="143">
        <f>IF($C149&lt;=Strambio!$D$38*Strambio!$D$39,H149+I149,0)</f>
        <v>897.47352714406179</v>
      </c>
      <c r="K149" s="142">
        <f>IF($C149&lt;=Strambio!$D$38*Strambio!$D$39,($K148-$H149-$I149),0)</f>
        <v>100833.47939939499</v>
      </c>
      <c r="L149" s="144">
        <v>0</v>
      </c>
      <c r="M149" s="143">
        <f>IF($C149&lt;=Strambio!$D$38*Strambio!$D$39,$G149+$L149,0)</f>
        <v>230.59015996682183</v>
      </c>
      <c r="N149" s="142">
        <f>IF($C149&lt;=Strambio!$D$38*Strambio!$D$39,$N148+L149+$G149,0)</f>
        <v>50126.685594918919</v>
      </c>
      <c r="O149" s="141">
        <f>IF($C149&lt;=Strambio!$D$38*Strambio!$D$39,Strambio!$D$41,0)</f>
        <v>2.75</v>
      </c>
      <c r="P149" s="140">
        <f>IF($C149&lt;=Strambio!$D$38*Strambio!$D$39,($F149+$L149+O$10),0)</f>
        <v>1130.8136871108836</v>
      </c>
    </row>
    <row r="150" spans="1:16" x14ac:dyDescent="0.75">
      <c r="A150" s="139">
        <f t="shared" si="6"/>
        <v>2036</v>
      </c>
      <c r="B150" s="149">
        <f t="shared" si="7"/>
        <v>12</v>
      </c>
      <c r="C150" s="148">
        <f t="shared" si="8"/>
        <v>141</v>
      </c>
      <c r="D150" s="147">
        <f>EDATE(Strambio!$D$40,$C150-1)</f>
        <v>49976</v>
      </c>
      <c r="E150" s="146">
        <f>SUMIFS(Strambio!$D:$D,Strambio!$B:$B,"Mutuo1",Strambio!$C:$C,"Tasso",Strambio!$E:$E,"&lt;="&amp;$D150,Strambio!$F:$F,"&gt;="&amp;$D150)</f>
        <v>2.7199999999999998E-2</v>
      </c>
      <c r="F150" s="140">
        <f>IF($C150&lt;=Strambio!$D$38*Strambio!$D$39,PMT($E150/Strambio!$D$38,Strambio!$D$38*Strambio!$D$39-$C149,-$K149),0)</f>
        <v>1128.0636871108836</v>
      </c>
      <c r="G150" s="142">
        <f>IF($C150&lt;=Strambio!$D$38*Strambio!$D$39,$K149*$E150/Strambio!$D$38,0)</f>
        <v>228.55588663862864</v>
      </c>
      <c r="H150" s="142">
        <f>IF($C150&lt;=Strambio!$D$38*Strambio!$D$39,$F150-$G150,0)</f>
        <v>899.50780047225498</v>
      </c>
      <c r="I150" s="145">
        <f>SUMIFS(Strambio!$D:$D,Strambio!$B:$B,"Mutuo1",Strambio!$C:$C,"Rimborso",Strambio!$E:$E,"&lt;="&amp;$D150,Strambio!$F:$F,"&gt;="&amp;$D150)</f>
        <v>0</v>
      </c>
      <c r="J150" s="143">
        <f>IF($C150&lt;=Strambio!$D$38*Strambio!$D$39,H150+I150,0)</f>
        <v>899.50780047225498</v>
      </c>
      <c r="K150" s="142">
        <f>IF($C150&lt;=Strambio!$D$38*Strambio!$D$39,($K149-$H150-$I150),0)</f>
        <v>99933.971598922726</v>
      </c>
      <c r="L150" s="144">
        <v>0</v>
      </c>
      <c r="M150" s="143">
        <f>IF($C150&lt;=Strambio!$D$38*Strambio!$D$39,$G150+$L150,0)</f>
        <v>228.55588663862864</v>
      </c>
      <c r="N150" s="142">
        <f>IF($C150&lt;=Strambio!$D$38*Strambio!$D$39,$N149+L150+$G150,0)</f>
        <v>50355.241481557547</v>
      </c>
      <c r="O150" s="141">
        <f>IF($C150&lt;=Strambio!$D$38*Strambio!$D$39,Strambio!$D$41,0)</f>
        <v>2.75</v>
      </c>
      <c r="P150" s="140">
        <f>IF($C150&lt;=Strambio!$D$38*Strambio!$D$39,($F150+$L150+O$10),0)</f>
        <v>1130.8136871108836</v>
      </c>
    </row>
    <row r="151" spans="1:16" x14ac:dyDescent="0.75">
      <c r="A151" s="139">
        <f t="shared" si="6"/>
        <v>2036</v>
      </c>
      <c r="B151" s="149">
        <f t="shared" si="7"/>
        <v>12</v>
      </c>
      <c r="C151" s="148">
        <f t="shared" si="8"/>
        <v>142</v>
      </c>
      <c r="D151" s="147">
        <f>EDATE(Strambio!$D$40,$C151-1)</f>
        <v>50007</v>
      </c>
      <c r="E151" s="146">
        <f>SUMIFS(Strambio!$D:$D,Strambio!$B:$B,"Mutuo1",Strambio!$C:$C,"Tasso",Strambio!$E:$E,"&lt;="&amp;$D151,Strambio!$F:$F,"&gt;="&amp;$D151)</f>
        <v>2.7199999999999998E-2</v>
      </c>
      <c r="F151" s="140">
        <f>IF($C151&lt;=Strambio!$D$38*Strambio!$D$39,PMT($E151/Strambio!$D$38,Strambio!$D$38*Strambio!$D$39-$C150,-$K150),0)</f>
        <v>1128.0636871108836</v>
      </c>
      <c r="G151" s="142">
        <f>IF($C151&lt;=Strambio!$D$38*Strambio!$D$39,$K150*$E151/Strambio!$D$38,0)</f>
        <v>226.5170022908915</v>
      </c>
      <c r="H151" s="142">
        <f>IF($C151&lt;=Strambio!$D$38*Strambio!$D$39,$F151-$G151,0)</f>
        <v>901.54668481999215</v>
      </c>
      <c r="I151" s="145">
        <f>SUMIFS(Strambio!$D:$D,Strambio!$B:$B,"Mutuo1",Strambio!$C:$C,"Rimborso",Strambio!$E:$E,"&lt;="&amp;$D151,Strambio!$F:$F,"&gt;="&amp;$D151)</f>
        <v>0</v>
      </c>
      <c r="J151" s="143">
        <f>IF($C151&lt;=Strambio!$D$38*Strambio!$D$39,H151+I151,0)</f>
        <v>901.54668481999215</v>
      </c>
      <c r="K151" s="142">
        <f>IF($C151&lt;=Strambio!$D$38*Strambio!$D$39,($K150-$H151-$I151),0)</f>
        <v>99032.424914102739</v>
      </c>
      <c r="L151" s="144">
        <v>0</v>
      </c>
      <c r="M151" s="143">
        <f>IF($C151&lt;=Strambio!$D$38*Strambio!$D$39,$G151+$L151,0)</f>
        <v>226.5170022908915</v>
      </c>
      <c r="N151" s="142">
        <f>IF($C151&lt;=Strambio!$D$38*Strambio!$D$39,$N150+L151+$G151,0)</f>
        <v>50581.75848384844</v>
      </c>
      <c r="O151" s="141">
        <f>IF($C151&lt;=Strambio!$D$38*Strambio!$D$39,Strambio!$D$41,0)</f>
        <v>2.75</v>
      </c>
      <c r="P151" s="140">
        <f>IF($C151&lt;=Strambio!$D$38*Strambio!$D$39,($F151+$L151+O$10),0)</f>
        <v>1130.8136871108836</v>
      </c>
    </row>
    <row r="152" spans="1:16" x14ac:dyDescent="0.75">
      <c r="A152" s="139">
        <f t="shared" si="6"/>
        <v>2036</v>
      </c>
      <c r="B152" s="149">
        <f t="shared" si="7"/>
        <v>12</v>
      </c>
      <c r="C152" s="148">
        <f t="shared" si="8"/>
        <v>143</v>
      </c>
      <c r="D152" s="147">
        <f>EDATE(Strambio!$D$40,$C152-1)</f>
        <v>50037</v>
      </c>
      <c r="E152" s="146">
        <f>SUMIFS(Strambio!$D:$D,Strambio!$B:$B,"Mutuo1",Strambio!$C:$C,"Tasso",Strambio!$E:$E,"&lt;="&amp;$D152,Strambio!$F:$F,"&gt;="&amp;$D152)</f>
        <v>2.7199999999999998E-2</v>
      </c>
      <c r="F152" s="140">
        <f>IF($C152&lt;=Strambio!$D$38*Strambio!$D$39,PMT($E152/Strambio!$D$38,Strambio!$D$38*Strambio!$D$39-$C151,-$K151),0)</f>
        <v>1128.0636871108838</v>
      </c>
      <c r="G152" s="142">
        <f>IF($C152&lt;=Strambio!$D$38*Strambio!$D$39,$K151*$E152/Strambio!$D$38,0)</f>
        <v>224.4734964719662</v>
      </c>
      <c r="H152" s="142">
        <f>IF($C152&lt;=Strambio!$D$38*Strambio!$D$39,$F152-$G152,0)</f>
        <v>903.59019063891765</v>
      </c>
      <c r="I152" s="145">
        <f>SUMIFS(Strambio!$D:$D,Strambio!$B:$B,"Mutuo1",Strambio!$C:$C,"Rimborso",Strambio!$E:$E,"&lt;="&amp;$D152,Strambio!$F:$F,"&gt;="&amp;$D152)</f>
        <v>0</v>
      </c>
      <c r="J152" s="143">
        <f>IF($C152&lt;=Strambio!$D$38*Strambio!$D$39,H152+I152,0)</f>
        <v>903.59019063891765</v>
      </c>
      <c r="K152" s="142">
        <f>IF($C152&lt;=Strambio!$D$38*Strambio!$D$39,($K151-$H152-$I152),0)</f>
        <v>98128.83472346382</v>
      </c>
      <c r="L152" s="144">
        <v>0</v>
      </c>
      <c r="M152" s="143">
        <f>IF($C152&lt;=Strambio!$D$38*Strambio!$D$39,$G152+$L152,0)</f>
        <v>224.4734964719662</v>
      </c>
      <c r="N152" s="142">
        <f>IF($C152&lt;=Strambio!$D$38*Strambio!$D$39,$N151+L152+$G152,0)</f>
        <v>50806.231980320408</v>
      </c>
      <c r="O152" s="141">
        <f>IF($C152&lt;=Strambio!$D$38*Strambio!$D$39,Strambio!$D$41,0)</f>
        <v>2.75</v>
      </c>
      <c r="P152" s="140">
        <f>IF($C152&lt;=Strambio!$D$38*Strambio!$D$39,($F152+$L152+O$10),0)</f>
        <v>1130.8136871108838</v>
      </c>
    </row>
    <row r="153" spans="1:16" x14ac:dyDescent="0.75">
      <c r="A153" s="139">
        <f t="shared" si="6"/>
        <v>2037</v>
      </c>
      <c r="B153" s="149">
        <f t="shared" si="7"/>
        <v>12</v>
      </c>
      <c r="C153" s="148">
        <f t="shared" si="8"/>
        <v>144</v>
      </c>
      <c r="D153" s="147">
        <f>EDATE(Strambio!$D$40,$C153-1)</f>
        <v>50068</v>
      </c>
      <c r="E153" s="146">
        <f>SUMIFS(Strambio!$D:$D,Strambio!$B:$B,"Mutuo1",Strambio!$C:$C,"Tasso",Strambio!$E:$E,"&lt;="&amp;$D153,Strambio!$F:$F,"&gt;="&amp;$D153)</f>
        <v>2.7199999999999998E-2</v>
      </c>
      <c r="F153" s="140">
        <f>IF($C153&lt;=Strambio!$D$38*Strambio!$D$39,PMT($E153/Strambio!$D$38,Strambio!$D$38*Strambio!$D$39-$C152,-$K152),0)</f>
        <v>1128.0636871108838</v>
      </c>
      <c r="G153" s="142">
        <f>IF($C153&lt;=Strambio!$D$38*Strambio!$D$39,$K152*$E153/Strambio!$D$38,0)</f>
        <v>222.42535870651798</v>
      </c>
      <c r="H153" s="142">
        <f>IF($C153&lt;=Strambio!$D$38*Strambio!$D$39,$F153-$G153,0)</f>
        <v>905.63832840436589</v>
      </c>
      <c r="I153" s="145">
        <f>SUMIFS(Strambio!$D:$D,Strambio!$B:$B,"Mutuo1",Strambio!$C:$C,"Rimborso",Strambio!$E:$E,"&lt;="&amp;$D153,Strambio!$F:$F,"&gt;="&amp;$D153)</f>
        <v>0</v>
      </c>
      <c r="J153" s="143">
        <f>IF($C153&lt;=Strambio!$D$38*Strambio!$D$39,H153+I153,0)</f>
        <v>905.63832840436589</v>
      </c>
      <c r="K153" s="142">
        <f>IF($C153&lt;=Strambio!$D$38*Strambio!$D$39,($K152-$H153-$I153),0)</f>
        <v>97223.196395059451</v>
      </c>
      <c r="L153" s="144">
        <v>0</v>
      </c>
      <c r="M153" s="143">
        <f>IF($C153&lt;=Strambio!$D$38*Strambio!$D$39,$G153+$L153,0)</f>
        <v>222.42535870651798</v>
      </c>
      <c r="N153" s="142">
        <f>IF($C153&lt;=Strambio!$D$38*Strambio!$D$39,$N152+L153+$G153,0)</f>
        <v>51028.657339026926</v>
      </c>
      <c r="O153" s="141">
        <f>IF($C153&lt;=Strambio!$D$38*Strambio!$D$39,Strambio!$D$41,0)</f>
        <v>2.75</v>
      </c>
      <c r="P153" s="140">
        <f>IF($C153&lt;=Strambio!$D$38*Strambio!$D$39,($F153+$L153+O$10),0)</f>
        <v>1130.8136871108838</v>
      </c>
    </row>
    <row r="154" spans="1:16" x14ac:dyDescent="0.75">
      <c r="A154" s="139">
        <f t="shared" si="6"/>
        <v>2037</v>
      </c>
      <c r="B154" s="149">
        <f t="shared" si="7"/>
        <v>13</v>
      </c>
      <c r="C154" s="148">
        <f t="shared" si="8"/>
        <v>145</v>
      </c>
      <c r="D154" s="147">
        <f>EDATE(Strambio!$D$40,$C154-1)</f>
        <v>50099</v>
      </c>
      <c r="E154" s="146">
        <f>SUMIFS(Strambio!$D:$D,Strambio!$B:$B,"Mutuo1",Strambio!$C:$C,"Tasso",Strambio!$E:$E,"&lt;="&amp;$D154,Strambio!$F:$F,"&gt;="&amp;$D154)</f>
        <v>2.7199999999999998E-2</v>
      </c>
      <c r="F154" s="140">
        <f>IF($C154&lt;=Strambio!$D$38*Strambio!$D$39,PMT($E154/Strambio!$D$38,Strambio!$D$38*Strambio!$D$39-$C153,-$K153),0)</f>
        <v>1128.0636871108836</v>
      </c>
      <c r="G154" s="142">
        <f>IF($C154&lt;=Strambio!$D$38*Strambio!$D$39,$K153*$E154/Strambio!$D$38,0)</f>
        <v>220.3725784954681</v>
      </c>
      <c r="H154" s="142">
        <f>IF($C154&lt;=Strambio!$D$38*Strambio!$D$39,$F154-$G154,0)</f>
        <v>907.69110861541549</v>
      </c>
      <c r="I154" s="145">
        <f>SUMIFS(Strambio!$D:$D,Strambio!$B:$B,"Mutuo1",Strambio!$C:$C,"Rimborso",Strambio!$E:$E,"&lt;="&amp;$D154,Strambio!$F:$F,"&gt;="&amp;$D154)</f>
        <v>0</v>
      </c>
      <c r="J154" s="143">
        <f>IF($C154&lt;=Strambio!$D$38*Strambio!$D$39,H154+I154,0)</f>
        <v>907.69110861541549</v>
      </c>
      <c r="K154" s="142">
        <f>IF($C154&lt;=Strambio!$D$38*Strambio!$D$39,($K153-$H154-$I154),0)</f>
        <v>96315.505286444037</v>
      </c>
      <c r="L154" s="144">
        <v>0</v>
      </c>
      <c r="M154" s="143">
        <f>IF($C154&lt;=Strambio!$D$38*Strambio!$D$39,$G154+$L154,0)</f>
        <v>220.3725784954681</v>
      </c>
      <c r="N154" s="142">
        <f>IF($C154&lt;=Strambio!$D$38*Strambio!$D$39,$N153+L154+$G154,0)</f>
        <v>51249.029917522392</v>
      </c>
      <c r="O154" s="141">
        <f>IF($C154&lt;=Strambio!$D$38*Strambio!$D$39,Strambio!$D$41,0)</f>
        <v>2.75</v>
      </c>
      <c r="P154" s="140">
        <f>IF($C154&lt;=Strambio!$D$38*Strambio!$D$39,($F154+$L154+O$10),0)</f>
        <v>1130.8136871108836</v>
      </c>
    </row>
    <row r="155" spans="1:16" x14ac:dyDescent="0.75">
      <c r="A155" s="139">
        <f t="shared" si="6"/>
        <v>2037</v>
      </c>
      <c r="B155" s="149">
        <f t="shared" si="7"/>
        <v>13</v>
      </c>
      <c r="C155" s="148">
        <f t="shared" si="8"/>
        <v>146</v>
      </c>
      <c r="D155" s="147">
        <f>EDATE(Strambio!$D$40,$C155-1)</f>
        <v>50127</v>
      </c>
      <c r="E155" s="146">
        <f>SUMIFS(Strambio!$D:$D,Strambio!$B:$B,"Mutuo1",Strambio!$C:$C,"Tasso",Strambio!$E:$E,"&lt;="&amp;$D155,Strambio!$F:$F,"&gt;="&amp;$D155)</f>
        <v>2.7199999999999998E-2</v>
      </c>
      <c r="F155" s="140">
        <f>IF($C155&lt;=Strambio!$D$38*Strambio!$D$39,PMT($E155/Strambio!$D$38,Strambio!$D$38*Strambio!$D$39-$C154,-$K154),0)</f>
        <v>1128.0636871108836</v>
      </c>
      <c r="G155" s="142">
        <f>IF($C155&lt;=Strambio!$D$38*Strambio!$D$39,$K154*$E155/Strambio!$D$38,0)</f>
        <v>218.31514531593982</v>
      </c>
      <c r="H155" s="142">
        <f>IF($C155&lt;=Strambio!$D$38*Strambio!$D$39,$F155-$G155,0)</f>
        <v>909.74854179494378</v>
      </c>
      <c r="I155" s="145">
        <f>SUMIFS(Strambio!$D:$D,Strambio!$B:$B,"Mutuo1",Strambio!$C:$C,"Rimborso",Strambio!$E:$E,"&lt;="&amp;$D155,Strambio!$F:$F,"&gt;="&amp;$D155)</f>
        <v>0</v>
      </c>
      <c r="J155" s="143">
        <f>IF($C155&lt;=Strambio!$D$38*Strambio!$D$39,H155+I155,0)</f>
        <v>909.74854179494378</v>
      </c>
      <c r="K155" s="142">
        <f>IF($C155&lt;=Strambio!$D$38*Strambio!$D$39,($K154-$H155-$I155),0)</f>
        <v>95405.756744649087</v>
      </c>
      <c r="L155" s="144">
        <v>0</v>
      </c>
      <c r="M155" s="143">
        <f>IF($C155&lt;=Strambio!$D$38*Strambio!$D$39,$G155+$L155,0)</f>
        <v>218.31514531593982</v>
      </c>
      <c r="N155" s="142">
        <f>IF($C155&lt;=Strambio!$D$38*Strambio!$D$39,$N154+L155+$G155,0)</f>
        <v>51467.345062838329</v>
      </c>
      <c r="O155" s="141">
        <f>IF($C155&lt;=Strambio!$D$38*Strambio!$D$39,Strambio!$D$41,0)</f>
        <v>2.75</v>
      </c>
      <c r="P155" s="140">
        <f>IF($C155&lt;=Strambio!$D$38*Strambio!$D$39,($F155+$L155+O$10),0)</f>
        <v>1130.8136871108836</v>
      </c>
    </row>
    <row r="156" spans="1:16" x14ac:dyDescent="0.75">
      <c r="A156" s="139">
        <f t="shared" si="6"/>
        <v>2037</v>
      </c>
      <c r="B156" s="149">
        <f t="shared" si="7"/>
        <v>13</v>
      </c>
      <c r="C156" s="148">
        <f t="shared" si="8"/>
        <v>147</v>
      </c>
      <c r="D156" s="147">
        <f>EDATE(Strambio!$D$40,$C156-1)</f>
        <v>50158</v>
      </c>
      <c r="E156" s="146">
        <f>SUMIFS(Strambio!$D:$D,Strambio!$B:$B,"Mutuo1",Strambio!$C:$C,"Tasso",Strambio!$E:$E,"&lt;="&amp;$D156,Strambio!$F:$F,"&gt;="&amp;$D156)</f>
        <v>2.7199999999999998E-2</v>
      </c>
      <c r="F156" s="140">
        <f>IF($C156&lt;=Strambio!$D$38*Strambio!$D$39,PMT($E156/Strambio!$D$38,Strambio!$D$38*Strambio!$D$39-$C155,-$K155),0)</f>
        <v>1128.0636871108834</v>
      </c>
      <c r="G156" s="142">
        <f>IF($C156&lt;=Strambio!$D$38*Strambio!$D$39,$K155*$E156/Strambio!$D$38,0)</f>
        <v>216.25304862120458</v>
      </c>
      <c r="H156" s="142">
        <f>IF($C156&lt;=Strambio!$D$38*Strambio!$D$39,$F156-$G156,0)</f>
        <v>911.81063848967881</v>
      </c>
      <c r="I156" s="145">
        <f>SUMIFS(Strambio!$D:$D,Strambio!$B:$B,"Mutuo1",Strambio!$C:$C,"Rimborso",Strambio!$E:$E,"&lt;="&amp;$D156,Strambio!$F:$F,"&gt;="&amp;$D156)</f>
        <v>0</v>
      </c>
      <c r="J156" s="143">
        <f>IF($C156&lt;=Strambio!$D$38*Strambio!$D$39,H156+I156,0)</f>
        <v>911.81063848967881</v>
      </c>
      <c r="K156" s="142">
        <f>IF($C156&lt;=Strambio!$D$38*Strambio!$D$39,($K155-$H156-$I156),0)</f>
        <v>94493.946106159405</v>
      </c>
      <c r="L156" s="144">
        <v>0</v>
      </c>
      <c r="M156" s="143">
        <f>IF($C156&lt;=Strambio!$D$38*Strambio!$D$39,$G156+$L156,0)</f>
        <v>216.25304862120458</v>
      </c>
      <c r="N156" s="142">
        <f>IF($C156&lt;=Strambio!$D$38*Strambio!$D$39,$N155+L156+$G156,0)</f>
        <v>51683.598111459534</v>
      </c>
      <c r="O156" s="141">
        <f>IF($C156&lt;=Strambio!$D$38*Strambio!$D$39,Strambio!$D$41,0)</f>
        <v>2.75</v>
      </c>
      <c r="P156" s="140">
        <f>IF($C156&lt;=Strambio!$D$38*Strambio!$D$39,($F156+$L156+O$10),0)</f>
        <v>1130.8136871108834</v>
      </c>
    </row>
    <row r="157" spans="1:16" x14ac:dyDescent="0.75">
      <c r="A157" s="139">
        <f t="shared" si="6"/>
        <v>2037</v>
      </c>
      <c r="B157" s="149">
        <f t="shared" si="7"/>
        <v>13</v>
      </c>
      <c r="C157" s="148">
        <f t="shared" si="8"/>
        <v>148</v>
      </c>
      <c r="D157" s="147">
        <f>EDATE(Strambio!$D$40,$C157-1)</f>
        <v>50188</v>
      </c>
      <c r="E157" s="146">
        <f>SUMIFS(Strambio!$D:$D,Strambio!$B:$B,"Mutuo1",Strambio!$C:$C,"Tasso",Strambio!$E:$E,"&lt;="&amp;$D157,Strambio!$F:$F,"&gt;="&amp;$D157)</f>
        <v>2.7199999999999998E-2</v>
      </c>
      <c r="F157" s="140">
        <f>IF($C157&lt;=Strambio!$D$38*Strambio!$D$39,PMT($E157/Strambio!$D$38,Strambio!$D$38*Strambio!$D$39-$C156,-$K156),0)</f>
        <v>1128.0636871108834</v>
      </c>
      <c r="G157" s="142">
        <f>IF($C157&lt;=Strambio!$D$38*Strambio!$D$39,$K156*$E157/Strambio!$D$38,0)</f>
        <v>214.18627784062798</v>
      </c>
      <c r="H157" s="142">
        <f>IF($C157&lt;=Strambio!$D$38*Strambio!$D$39,$F157-$G157,0)</f>
        <v>913.87740927025538</v>
      </c>
      <c r="I157" s="145">
        <f>SUMIFS(Strambio!$D:$D,Strambio!$B:$B,"Mutuo1",Strambio!$C:$C,"Rimborso",Strambio!$E:$E,"&lt;="&amp;$D157,Strambio!$F:$F,"&gt;="&amp;$D157)</f>
        <v>0</v>
      </c>
      <c r="J157" s="143">
        <f>IF($C157&lt;=Strambio!$D$38*Strambio!$D$39,H157+I157,0)</f>
        <v>913.87740927025538</v>
      </c>
      <c r="K157" s="142">
        <f>IF($C157&lt;=Strambio!$D$38*Strambio!$D$39,($K156-$H157-$I157),0)</f>
        <v>93580.068696889153</v>
      </c>
      <c r="L157" s="144">
        <v>0</v>
      </c>
      <c r="M157" s="143">
        <f>IF($C157&lt;=Strambio!$D$38*Strambio!$D$39,$G157+$L157,0)</f>
        <v>214.18627784062798</v>
      </c>
      <c r="N157" s="142">
        <f>IF($C157&lt;=Strambio!$D$38*Strambio!$D$39,$N156+L157+$G157,0)</f>
        <v>51897.784389300163</v>
      </c>
      <c r="O157" s="141">
        <f>IF($C157&lt;=Strambio!$D$38*Strambio!$D$39,Strambio!$D$41,0)</f>
        <v>2.75</v>
      </c>
      <c r="P157" s="140">
        <f>IF($C157&lt;=Strambio!$D$38*Strambio!$D$39,($F157+$L157+O$10),0)</f>
        <v>1130.8136871108834</v>
      </c>
    </row>
    <row r="158" spans="1:16" x14ac:dyDescent="0.75">
      <c r="A158" s="139">
        <f t="shared" si="6"/>
        <v>2037</v>
      </c>
      <c r="B158" s="149">
        <f t="shared" si="7"/>
        <v>13</v>
      </c>
      <c r="C158" s="148">
        <f t="shared" si="8"/>
        <v>149</v>
      </c>
      <c r="D158" s="147">
        <f>EDATE(Strambio!$D$40,$C158-1)</f>
        <v>50219</v>
      </c>
      <c r="E158" s="146">
        <f>SUMIFS(Strambio!$D:$D,Strambio!$B:$B,"Mutuo1",Strambio!$C:$C,"Tasso",Strambio!$E:$E,"&lt;="&amp;$D158,Strambio!$F:$F,"&gt;="&amp;$D158)</f>
        <v>2.7199999999999998E-2</v>
      </c>
      <c r="F158" s="140">
        <f>IF($C158&lt;=Strambio!$D$38*Strambio!$D$39,PMT($E158/Strambio!$D$38,Strambio!$D$38*Strambio!$D$39-$C157,-$K157),0)</f>
        <v>1128.0636871108836</v>
      </c>
      <c r="G158" s="142">
        <f>IF($C158&lt;=Strambio!$D$38*Strambio!$D$39,$K157*$E158/Strambio!$D$38,0)</f>
        <v>212.11482237961539</v>
      </c>
      <c r="H158" s="142">
        <f>IF($C158&lt;=Strambio!$D$38*Strambio!$D$39,$F158-$G158,0)</f>
        <v>915.94886473126826</v>
      </c>
      <c r="I158" s="145">
        <f>SUMIFS(Strambio!$D:$D,Strambio!$B:$B,"Mutuo1",Strambio!$C:$C,"Rimborso",Strambio!$E:$E,"&lt;="&amp;$D158,Strambio!$F:$F,"&gt;="&amp;$D158)</f>
        <v>0</v>
      </c>
      <c r="J158" s="143">
        <f>IF($C158&lt;=Strambio!$D$38*Strambio!$D$39,H158+I158,0)</f>
        <v>915.94886473126826</v>
      </c>
      <c r="K158" s="142">
        <f>IF($C158&lt;=Strambio!$D$38*Strambio!$D$39,($K157-$H158-$I158),0)</f>
        <v>92664.119832157885</v>
      </c>
      <c r="L158" s="144">
        <v>0</v>
      </c>
      <c r="M158" s="143">
        <f>IF($C158&lt;=Strambio!$D$38*Strambio!$D$39,$G158+$L158,0)</f>
        <v>212.11482237961539</v>
      </c>
      <c r="N158" s="142">
        <f>IF($C158&lt;=Strambio!$D$38*Strambio!$D$39,$N157+L158+$G158,0)</f>
        <v>52109.899211679782</v>
      </c>
      <c r="O158" s="141">
        <f>IF($C158&lt;=Strambio!$D$38*Strambio!$D$39,Strambio!$D$41,0)</f>
        <v>2.75</v>
      </c>
      <c r="P158" s="140">
        <f>IF($C158&lt;=Strambio!$D$38*Strambio!$D$39,($F158+$L158+O$10),0)</f>
        <v>1130.8136871108836</v>
      </c>
    </row>
    <row r="159" spans="1:16" x14ac:dyDescent="0.75">
      <c r="A159" s="139">
        <f t="shared" si="6"/>
        <v>2037</v>
      </c>
      <c r="B159" s="149">
        <f t="shared" si="7"/>
        <v>13</v>
      </c>
      <c r="C159" s="148">
        <f t="shared" si="8"/>
        <v>150</v>
      </c>
      <c r="D159" s="147">
        <f>EDATE(Strambio!$D$40,$C159-1)</f>
        <v>50249</v>
      </c>
      <c r="E159" s="146">
        <f>SUMIFS(Strambio!$D:$D,Strambio!$B:$B,"Mutuo1",Strambio!$C:$C,"Tasso",Strambio!$E:$E,"&lt;="&amp;$D159,Strambio!$F:$F,"&gt;="&amp;$D159)</f>
        <v>2.7199999999999998E-2</v>
      </c>
      <c r="F159" s="140">
        <f>IF($C159&lt;=Strambio!$D$38*Strambio!$D$39,PMT($E159/Strambio!$D$38,Strambio!$D$38*Strambio!$D$39-$C158,-$K158),0)</f>
        <v>1128.0636871108834</v>
      </c>
      <c r="G159" s="142">
        <f>IF($C159&lt;=Strambio!$D$38*Strambio!$D$39,$K158*$E159/Strambio!$D$38,0)</f>
        <v>210.03867161955785</v>
      </c>
      <c r="H159" s="142">
        <f>IF($C159&lt;=Strambio!$D$38*Strambio!$D$39,$F159-$G159,0)</f>
        <v>918.02501549132558</v>
      </c>
      <c r="I159" s="145">
        <f>SUMIFS(Strambio!$D:$D,Strambio!$B:$B,"Mutuo1",Strambio!$C:$C,"Rimborso",Strambio!$E:$E,"&lt;="&amp;$D159,Strambio!$F:$F,"&gt;="&amp;$D159)</f>
        <v>0</v>
      </c>
      <c r="J159" s="143">
        <f>IF($C159&lt;=Strambio!$D$38*Strambio!$D$39,H159+I159,0)</f>
        <v>918.02501549132558</v>
      </c>
      <c r="K159" s="142">
        <f>IF($C159&lt;=Strambio!$D$38*Strambio!$D$39,($K158-$H159-$I159),0)</f>
        <v>91746.094816666562</v>
      </c>
      <c r="L159" s="144">
        <v>0</v>
      </c>
      <c r="M159" s="143">
        <f>IF($C159&lt;=Strambio!$D$38*Strambio!$D$39,$G159+$L159,0)</f>
        <v>210.03867161955785</v>
      </c>
      <c r="N159" s="142">
        <f>IF($C159&lt;=Strambio!$D$38*Strambio!$D$39,$N158+L159+$G159,0)</f>
        <v>52319.937883299339</v>
      </c>
      <c r="O159" s="141">
        <f>IF($C159&lt;=Strambio!$D$38*Strambio!$D$39,Strambio!$D$41,0)</f>
        <v>2.75</v>
      </c>
      <c r="P159" s="140">
        <f>IF($C159&lt;=Strambio!$D$38*Strambio!$D$39,($F159+$L159+O$10),0)</f>
        <v>1130.8136871108834</v>
      </c>
    </row>
    <row r="160" spans="1:16" x14ac:dyDescent="0.75">
      <c r="A160" s="139">
        <f t="shared" si="6"/>
        <v>2037</v>
      </c>
      <c r="B160" s="149">
        <f t="shared" si="7"/>
        <v>13</v>
      </c>
      <c r="C160" s="148">
        <f t="shared" si="8"/>
        <v>151</v>
      </c>
      <c r="D160" s="147">
        <f>EDATE(Strambio!$D$40,$C160-1)</f>
        <v>50280</v>
      </c>
      <c r="E160" s="146">
        <f>SUMIFS(Strambio!$D:$D,Strambio!$B:$B,"Mutuo1",Strambio!$C:$C,"Tasso",Strambio!$E:$E,"&lt;="&amp;$D160,Strambio!$F:$F,"&gt;="&amp;$D160)</f>
        <v>2.7199999999999998E-2</v>
      </c>
      <c r="F160" s="140">
        <f>IF($C160&lt;=Strambio!$D$38*Strambio!$D$39,PMT($E160/Strambio!$D$38,Strambio!$D$38*Strambio!$D$39-$C159,-$K159),0)</f>
        <v>1128.0636871108836</v>
      </c>
      <c r="G160" s="142">
        <f>IF($C160&lt;=Strambio!$D$38*Strambio!$D$39,$K159*$E160/Strambio!$D$38,0)</f>
        <v>207.95781491777754</v>
      </c>
      <c r="H160" s="142">
        <f>IF($C160&lt;=Strambio!$D$38*Strambio!$D$39,$F160-$G160,0)</f>
        <v>920.10587219310605</v>
      </c>
      <c r="I160" s="145">
        <f>SUMIFS(Strambio!$D:$D,Strambio!$B:$B,"Mutuo1",Strambio!$C:$C,"Rimborso",Strambio!$E:$E,"&lt;="&amp;$D160,Strambio!$F:$F,"&gt;="&amp;$D160)</f>
        <v>0</v>
      </c>
      <c r="J160" s="143">
        <f>IF($C160&lt;=Strambio!$D$38*Strambio!$D$39,H160+I160,0)</f>
        <v>920.10587219310605</v>
      </c>
      <c r="K160" s="142">
        <f>IF($C160&lt;=Strambio!$D$38*Strambio!$D$39,($K159-$H160-$I160),0)</f>
        <v>90825.988944473458</v>
      </c>
      <c r="L160" s="144">
        <v>0</v>
      </c>
      <c r="M160" s="143">
        <f>IF($C160&lt;=Strambio!$D$38*Strambio!$D$39,$G160+$L160,0)</f>
        <v>207.95781491777754</v>
      </c>
      <c r="N160" s="142">
        <f>IF($C160&lt;=Strambio!$D$38*Strambio!$D$39,$N159+L160+$G160,0)</f>
        <v>52527.895698217115</v>
      </c>
      <c r="O160" s="141">
        <f>IF($C160&lt;=Strambio!$D$38*Strambio!$D$39,Strambio!$D$41,0)</f>
        <v>2.75</v>
      </c>
      <c r="P160" s="140">
        <f>IF($C160&lt;=Strambio!$D$38*Strambio!$D$39,($F160+$L160+O$10),0)</f>
        <v>1130.8136871108836</v>
      </c>
    </row>
    <row r="161" spans="1:16" x14ac:dyDescent="0.75">
      <c r="A161" s="139">
        <f t="shared" si="6"/>
        <v>2037</v>
      </c>
      <c r="B161" s="149">
        <f t="shared" si="7"/>
        <v>13</v>
      </c>
      <c r="C161" s="148">
        <f t="shared" si="8"/>
        <v>152</v>
      </c>
      <c r="D161" s="147">
        <f>EDATE(Strambio!$D$40,$C161-1)</f>
        <v>50311</v>
      </c>
      <c r="E161" s="146">
        <f>SUMIFS(Strambio!$D:$D,Strambio!$B:$B,"Mutuo1",Strambio!$C:$C,"Tasso",Strambio!$E:$E,"&lt;="&amp;$D161,Strambio!$F:$F,"&gt;="&amp;$D161)</f>
        <v>2.7199999999999998E-2</v>
      </c>
      <c r="F161" s="140">
        <f>IF($C161&lt;=Strambio!$D$38*Strambio!$D$39,PMT($E161/Strambio!$D$38,Strambio!$D$38*Strambio!$D$39-$C160,-$K160),0)</f>
        <v>1128.0636871108836</v>
      </c>
      <c r="G161" s="142">
        <f>IF($C161&lt;=Strambio!$D$38*Strambio!$D$39,$K160*$E161/Strambio!$D$38,0)</f>
        <v>205.87224160747314</v>
      </c>
      <c r="H161" s="142">
        <f>IF($C161&lt;=Strambio!$D$38*Strambio!$D$39,$F161-$G161,0)</f>
        <v>922.19144550341048</v>
      </c>
      <c r="I161" s="145">
        <f>SUMIFS(Strambio!$D:$D,Strambio!$B:$B,"Mutuo1",Strambio!$C:$C,"Rimborso",Strambio!$E:$E,"&lt;="&amp;$D161,Strambio!$F:$F,"&gt;="&amp;$D161)</f>
        <v>0</v>
      </c>
      <c r="J161" s="143">
        <f>IF($C161&lt;=Strambio!$D$38*Strambio!$D$39,H161+I161,0)</f>
        <v>922.19144550341048</v>
      </c>
      <c r="K161" s="142">
        <f>IF($C161&lt;=Strambio!$D$38*Strambio!$D$39,($K160-$H161-$I161),0)</f>
        <v>89903.797498970045</v>
      </c>
      <c r="L161" s="144">
        <v>0</v>
      </c>
      <c r="M161" s="143">
        <f>IF($C161&lt;=Strambio!$D$38*Strambio!$D$39,$G161+$L161,0)</f>
        <v>205.87224160747314</v>
      </c>
      <c r="N161" s="142">
        <f>IF($C161&lt;=Strambio!$D$38*Strambio!$D$39,$N160+L161+$G161,0)</f>
        <v>52733.767939824589</v>
      </c>
      <c r="O161" s="141">
        <f>IF($C161&lt;=Strambio!$D$38*Strambio!$D$39,Strambio!$D$41,0)</f>
        <v>2.75</v>
      </c>
      <c r="P161" s="140">
        <f>IF($C161&lt;=Strambio!$D$38*Strambio!$D$39,($F161+$L161+O$10),0)</f>
        <v>1130.8136871108836</v>
      </c>
    </row>
    <row r="162" spans="1:16" x14ac:dyDescent="0.75">
      <c r="A162" s="139">
        <f t="shared" si="6"/>
        <v>2037</v>
      </c>
      <c r="B162" s="149">
        <f t="shared" si="7"/>
        <v>13</v>
      </c>
      <c r="C162" s="148">
        <f t="shared" si="8"/>
        <v>153</v>
      </c>
      <c r="D162" s="147">
        <f>EDATE(Strambio!$D$40,$C162-1)</f>
        <v>50341</v>
      </c>
      <c r="E162" s="146">
        <f>SUMIFS(Strambio!$D:$D,Strambio!$B:$B,"Mutuo1",Strambio!$C:$C,"Tasso",Strambio!$E:$E,"&lt;="&amp;$D162,Strambio!$F:$F,"&gt;="&amp;$D162)</f>
        <v>2.7199999999999998E-2</v>
      </c>
      <c r="F162" s="140">
        <f>IF($C162&lt;=Strambio!$D$38*Strambio!$D$39,PMT($E162/Strambio!$D$38,Strambio!$D$38*Strambio!$D$39-$C161,-$K161),0)</f>
        <v>1128.0636871108836</v>
      </c>
      <c r="G162" s="142">
        <f>IF($C162&lt;=Strambio!$D$38*Strambio!$D$39,$K161*$E162/Strambio!$D$38,0)</f>
        <v>203.78194099766543</v>
      </c>
      <c r="H162" s="142">
        <f>IF($C162&lt;=Strambio!$D$38*Strambio!$D$39,$F162-$G162,0)</f>
        <v>924.28174611321822</v>
      </c>
      <c r="I162" s="145">
        <f>SUMIFS(Strambio!$D:$D,Strambio!$B:$B,"Mutuo1",Strambio!$C:$C,"Rimborso",Strambio!$E:$E,"&lt;="&amp;$D162,Strambio!$F:$F,"&gt;="&amp;$D162)</f>
        <v>0</v>
      </c>
      <c r="J162" s="143">
        <f>IF($C162&lt;=Strambio!$D$38*Strambio!$D$39,H162+I162,0)</f>
        <v>924.28174611321822</v>
      </c>
      <c r="K162" s="142">
        <f>IF($C162&lt;=Strambio!$D$38*Strambio!$D$39,($K161-$H162-$I162),0)</f>
        <v>88979.515752856823</v>
      </c>
      <c r="L162" s="144">
        <v>0</v>
      </c>
      <c r="M162" s="143">
        <f>IF($C162&lt;=Strambio!$D$38*Strambio!$D$39,$G162+$L162,0)</f>
        <v>203.78194099766543</v>
      </c>
      <c r="N162" s="142">
        <f>IF($C162&lt;=Strambio!$D$38*Strambio!$D$39,$N161+L162+$G162,0)</f>
        <v>52937.549880822255</v>
      </c>
      <c r="O162" s="141">
        <f>IF($C162&lt;=Strambio!$D$38*Strambio!$D$39,Strambio!$D$41,0)</f>
        <v>2.75</v>
      </c>
      <c r="P162" s="140">
        <f>IF($C162&lt;=Strambio!$D$38*Strambio!$D$39,($F162+$L162+O$10),0)</f>
        <v>1130.8136871108836</v>
      </c>
    </row>
    <row r="163" spans="1:16" x14ac:dyDescent="0.75">
      <c r="A163" s="139">
        <f t="shared" si="6"/>
        <v>2037</v>
      </c>
      <c r="B163" s="149">
        <f t="shared" si="7"/>
        <v>13</v>
      </c>
      <c r="C163" s="148">
        <f t="shared" si="8"/>
        <v>154</v>
      </c>
      <c r="D163" s="147">
        <f>EDATE(Strambio!$D$40,$C163-1)</f>
        <v>50372</v>
      </c>
      <c r="E163" s="146">
        <f>SUMIFS(Strambio!$D:$D,Strambio!$B:$B,"Mutuo1",Strambio!$C:$C,"Tasso",Strambio!$E:$E,"&lt;="&amp;$D163,Strambio!$F:$F,"&gt;="&amp;$D163)</f>
        <v>2.7199999999999998E-2</v>
      </c>
      <c r="F163" s="140">
        <f>IF($C163&lt;=Strambio!$D$38*Strambio!$D$39,PMT($E163/Strambio!$D$38,Strambio!$D$38*Strambio!$D$39-$C162,-$K162),0)</f>
        <v>1128.0636871108834</v>
      </c>
      <c r="G163" s="142">
        <f>IF($C163&lt;=Strambio!$D$38*Strambio!$D$39,$K162*$E163/Strambio!$D$38,0)</f>
        <v>201.68690237314215</v>
      </c>
      <c r="H163" s="142">
        <f>IF($C163&lt;=Strambio!$D$38*Strambio!$D$39,$F163-$G163,0)</f>
        <v>926.37678473774122</v>
      </c>
      <c r="I163" s="145">
        <f>SUMIFS(Strambio!$D:$D,Strambio!$B:$B,"Mutuo1",Strambio!$C:$C,"Rimborso",Strambio!$E:$E,"&lt;="&amp;$D163,Strambio!$F:$F,"&gt;="&amp;$D163)</f>
        <v>0</v>
      </c>
      <c r="J163" s="143">
        <f>IF($C163&lt;=Strambio!$D$38*Strambio!$D$39,H163+I163,0)</f>
        <v>926.37678473774122</v>
      </c>
      <c r="K163" s="142">
        <f>IF($C163&lt;=Strambio!$D$38*Strambio!$D$39,($K162-$H163-$I163),0)</f>
        <v>88053.138968119078</v>
      </c>
      <c r="L163" s="144">
        <v>0</v>
      </c>
      <c r="M163" s="143">
        <f>IF($C163&lt;=Strambio!$D$38*Strambio!$D$39,$G163+$L163,0)</f>
        <v>201.68690237314215</v>
      </c>
      <c r="N163" s="142">
        <f>IF($C163&lt;=Strambio!$D$38*Strambio!$D$39,$N162+L163+$G163,0)</f>
        <v>53139.236783195396</v>
      </c>
      <c r="O163" s="141">
        <f>IF($C163&lt;=Strambio!$D$38*Strambio!$D$39,Strambio!$D$41,0)</f>
        <v>2.75</v>
      </c>
      <c r="P163" s="140">
        <f>IF($C163&lt;=Strambio!$D$38*Strambio!$D$39,($F163+$L163+O$10),0)</f>
        <v>1130.8136871108834</v>
      </c>
    </row>
    <row r="164" spans="1:16" x14ac:dyDescent="0.75">
      <c r="A164" s="139">
        <f t="shared" si="6"/>
        <v>2037</v>
      </c>
      <c r="B164" s="149">
        <f t="shared" si="7"/>
        <v>13</v>
      </c>
      <c r="C164" s="148">
        <f t="shared" si="8"/>
        <v>155</v>
      </c>
      <c r="D164" s="147">
        <f>EDATE(Strambio!$D$40,$C164-1)</f>
        <v>50402</v>
      </c>
      <c r="E164" s="146">
        <f>SUMIFS(Strambio!$D:$D,Strambio!$B:$B,"Mutuo1",Strambio!$C:$C,"Tasso",Strambio!$E:$E,"&lt;="&amp;$D164,Strambio!$F:$F,"&gt;="&amp;$D164)</f>
        <v>2.7199999999999998E-2</v>
      </c>
      <c r="F164" s="140">
        <f>IF($C164&lt;=Strambio!$D$38*Strambio!$D$39,PMT($E164/Strambio!$D$38,Strambio!$D$38*Strambio!$D$39-$C163,-$K163),0)</f>
        <v>1128.0636871108834</v>
      </c>
      <c r="G164" s="142">
        <f>IF($C164&lt;=Strambio!$D$38*Strambio!$D$39,$K163*$E164/Strambio!$D$38,0)</f>
        <v>199.58711499440324</v>
      </c>
      <c r="H164" s="142">
        <f>IF($C164&lt;=Strambio!$D$38*Strambio!$D$39,$F164-$G164,0)</f>
        <v>928.47657211648016</v>
      </c>
      <c r="I164" s="145">
        <f>SUMIFS(Strambio!$D:$D,Strambio!$B:$B,"Mutuo1",Strambio!$C:$C,"Rimborso",Strambio!$E:$E,"&lt;="&amp;$D164,Strambio!$F:$F,"&gt;="&amp;$D164)</f>
        <v>0</v>
      </c>
      <c r="J164" s="143">
        <f>IF($C164&lt;=Strambio!$D$38*Strambio!$D$39,H164+I164,0)</f>
        <v>928.47657211648016</v>
      </c>
      <c r="K164" s="142">
        <f>IF($C164&lt;=Strambio!$D$38*Strambio!$D$39,($K163-$H164-$I164),0)</f>
        <v>87124.662396002605</v>
      </c>
      <c r="L164" s="144">
        <v>0</v>
      </c>
      <c r="M164" s="143">
        <f>IF($C164&lt;=Strambio!$D$38*Strambio!$D$39,$G164+$L164,0)</f>
        <v>199.58711499440324</v>
      </c>
      <c r="N164" s="142">
        <f>IF($C164&lt;=Strambio!$D$38*Strambio!$D$39,$N163+L164+$G164,0)</f>
        <v>53338.823898189803</v>
      </c>
      <c r="O164" s="141">
        <f>IF($C164&lt;=Strambio!$D$38*Strambio!$D$39,Strambio!$D$41,0)</f>
        <v>2.75</v>
      </c>
      <c r="P164" s="140">
        <f>IF($C164&lt;=Strambio!$D$38*Strambio!$D$39,($F164+$L164+O$10),0)</f>
        <v>1130.8136871108834</v>
      </c>
    </row>
    <row r="165" spans="1:16" x14ac:dyDescent="0.75">
      <c r="A165" s="139">
        <f t="shared" si="6"/>
        <v>2038</v>
      </c>
      <c r="B165" s="149">
        <f t="shared" si="7"/>
        <v>13</v>
      </c>
      <c r="C165" s="148">
        <f t="shared" si="8"/>
        <v>156</v>
      </c>
      <c r="D165" s="147">
        <f>EDATE(Strambio!$D$40,$C165-1)</f>
        <v>50433</v>
      </c>
      <c r="E165" s="146">
        <f>SUMIFS(Strambio!$D:$D,Strambio!$B:$B,"Mutuo1",Strambio!$C:$C,"Tasso",Strambio!$E:$E,"&lt;="&amp;$D165,Strambio!$F:$F,"&gt;="&amp;$D165)</f>
        <v>2.7199999999999998E-2</v>
      </c>
      <c r="F165" s="140">
        <f>IF($C165&lt;=Strambio!$D$38*Strambio!$D$39,PMT($E165/Strambio!$D$38,Strambio!$D$38*Strambio!$D$39-$C164,-$K164),0)</f>
        <v>1128.0636871108834</v>
      </c>
      <c r="G165" s="142">
        <f>IF($C165&lt;=Strambio!$D$38*Strambio!$D$39,$K164*$E165/Strambio!$D$38,0)</f>
        <v>197.48256809760588</v>
      </c>
      <c r="H165" s="142">
        <f>IF($C165&lt;=Strambio!$D$38*Strambio!$D$39,$F165-$G165,0)</f>
        <v>930.58111901327754</v>
      </c>
      <c r="I165" s="145">
        <f>SUMIFS(Strambio!$D:$D,Strambio!$B:$B,"Mutuo1",Strambio!$C:$C,"Rimborso",Strambio!$E:$E,"&lt;="&amp;$D165,Strambio!$F:$F,"&gt;="&amp;$D165)</f>
        <v>0</v>
      </c>
      <c r="J165" s="143">
        <f>IF($C165&lt;=Strambio!$D$38*Strambio!$D$39,H165+I165,0)</f>
        <v>930.58111901327754</v>
      </c>
      <c r="K165" s="142">
        <f>IF($C165&lt;=Strambio!$D$38*Strambio!$D$39,($K164-$H165-$I165),0)</f>
        <v>86194.081276989324</v>
      </c>
      <c r="L165" s="144">
        <v>0</v>
      </c>
      <c r="M165" s="143">
        <f>IF($C165&lt;=Strambio!$D$38*Strambio!$D$39,$G165+$L165,0)</f>
        <v>197.48256809760588</v>
      </c>
      <c r="N165" s="142">
        <f>IF($C165&lt;=Strambio!$D$38*Strambio!$D$39,$N164+L165+$G165,0)</f>
        <v>53536.306466287409</v>
      </c>
      <c r="O165" s="141">
        <f>IF($C165&lt;=Strambio!$D$38*Strambio!$D$39,Strambio!$D$41,0)</f>
        <v>2.75</v>
      </c>
      <c r="P165" s="140">
        <f>IF($C165&lt;=Strambio!$D$38*Strambio!$D$39,($F165+$L165+O$10),0)</f>
        <v>1130.8136871108834</v>
      </c>
    </row>
    <row r="166" spans="1:16" x14ac:dyDescent="0.75">
      <c r="A166" s="139">
        <f t="shared" si="6"/>
        <v>2038</v>
      </c>
      <c r="B166" s="149">
        <f t="shared" si="7"/>
        <v>14</v>
      </c>
      <c r="C166" s="148">
        <f t="shared" si="8"/>
        <v>157</v>
      </c>
      <c r="D166" s="147">
        <f>EDATE(Strambio!$D$40,$C166-1)</f>
        <v>50464</v>
      </c>
      <c r="E166" s="146">
        <f>SUMIFS(Strambio!$D:$D,Strambio!$B:$B,"Mutuo1",Strambio!$C:$C,"Tasso",Strambio!$E:$E,"&lt;="&amp;$D166,Strambio!$F:$F,"&gt;="&amp;$D166)</f>
        <v>2.7199999999999998E-2</v>
      </c>
      <c r="F166" s="140">
        <f>IF($C166&lt;=Strambio!$D$38*Strambio!$D$39,PMT($E166/Strambio!$D$38,Strambio!$D$38*Strambio!$D$39-$C165,-$K165),0)</f>
        <v>1128.0636871108834</v>
      </c>
      <c r="G166" s="142">
        <f>IF($C166&lt;=Strambio!$D$38*Strambio!$D$39,$K165*$E166/Strambio!$D$38,0)</f>
        <v>195.37325089450914</v>
      </c>
      <c r="H166" s="142">
        <f>IF($C166&lt;=Strambio!$D$38*Strambio!$D$39,$F166-$G166,0)</f>
        <v>932.69043621637422</v>
      </c>
      <c r="I166" s="145">
        <f>SUMIFS(Strambio!$D:$D,Strambio!$B:$B,"Mutuo1",Strambio!$C:$C,"Rimborso",Strambio!$E:$E,"&lt;="&amp;$D166,Strambio!$F:$F,"&gt;="&amp;$D166)</f>
        <v>0</v>
      </c>
      <c r="J166" s="143">
        <f>IF($C166&lt;=Strambio!$D$38*Strambio!$D$39,H166+I166,0)</f>
        <v>932.69043621637422</v>
      </c>
      <c r="K166" s="142">
        <f>IF($C166&lt;=Strambio!$D$38*Strambio!$D$39,($K165-$H166-$I166),0)</f>
        <v>85261.390840772947</v>
      </c>
      <c r="L166" s="144">
        <v>0</v>
      </c>
      <c r="M166" s="143">
        <f>IF($C166&lt;=Strambio!$D$38*Strambio!$D$39,$G166+$L166,0)</f>
        <v>195.37325089450914</v>
      </c>
      <c r="N166" s="142">
        <f>IF($C166&lt;=Strambio!$D$38*Strambio!$D$39,$N165+L166+$G166,0)</f>
        <v>53731.67971718192</v>
      </c>
      <c r="O166" s="141">
        <f>IF($C166&lt;=Strambio!$D$38*Strambio!$D$39,Strambio!$D$41,0)</f>
        <v>2.75</v>
      </c>
      <c r="P166" s="140">
        <f>IF($C166&lt;=Strambio!$D$38*Strambio!$D$39,($F166+$L166+O$10),0)</f>
        <v>1130.8136871108834</v>
      </c>
    </row>
    <row r="167" spans="1:16" x14ac:dyDescent="0.75">
      <c r="A167" s="139">
        <f t="shared" si="6"/>
        <v>2038</v>
      </c>
      <c r="B167" s="149">
        <f t="shared" si="7"/>
        <v>14</v>
      </c>
      <c r="C167" s="148">
        <f t="shared" si="8"/>
        <v>158</v>
      </c>
      <c r="D167" s="147">
        <f>EDATE(Strambio!$D$40,$C167-1)</f>
        <v>50492</v>
      </c>
      <c r="E167" s="146">
        <f>SUMIFS(Strambio!$D:$D,Strambio!$B:$B,"Mutuo1",Strambio!$C:$C,"Tasso",Strambio!$E:$E,"&lt;="&amp;$D167,Strambio!$F:$F,"&gt;="&amp;$D167)</f>
        <v>2.7199999999999998E-2</v>
      </c>
      <c r="F167" s="140">
        <f>IF($C167&lt;=Strambio!$D$38*Strambio!$D$39,PMT($E167/Strambio!$D$38,Strambio!$D$38*Strambio!$D$39-$C166,-$K166),0)</f>
        <v>1128.0636871108836</v>
      </c>
      <c r="G167" s="142">
        <f>IF($C167&lt;=Strambio!$D$38*Strambio!$D$39,$K166*$E167/Strambio!$D$38,0)</f>
        <v>193.25915257241866</v>
      </c>
      <c r="H167" s="142">
        <f>IF($C167&lt;=Strambio!$D$38*Strambio!$D$39,$F167-$G167,0)</f>
        <v>934.80453453846496</v>
      </c>
      <c r="I167" s="145">
        <f>SUMIFS(Strambio!$D:$D,Strambio!$B:$B,"Mutuo1",Strambio!$C:$C,"Rimborso",Strambio!$E:$E,"&lt;="&amp;$D167,Strambio!$F:$F,"&gt;="&amp;$D167)</f>
        <v>0</v>
      </c>
      <c r="J167" s="143">
        <f>IF($C167&lt;=Strambio!$D$38*Strambio!$D$39,H167+I167,0)</f>
        <v>934.80453453846496</v>
      </c>
      <c r="K167" s="142">
        <f>IF($C167&lt;=Strambio!$D$38*Strambio!$D$39,($K166-$H167-$I167),0)</f>
        <v>84326.586306234487</v>
      </c>
      <c r="L167" s="144">
        <v>0</v>
      </c>
      <c r="M167" s="143">
        <f>IF($C167&lt;=Strambio!$D$38*Strambio!$D$39,$G167+$L167,0)</f>
        <v>193.25915257241866</v>
      </c>
      <c r="N167" s="142">
        <f>IF($C167&lt;=Strambio!$D$38*Strambio!$D$39,$N166+L167+$G167,0)</f>
        <v>53924.93886975434</v>
      </c>
      <c r="O167" s="141">
        <f>IF($C167&lt;=Strambio!$D$38*Strambio!$D$39,Strambio!$D$41,0)</f>
        <v>2.75</v>
      </c>
      <c r="P167" s="140">
        <f>IF($C167&lt;=Strambio!$D$38*Strambio!$D$39,($F167+$L167+O$10),0)</f>
        <v>1130.8136871108836</v>
      </c>
    </row>
    <row r="168" spans="1:16" x14ac:dyDescent="0.75">
      <c r="A168" s="139">
        <f t="shared" si="6"/>
        <v>2038</v>
      </c>
      <c r="B168" s="149">
        <f t="shared" si="7"/>
        <v>14</v>
      </c>
      <c r="C168" s="148">
        <f t="shared" si="8"/>
        <v>159</v>
      </c>
      <c r="D168" s="147">
        <f>EDATE(Strambio!$D$40,$C168-1)</f>
        <v>50523</v>
      </c>
      <c r="E168" s="146">
        <f>SUMIFS(Strambio!$D:$D,Strambio!$B:$B,"Mutuo1",Strambio!$C:$C,"Tasso",Strambio!$E:$E,"&lt;="&amp;$D168,Strambio!$F:$F,"&gt;="&amp;$D168)</f>
        <v>2.7199999999999998E-2</v>
      </c>
      <c r="F168" s="140">
        <f>IF($C168&lt;=Strambio!$D$38*Strambio!$D$39,PMT($E168/Strambio!$D$38,Strambio!$D$38*Strambio!$D$39-$C167,-$K167),0)</f>
        <v>1128.0636871108836</v>
      </c>
      <c r="G168" s="142">
        <f>IF($C168&lt;=Strambio!$D$38*Strambio!$D$39,$K167*$E168/Strambio!$D$38,0)</f>
        <v>191.1402622941315</v>
      </c>
      <c r="H168" s="142">
        <f>IF($C168&lt;=Strambio!$D$38*Strambio!$D$39,$F168-$G168,0)</f>
        <v>936.92342481675212</v>
      </c>
      <c r="I168" s="145">
        <f>SUMIFS(Strambio!$D:$D,Strambio!$B:$B,"Mutuo1",Strambio!$C:$C,"Rimborso",Strambio!$E:$E,"&lt;="&amp;$D168,Strambio!$F:$F,"&gt;="&amp;$D168)</f>
        <v>0</v>
      </c>
      <c r="J168" s="143">
        <f>IF($C168&lt;=Strambio!$D$38*Strambio!$D$39,H168+I168,0)</f>
        <v>936.92342481675212</v>
      </c>
      <c r="K168" s="142">
        <f>IF($C168&lt;=Strambio!$D$38*Strambio!$D$39,($K167-$H168-$I168),0)</f>
        <v>83389.662881417738</v>
      </c>
      <c r="L168" s="144">
        <v>0</v>
      </c>
      <c r="M168" s="143">
        <f>IF($C168&lt;=Strambio!$D$38*Strambio!$D$39,$G168+$L168,0)</f>
        <v>191.1402622941315</v>
      </c>
      <c r="N168" s="142">
        <f>IF($C168&lt;=Strambio!$D$38*Strambio!$D$39,$N167+L168+$G168,0)</f>
        <v>54116.079132048471</v>
      </c>
      <c r="O168" s="141">
        <f>IF($C168&lt;=Strambio!$D$38*Strambio!$D$39,Strambio!$D$41,0)</f>
        <v>2.75</v>
      </c>
      <c r="P168" s="140">
        <f>IF($C168&lt;=Strambio!$D$38*Strambio!$D$39,($F168+$L168+O$10),0)</f>
        <v>1130.8136871108836</v>
      </c>
    </row>
    <row r="169" spans="1:16" x14ac:dyDescent="0.75">
      <c r="A169" s="139">
        <f t="shared" si="6"/>
        <v>2038</v>
      </c>
      <c r="B169" s="149">
        <f t="shared" si="7"/>
        <v>14</v>
      </c>
      <c r="C169" s="148">
        <f t="shared" si="8"/>
        <v>160</v>
      </c>
      <c r="D169" s="147">
        <f>EDATE(Strambio!$D$40,$C169-1)</f>
        <v>50553</v>
      </c>
      <c r="E169" s="146">
        <f>SUMIFS(Strambio!$D:$D,Strambio!$B:$B,"Mutuo1",Strambio!$C:$C,"Tasso",Strambio!$E:$E,"&lt;="&amp;$D169,Strambio!$F:$F,"&gt;="&amp;$D169)</f>
        <v>2.7199999999999998E-2</v>
      </c>
      <c r="F169" s="140">
        <f>IF($C169&lt;=Strambio!$D$38*Strambio!$D$39,PMT($E169/Strambio!$D$38,Strambio!$D$38*Strambio!$D$39-$C168,-$K168),0)</f>
        <v>1128.0636871108836</v>
      </c>
      <c r="G169" s="142">
        <f>IF($C169&lt;=Strambio!$D$38*Strambio!$D$39,$K168*$E169/Strambio!$D$38,0)</f>
        <v>189.01656919788022</v>
      </c>
      <c r="H169" s="142">
        <f>IF($C169&lt;=Strambio!$D$38*Strambio!$D$39,$F169-$G169,0)</f>
        <v>939.04711791300338</v>
      </c>
      <c r="I169" s="145">
        <f>SUMIFS(Strambio!$D:$D,Strambio!$B:$B,"Mutuo1",Strambio!$C:$C,"Rimborso",Strambio!$E:$E,"&lt;="&amp;$D169,Strambio!$F:$F,"&gt;="&amp;$D169)</f>
        <v>0</v>
      </c>
      <c r="J169" s="143">
        <f>IF($C169&lt;=Strambio!$D$38*Strambio!$D$39,H169+I169,0)</f>
        <v>939.04711791300338</v>
      </c>
      <c r="K169" s="142">
        <f>IF($C169&lt;=Strambio!$D$38*Strambio!$D$39,($K168-$H169-$I169),0)</f>
        <v>82450.615763504742</v>
      </c>
      <c r="L169" s="144">
        <v>0</v>
      </c>
      <c r="M169" s="143">
        <f>IF($C169&lt;=Strambio!$D$38*Strambio!$D$39,$G169+$L169,0)</f>
        <v>189.01656919788022</v>
      </c>
      <c r="N169" s="142">
        <f>IF($C169&lt;=Strambio!$D$38*Strambio!$D$39,$N168+L169+$G169,0)</f>
        <v>54305.095701246355</v>
      </c>
      <c r="O169" s="141">
        <f>IF($C169&lt;=Strambio!$D$38*Strambio!$D$39,Strambio!$D$41,0)</f>
        <v>2.75</v>
      </c>
      <c r="P169" s="140">
        <f>IF($C169&lt;=Strambio!$D$38*Strambio!$D$39,($F169+$L169+O$10),0)</f>
        <v>1130.8136871108836</v>
      </c>
    </row>
    <row r="170" spans="1:16" x14ac:dyDescent="0.75">
      <c r="A170" s="139">
        <f t="shared" si="6"/>
        <v>2038</v>
      </c>
      <c r="B170" s="149">
        <f t="shared" si="7"/>
        <v>14</v>
      </c>
      <c r="C170" s="148">
        <f t="shared" si="8"/>
        <v>161</v>
      </c>
      <c r="D170" s="147">
        <f>EDATE(Strambio!$D$40,$C170-1)</f>
        <v>50584</v>
      </c>
      <c r="E170" s="146">
        <f>SUMIFS(Strambio!$D:$D,Strambio!$B:$B,"Mutuo1",Strambio!$C:$C,"Tasso",Strambio!$E:$E,"&lt;="&amp;$D170,Strambio!$F:$F,"&gt;="&amp;$D170)</f>
        <v>2.7199999999999998E-2</v>
      </c>
      <c r="F170" s="140">
        <f>IF($C170&lt;=Strambio!$D$38*Strambio!$D$39,PMT($E170/Strambio!$D$38,Strambio!$D$38*Strambio!$D$39-$C169,-$K169),0)</f>
        <v>1128.0636871108836</v>
      </c>
      <c r="G170" s="142">
        <f>IF($C170&lt;=Strambio!$D$38*Strambio!$D$39,$K169*$E170/Strambio!$D$38,0)</f>
        <v>186.88806239727739</v>
      </c>
      <c r="H170" s="142">
        <f>IF($C170&lt;=Strambio!$D$38*Strambio!$D$39,$F170-$G170,0)</f>
        <v>941.17562471360623</v>
      </c>
      <c r="I170" s="145">
        <f>SUMIFS(Strambio!$D:$D,Strambio!$B:$B,"Mutuo1",Strambio!$C:$C,"Rimborso",Strambio!$E:$E,"&lt;="&amp;$D170,Strambio!$F:$F,"&gt;="&amp;$D170)</f>
        <v>0</v>
      </c>
      <c r="J170" s="143">
        <f>IF($C170&lt;=Strambio!$D$38*Strambio!$D$39,H170+I170,0)</f>
        <v>941.17562471360623</v>
      </c>
      <c r="K170" s="142">
        <f>IF($C170&lt;=Strambio!$D$38*Strambio!$D$39,($K169-$H170-$I170),0)</f>
        <v>81509.440138791135</v>
      </c>
      <c r="L170" s="144">
        <v>0</v>
      </c>
      <c r="M170" s="143">
        <f>IF($C170&lt;=Strambio!$D$38*Strambio!$D$39,$G170+$L170,0)</f>
        <v>186.88806239727739</v>
      </c>
      <c r="N170" s="142">
        <f>IF($C170&lt;=Strambio!$D$38*Strambio!$D$39,$N169+L170+$G170,0)</f>
        <v>54491.983763643635</v>
      </c>
      <c r="O170" s="141">
        <f>IF($C170&lt;=Strambio!$D$38*Strambio!$D$39,Strambio!$D$41,0)</f>
        <v>2.75</v>
      </c>
      <c r="P170" s="140">
        <f>IF($C170&lt;=Strambio!$D$38*Strambio!$D$39,($F170+$L170+O$10),0)</f>
        <v>1130.8136871108836</v>
      </c>
    </row>
    <row r="171" spans="1:16" x14ac:dyDescent="0.75">
      <c r="A171" s="139">
        <f t="shared" si="6"/>
        <v>2038</v>
      </c>
      <c r="B171" s="149">
        <f t="shared" si="7"/>
        <v>14</v>
      </c>
      <c r="C171" s="148">
        <f t="shared" si="8"/>
        <v>162</v>
      </c>
      <c r="D171" s="147">
        <f>EDATE(Strambio!$D$40,$C171-1)</f>
        <v>50614</v>
      </c>
      <c r="E171" s="146">
        <f>SUMIFS(Strambio!$D:$D,Strambio!$B:$B,"Mutuo1",Strambio!$C:$C,"Tasso",Strambio!$E:$E,"&lt;="&amp;$D171,Strambio!$F:$F,"&gt;="&amp;$D171)</f>
        <v>2.7199999999999998E-2</v>
      </c>
      <c r="F171" s="140">
        <f>IF($C171&lt;=Strambio!$D$38*Strambio!$D$39,PMT($E171/Strambio!$D$38,Strambio!$D$38*Strambio!$D$39-$C170,-$K170),0)</f>
        <v>1128.0636871108836</v>
      </c>
      <c r="G171" s="142">
        <f>IF($C171&lt;=Strambio!$D$38*Strambio!$D$39,$K170*$E171/Strambio!$D$38,0)</f>
        <v>184.75473098125988</v>
      </c>
      <c r="H171" s="142">
        <f>IF($C171&lt;=Strambio!$D$38*Strambio!$D$39,$F171-$G171,0)</f>
        <v>943.30895612962377</v>
      </c>
      <c r="I171" s="145">
        <f>SUMIFS(Strambio!$D:$D,Strambio!$B:$B,"Mutuo1",Strambio!$C:$C,"Rimborso",Strambio!$E:$E,"&lt;="&amp;$D171,Strambio!$F:$F,"&gt;="&amp;$D171)</f>
        <v>0</v>
      </c>
      <c r="J171" s="143">
        <f>IF($C171&lt;=Strambio!$D$38*Strambio!$D$39,H171+I171,0)</f>
        <v>943.30895612962377</v>
      </c>
      <c r="K171" s="142">
        <f>IF($C171&lt;=Strambio!$D$38*Strambio!$D$39,($K170-$H171-$I171),0)</f>
        <v>80566.131182661513</v>
      </c>
      <c r="L171" s="144">
        <v>0</v>
      </c>
      <c r="M171" s="143">
        <f>IF($C171&lt;=Strambio!$D$38*Strambio!$D$39,$G171+$L171,0)</f>
        <v>184.75473098125988</v>
      </c>
      <c r="N171" s="142">
        <f>IF($C171&lt;=Strambio!$D$38*Strambio!$D$39,$N170+L171+$G171,0)</f>
        <v>54676.738494624893</v>
      </c>
      <c r="O171" s="141">
        <f>IF($C171&lt;=Strambio!$D$38*Strambio!$D$39,Strambio!$D$41,0)</f>
        <v>2.75</v>
      </c>
      <c r="P171" s="140">
        <f>IF($C171&lt;=Strambio!$D$38*Strambio!$D$39,($F171+$L171+O$10),0)</f>
        <v>1130.8136871108836</v>
      </c>
    </row>
    <row r="172" spans="1:16" x14ac:dyDescent="0.75">
      <c r="A172" s="139">
        <f t="shared" si="6"/>
        <v>2038</v>
      </c>
      <c r="B172" s="149">
        <f t="shared" si="7"/>
        <v>14</v>
      </c>
      <c r="C172" s="148">
        <f t="shared" si="8"/>
        <v>163</v>
      </c>
      <c r="D172" s="147">
        <f>EDATE(Strambio!$D$40,$C172-1)</f>
        <v>50645</v>
      </c>
      <c r="E172" s="146">
        <f>SUMIFS(Strambio!$D:$D,Strambio!$B:$B,"Mutuo1",Strambio!$C:$C,"Tasso",Strambio!$E:$E,"&lt;="&amp;$D172,Strambio!$F:$F,"&gt;="&amp;$D172)</f>
        <v>2.7199999999999998E-2</v>
      </c>
      <c r="F172" s="140">
        <f>IF($C172&lt;=Strambio!$D$38*Strambio!$D$39,PMT($E172/Strambio!$D$38,Strambio!$D$38*Strambio!$D$39-$C171,-$K171),0)</f>
        <v>1128.0636871108836</v>
      </c>
      <c r="G172" s="142">
        <f>IF($C172&lt;=Strambio!$D$38*Strambio!$D$39,$K171*$E172/Strambio!$D$38,0)</f>
        <v>182.61656401403275</v>
      </c>
      <c r="H172" s="142">
        <f>IF($C172&lt;=Strambio!$D$38*Strambio!$D$39,$F172-$G172,0)</f>
        <v>945.44712309685087</v>
      </c>
      <c r="I172" s="145">
        <f>SUMIFS(Strambio!$D:$D,Strambio!$B:$B,"Mutuo1",Strambio!$C:$C,"Rimborso",Strambio!$E:$E,"&lt;="&amp;$D172,Strambio!$F:$F,"&gt;="&amp;$D172)</f>
        <v>0</v>
      </c>
      <c r="J172" s="143">
        <f>IF($C172&lt;=Strambio!$D$38*Strambio!$D$39,H172+I172,0)</f>
        <v>945.44712309685087</v>
      </c>
      <c r="K172" s="142">
        <f>IF($C172&lt;=Strambio!$D$38*Strambio!$D$39,($K171-$H172-$I172),0)</f>
        <v>79620.684059564664</v>
      </c>
      <c r="L172" s="144">
        <v>0</v>
      </c>
      <c r="M172" s="143">
        <f>IF($C172&lt;=Strambio!$D$38*Strambio!$D$39,$G172+$L172,0)</f>
        <v>182.61656401403275</v>
      </c>
      <c r="N172" s="142">
        <f>IF($C172&lt;=Strambio!$D$38*Strambio!$D$39,$N171+L172+$G172,0)</f>
        <v>54859.355058638925</v>
      </c>
      <c r="O172" s="141">
        <f>IF($C172&lt;=Strambio!$D$38*Strambio!$D$39,Strambio!$D$41,0)</f>
        <v>2.75</v>
      </c>
      <c r="P172" s="140">
        <f>IF($C172&lt;=Strambio!$D$38*Strambio!$D$39,($F172+$L172+O$10),0)</f>
        <v>1130.8136871108836</v>
      </c>
    </row>
    <row r="173" spans="1:16" x14ac:dyDescent="0.75">
      <c r="A173" s="139">
        <f t="shared" si="6"/>
        <v>2038</v>
      </c>
      <c r="B173" s="149">
        <f t="shared" si="7"/>
        <v>14</v>
      </c>
      <c r="C173" s="148">
        <f t="shared" si="8"/>
        <v>164</v>
      </c>
      <c r="D173" s="147">
        <f>EDATE(Strambio!$D$40,$C173-1)</f>
        <v>50676</v>
      </c>
      <c r="E173" s="146">
        <f>SUMIFS(Strambio!$D:$D,Strambio!$B:$B,"Mutuo1",Strambio!$C:$C,"Tasso",Strambio!$E:$E,"&lt;="&amp;$D173,Strambio!$F:$F,"&gt;="&amp;$D173)</f>
        <v>2.7199999999999998E-2</v>
      </c>
      <c r="F173" s="140">
        <f>IF($C173&lt;=Strambio!$D$38*Strambio!$D$39,PMT($E173/Strambio!$D$38,Strambio!$D$38*Strambio!$D$39-$C172,-$K172),0)</f>
        <v>1128.0636871108836</v>
      </c>
      <c r="G173" s="142">
        <f>IF($C173&lt;=Strambio!$D$38*Strambio!$D$39,$K172*$E173/Strambio!$D$38,0)</f>
        <v>180.47355053501323</v>
      </c>
      <c r="H173" s="142">
        <f>IF($C173&lt;=Strambio!$D$38*Strambio!$D$39,$F173-$G173,0)</f>
        <v>947.59013657587036</v>
      </c>
      <c r="I173" s="145">
        <f>SUMIFS(Strambio!$D:$D,Strambio!$B:$B,"Mutuo1",Strambio!$C:$C,"Rimborso",Strambio!$E:$E,"&lt;="&amp;$D173,Strambio!$F:$F,"&gt;="&amp;$D173)</f>
        <v>0</v>
      </c>
      <c r="J173" s="143">
        <f>IF($C173&lt;=Strambio!$D$38*Strambio!$D$39,H173+I173,0)</f>
        <v>947.59013657587036</v>
      </c>
      <c r="K173" s="142">
        <f>IF($C173&lt;=Strambio!$D$38*Strambio!$D$39,($K172-$H173-$I173),0)</f>
        <v>78673.093922988788</v>
      </c>
      <c r="L173" s="144">
        <v>0</v>
      </c>
      <c r="M173" s="143">
        <f>IF($C173&lt;=Strambio!$D$38*Strambio!$D$39,$G173+$L173,0)</f>
        <v>180.47355053501323</v>
      </c>
      <c r="N173" s="142">
        <f>IF($C173&lt;=Strambio!$D$38*Strambio!$D$39,$N172+L173+$G173,0)</f>
        <v>55039.828609173936</v>
      </c>
      <c r="O173" s="141">
        <f>IF($C173&lt;=Strambio!$D$38*Strambio!$D$39,Strambio!$D$41,0)</f>
        <v>2.75</v>
      </c>
      <c r="P173" s="140">
        <f>IF($C173&lt;=Strambio!$D$38*Strambio!$D$39,($F173+$L173+O$10),0)</f>
        <v>1130.8136871108836</v>
      </c>
    </row>
    <row r="174" spans="1:16" x14ac:dyDescent="0.75">
      <c r="A174" s="139">
        <f t="shared" si="6"/>
        <v>2038</v>
      </c>
      <c r="B174" s="149">
        <f t="shared" si="7"/>
        <v>14</v>
      </c>
      <c r="C174" s="148">
        <f t="shared" si="8"/>
        <v>165</v>
      </c>
      <c r="D174" s="147">
        <f>EDATE(Strambio!$D$40,$C174-1)</f>
        <v>50706</v>
      </c>
      <c r="E174" s="146">
        <f>SUMIFS(Strambio!$D:$D,Strambio!$B:$B,"Mutuo1",Strambio!$C:$C,"Tasso",Strambio!$E:$E,"&lt;="&amp;$D174,Strambio!$F:$F,"&gt;="&amp;$D174)</f>
        <v>2.7199999999999998E-2</v>
      </c>
      <c r="F174" s="140">
        <f>IF($C174&lt;=Strambio!$D$38*Strambio!$D$39,PMT($E174/Strambio!$D$38,Strambio!$D$38*Strambio!$D$39-$C173,-$K173),0)</f>
        <v>1128.0636871108836</v>
      </c>
      <c r="G174" s="142">
        <f>IF($C174&lt;=Strambio!$D$38*Strambio!$D$39,$K173*$E174/Strambio!$D$38,0)</f>
        <v>178.32567955877457</v>
      </c>
      <c r="H174" s="142">
        <f>IF($C174&lt;=Strambio!$D$38*Strambio!$D$39,$F174-$G174,0)</f>
        <v>949.73800755210902</v>
      </c>
      <c r="I174" s="145">
        <f>SUMIFS(Strambio!$D:$D,Strambio!$B:$B,"Mutuo1",Strambio!$C:$C,"Rimborso",Strambio!$E:$E,"&lt;="&amp;$D174,Strambio!$F:$F,"&gt;="&amp;$D174)</f>
        <v>0</v>
      </c>
      <c r="J174" s="143">
        <f>IF($C174&lt;=Strambio!$D$38*Strambio!$D$39,H174+I174,0)</f>
        <v>949.73800755210902</v>
      </c>
      <c r="K174" s="142">
        <f>IF($C174&lt;=Strambio!$D$38*Strambio!$D$39,($K173-$H174-$I174),0)</f>
        <v>77723.355915436681</v>
      </c>
      <c r="L174" s="144">
        <v>0</v>
      </c>
      <c r="M174" s="143">
        <f>IF($C174&lt;=Strambio!$D$38*Strambio!$D$39,$G174+$L174,0)</f>
        <v>178.32567955877457</v>
      </c>
      <c r="N174" s="142">
        <f>IF($C174&lt;=Strambio!$D$38*Strambio!$D$39,$N173+L174+$G174,0)</f>
        <v>55218.154288732709</v>
      </c>
      <c r="O174" s="141">
        <f>IF($C174&lt;=Strambio!$D$38*Strambio!$D$39,Strambio!$D$41,0)</f>
        <v>2.75</v>
      </c>
      <c r="P174" s="140">
        <f>IF($C174&lt;=Strambio!$D$38*Strambio!$D$39,($F174+$L174+O$10),0)</f>
        <v>1130.8136871108836</v>
      </c>
    </row>
    <row r="175" spans="1:16" x14ac:dyDescent="0.75">
      <c r="A175" s="139">
        <f t="shared" si="6"/>
        <v>2038</v>
      </c>
      <c r="B175" s="149">
        <f t="shared" si="7"/>
        <v>14</v>
      </c>
      <c r="C175" s="148">
        <f t="shared" si="8"/>
        <v>166</v>
      </c>
      <c r="D175" s="147">
        <f>EDATE(Strambio!$D$40,$C175-1)</f>
        <v>50737</v>
      </c>
      <c r="E175" s="146">
        <f>SUMIFS(Strambio!$D:$D,Strambio!$B:$B,"Mutuo1",Strambio!$C:$C,"Tasso",Strambio!$E:$E,"&lt;="&amp;$D175,Strambio!$F:$F,"&gt;="&amp;$D175)</f>
        <v>2.7199999999999998E-2</v>
      </c>
      <c r="F175" s="140">
        <f>IF($C175&lt;=Strambio!$D$38*Strambio!$D$39,PMT($E175/Strambio!$D$38,Strambio!$D$38*Strambio!$D$39-$C174,-$K174),0)</f>
        <v>1128.0636871108838</v>
      </c>
      <c r="G175" s="142">
        <f>IF($C175&lt;=Strambio!$D$38*Strambio!$D$39,$K174*$E175/Strambio!$D$38,0)</f>
        <v>176.17294007498981</v>
      </c>
      <c r="H175" s="142">
        <f>IF($C175&lt;=Strambio!$D$38*Strambio!$D$39,$F175-$G175,0)</f>
        <v>951.89074703589404</v>
      </c>
      <c r="I175" s="145">
        <f>SUMIFS(Strambio!$D:$D,Strambio!$B:$B,"Mutuo1",Strambio!$C:$C,"Rimborso",Strambio!$E:$E,"&lt;="&amp;$D175,Strambio!$F:$F,"&gt;="&amp;$D175)</f>
        <v>0</v>
      </c>
      <c r="J175" s="143">
        <f>IF($C175&lt;=Strambio!$D$38*Strambio!$D$39,H175+I175,0)</f>
        <v>951.89074703589404</v>
      </c>
      <c r="K175" s="142">
        <f>IF($C175&lt;=Strambio!$D$38*Strambio!$D$39,($K174-$H175-$I175),0)</f>
        <v>76771.465168400784</v>
      </c>
      <c r="L175" s="144">
        <v>0</v>
      </c>
      <c r="M175" s="143">
        <f>IF($C175&lt;=Strambio!$D$38*Strambio!$D$39,$G175+$L175,0)</f>
        <v>176.17294007498981</v>
      </c>
      <c r="N175" s="142">
        <f>IF($C175&lt;=Strambio!$D$38*Strambio!$D$39,$N174+L175+$G175,0)</f>
        <v>55394.327228807699</v>
      </c>
      <c r="O175" s="141">
        <f>IF($C175&lt;=Strambio!$D$38*Strambio!$D$39,Strambio!$D$41,0)</f>
        <v>2.75</v>
      </c>
      <c r="P175" s="140">
        <f>IF($C175&lt;=Strambio!$D$38*Strambio!$D$39,($F175+$L175+O$10),0)</f>
        <v>1130.8136871108838</v>
      </c>
    </row>
    <row r="176" spans="1:16" x14ac:dyDescent="0.75">
      <c r="A176" s="139">
        <f t="shared" si="6"/>
        <v>2038</v>
      </c>
      <c r="B176" s="149">
        <f t="shared" si="7"/>
        <v>14</v>
      </c>
      <c r="C176" s="148">
        <f t="shared" si="8"/>
        <v>167</v>
      </c>
      <c r="D176" s="147">
        <f>EDATE(Strambio!$D$40,$C176-1)</f>
        <v>50767</v>
      </c>
      <c r="E176" s="146">
        <f>SUMIFS(Strambio!$D:$D,Strambio!$B:$B,"Mutuo1",Strambio!$C:$C,"Tasso",Strambio!$E:$E,"&lt;="&amp;$D176,Strambio!$F:$F,"&gt;="&amp;$D176)</f>
        <v>2.7199999999999998E-2</v>
      </c>
      <c r="F176" s="140">
        <f>IF($C176&lt;=Strambio!$D$38*Strambio!$D$39,PMT($E176/Strambio!$D$38,Strambio!$D$38*Strambio!$D$39-$C175,-$K175),0)</f>
        <v>1128.0636871108836</v>
      </c>
      <c r="G176" s="142">
        <f>IF($C176&lt;=Strambio!$D$38*Strambio!$D$39,$K175*$E176/Strambio!$D$38,0)</f>
        <v>174.01532104837509</v>
      </c>
      <c r="H176" s="142">
        <f>IF($C176&lt;=Strambio!$D$38*Strambio!$D$39,$F176-$G176,0)</f>
        <v>954.04836606250853</v>
      </c>
      <c r="I176" s="145">
        <f>SUMIFS(Strambio!$D:$D,Strambio!$B:$B,"Mutuo1",Strambio!$C:$C,"Rimborso",Strambio!$E:$E,"&lt;="&amp;$D176,Strambio!$F:$F,"&gt;="&amp;$D176)</f>
        <v>0</v>
      </c>
      <c r="J176" s="143">
        <f>IF($C176&lt;=Strambio!$D$38*Strambio!$D$39,H176+I176,0)</f>
        <v>954.04836606250853</v>
      </c>
      <c r="K176" s="142">
        <f>IF($C176&lt;=Strambio!$D$38*Strambio!$D$39,($K175-$H176-$I176),0)</f>
        <v>75817.416802338281</v>
      </c>
      <c r="L176" s="144">
        <v>0</v>
      </c>
      <c r="M176" s="143">
        <f>IF($C176&lt;=Strambio!$D$38*Strambio!$D$39,$G176+$L176,0)</f>
        <v>174.01532104837509</v>
      </c>
      <c r="N176" s="142">
        <f>IF($C176&lt;=Strambio!$D$38*Strambio!$D$39,$N175+L176+$G176,0)</f>
        <v>55568.342549856075</v>
      </c>
      <c r="O176" s="141">
        <f>IF($C176&lt;=Strambio!$D$38*Strambio!$D$39,Strambio!$D$41,0)</f>
        <v>2.75</v>
      </c>
      <c r="P176" s="140">
        <f>IF($C176&lt;=Strambio!$D$38*Strambio!$D$39,($F176+$L176+O$10),0)</f>
        <v>1130.8136871108836</v>
      </c>
    </row>
    <row r="177" spans="1:16" x14ac:dyDescent="0.75">
      <c r="A177" s="139">
        <f t="shared" si="6"/>
        <v>2039</v>
      </c>
      <c r="B177" s="149">
        <f t="shared" si="7"/>
        <v>14</v>
      </c>
      <c r="C177" s="148">
        <f t="shared" si="8"/>
        <v>168</v>
      </c>
      <c r="D177" s="147">
        <f>EDATE(Strambio!$D$40,$C177-1)</f>
        <v>50798</v>
      </c>
      <c r="E177" s="146">
        <f>SUMIFS(Strambio!$D:$D,Strambio!$B:$B,"Mutuo1",Strambio!$C:$C,"Tasso",Strambio!$E:$E,"&lt;="&amp;$D177,Strambio!$F:$F,"&gt;="&amp;$D177)</f>
        <v>2.7199999999999998E-2</v>
      </c>
      <c r="F177" s="140">
        <f>IF($C177&lt;=Strambio!$D$38*Strambio!$D$39,PMT($E177/Strambio!$D$38,Strambio!$D$38*Strambio!$D$39-$C176,-$K176),0)</f>
        <v>1128.0636871108836</v>
      </c>
      <c r="G177" s="142">
        <f>IF($C177&lt;=Strambio!$D$38*Strambio!$D$39,$K176*$E177/Strambio!$D$38,0)</f>
        <v>171.85281141863342</v>
      </c>
      <c r="H177" s="142">
        <f>IF($C177&lt;=Strambio!$D$38*Strambio!$D$39,$F177-$G177,0)</f>
        <v>956.21087569225017</v>
      </c>
      <c r="I177" s="145">
        <f>SUMIFS(Strambio!$D:$D,Strambio!$B:$B,"Mutuo1",Strambio!$C:$C,"Rimborso",Strambio!$E:$E,"&lt;="&amp;$D177,Strambio!$F:$F,"&gt;="&amp;$D177)</f>
        <v>0</v>
      </c>
      <c r="J177" s="143">
        <f>IF($C177&lt;=Strambio!$D$38*Strambio!$D$39,H177+I177,0)</f>
        <v>956.21087569225017</v>
      </c>
      <c r="K177" s="142">
        <f>IF($C177&lt;=Strambio!$D$38*Strambio!$D$39,($K176-$H177-$I177),0)</f>
        <v>74861.205926646027</v>
      </c>
      <c r="L177" s="144">
        <v>0</v>
      </c>
      <c r="M177" s="143">
        <f>IF($C177&lt;=Strambio!$D$38*Strambio!$D$39,$G177+$L177,0)</f>
        <v>171.85281141863342</v>
      </c>
      <c r="N177" s="142">
        <f>IF($C177&lt;=Strambio!$D$38*Strambio!$D$39,$N176+L177+$G177,0)</f>
        <v>55740.195361274709</v>
      </c>
      <c r="O177" s="141">
        <f>IF($C177&lt;=Strambio!$D$38*Strambio!$D$39,Strambio!$D$41,0)</f>
        <v>2.75</v>
      </c>
      <c r="P177" s="140">
        <f>IF($C177&lt;=Strambio!$D$38*Strambio!$D$39,($F177+$L177+O$10),0)</f>
        <v>1130.8136871108836</v>
      </c>
    </row>
    <row r="178" spans="1:16" x14ac:dyDescent="0.75">
      <c r="A178" s="139">
        <f t="shared" si="6"/>
        <v>2039</v>
      </c>
      <c r="B178" s="149">
        <f t="shared" si="7"/>
        <v>15</v>
      </c>
      <c r="C178" s="148">
        <f t="shared" si="8"/>
        <v>169</v>
      </c>
      <c r="D178" s="147">
        <f>EDATE(Strambio!$D$40,$C178-1)</f>
        <v>50829</v>
      </c>
      <c r="E178" s="146">
        <f>SUMIFS(Strambio!$D:$D,Strambio!$B:$B,"Mutuo1",Strambio!$C:$C,"Tasso",Strambio!$E:$E,"&lt;="&amp;$D178,Strambio!$F:$F,"&gt;="&amp;$D178)</f>
        <v>2.7199999999999998E-2</v>
      </c>
      <c r="F178" s="140">
        <f>IF($C178&lt;=Strambio!$D$38*Strambio!$D$39,PMT($E178/Strambio!$D$38,Strambio!$D$38*Strambio!$D$39-$C177,-$K177),0)</f>
        <v>1128.0636871108836</v>
      </c>
      <c r="G178" s="142">
        <f>IF($C178&lt;=Strambio!$D$38*Strambio!$D$39,$K177*$E178/Strambio!$D$38,0)</f>
        <v>169.68540010039766</v>
      </c>
      <c r="H178" s="142">
        <f>IF($C178&lt;=Strambio!$D$38*Strambio!$D$39,$F178-$G178,0)</f>
        <v>958.37828701048602</v>
      </c>
      <c r="I178" s="145">
        <f>SUMIFS(Strambio!$D:$D,Strambio!$B:$B,"Mutuo1",Strambio!$C:$C,"Rimborso",Strambio!$E:$E,"&lt;="&amp;$D178,Strambio!$F:$F,"&gt;="&amp;$D178)</f>
        <v>0</v>
      </c>
      <c r="J178" s="143">
        <f>IF($C178&lt;=Strambio!$D$38*Strambio!$D$39,H178+I178,0)</f>
        <v>958.37828701048602</v>
      </c>
      <c r="K178" s="142">
        <f>IF($C178&lt;=Strambio!$D$38*Strambio!$D$39,($K177-$H178-$I178),0)</f>
        <v>73902.827639635536</v>
      </c>
      <c r="L178" s="144">
        <v>0</v>
      </c>
      <c r="M178" s="143">
        <f>IF($C178&lt;=Strambio!$D$38*Strambio!$D$39,$G178+$L178,0)</f>
        <v>169.68540010039766</v>
      </c>
      <c r="N178" s="142">
        <f>IF($C178&lt;=Strambio!$D$38*Strambio!$D$39,$N177+L178+$G178,0)</f>
        <v>55909.880761375105</v>
      </c>
      <c r="O178" s="141">
        <f>IF($C178&lt;=Strambio!$D$38*Strambio!$D$39,Strambio!$D$41,0)</f>
        <v>2.75</v>
      </c>
      <c r="P178" s="140">
        <f>IF($C178&lt;=Strambio!$D$38*Strambio!$D$39,($F178+$L178+O$10),0)</f>
        <v>1130.8136871108836</v>
      </c>
    </row>
    <row r="179" spans="1:16" x14ac:dyDescent="0.75">
      <c r="A179" s="139">
        <f t="shared" si="6"/>
        <v>2039</v>
      </c>
      <c r="B179" s="149">
        <f t="shared" si="7"/>
        <v>15</v>
      </c>
      <c r="C179" s="148">
        <f t="shared" si="8"/>
        <v>170</v>
      </c>
      <c r="D179" s="147">
        <f>EDATE(Strambio!$D$40,$C179-1)</f>
        <v>50857</v>
      </c>
      <c r="E179" s="146">
        <f>SUMIFS(Strambio!$D:$D,Strambio!$B:$B,"Mutuo1",Strambio!$C:$C,"Tasso",Strambio!$E:$E,"&lt;="&amp;$D179,Strambio!$F:$F,"&gt;="&amp;$D179)</f>
        <v>2.7199999999999998E-2</v>
      </c>
      <c r="F179" s="140">
        <f>IF($C179&lt;=Strambio!$D$38*Strambio!$D$39,PMT($E179/Strambio!$D$38,Strambio!$D$38*Strambio!$D$39-$C178,-$K178),0)</f>
        <v>1128.0636871108834</v>
      </c>
      <c r="G179" s="142">
        <f>IF($C179&lt;=Strambio!$D$38*Strambio!$D$39,$K178*$E179/Strambio!$D$38,0)</f>
        <v>167.51307598317388</v>
      </c>
      <c r="H179" s="142">
        <f>IF($C179&lt;=Strambio!$D$38*Strambio!$D$39,$F179-$G179,0)</f>
        <v>960.55061112770954</v>
      </c>
      <c r="I179" s="145">
        <f>SUMIFS(Strambio!$D:$D,Strambio!$B:$B,"Mutuo1",Strambio!$C:$C,"Rimborso",Strambio!$E:$E,"&lt;="&amp;$D179,Strambio!$F:$F,"&gt;="&amp;$D179)</f>
        <v>0</v>
      </c>
      <c r="J179" s="143">
        <f>IF($C179&lt;=Strambio!$D$38*Strambio!$D$39,H179+I179,0)</f>
        <v>960.55061112770954</v>
      </c>
      <c r="K179" s="142">
        <f>IF($C179&lt;=Strambio!$D$38*Strambio!$D$39,($K178-$H179-$I179),0)</f>
        <v>72942.27702850783</v>
      </c>
      <c r="L179" s="144">
        <v>0</v>
      </c>
      <c r="M179" s="143">
        <f>IF($C179&lt;=Strambio!$D$38*Strambio!$D$39,$G179+$L179,0)</f>
        <v>167.51307598317388</v>
      </c>
      <c r="N179" s="142">
        <f>IF($C179&lt;=Strambio!$D$38*Strambio!$D$39,$N178+L179+$G179,0)</f>
        <v>56077.393837358279</v>
      </c>
      <c r="O179" s="141">
        <f>IF($C179&lt;=Strambio!$D$38*Strambio!$D$39,Strambio!$D$41,0)</f>
        <v>2.75</v>
      </c>
      <c r="P179" s="140">
        <f>IF($C179&lt;=Strambio!$D$38*Strambio!$D$39,($F179+$L179+O$10),0)</f>
        <v>1130.8136871108834</v>
      </c>
    </row>
    <row r="180" spans="1:16" x14ac:dyDescent="0.75">
      <c r="A180" s="139">
        <f t="shared" si="6"/>
        <v>2039</v>
      </c>
      <c r="B180" s="149">
        <f t="shared" si="7"/>
        <v>15</v>
      </c>
      <c r="C180" s="148">
        <f t="shared" si="8"/>
        <v>171</v>
      </c>
      <c r="D180" s="147">
        <f>EDATE(Strambio!$D$40,$C180-1)</f>
        <v>50888</v>
      </c>
      <c r="E180" s="146">
        <f>SUMIFS(Strambio!$D:$D,Strambio!$B:$B,"Mutuo1",Strambio!$C:$C,"Tasso",Strambio!$E:$E,"&lt;="&amp;$D180,Strambio!$F:$F,"&gt;="&amp;$D180)</f>
        <v>2.7199999999999998E-2</v>
      </c>
      <c r="F180" s="140">
        <f>IF($C180&lt;=Strambio!$D$38*Strambio!$D$39,PMT($E180/Strambio!$D$38,Strambio!$D$38*Strambio!$D$39-$C179,-$K179),0)</f>
        <v>1128.0636871108836</v>
      </c>
      <c r="G180" s="142">
        <f>IF($C180&lt;=Strambio!$D$38*Strambio!$D$39,$K179*$E180/Strambio!$D$38,0)</f>
        <v>165.3358279312844</v>
      </c>
      <c r="H180" s="142">
        <f>IF($C180&lt;=Strambio!$D$38*Strambio!$D$39,$F180-$G180,0)</f>
        <v>962.72785917959925</v>
      </c>
      <c r="I180" s="145">
        <f>SUMIFS(Strambio!$D:$D,Strambio!$B:$B,"Mutuo1",Strambio!$C:$C,"Rimborso",Strambio!$E:$E,"&lt;="&amp;$D180,Strambio!$F:$F,"&gt;="&amp;$D180)</f>
        <v>0</v>
      </c>
      <c r="J180" s="143">
        <f>IF($C180&lt;=Strambio!$D$38*Strambio!$D$39,H180+I180,0)</f>
        <v>962.72785917959925</v>
      </c>
      <c r="K180" s="142">
        <f>IF($C180&lt;=Strambio!$D$38*Strambio!$D$39,($K179-$H180-$I180),0)</f>
        <v>71979.549169328224</v>
      </c>
      <c r="L180" s="144">
        <v>0</v>
      </c>
      <c r="M180" s="143">
        <f>IF($C180&lt;=Strambio!$D$38*Strambio!$D$39,$G180+$L180,0)</f>
        <v>165.3358279312844</v>
      </c>
      <c r="N180" s="142">
        <f>IF($C180&lt;=Strambio!$D$38*Strambio!$D$39,$N179+L180+$G180,0)</f>
        <v>56242.72966528956</v>
      </c>
      <c r="O180" s="141">
        <f>IF($C180&lt;=Strambio!$D$38*Strambio!$D$39,Strambio!$D$41,0)</f>
        <v>2.75</v>
      </c>
      <c r="P180" s="140">
        <f>IF($C180&lt;=Strambio!$D$38*Strambio!$D$39,($F180+$L180+O$10),0)</f>
        <v>1130.8136871108836</v>
      </c>
    </row>
    <row r="181" spans="1:16" x14ac:dyDescent="0.75">
      <c r="A181" s="139">
        <f t="shared" si="6"/>
        <v>2039</v>
      </c>
      <c r="B181" s="149">
        <f t="shared" si="7"/>
        <v>15</v>
      </c>
      <c r="C181" s="148">
        <f t="shared" si="8"/>
        <v>172</v>
      </c>
      <c r="D181" s="147">
        <f>EDATE(Strambio!$D$40,$C181-1)</f>
        <v>50918</v>
      </c>
      <c r="E181" s="146">
        <f>SUMIFS(Strambio!$D:$D,Strambio!$B:$B,"Mutuo1",Strambio!$C:$C,"Tasso",Strambio!$E:$E,"&lt;="&amp;$D181,Strambio!$F:$F,"&gt;="&amp;$D181)</f>
        <v>2.7199999999999998E-2</v>
      </c>
      <c r="F181" s="140">
        <f>IF($C181&lt;=Strambio!$D$38*Strambio!$D$39,PMT($E181/Strambio!$D$38,Strambio!$D$38*Strambio!$D$39-$C180,-$K180),0)</f>
        <v>1128.0636871108834</v>
      </c>
      <c r="G181" s="142">
        <f>IF($C181&lt;=Strambio!$D$38*Strambio!$D$39,$K180*$E181/Strambio!$D$38,0)</f>
        <v>163.15364478381062</v>
      </c>
      <c r="H181" s="142">
        <f>IF($C181&lt;=Strambio!$D$38*Strambio!$D$39,$F181-$G181,0)</f>
        <v>964.9100423270728</v>
      </c>
      <c r="I181" s="145">
        <f>SUMIFS(Strambio!$D:$D,Strambio!$B:$B,"Mutuo1",Strambio!$C:$C,"Rimborso",Strambio!$E:$E,"&lt;="&amp;$D181,Strambio!$F:$F,"&gt;="&amp;$D181)</f>
        <v>0</v>
      </c>
      <c r="J181" s="143">
        <f>IF($C181&lt;=Strambio!$D$38*Strambio!$D$39,H181+I181,0)</f>
        <v>964.9100423270728</v>
      </c>
      <c r="K181" s="142">
        <f>IF($C181&lt;=Strambio!$D$38*Strambio!$D$39,($K180-$H181-$I181),0)</f>
        <v>71014.639127001152</v>
      </c>
      <c r="L181" s="144">
        <v>0</v>
      </c>
      <c r="M181" s="143">
        <f>IF($C181&lt;=Strambio!$D$38*Strambio!$D$39,$G181+$L181,0)</f>
        <v>163.15364478381062</v>
      </c>
      <c r="N181" s="142">
        <f>IF($C181&lt;=Strambio!$D$38*Strambio!$D$39,$N180+L181+$G181,0)</f>
        <v>56405.883310073368</v>
      </c>
      <c r="O181" s="141">
        <f>IF($C181&lt;=Strambio!$D$38*Strambio!$D$39,Strambio!$D$41,0)</f>
        <v>2.75</v>
      </c>
      <c r="P181" s="140">
        <f>IF($C181&lt;=Strambio!$D$38*Strambio!$D$39,($F181+$L181+O$10),0)</f>
        <v>1130.8136871108834</v>
      </c>
    </row>
    <row r="182" spans="1:16" x14ac:dyDescent="0.75">
      <c r="A182" s="139">
        <f t="shared" si="6"/>
        <v>2039</v>
      </c>
      <c r="B182" s="149">
        <f t="shared" si="7"/>
        <v>15</v>
      </c>
      <c r="C182" s="148">
        <f t="shared" si="8"/>
        <v>173</v>
      </c>
      <c r="D182" s="147">
        <f>EDATE(Strambio!$D$40,$C182-1)</f>
        <v>50949</v>
      </c>
      <c r="E182" s="146">
        <f>SUMIFS(Strambio!$D:$D,Strambio!$B:$B,"Mutuo1",Strambio!$C:$C,"Tasso",Strambio!$E:$E,"&lt;="&amp;$D182,Strambio!$F:$F,"&gt;="&amp;$D182)</f>
        <v>2.7199999999999998E-2</v>
      </c>
      <c r="F182" s="140">
        <f>IF($C182&lt;=Strambio!$D$38*Strambio!$D$39,PMT($E182/Strambio!$D$38,Strambio!$D$38*Strambio!$D$39-$C181,-$K181),0)</f>
        <v>1128.0636871108836</v>
      </c>
      <c r="G182" s="142">
        <f>IF($C182&lt;=Strambio!$D$38*Strambio!$D$39,$K181*$E182/Strambio!$D$38,0)</f>
        <v>160.96651535453594</v>
      </c>
      <c r="H182" s="142">
        <f>IF($C182&lt;=Strambio!$D$38*Strambio!$D$39,$F182-$G182,0)</f>
        <v>967.09717175634773</v>
      </c>
      <c r="I182" s="145">
        <f>SUMIFS(Strambio!$D:$D,Strambio!$B:$B,"Mutuo1",Strambio!$C:$C,"Rimborso",Strambio!$E:$E,"&lt;="&amp;$D182,Strambio!$F:$F,"&gt;="&amp;$D182)</f>
        <v>0</v>
      </c>
      <c r="J182" s="143">
        <f>IF($C182&lt;=Strambio!$D$38*Strambio!$D$39,H182+I182,0)</f>
        <v>967.09717175634773</v>
      </c>
      <c r="K182" s="142">
        <f>IF($C182&lt;=Strambio!$D$38*Strambio!$D$39,($K181-$H182-$I182),0)</f>
        <v>70047.5419552448</v>
      </c>
      <c r="L182" s="144">
        <v>0</v>
      </c>
      <c r="M182" s="143">
        <f>IF($C182&lt;=Strambio!$D$38*Strambio!$D$39,$G182+$L182,0)</f>
        <v>160.96651535453594</v>
      </c>
      <c r="N182" s="142">
        <f>IF($C182&lt;=Strambio!$D$38*Strambio!$D$39,$N181+L182+$G182,0)</f>
        <v>56566.849825427904</v>
      </c>
      <c r="O182" s="141">
        <f>IF($C182&lt;=Strambio!$D$38*Strambio!$D$39,Strambio!$D$41,0)</f>
        <v>2.75</v>
      </c>
      <c r="P182" s="140">
        <f>IF($C182&lt;=Strambio!$D$38*Strambio!$D$39,($F182+$L182+O$10),0)</f>
        <v>1130.8136871108836</v>
      </c>
    </row>
    <row r="183" spans="1:16" x14ac:dyDescent="0.75">
      <c r="A183" s="139">
        <f t="shared" si="6"/>
        <v>2039</v>
      </c>
      <c r="B183" s="149">
        <f t="shared" si="7"/>
        <v>15</v>
      </c>
      <c r="C183" s="148">
        <f t="shared" si="8"/>
        <v>174</v>
      </c>
      <c r="D183" s="147">
        <f>EDATE(Strambio!$D$40,$C183-1)</f>
        <v>50979</v>
      </c>
      <c r="E183" s="146">
        <f>SUMIFS(Strambio!$D:$D,Strambio!$B:$B,"Mutuo1",Strambio!$C:$C,"Tasso",Strambio!$E:$E,"&lt;="&amp;$D183,Strambio!$F:$F,"&gt;="&amp;$D183)</f>
        <v>2.7199999999999998E-2</v>
      </c>
      <c r="F183" s="140">
        <f>IF($C183&lt;=Strambio!$D$38*Strambio!$D$39,PMT($E183/Strambio!$D$38,Strambio!$D$38*Strambio!$D$39-$C182,-$K182),0)</f>
        <v>1128.0636871108834</v>
      </c>
      <c r="G183" s="142">
        <f>IF($C183&lt;=Strambio!$D$38*Strambio!$D$39,$K182*$E183/Strambio!$D$38,0)</f>
        <v>158.7744284318882</v>
      </c>
      <c r="H183" s="142">
        <f>IF($C183&lt;=Strambio!$D$38*Strambio!$D$39,$F183-$G183,0)</f>
        <v>969.28925867899522</v>
      </c>
      <c r="I183" s="145">
        <f>SUMIFS(Strambio!$D:$D,Strambio!$B:$B,"Mutuo1",Strambio!$C:$C,"Rimborso",Strambio!$E:$E,"&lt;="&amp;$D183,Strambio!$F:$F,"&gt;="&amp;$D183)</f>
        <v>0</v>
      </c>
      <c r="J183" s="143">
        <f>IF($C183&lt;=Strambio!$D$38*Strambio!$D$39,H183+I183,0)</f>
        <v>969.28925867899522</v>
      </c>
      <c r="K183" s="142">
        <f>IF($C183&lt;=Strambio!$D$38*Strambio!$D$39,($K182-$H183-$I183),0)</f>
        <v>69078.252696565803</v>
      </c>
      <c r="L183" s="144">
        <v>0</v>
      </c>
      <c r="M183" s="143">
        <f>IF($C183&lt;=Strambio!$D$38*Strambio!$D$39,$G183+$L183,0)</f>
        <v>158.7744284318882</v>
      </c>
      <c r="N183" s="142">
        <f>IF($C183&lt;=Strambio!$D$38*Strambio!$D$39,$N182+L183+$G183,0)</f>
        <v>56725.624253859794</v>
      </c>
      <c r="O183" s="141">
        <f>IF($C183&lt;=Strambio!$D$38*Strambio!$D$39,Strambio!$D$41,0)</f>
        <v>2.75</v>
      </c>
      <c r="P183" s="140">
        <f>IF($C183&lt;=Strambio!$D$38*Strambio!$D$39,($F183+$L183+O$10),0)</f>
        <v>1130.8136871108834</v>
      </c>
    </row>
    <row r="184" spans="1:16" x14ac:dyDescent="0.75">
      <c r="A184" s="139">
        <f t="shared" si="6"/>
        <v>2039</v>
      </c>
      <c r="B184" s="149">
        <f t="shared" si="7"/>
        <v>15</v>
      </c>
      <c r="C184" s="148">
        <f t="shared" si="8"/>
        <v>175</v>
      </c>
      <c r="D184" s="147">
        <f>EDATE(Strambio!$D$40,$C184-1)</f>
        <v>51010</v>
      </c>
      <c r="E184" s="146">
        <f>SUMIFS(Strambio!$D:$D,Strambio!$B:$B,"Mutuo1",Strambio!$C:$C,"Tasso",Strambio!$E:$E,"&lt;="&amp;$D184,Strambio!$F:$F,"&gt;="&amp;$D184)</f>
        <v>2.7199999999999998E-2</v>
      </c>
      <c r="F184" s="140">
        <f>IF($C184&lt;=Strambio!$D$38*Strambio!$D$39,PMT($E184/Strambio!$D$38,Strambio!$D$38*Strambio!$D$39-$C183,-$K183),0)</f>
        <v>1128.0636871108834</v>
      </c>
      <c r="G184" s="142">
        <f>IF($C184&lt;=Strambio!$D$38*Strambio!$D$39,$K183*$E184/Strambio!$D$38,0)</f>
        <v>156.57737277888248</v>
      </c>
      <c r="H184" s="142">
        <f>IF($C184&lt;=Strambio!$D$38*Strambio!$D$39,$F184-$G184,0)</f>
        <v>971.48631433200092</v>
      </c>
      <c r="I184" s="145">
        <f>SUMIFS(Strambio!$D:$D,Strambio!$B:$B,"Mutuo1",Strambio!$C:$C,"Rimborso",Strambio!$E:$E,"&lt;="&amp;$D184,Strambio!$F:$F,"&gt;="&amp;$D184)</f>
        <v>0</v>
      </c>
      <c r="J184" s="143">
        <f>IF($C184&lt;=Strambio!$D$38*Strambio!$D$39,H184+I184,0)</f>
        <v>971.48631433200092</v>
      </c>
      <c r="K184" s="142">
        <f>IF($C184&lt;=Strambio!$D$38*Strambio!$D$39,($K183-$H184-$I184),0)</f>
        <v>68106.766382233807</v>
      </c>
      <c r="L184" s="144">
        <v>0</v>
      </c>
      <c r="M184" s="143">
        <f>IF($C184&lt;=Strambio!$D$38*Strambio!$D$39,$G184+$L184,0)</f>
        <v>156.57737277888248</v>
      </c>
      <c r="N184" s="142">
        <f>IF($C184&lt;=Strambio!$D$38*Strambio!$D$39,$N183+L184+$G184,0)</f>
        <v>56882.201626638678</v>
      </c>
      <c r="O184" s="141">
        <f>IF($C184&lt;=Strambio!$D$38*Strambio!$D$39,Strambio!$D$41,0)</f>
        <v>2.75</v>
      </c>
      <c r="P184" s="140">
        <f>IF($C184&lt;=Strambio!$D$38*Strambio!$D$39,($F184+$L184+O$10),0)</f>
        <v>1130.8136871108834</v>
      </c>
    </row>
    <row r="185" spans="1:16" x14ac:dyDescent="0.75">
      <c r="A185" s="139">
        <f t="shared" si="6"/>
        <v>2039</v>
      </c>
      <c r="B185" s="149">
        <f t="shared" si="7"/>
        <v>15</v>
      </c>
      <c r="C185" s="148">
        <f t="shared" si="8"/>
        <v>176</v>
      </c>
      <c r="D185" s="147">
        <f>EDATE(Strambio!$D$40,$C185-1)</f>
        <v>51041</v>
      </c>
      <c r="E185" s="146">
        <f>SUMIFS(Strambio!$D:$D,Strambio!$B:$B,"Mutuo1",Strambio!$C:$C,"Tasso",Strambio!$E:$E,"&lt;="&amp;$D185,Strambio!$F:$F,"&gt;="&amp;$D185)</f>
        <v>2.7199999999999998E-2</v>
      </c>
      <c r="F185" s="140">
        <f>IF($C185&lt;=Strambio!$D$38*Strambio!$D$39,PMT($E185/Strambio!$D$38,Strambio!$D$38*Strambio!$D$39-$C184,-$K184),0)</f>
        <v>1128.0636871108836</v>
      </c>
      <c r="G185" s="142">
        <f>IF($C185&lt;=Strambio!$D$38*Strambio!$D$39,$K184*$E185/Strambio!$D$38,0)</f>
        <v>154.37533713306328</v>
      </c>
      <c r="H185" s="142">
        <f>IF($C185&lt;=Strambio!$D$38*Strambio!$D$39,$F185-$G185,0)</f>
        <v>973.68834997782028</v>
      </c>
      <c r="I185" s="145">
        <f>SUMIFS(Strambio!$D:$D,Strambio!$B:$B,"Mutuo1",Strambio!$C:$C,"Rimborso",Strambio!$E:$E,"&lt;="&amp;$D185,Strambio!$F:$F,"&gt;="&amp;$D185)</f>
        <v>0</v>
      </c>
      <c r="J185" s="143">
        <f>IF($C185&lt;=Strambio!$D$38*Strambio!$D$39,H185+I185,0)</f>
        <v>973.68834997782028</v>
      </c>
      <c r="K185" s="142">
        <f>IF($C185&lt;=Strambio!$D$38*Strambio!$D$39,($K184-$H185-$I185),0)</f>
        <v>67133.078032255988</v>
      </c>
      <c r="L185" s="144">
        <v>0</v>
      </c>
      <c r="M185" s="143">
        <f>IF($C185&lt;=Strambio!$D$38*Strambio!$D$39,$G185+$L185,0)</f>
        <v>154.37533713306328</v>
      </c>
      <c r="N185" s="142">
        <f>IF($C185&lt;=Strambio!$D$38*Strambio!$D$39,$N184+L185+$G185,0)</f>
        <v>57036.576963771739</v>
      </c>
      <c r="O185" s="141">
        <f>IF($C185&lt;=Strambio!$D$38*Strambio!$D$39,Strambio!$D$41,0)</f>
        <v>2.75</v>
      </c>
      <c r="P185" s="140">
        <f>IF($C185&lt;=Strambio!$D$38*Strambio!$D$39,($F185+$L185+O$10),0)</f>
        <v>1130.8136871108836</v>
      </c>
    </row>
    <row r="186" spans="1:16" x14ac:dyDescent="0.75">
      <c r="A186" s="139">
        <f t="shared" si="6"/>
        <v>2039</v>
      </c>
      <c r="B186" s="149">
        <f t="shared" si="7"/>
        <v>15</v>
      </c>
      <c r="C186" s="148">
        <f t="shared" si="8"/>
        <v>177</v>
      </c>
      <c r="D186" s="147">
        <f>EDATE(Strambio!$D$40,$C186-1)</f>
        <v>51071</v>
      </c>
      <c r="E186" s="146">
        <f>SUMIFS(Strambio!$D:$D,Strambio!$B:$B,"Mutuo1",Strambio!$C:$C,"Tasso",Strambio!$E:$E,"&lt;="&amp;$D186,Strambio!$F:$F,"&gt;="&amp;$D186)</f>
        <v>2.7199999999999998E-2</v>
      </c>
      <c r="F186" s="140">
        <f>IF($C186&lt;=Strambio!$D$38*Strambio!$D$39,PMT($E186/Strambio!$D$38,Strambio!$D$38*Strambio!$D$39-$C185,-$K185),0)</f>
        <v>1128.0636871108836</v>
      </c>
      <c r="G186" s="142">
        <f>IF($C186&lt;=Strambio!$D$38*Strambio!$D$39,$K185*$E186/Strambio!$D$38,0)</f>
        <v>152.1683102064469</v>
      </c>
      <c r="H186" s="142">
        <f>IF($C186&lt;=Strambio!$D$38*Strambio!$D$39,$F186-$G186,0)</f>
        <v>975.89537690443672</v>
      </c>
      <c r="I186" s="145">
        <f>SUMIFS(Strambio!$D:$D,Strambio!$B:$B,"Mutuo1",Strambio!$C:$C,"Rimborso",Strambio!$E:$E,"&lt;="&amp;$D186,Strambio!$F:$F,"&gt;="&amp;$D186)</f>
        <v>0</v>
      </c>
      <c r="J186" s="143">
        <f>IF($C186&lt;=Strambio!$D$38*Strambio!$D$39,H186+I186,0)</f>
        <v>975.89537690443672</v>
      </c>
      <c r="K186" s="142">
        <f>IF($C186&lt;=Strambio!$D$38*Strambio!$D$39,($K185-$H186-$I186),0)</f>
        <v>66157.182655351557</v>
      </c>
      <c r="L186" s="144">
        <v>0</v>
      </c>
      <c r="M186" s="143">
        <f>IF($C186&lt;=Strambio!$D$38*Strambio!$D$39,$G186+$L186,0)</f>
        <v>152.1683102064469</v>
      </c>
      <c r="N186" s="142">
        <f>IF($C186&lt;=Strambio!$D$38*Strambio!$D$39,$N185+L186+$G186,0)</f>
        <v>57188.745273978187</v>
      </c>
      <c r="O186" s="141">
        <f>IF($C186&lt;=Strambio!$D$38*Strambio!$D$39,Strambio!$D$41,0)</f>
        <v>2.75</v>
      </c>
      <c r="P186" s="140">
        <f>IF($C186&lt;=Strambio!$D$38*Strambio!$D$39,($F186+$L186+O$10),0)</f>
        <v>1130.8136871108836</v>
      </c>
    </row>
    <row r="187" spans="1:16" x14ac:dyDescent="0.75">
      <c r="A187" s="139">
        <f t="shared" si="6"/>
        <v>2039</v>
      </c>
      <c r="B187" s="149">
        <f t="shared" si="7"/>
        <v>15</v>
      </c>
      <c r="C187" s="148">
        <f t="shared" si="8"/>
        <v>178</v>
      </c>
      <c r="D187" s="147">
        <f>EDATE(Strambio!$D$40,$C187-1)</f>
        <v>51102</v>
      </c>
      <c r="E187" s="146">
        <f>SUMIFS(Strambio!$D:$D,Strambio!$B:$B,"Mutuo1",Strambio!$C:$C,"Tasso",Strambio!$E:$E,"&lt;="&amp;$D187,Strambio!$F:$F,"&gt;="&amp;$D187)</f>
        <v>2.7199999999999998E-2</v>
      </c>
      <c r="F187" s="140">
        <f>IF($C187&lt;=Strambio!$D$38*Strambio!$D$39,PMT($E187/Strambio!$D$38,Strambio!$D$38*Strambio!$D$39-$C186,-$K186),0)</f>
        <v>1128.0636871108836</v>
      </c>
      <c r="G187" s="142">
        <f>IF($C187&lt;=Strambio!$D$38*Strambio!$D$39,$K186*$E187/Strambio!$D$38,0)</f>
        <v>149.95628068546353</v>
      </c>
      <c r="H187" s="142">
        <f>IF($C187&lt;=Strambio!$D$38*Strambio!$D$39,$F187-$G187,0)</f>
        <v>978.10740642542009</v>
      </c>
      <c r="I187" s="145">
        <f>SUMIFS(Strambio!$D:$D,Strambio!$B:$B,"Mutuo1",Strambio!$C:$C,"Rimborso",Strambio!$E:$E,"&lt;="&amp;$D187,Strambio!$F:$F,"&gt;="&amp;$D187)</f>
        <v>0</v>
      </c>
      <c r="J187" s="143">
        <f>IF($C187&lt;=Strambio!$D$38*Strambio!$D$39,H187+I187,0)</f>
        <v>978.10740642542009</v>
      </c>
      <c r="K187" s="142">
        <f>IF($C187&lt;=Strambio!$D$38*Strambio!$D$39,($K186-$H187-$I187),0)</f>
        <v>65179.075248926136</v>
      </c>
      <c r="L187" s="144">
        <v>0</v>
      </c>
      <c r="M187" s="143">
        <f>IF($C187&lt;=Strambio!$D$38*Strambio!$D$39,$G187+$L187,0)</f>
        <v>149.95628068546353</v>
      </c>
      <c r="N187" s="142">
        <f>IF($C187&lt;=Strambio!$D$38*Strambio!$D$39,$N186+L187+$G187,0)</f>
        <v>57338.701554663654</v>
      </c>
      <c r="O187" s="141">
        <f>IF($C187&lt;=Strambio!$D$38*Strambio!$D$39,Strambio!$D$41,0)</f>
        <v>2.75</v>
      </c>
      <c r="P187" s="140">
        <f>IF($C187&lt;=Strambio!$D$38*Strambio!$D$39,($F187+$L187+O$10),0)</f>
        <v>1130.8136871108836</v>
      </c>
    </row>
    <row r="188" spans="1:16" x14ac:dyDescent="0.75">
      <c r="A188" s="139">
        <f t="shared" si="6"/>
        <v>2039</v>
      </c>
      <c r="B188" s="149">
        <f t="shared" si="7"/>
        <v>15</v>
      </c>
      <c r="C188" s="148">
        <f t="shared" si="8"/>
        <v>179</v>
      </c>
      <c r="D188" s="147">
        <f>EDATE(Strambio!$D$40,$C188-1)</f>
        <v>51132</v>
      </c>
      <c r="E188" s="146">
        <f>SUMIFS(Strambio!$D:$D,Strambio!$B:$B,"Mutuo1",Strambio!$C:$C,"Tasso",Strambio!$E:$E,"&lt;="&amp;$D188,Strambio!$F:$F,"&gt;="&amp;$D188)</f>
        <v>2.7199999999999998E-2</v>
      </c>
      <c r="F188" s="140">
        <f>IF($C188&lt;=Strambio!$D$38*Strambio!$D$39,PMT($E188/Strambio!$D$38,Strambio!$D$38*Strambio!$D$39-$C187,-$K187),0)</f>
        <v>1128.0636871108836</v>
      </c>
      <c r="G188" s="142">
        <f>IF($C188&lt;=Strambio!$D$38*Strambio!$D$39,$K187*$E188/Strambio!$D$38,0)</f>
        <v>147.73923723089925</v>
      </c>
      <c r="H188" s="142">
        <f>IF($C188&lt;=Strambio!$D$38*Strambio!$D$39,$F188-$G188,0)</f>
        <v>980.3244498799844</v>
      </c>
      <c r="I188" s="145">
        <f>SUMIFS(Strambio!$D:$D,Strambio!$B:$B,"Mutuo1",Strambio!$C:$C,"Rimborso",Strambio!$E:$E,"&lt;="&amp;$D188,Strambio!$F:$F,"&gt;="&amp;$D188)</f>
        <v>0</v>
      </c>
      <c r="J188" s="143">
        <f>IF($C188&lt;=Strambio!$D$38*Strambio!$D$39,H188+I188,0)</f>
        <v>980.3244498799844</v>
      </c>
      <c r="K188" s="142">
        <f>IF($C188&lt;=Strambio!$D$38*Strambio!$D$39,($K187-$H188-$I188),0)</f>
        <v>64198.750799046153</v>
      </c>
      <c r="L188" s="144">
        <v>0</v>
      </c>
      <c r="M188" s="143">
        <f>IF($C188&lt;=Strambio!$D$38*Strambio!$D$39,$G188+$L188,0)</f>
        <v>147.73923723089925</v>
      </c>
      <c r="N188" s="142">
        <f>IF($C188&lt;=Strambio!$D$38*Strambio!$D$39,$N187+L188+$G188,0)</f>
        <v>57486.440791894551</v>
      </c>
      <c r="O188" s="141">
        <f>IF($C188&lt;=Strambio!$D$38*Strambio!$D$39,Strambio!$D$41,0)</f>
        <v>2.75</v>
      </c>
      <c r="P188" s="140">
        <f>IF($C188&lt;=Strambio!$D$38*Strambio!$D$39,($F188+$L188+O$10),0)</f>
        <v>1130.8136871108836</v>
      </c>
    </row>
    <row r="189" spans="1:16" x14ac:dyDescent="0.75">
      <c r="A189" s="139">
        <f t="shared" si="6"/>
        <v>2040</v>
      </c>
      <c r="B189" s="149">
        <f t="shared" si="7"/>
        <v>15</v>
      </c>
      <c r="C189" s="148">
        <f t="shared" si="8"/>
        <v>180</v>
      </c>
      <c r="D189" s="147">
        <f>EDATE(Strambio!$D$40,$C189-1)</f>
        <v>51163</v>
      </c>
      <c r="E189" s="146">
        <f>SUMIFS(Strambio!$D:$D,Strambio!$B:$B,"Mutuo1",Strambio!$C:$C,"Tasso",Strambio!$E:$E,"&lt;="&amp;$D189,Strambio!$F:$F,"&gt;="&amp;$D189)</f>
        <v>2.7199999999999998E-2</v>
      </c>
      <c r="F189" s="140">
        <f>IF($C189&lt;=Strambio!$D$38*Strambio!$D$39,PMT($E189/Strambio!$D$38,Strambio!$D$38*Strambio!$D$39-$C188,-$K188),0)</f>
        <v>1128.0636871108836</v>
      </c>
      <c r="G189" s="142">
        <f>IF($C189&lt;=Strambio!$D$38*Strambio!$D$39,$K188*$E189/Strambio!$D$38,0)</f>
        <v>145.51716847783794</v>
      </c>
      <c r="H189" s="142">
        <f>IF($C189&lt;=Strambio!$D$38*Strambio!$D$39,$F189-$G189,0)</f>
        <v>982.54651863304571</v>
      </c>
      <c r="I189" s="145">
        <f>SUMIFS(Strambio!$D:$D,Strambio!$B:$B,"Mutuo1",Strambio!$C:$C,"Rimborso",Strambio!$E:$E,"&lt;="&amp;$D189,Strambio!$F:$F,"&gt;="&amp;$D189)</f>
        <v>0</v>
      </c>
      <c r="J189" s="143">
        <f>IF($C189&lt;=Strambio!$D$38*Strambio!$D$39,H189+I189,0)</f>
        <v>982.54651863304571</v>
      </c>
      <c r="K189" s="142">
        <f>IF($C189&lt;=Strambio!$D$38*Strambio!$D$39,($K188-$H189-$I189),0)</f>
        <v>63216.204280413105</v>
      </c>
      <c r="L189" s="144">
        <v>0</v>
      </c>
      <c r="M189" s="143">
        <f>IF($C189&lt;=Strambio!$D$38*Strambio!$D$39,$G189+$L189,0)</f>
        <v>145.51716847783794</v>
      </c>
      <c r="N189" s="142">
        <f>IF($C189&lt;=Strambio!$D$38*Strambio!$D$39,$N188+L189+$G189,0)</f>
        <v>57631.957960372391</v>
      </c>
      <c r="O189" s="141">
        <f>IF($C189&lt;=Strambio!$D$38*Strambio!$D$39,Strambio!$D$41,0)</f>
        <v>2.75</v>
      </c>
      <c r="P189" s="140">
        <f>IF($C189&lt;=Strambio!$D$38*Strambio!$D$39,($F189+$L189+O$10),0)</f>
        <v>1130.8136871108836</v>
      </c>
    </row>
    <row r="190" spans="1:16" x14ac:dyDescent="0.75">
      <c r="A190" s="139">
        <f t="shared" si="6"/>
        <v>2040</v>
      </c>
      <c r="B190" s="149">
        <f t="shared" si="7"/>
        <v>16</v>
      </c>
      <c r="C190" s="148">
        <f t="shared" si="8"/>
        <v>181</v>
      </c>
      <c r="D190" s="147">
        <f>EDATE(Strambio!$D$40,$C190-1)</f>
        <v>51194</v>
      </c>
      <c r="E190" s="146">
        <f>SUMIFS(Strambio!$D:$D,Strambio!$B:$B,"Mutuo1",Strambio!$C:$C,"Tasso",Strambio!$E:$E,"&lt;="&amp;$D190,Strambio!$F:$F,"&gt;="&amp;$D190)</f>
        <v>2.7199999999999998E-2</v>
      </c>
      <c r="F190" s="140">
        <f>IF($C190&lt;=Strambio!$D$38*Strambio!$D$39,PMT($E190/Strambio!$D$38,Strambio!$D$38*Strambio!$D$39-$C189,-$K189),0)</f>
        <v>1128.0636871108836</v>
      </c>
      <c r="G190" s="142">
        <f>IF($C190&lt;=Strambio!$D$38*Strambio!$D$39,$K189*$E190/Strambio!$D$38,0)</f>
        <v>143.29006303560303</v>
      </c>
      <c r="H190" s="142">
        <f>IF($C190&lt;=Strambio!$D$38*Strambio!$D$39,$F190-$G190,0)</f>
        <v>984.77362407528062</v>
      </c>
      <c r="I190" s="145">
        <f>SUMIFS(Strambio!$D:$D,Strambio!$B:$B,"Mutuo1",Strambio!$C:$C,"Rimborso",Strambio!$E:$E,"&lt;="&amp;$D190,Strambio!$F:$F,"&gt;="&amp;$D190)</f>
        <v>0</v>
      </c>
      <c r="J190" s="143">
        <f>IF($C190&lt;=Strambio!$D$38*Strambio!$D$39,H190+I190,0)</f>
        <v>984.77362407528062</v>
      </c>
      <c r="K190" s="142">
        <f>IF($C190&lt;=Strambio!$D$38*Strambio!$D$39,($K189-$H190-$I190),0)</f>
        <v>62231.430656337827</v>
      </c>
      <c r="L190" s="144">
        <v>0</v>
      </c>
      <c r="M190" s="143">
        <f>IF($C190&lt;=Strambio!$D$38*Strambio!$D$39,$G190+$L190,0)</f>
        <v>143.29006303560303</v>
      </c>
      <c r="N190" s="142">
        <f>IF($C190&lt;=Strambio!$D$38*Strambio!$D$39,$N189+L190+$G190,0)</f>
        <v>57775.248023407992</v>
      </c>
      <c r="O190" s="141">
        <f>IF($C190&lt;=Strambio!$D$38*Strambio!$D$39,Strambio!$D$41,0)</f>
        <v>2.75</v>
      </c>
      <c r="P190" s="140">
        <f>IF($C190&lt;=Strambio!$D$38*Strambio!$D$39,($F190+$L190+O$10),0)</f>
        <v>1130.8136871108836</v>
      </c>
    </row>
    <row r="191" spans="1:16" x14ac:dyDescent="0.75">
      <c r="A191" s="139">
        <f t="shared" si="6"/>
        <v>2040</v>
      </c>
      <c r="B191" s="149">
        <f t="shared" si="7"/>
        <v>16</v>
      </c>
      <c r="C191" s="148">
        <f t="shared" si="8"/>
        <v>182</v>
      </c>
      <c r="D191" s="147">
        <f>EDATE(Strambio!$D$40,$C191-1)</f>
        <v>51223</v>
      </c>
      <c r="E191" s="146">
        <f>SUMIFS(Strambio!$D:$D,Strambio!$B:$B,"Mutuo1",Strambio!$C:$C,"Tasso",Strambio!$E:$E,"&lt;="&amp;$D191,Strambio!$F:$F,"&gt;="&amp;$D191)</f>
        <v>2.7199999999999998E-2</v>
      </c>
      <c r="F191" s="140">
        <f>IF($C191&lt;=Strambio!$D$38*Strambio!$D$39,PMT($E191/Strambio!$D$38,Strambio!$D$38*Strambio!$D$39-$C190,-$K190),0)</f>
        <v>1128.0636871108836</v>
      </c>
      <c r="G191" s="142">
        <f>IF($C191&lt;=Strambio!$D$38*Strambio!$D$39,$K190*$E191/Strambio!$D$38,0)</f>
        <v>141.05790948769905</v>
      </c>
      <c r="H191" s="142">
        <f>IF($C191&lt;=Strambio!$D$38*Strambio!$D$39,$F191-$G191,0)</f>
        <v>987.0057776231846</v>
      </c>
      <c r="I191" s="145">
        <f>SUMIFS(Strambio!$D:$D,Strambio!$B:$B,"Mutuo1",Strambio!$C:$C,"Rimborso",Strambio!$E:$E,"&lt;="&amp;$D191,Strambio!$F:$F,"&gt;="&amp;$D191)</f>
        <v>0</v>
      </c>
      <c r="J191" s="143">
        <f>IF($C191&lt;=Strambio!$D$38*Strambio!$D$39,H191+I191,0)</f>
        <v>987.0057776231846</v>
      </c>
      <c r="K191" s="142">
        <f>IF($C191&lt;=Strambio!$D$38*Strambio!$D$39,($K190-$H191-$I191),0)</f>
        <v>61244.424878714643</v>
      </c>
      <c r="L191" s="144">
        <v>0</v>
      </c>
      <c r="M191" s="143">
        <f>IF($C191&lt;=Strambio!$D$38*Strambio!$D$39,$G191+$L191,0)</f>
        <v>141.05790948769905</v>
      </c>
      <c r="N191" s="142">
        <f>IF($C191&lt;=Strambio!$D$38*Strambio!$D$39,$N190+L191+$G191,0)</f>
        <v>57916.305932895688</v>
      </c>
      <c r="O191" s="141">
        <f>IF($C191&lt;=Strambio!$D$38*Strambio!$D$39,Strambio!$D$41,0)</f>
        <v>2.75</v>
      </c>
      <c r="P191" s="140">
        <f>IF($C191&lt;=Strambio!$D$38*Strambio!$D$39,($F191+$L191+O$10),0)</f>
        <v>1130.8136871108836</v>
      </c>
    </row>
    <row r="192" spans="1:16" x14ac:dyDescent="0.75">
      <c r="A192" s="139">
        <f t="shared" si="6"/>
        <v>2040</v>
      </c>
      <c r="B192" s="149">
        <f t="shared" si="7"/>
        <v>16</v>
      </c>
      <c r="C192" s="148">
        <f t="shared" si="8"/>
        <v>183</v>
      </c>
      <c r="D192" s="147">
        <f>EDATE(Strambio!$D$40,$C192-1)</f>
        <v>51254</v>
      </c>
      <c r="E192" s="146">
        <f>SUMIFS(Strambio!$D:$D,Strambio!$B:$B,"Mutuo1",Strambio!$C:$C,"Tasso",Strambio!$E:$E,"&lt;="&amp;$D192,Strambio!$F:$F,"&gt;="&amp;$D192)</f>
        <v>2.7199999999999998E-2</v>
      </c>
      <c r="F192" s="140">
        <f>IF($C192&lt;=Strambio!$D$38*Strambio!$D$39,PMT($E192/Strambio!$D$38,Strambio!$D$38*Strambio!$D$39-$C191,-$K191),0)</f>
        <v>1128.0636871108836</v>
      </c>
      <c r="G192" s="142">
        <f>IF($C192&lt;=Strambio!$D$38*Strambio!$D$39,$K191*$E192/Strambio!$D$38,0)</f>
        <v>138.82069639175319</v>
      </c>
      <c r="H192" s="142">
        <f>IF($C192&lt;=Strambio!$D$38*Strambio!$D$39,$F192-$G192,0)</f>
        <v>989.24299071913038</v>
      </c>
      <c r="I192" s="145">
        <f>SUMIFS(Strambio!$D:$D,Strambio!$B:$B,"Mutuo1",Strambio!$C:$C,"Rimborso",Strambio!$E:$E,"&lt;="&amp;$D192,Strambio!$F:$F,"&gt;="&amp;$D192)</f>
        <v>0</v>
      </c>
      <c r="J192" s="143">
        <f>IF($C192&lt;=Strambio!$D$38*Strambio!$D$39,H192+I192,0)</f>
        <v>989.24299071913038</v>
      </c>
      <c r="K192" s="142">
        <f>IF($C192&lt;=Strambio!$D$38*Strambio!$D$39,($K191-$H192-$I192),0)</f>
        <v>60255.18188799551</v>
      </c>
      <c r="L192" s="144">
        <v>0</v>
      </c>
      <c r="M192" s="143">
        <f>IF($C192&lt;=Strambio!$D$38*Strambio!$D$39,$G192+$L192,0)</f>
        <v>138.82069639175319</v>
      </c>
      <c r="N192" s="142">
        <f>IF($C192&lt;=Strambio!$D$38*Strambio!$D$39,$N191+L192+$G192,0)</f>
        <v>58055.126629287442</v>
      </c>
      <c r="O192" s="141">
        <f>IF($C192&lt;=Strambio!$D$38*Strambio!$D$39,Strambio!$D$41,0)</f>
        <v>2.75</v>
      </c>
      <c r="P192" s="140">
        <f>IF($C192&lt;=Strambio!$D$38*Strambio!$D$39,($F192+$L192+O$10),0)</f>
        <v>1130.8136871108836</v>
      </c>
    </row>
    <row r="193" spans="1:16" x14ac:dyDescent="0.75">
      <c r="A193" s="139">
        <f t="shared" si="6"/>
        <v>2040</v>
      </c>
      <c r="B193" s="149">
        <f t="shared" si="7"/>
        <v>16</v>
      </c>
      <c r="C193" s="148">
        <f t="shared" si="8"/>
        <v>184</v>
      </c>
      <c r="D193" s="147">
        <f>EDATE(Strambio!$D$40,$C193-1)</f>
        <v>51284</v>
      </c>
      <c r="E193" s="146">
        <f>SUMIFS(Strambio!$D:$D,Strambio!$B:$B,"Mutuo1",Strambio!$C:$C,"Tasso",Strambio!$E:$E,"&lt;="&amp;$D193,Strambio!$F:$F,"&gt;="&amp;$D193)</f>
        <v>2.7199999999999998E-2</v>
      </c>
      <c r="F193" s="140">
        <f>IF($C193&lt;=Strambio!$D$38*Strambio!$D$39,PMT($E193/Strambio!$D$38,Strambio!$D$38*Strambio!$D$39-$C192,-$K192),0)</f>
        <v>1128.0636871108836</v>
      </c>
      <c r="G193" s="142">
        <f>IF($C193&lt;=Strambio!$D$38*Strambio!$D$39,$K192*$E193/Strambio!$D$38,0)</f>
        <v>136.57841227945647</v>
      </c>
      <c r="H193" s="142">
        <f>IF($C193&lt;=Strambio!$D$38*Strambio!$D$39,$F193-$G193,0)</f>
        <v>991.4852748314272</v>
      </c>
      <c r="I193" s="145">
        <f>SUMIFS(Strambio!$D:$D,Strambio!$B:$B,"Mutuo1",Strambio!$C:$C,"Rimborso",Strambio!$E:$E,"&lt;="&amp;$D193,Strambio!$F:$F,"&gt;="&amp;$D193)</f>
        <v>0</v>
      </c>
      <c r="J193" s="143">
        <f>IF($C193&lt;=Strambio!$D$38*Strambio!$D$39,H193+I193,0)</f>
        <v>991.4852748314272</v>
      </c>
      <c r="K193" s="142">
        <f>IF($C193&lt;=Strambio!$D$38*Strambio!$D$39,($K192-$H193-$I193),0)</f>
        <v>59263.69661316408</v>
      </c>
      <c r="L193" s="144">
        <v>0</v>
      </c>
      <c r="M193" s="143">
        <f>IF($C193&lt;=Strambio!$D$38*Strambio!$D$39,$G193+$L193,0)</f>
        <v>136.57841227945647</v>
      </c>
      <c r="N193" s="142">
        <f>IF($C193&lt;=Strambio!$D$38*Strambio!$D$39,$N192+L193+$G193,0)</f>
        <v>58191.7050415669</v>
      </c>
      <c r="O193" s="141">
        <f>IF($C193&lt;=Strambio!$D$38*Strambio!$D$39,Strambio!$D$41,0)</f>
        <v>2.75</v>
      </c>
      <c r="P193" s="140">
        <f>IF($C193&lt;=Strambio!$D$38*Strambio!$D$39,($F193+$L193+O$10),0)</f>
        <v>1130.8136871108836</v>
      </c>
    </row>
    <row r="194" spans="1:16" x14ac:dyDescent="0.75">
      <c r="A194" s="139">
        <f t="shared" si="6"/>
        <v>2040</v>
      </c>
      <c r="B194" s="149">
        <f t="shared" si="7"/>
        <v>16</v>
      </c>
      <c r="C194" s="148">
        <f t="shared" si="8"/>
        <v>185</v>
      </c>
      <c r="D194" s="147">
        <f>EDATE(Strambio!$D$40,$C194-1)</f>
        <v>51315</v>
      </c>
      <c r="E194" s="146">
        <f>SUMIFS(Strambio!$D:$D,Strambio!$B:$B,"Mutuo1",Strambio!$C:$C,"Tasso",Strambio!$E:$E,"&lt;="&amp;$D194,Strambio!$F:$F,"&gt;="&amp;$D194)</f>
        <v>2.7199999999999998E-2</v>
      </c>
      <c r="F194" s="140">
        <f>IF($C194&lt;=Strambio!$D$38*Strambio!$D$39,PMT($E194/Strambio!$D$38,Strambio!$D$38*Strambio!$D$39-$C193,-$K193),0)</f>
        <v>1128.0636871108836</v>
      </c>
      <c r="G194" s="142">
        <f>IF($C194&lt;=Strambio!$D$38*Strambio!$D$39,$K193*$E194/Strambio!$D$38,0)</f>
        <v>134.33104565650524</v>
      </c>
      <c r="H194" s="142">
        <f>IF($C194&lt;=Strambio!$D$38*Strambio!$D$39,$F194-$G194,0)</f>
        <v>993.73264145437838</v>
      </c>
      <c r="I194" s="145">
        <f>SUMIFS(Strambio!$D:$D,Strambio!$B:$B,"Mutuo1",Strambio!$C:$C,"Rimborso",Strambio!$E:$E,"&lt;="&amp;$D194,Strambio!$F:$F,"&gt;="&amp;$D194)</f>
        <v>0</v>
      </c>
      <c r="J194" s="143">
        <f>IF($C194&lt;=Strambio!$D$38*Strambio!$D$39,H194+I194,0)</f>
        <v>993.73264145437838</v>
      </c>
      <c r="K194" s="142">
        <f>IF($C194&lt;=Strambio!$D$38*Strambio!$D$39,($K193-$H194-$I194),0)</f>
        <v>58269.963971709702</v>
      </c>
      <c r="L194" s="144">
        <v>0</v>
      </c>
      <c r="M194" s="143">
        <f>IF($C194&lt;=Strambio!$D$38*Strambio!$D$39,$G194+$L194,0)</f>
        <v>134.33104565650524</v>
      </c>
      <c r="N194" s="142">
        <f>IF($C194&lt;=Strambio!$D$38*Strambio!$D$39,$N193+L194+$G194,0)</f>
        <v>58326.036087223409</v>
      </c>
      <c r="O194" s="141">
        <f>IF($C194&lt;=Strambio!$D$38*Strambio!$D$39,Strambio!$D$41,0)</f>
        <v>2.75</v>
      </c>
      <c r="P194" s="140">
        <f>IF($C194&lt;=Strambio!$D$38*Strambio!$D$39,($F194+$L194+O$10),0)</f>
        <v>1130.8136871108836</v>
      </c>
    </row>
    <row r="195" spans="1:16" x14ac:dyDescent="0.75">
      <c r="A195" s="139">
        <f t="shared" si="6"/>
        <v>2040</v>
      </c>
      <c r="B195" s="149">
        <f t="shared" si="7"/>
        <v>16</v>
      </c>
      <c r="C195" s="148">
        <f t="shared" si="8"/>
        <v>186</v>
      </c>
      <c r="D195" s="147">
        <f>EDATE(Strambio!$D$40,$C195-1)</f>
        <v>51345</v>
      </c>
      <c r="E195" s="146">
        <f>SUMIFS(Strambio!$D:$D,Strambio!$B:$B,"Mutuo1",Strambio!$C:$C,"Tasso",Strambio!$E:$E,"&lt;="&amp;$D195,Strambio!$F:$F,"&gt;="&amp;$D195)</f>
        <v>2.7199999999999998E-2</v>
      </c>
      <c r="F195" s="140">
        <f>IF($C195&lt;=Strambio!$D$38*Strambio!$D$39,PMT($E195/Strambio!$D$38,Strambio!$D$38*Strambio!$D$39-$C194,-$K194),0)</f>
        <v>1128.0636871108834</v>
      </c>
      <c r="G195" s="142">
        <f>IF($C195&lt;=Strambio!$D$38*Strambio!$D$39,$K194*$E195/Strambio!$D$38,0)</f>
        <v>132.07858500254198</v>
      </c>
      <c r="H195" s="142">
        <f>IF($C195&lt;=Strambio!$D$38*Strambio!$D$39,$F195-$G195,0)</f>
        <v>995.98510210834138</v>
      </c>
      <c r="I195" s="145">
        <f>SUMIFS(Strambio!$D:$D,Strambio!$B:$B,"Mutuo1",Strambio!$C:$C,"Rimborso",Strambio!$E:$E,"&lt;="&amp;$D195,Strambio!$F:$F,"&gt;="&amp;$D195)</f>
        <v>0</v>
      </c>
      <c r="J195" s="143">
        <f>IF($C195&lt;=Strambio!$D$38*Strambio!$D$39,H195+I195,0)</f>
        <v>995.98510210834138</v>
      </c>
      <c r="K195" s="142">
        <f>IF($C195&lt;=Strambio!$D$38*Strambio!$D$39,($K194-$H195-$I195),0)</f>
        <v>57273.978869601357</v>
      </c>
      <c r="L195" s="144">
        <v>0</v>
      </c>
      <c r="M195" s="143">
        <f>IF($C195&lt;=Strambio!$D$38*Strambio!$D$39,$G195+$L195,0)</f>
        <v>132.07858500254198</v>
      </c>
      <c r="N195" s="142">
        <f>IF($C195&lt;=Strambio!$D$38*Strambio!$D$39,$N194+L195+$G195,0)</f>
        <v>58458.114672225951</v>
      </c>
      <c r="O195" s="141">
        <f>IF($C195&lt;=Strambio!$D$38*Strambio!$D$39,Strambio!$D$41,0)</f>
        <v>2.75</v>
      </c>
      <c r="P195" s="140">
        <f>IF($C195&lt;=Strambio!$D$38*Strambio!$D$39,($F195+$L195+O$10),0)</f>
        <v>1130.8136871108834</v>
      </c>
    </row>
    <row r="196" spans="1:16" x14ac:dyDescent="0.75">
      <c r="A196" s="139">
        <f t="shared" si="6"/>
        <v>2040</v>
      </c>
      <c r="B196" s="149">
        <f t="shared" si="7"/>
        <v>16</v>
      </c>
      <c r="C196" s="148">
        <f t="shared" si="8"/>
        <v>187</v>
      </c>
      <c r="D196" s="147">
        <f>EDATE(Strambio!$D$40,$C196-1)</f>
        <v>51376</v>
      </c>
      <c r="E196" s="146">
        <f>SUMIFS(Strambio!$D:$D,Strambio!$B:$B,"Mutuo1",Strambio!$C:$C,"Tasso",Strambio!$E:$E,"&lt;="&amp;$D196,Strambio!$F:$F,"&gt;="&amp;$D196)</f>
        <v>2.7199999999999998E-2</v>
      </c>
      <c r="F196" s="140">
        <f>IF($C196&lt;=Strambio!$D$38*Strambio!$D$39,PMT($E196/Strambio!$D$38,Strambio!$D$38*Strambio!$D$39-$C195,-$K195),0)</f>
        <v>1128.0636871108834</v>
      </c>
      <c r="G196" s="142">
        <f>IF($C196&lt;=Strambio!$D$38*Strambio!$D$39,$K195*$E196/Strambio!$D$38,0)</f>
        <v>129.82101877109639</v>
      </c>
      <c r="H196" s="142">
        <f>IF($C196&lt;=Strambio!$D$38*Strambio!$D$39,$F196-$G196,0)</f>
        <v>998.24266833978697</v>
      </c>
      <c r="I196" s="145">
        <f>SUMIFS(Strambio!$D:$D,Strambio!$B:$B,"Mutuo1",Strambio!$C:$C,"Rimborso",Strambio!$E:$E,"&lt;="&amp;$D196,Strambio!$F:$F,"&gt;="&amp;$D196)</f>
        <v>0</v>
      </c>
      <c r="J196" s="143">
        <f>IF($C196&lt;=Strambio!$D$38*Strambio!$D$39,H196+I196,0)</f>
        <v>998.24266833978697</v>
      </c>
      <c r="K196" s="142">
        <f>IF($C196&lt;=Strambio!$D$38*Strambio!$D$39,($K195-$H196-$I196),0)</f>
        <v>56275.73620126157</v>
      </c>
      <c r="L196" s="144">
        <v>0</v>
      </c>
      <c r="M196" s="143">
        <f>IF($C196&lt;=Strambio!$D$38*Strambio!$D$39,$G196+$L196,0)</f>
        <v>129.82101877109639</v>
      </c>
      <c r="N196" s="142">
        <f>IF($C196&lt;=Strambio!$D$38*Strambio!$D$39,$N195+L196+$G196,0)</f>
        <v>58587.935690997045</v>
      </c>
      <c r="O196" s="141">
        <f>IF($C196&lt;=Strambio!$D$38*Strambio!$D$39,Strambio!$D$41,0)</f>
        <v>2.75</v>
      </c>
      <c r="P196" s="140">
        <f>IF($C196&lt;=Strambio!$D$38*Strambio!$D$39,($F196+$L196+O$10),0)</f>
        <v>1130.8136871108834</v>
      </c>
    </row>
    <row r="197" spans="1:16" x14ac:dyDescent="0.75">
      <c r="A197" s="139">
        <f t="shared" si="6"/>
        <v>2040</v>
      </c>
      <c r="B197" s="149">
        <f t="shared" si="7"/>
        <v>16</v>
      </c>
      <c r="C197" s="148">
        <f t="shared" si="8"/>
        <v>188</v>
      </c>
      <c r="D197" s="147">
        <f>EDATE(Strambio!$D$40,$C197-1)</f>
        <v>51407</v>
      </c>
      <c r="E197" s="146">
        <f>SUMIFS(Strambio!$D:$D,Strambio!$B:$B,"Mutuo1",Strambio!$C:$C,"Tasso",Strambio!$E:$E,"&lt;="&amp;$D197,Strambio!$F:$F,"&gt;="&amp;$D197)</f>
        <v>2.7199999999999998E-2</v>
      </c>
      <c r="F197" s="140">
        <f>IF($C197&lt;=Strambio!$D$38*Strambio!$D$39,PMT($E197/Strambio!$D$38,Strambio!$D$38*Strambio!$D$39-$C196,-$K196),0)</f>
        <v>1128.0636871108836</v>
      </c>
      <c r="G197" s="142">
        <f>IF($C197&lt;=Strambio!$D$38*Strambio!$D$39,$K196*$E197/Strambio!$D$38,0)</f>
        <v>127.55833538952622</v>
      </c>
      <c r="H197" s="142">
        <f>IF($C197&lt;=Strambio!$D$38*Strambio!$D$39,$F197-$G197,0)</f>
        <v>1000.5053517213574</v>
      </c>
      <c r="I197" s="145">
        <f>SUMIFS(Strambio!$D:$D,Strambio!$B:$B,"Mutuo1",Strambio!$C:$C,"Rimborso",Strambio!$E:$E,"&lt;="&amp;$D197,Strambio!$F:$F,"&gt;="&amp;$D197)</f>
        <v>0</v>
      </c>
      <c r="J197" s="143">
        <f>IF($C197&lt;=Strambio!$D$38*Strambio!$D$39,H197+I197,0)</f>
        <v>1000.5053517213574</v>
      </c>
      <c r="K197" s="142">
        <f>IF($C197&lt;=Strambio!$D$38*Strambio!$D$39,($K196-$H197-$I197),0)</f>
        <v>55275.23084954021</v>
      </c>
      <c r="L197" s="144">
        <v>0</v>
      </c>
      <c r="M197" s="143">
        <f>IF($C197&lt;=Strambio!$D$38*Strambio!$D$39,$G197+$L197,0)</f>
        <v>127.55833538952622</v>
      </c>
      <c r="N197" s="142">
        <f>IF($C197&lt;=Strambio!$D$38*Strambio!$D$39,$N196+L197+$G197,0)</f>
        <v>58715.494026386572</v>
      </c>
      <c r="O197" s="141">
        <f>IF($C197&lt;=Strambio!$D$38*Strambio!$D$39,Strambio!$D$41,0)</f>
        <v>2.75</v>
      </c>
      <c r="P197" s="140">
        <f>IF($C197&lt;=Strambio!$D$38*Strambio!$D$39,($F197+$L197+O$10),0)</f>
        <v>1130.8136871108836</v>
      </c>
    </row>
    <row r="198" spans="1:16" x14ac:dyDescent="0.75">
      <c r="A198" s="139">
        <f t="shared" si="6"/>
        <v>2040</v>
      </c>
      <c r="B198" s="149">
        <f t="shared" si="7"/>
        <v>16</v>
      </c>
      <c r="C198" s="148">
        <f t="shared" si="8"/>
        <v>189</v>
      </c>
      <c r="D198" s="147">
        <f>EDATE(Strambio!$D$40,$C198-1)</f>
        <v>51437</v>
      </c>
      <c r="E198" s="146">
        <f>SUMIFS(Strambio!$D:$D,Strambio!$B:$B,"Mutuo1",Strambio!$C:$C,"Tasso",Strambio!$E:$E,"&lt;="&amp;$D198,Strambio!$F:$F,"&gt;="&amp;$D198)</f>
        <v>2.7199999999999998E-2</v>
      </c>
      <c r="F198" s="140">
        <f>IF($C198&lt;=Strambio!$D$38*Strambio!$D$39,PMT($E198/Strambio!$D$38,Strambio!$D$38*Strambio!$D$39-$C197,-$K197),0)</f>
        <v>1128.0636871108834</v>
      </c>
      <c r="G198" s="142">
        <f>IF($C198&lt;=Strambio!$D$38*Strambio!$D$39,$K197*$E198/Strambio!$D$38,0)</f>
        <v>125.2905232589578</v>
      </c>
      <c r="H198" s="142">
        <f>IF($C198&lt;=Strambio!$D$38*Strambio!$D$39,$F198-$G198,0)</f>
        <v>1002.7731638519256</v>
      </c>
      <c r="I198" s="145">
        <f>SUMIFS(Strambio!$D:$D,Strambio!$B:$B,"Mutuo1",Strambio!$C:$C,"Rimborso",Strambio!$E:$E,"&lt;="&amp;$D198,Strambio!$F:$F,"&gt;="&amp;$D198)</f>
        <v>0</v>
      </c>
      <c r="J198" s="143">
        <f>IF($C198&lt;=Strambio!$D$38*Strambio!$D$39,H198+I198,0)</f>
        <v>1002.7731638519256</v>
      </c>
      <c r="K198" s="142">
        <f>IF($C198&lt;=Strambio!$D$38*Strambio!$D$39,($K197-$H198-$I198),0)</f>
        <v>54272.457685688285</v>
      </c>
      <c r="L198" s="144">
        <v>0</v>
      </c>
      <c r="M198" s="143">
        <f>IF($C198&lt;=Strambio!$D$38*Strambio!$D$39,$G198+$L198,0)</f>
        <v>125.2905232589578</v>
      </c>
      <c r="N198" s="142">
        <f>IF($C198&lt;=Strambio!$D$38*Strambio!$D$39,$N197+L198+$G198,0)</f>
        <v>58840.784549645527</v>
      </c>
      <c r="O198" s="141">
        <f>IF($C198&lt;=Strambio!$D$38*Strambio!$D$39,Strambio!$D$41,0)</f>
        <v>2.75</v>
      </c>
      <c r="P198" s="140">
        <f>IF($C198&lt;=Strambio!$D$38*Strambio!$D$39,($F198+$L198+O$10),0)</f>
        <v>1130.8136871108834</v>
      </c>
    </row>
    <row r="199" spans="1:16" x14ac:dyDescent="0.75">
      <c r="A199" s="139">
        <f t="shared" si="6"/>
        <v>2040</v>
      </c>
      <c r="B199" s="149">
        <f t="shared" si="7"/>
        <v>16</v>
      </c>
      <c r="C199" s="148">
        <f t="shared" si="8"/>
        <v>190</v>
      </c>
      <c r="D199" s="147">
        <f>EDATE(Strambio!$D$40,$C199-1)</f>
        <v>51468</v>
      </c>
      <c r="E199" s="146">
        <f>SUMIFS(Strambio!$D:$D,Strambio!$B:$B,"Mutuo1",Strambio!$C:$C,"Tasso",Strambio!$E:$E,"&lt;="&amp;$D199,Strambio!$F:$F,"&gt;="&amp;$D199)</f>
        <v>2.7199999999999998E-2</v>
      </c>
      <c r="F199" s="140">
        <f>IF($C199&lt;=Strambio!$D$38*Strambio!$D$39,PMT($E199/Strambio!$D$38,Strambio!$D$38*Strambio!$D$39-$C198,-$K198),0)</f>
        <v>1128.0636871108834</v>
      </c>
      <c r="G199" s="142">
        <f>IF($C199&lt;=Strambio!$D$38*Strambio!$D$39,$K198*$E199/Strambio!$D$38,0)</f>
        <v>123.01757075422677</v>
      </c>
      <c r="H199" s="142">
        <f>IF($C199&lt;=Strambio!$D$38*Strambio!$D$39,$F199-$G199,0)</f>
        <v>1005.0461163566566</v>
      </c>
      <c r="I199" s="145">
        <f>SUMIFS(Strambio!$D:$D,Strambio!$B:$B,"Mutuo1",Strambio!$C:$C,"Rimborso",Strambio!$E:$E,"&lt;="&amp;$D199,Strambio!$F:$F,"&gt;="&amp;$D199)</f>
        <v>0</v>
      </c>
      <c r="J199" s="143">
        <f>IF($C199&lt;=Strambio!$D$38*Strambio!$D$39,H199+I199,0)</f>
        <v>1005.0461163566566</v>
      </c>
      <c r="K199" s="142">
        <f>IF($C199&lt;=Strambio!$D$38*Strambio!$D$39,($K198-$H199-$I199),0)</f>
        <v>53267.411569331627</v>
      </c>
      <c r="L199" s="144">
        <v>0</v>
      </c>
      <c r="M199" s="143">
        <f>IF($C199&lt;=Strambio!$D$38*Strambio!$D$39,$G199+$L199,0)</f>
        <v>123.01757075422677</v>
      </c>
      <c r="N199" s="142">
        <f>IF($C199&lt;=Strambio!$D$38*Strambio!$D$39,$N198+L199+$G199,0)</f>
        <v>58963.802120399756</v>
      </c>
      <c r="O199" s="141">
        <f>IF($C199&lt;=Strambio!$D$38*Strambio!$D$39,Strambio!$D$41,0)</f>
        <v>2.75</v>
      </c>
      <c r="P199" s="140">
        <f>IF($C199&lt;=Strambio!$D$38*Strambio!$D$39,($F199+$L199+O$10),0)</f>
        <v>1130.8136871108834</v>
      </c>
    </row>
    <row r="200" spans="1:16" x14ac:dyDescent="0.75">
      <c r="A200" s="139">
        <f t="shared" si="6"/>
        <v>2040</v>
      </c>
      <c r="B200" s="149">
        <f t="shared" si="7"/>
        <v>16</v>
      </c>
      <c r="C200" s="148">
        <f t="shared" si="8"/>
        <v>191</v>
      </c>
      <c r="D200" s="147">
        <f>EDATE(Strambio!$D$40,$C200-1)</f>
        <v>51498</v>
      </c>
      <c r="E200" s="146">
        <f>SUMIFS(Strambio!$D:$D,Strambio!$B:$B,"Mutuo1",Strambio!$C:$C,"Tasso",Strambio!$E:$E,"&lt;="&amp;$D200,Strambio!$F:$F,"&gt;="&amp;$D200)</f>
        <v>2.7199999999999998E-2</v>
      </c>
      <c r="F200" s="140">
        <f>IF($C200&lt;=Strambio!$D$38*Strambio!$D$39,PMT($E200/Strambio!$D$38,Strambio!$D$38*Strambio!$D$39-$C199,-$K199),0)</f>
        <v>1128.0636871108832</v>
      </c>
      <c r="G200" s="142">
        <f>IF($C200&lt;=Strambio!$D$38*Strambio!$D$39,$K199*$E200/Strambio!$D$38,0)</f>
        <v>120.73946622381834</v>
      </c>
      <c r="H200" s="142">
        <f>IF($C200&lt;=Strambio!$D$38*Strambio!$D$39,$F200-$G200,0)</f>
        <v>1007.3242208870648</v>
      </c>
      <c r="I200" s="145">
        <f>SUMIFS(Strambio!$D:$D,Strambio!$B:$B,"Mutuo1",Strambio!$C:$C,"Rimborso",Strambio!$E:$E,"&lt;="&amp;$D200,Strambio!$F:$F,"&gt;="&amp;$D200)</f>
        <v>0</v>
      </c>
      <c r="J200" s="143">
        <f>IF($C200&lt;=Strambio!$D$38*Strambio!$D$39,H200+I200,0)</f>
        <v>1007.3242208870648</v>
      </c>
      <c r="K200" s="142">
        <f>IF($C200&lt;=Strambio!$D$38*Strambio!$D$39,($K199-$H200-$I200),0)</f>
        <v>52260.087348444562</v>
      </c>
      <c r="L200" s="144">
        <v>0</v>
      </c>
      <c r="M200" s="143">
        <f>IF($C200&lt;=Strambio!$D$38*Strambio!$D$39,$G200+$L200,0)</f>
        <v>120.73946622381834</v>
      </c>
      <c r="N200" s="142">
        <f>IF($C200&lt;=Strambio!$D$38*Strambio!$D$39,$N199+L200+$G200,0)</f>
        <v>59084.541586623571</v>
      </c>
      <c r="O200" s="141">
        <f>IF($C200&lt;=Strambio!$D$38*Strambio!$D$39,Strambio!$D$41,0)</f>
        <v>2.75</v>
      </c>
      <c r="P200" s="140">
        <f>IF($C200&lt;=Strambio!$D$38*Strambio!$D$39,($F200+$L200+O$10),0)</f>
        <v>1130.8136871108832</v>
      </c>
    </row>
    <row r="201" spans="1:16" x14ac:dyDescent="0.75">
      <c r="A201" s="139">
        <f t="shared" si="6"/>
        <v>2041</v>
      </c>
      <c r="B201" s="149">
        <f t="shared" si="7"/>
        <v>16</v>
      </c>
      <c r="C201" s="148">
        <f t="shared" si="8"/>
        <v>192</v>
      </c>
      <c r="D201" s="147">
        <f>EDATE(Strambio!$D$40,$C201-1)</f>
        <v>51529</v>
      </c>
      <c r="E201" s="146">
        <f>SUMIFS(Strambio!$D:$D,Strambio!$B:$B,"Mutuo1",Strambio!$C:$C,"Tasso",Strambio!$E:$E,"&lt;="&amp;$D201,Strambio!$F:$F,"&gt;="&amp;$D201)</f>
        <v>2.7199999999999998E-2</v>
      </c>
      <c r="F201" s="140">
        <f>IF($C201&lt;=Strambio!$D$38*Strambio!$D$39,PMT($E201/Strambio!$D$38,Strambio!$D$38*Strambio!$D$39-$C200,-$K200),0)</f>
        <v>1128.0636871108834</v>
      </c>
      <c r="G201" s="142">
        <f>IF($C201&lt;=Strambio!$D$38*Strambio!$D$39,$K200*$E201/Strambio!$D$38,0)</f>
        <v>118.45619798980766</v>
      </c>
      <c r="H201" s="142">
        <f>IF($C201&lt;=Strambio!$D$38*Strambio!$D$39,$F201-$G201,0)</f>
        <v>1009.6074891210758</v>
      </c>
      <c r="I201" s="145">
        <f>SUMIFS(Strambio!$D:$D,Strambio!$B:$B,"Mutuo1",Strambio!$C:$C,"Rimborso",Strambio!$E:$E,"&lt;="&amp;$D201,Strambio!$F:$F,"&gt;="&amp;$D201)</f>
        <v>0</v>
      </c>
      <c r="J201" s="143">
        <f>IF($C201&lt;=Strambio!$D$38*Strambio!$D$39,H201+I201,0)</f>
        <v>1009.6074891210758</v>
      </c>
      <c r="K201" s="142">
        <f>IF($C201&lt;=Strambio!$D$38*Strambio!$D$39,($K200-$H201-$I201),0)</f>
        <v>51250.479859323488</v>
      </c>
      <c r="L201" s="144">
        <v>0</v>
      </c>
      <c r="M201" s="143">
        <f>IF($C201&lt;=Strambio!$D$38*Strambio!$D$39,$G201+$L201,0)</f>
        <v>118.45619798980766</v>
      </c>
      <c r="N201" s="142">
        <f>IF($C201&lt;=Strambio!$D$38*Strambio!$D$39,$N200+L201+$G201,0)</f>
        <v>59202.997784613377</v>
      </c>
      <c r="O201" s="141">
        <f>IF($C201&lt;=Strambio!$D$38*Strambio!$D$39,Strambio!$D$41,0)</f>
        <v>2.75</v>
      </c>
      <c r="P201" s="140">
        <f>IF($C201&lt;=Strambio!$D$38*Strambio!$D$39,($F201+$L201+O$10),0)</f>
        <v>1130.8136871108834</v>
      </c>
    </row>
    <row r="202" spans="1:16" x14ac:dyDescent="0.75">
      <c r="A202" s="139">
        <f t="shared" ref="A202:A265" si="9">YEAR(D202)</f>
        <v>2041</v>
      </c>
      <c r="B202" s="149">
        <f t="shared" ref="B202:B265" si="10">_xlfn.FLOOR.MATH(($C202-1)/12)+1</f>
        <v>17</v>
      </c>
      <c r="C202" s="148">
        <f t="shared" ref="C202:C265" si="11">C201+1</f>
        <v>193</v>
      </c>
      <c r="D202" s="147">
        <f>EDATE(Strambio!$D$40,$C202-1)</f>
        <v>51560</v>
      </c>
      <c r="E202" s="146">
        <f>SUMIFS(Strambio!$D:$D,Strambio!$B:$B,"Mutuo1",Strambio!$C:$C,"Tasso",Strambio!$E:$E,"&lt;="&amp;$D202,Strambio!$F:$F,"&gt;="&amp;$D202)</f>
        <v>2.7199999999999998E-2</v>
      </c>
      <c r="F202" s="140">
        <f>IF($C202&lt;=Strambio!$D$38*Strambio!$D$39,PMT($E202/Strambio!$D$38,Strambio!$D$38*Strambio!$D$39-$C201,-$K201),0)</f>
        <v>1128.0636871108834</v>
      </c>
      <c r="G202" s="142">
        <f>IF($C202&lt;=Strambio!$D$38*Strambio!$D$39,$K201*$E202/Strambio!$D$38,0)</f>
        <v>116.16775434779991</v>
      </c>
      <c r="H202" s="142">
        <f>IF($C202&lt;=Strambio!$D$38*Strambio!$D$39,$F202-$G202,0)</f>
        <v>1011.8959327630835</v>
      </c>
      <c r="I202" s="145">
        <f>SUMIFS(Strambio!$D:$D,Strambio!$B:$B,"Mutuo1",Strambio!$C:$C,"Rimborso",Strambio!$E:$E,"&lt;="&amp;$D202,Strambio!$F:$F,"&gt;="&amp;$D202)</f>
        <v>0</v>
      </c>
      <c r="J202" s="143">
        <f>IF($C202&lt;=Strambio!$D$38*Strambio!$D$39,H202+I202,0)</f>
        <v>1011.8959327630835</v>
      </c>
      <c r="K202" s="142">
        <f>IF($C202&lt;=Strambio!$D$38*Strambio!$D$39,($K201-$H202-$I202),0)</f>
        <v>50238.583926560408</v>
      </c>
      <c r="L202" s="144">
        <v>0</v>
      </c>
      <c r="M202" s="143">
        <f>IF($C202&lt;=Strambio!$D$38*Strambio!$D$39,$G202+$L202,0)</f>
        <v>116.16775434779991</v>
      </c>
      <c r="N202" s="142">
        <f>IF($C202&lt;=Strambio!$D$38*Strambio!$D$39,$N201+L202+$G202,0)</f>
        <v>59319.165538961177</v>
      </c>
      <c r="O202" s="141">
        <f>IF($C202&lt;=Strambio!$D$38*Strambio!$D$39,Strambio!$D$41,0)</f>
        <v>2.75</v>
      </c>
      <c r="P202" s="140">
        <f>IF($C202&lt;=Strambio!$D$38*Strambio!$D$39,($F202+$L202+O$10),0)</f>
        <v>1130.8136871108834</v>
      </c>
    </row>
    <row r="203" spans="1:16" x14ac:dyDescent="0.75">
      <c r="A203" s="139">
        <f t="shared" si="9"/>
        <v>2041</v>
      </c>
      <c r="B203" s="149">
        <f t="shared" si="10"/>
        <v>17</v>
      </c>
      <c r="C203" s="148">
        <f t="shared" si="11"/>
        <v>194</v>
      </c>
      <c r="D203" s="147">
        <f>EDATE(Strambio!$D$40,$C203-1)</f>
        <v>51588</v>
      </c>
      <c r="E203" s="146">
        <f>SUMIFS(Strambio!$D:$D,Strambio!$B:$B,"Mutuo1",Strambio!$C:$C,"Tasso",Strambio!$E:$E,"&lt;="&amp;$D203,Strambio!$F:$F,"&gt;="&amp;$D203)</f>
        <v>2.7199999999999998E-2</v>
      </c>
      <c r="F203" s="140">
        <f>IF($C203&lt;=Strambio!$D$38*Strambio!$D$39,PMT($E203/Strambio!$D$38,Strambio!$D$38*Strambio!$D$39-$C202,-$K202),0)</f>
        <v>1128.0636871108834</v>
      </c>
      <c r="G203" s="142">
        <f>IF($C203&lt;=Strambio!$D$38*Strambio!$D$39,$K202*$E203/Strambio!$D$38,0)</f>
        <v>113.87412356687025</v>
      </c>
      <c r="H203" s="142">
        <f>IF($C203&lt;=Strambio!$D$38*Strambio!$D$39,$F203-$G203,0)</f>
        <v>1014.1895635440131</v>
      </c>
      <c r="I203" s="145">
        <f>SUMIFS(Strambio!$D:$D,Strambio!$B:$B,"Mutuo1",Strambio!$C:$C,"Rimborso",Strambio!$E:$E,"&lt;="&amp;$D203,Strambio!$F:$F,"&gt;="&amp;$D203)</f>
        <v>0</v>
      </c>
      <c r="J203" s="143">
        <f>IF($C203&lt;=Strambio!$D$38*Strambio!$D$39,H203+I203,0)</f>
        <v>1014.1895635440131</v>
      </c>
      <c r="K203" s="142">
        <f>IF($C203&lt;=Strambio!$D$38*Strambio!$D$39,($K202-$H203-$I203),0)</f>
        <v>49224.394363016392</v>
      </c>
      <c r="L203" s="144">
        <v>0</v>
      </c>
      <c r="M203" s="143">
        <f>IF($C203&lt;=Strambio!$D$38*Strambio!$D$39,$G203+$L203,0)</f>
        <v>113.87412356687025</v>
      </c>
      <c r="N203" s="142">
        <f>IF($C203&lt;=Strambio!$D$38*Strambio!$D$39,$N202+L203+$G203,0)</f>
        <v>59433.039662528048</v>
      </c>
      <c r="O203" s="141">
        <f>IF($C203&lt;=Strambio!$D$38*Strambio!$D$39,Strambio!$D$41,0)</f>
        <v>2.75</v>
      </c>
      <c r="P203" s="140">
        <f>IF($C203&lt;=Strambio!$D$38*Strambio!$D$39,($F203+$L203+O$10),0)</f>
        <v>1130.8136871108834</v>
      </c>
    </row>
    <row r="204" spans="1:16" x14ac:dyDescent="0.75">
      <c r="A204" s="139">
        <f t="shared" si="9"/>
        <v>2041</v>
      </c>
      <c r="B204" s="149">
        <f t="shared" si="10"/>
        <v>17</v>
      </c>
      <c r="C204" s="148">
        <f t="shared" si="11"/>
        <v>195</v>
      </c>
      <c r="D204" s="147">
        <f>EDATE(Strambio!$D$40,$C204-1)</f>
        <v>51619</v>
      </c>
      <c r="E204" s="146">
        <f>SUMIFS(Strambio!$D:$D,Strambio!$B:$B,"Mutuo1",Strambio!$C:$C,"Tasso",Strambio!$E:$E,"&lt;="&amp;$D204,Strambio!$F:$F,"&gt;="&amp;$D204)</f>
        <v>2.7199999999999998E-2</v>
      </c>
      <c r="F204" s="140">
        <f>IF($C204&lt;=Strambio!$D$38*Strambio!$D$39,PMT($E204/Strambio!$D$38,Strambio!$D$38*Strambio!$D$39-$C203,-$K203),0)</f>
        <v>1128.0636871108834</v>
      </c>
      <c r="G204" s="142">
        <f>IF($C204&lt;=Strambio!$D$38*Strambio!$D$39,$K203*$E204/Strambio!$D$38,0)</f>
        <v>111.57529388950381</v>
      </c>
      <c r="H204" s="142">
        <f>IF($C204&lt;=Strambio!$D$38*Strambio!$D$39,$F204-$G204,0)</f>
        <v>1016.4883932213796</v>
      </c>
      <c r="I204" s="145">
        <f>SUMIFS(Strambio!$D:$D,Strambio!$B:$B,"Mutuo1",Strambio!$C:$C,"Rimborso",Strambio!$E:$E,"&lt;="&amp;$D204,Strambio!$F:$F,"&gt;="&amp;$D204)</f>
        <v>0</v>
      </c>
      <c r="J204" s="143">
        <f>IF($C204&lt;=Strambio!$D$38*Strambio!$D$39,H204+I204,0)</f>
        <v>1016.4883932213796</v>
      </c>
      <c r="K204" s="142">
        <f>IF($C204&lt;=Strambio!$D$38*Strambio!$D$39,($K203-$H204-$I204),0)</f>
        <v>48207.905969795014</v>
      </c>
      <c r="L204" s="144">
        <v>0</v>
      </c>
      <c r="M204" s="143">
        <f>IF($C204&lt;=Strambio!$D$38*Strambio!$D$39,$G204+$L204,0)</f>
        <v>111.57529388950381</v>
      </c>
      <c r="N204" s="142">
        <f>IF($C204&lt;=Strambio!$D$38*Strambio!$D$39,$N203+L204+$G204,0)</f>
        <v>59544.61495641755</v>
      </c>
      <c r="O204" s="141">
        <f>IF($C204&lt;=Strambio!$D$38*Strambio!$D$39,Strambio!$D$41,0)</f>
        <v>2.75</v>
      </c>
      <c r="P204" s="140">
        <f>IF($C204&lt;=Strambio!$D$38*Strambio!$D$39,($F204+$L204+O$10),0)</f>
        <v>1130.8136871108834</v>
      </c>
    </row>
    <row r="205" spans="1:16" x14ac:dyDescent="0.75">
      <c r="A205" s="139">
        <f t="shared" si="9"/>
        <v>2041</v>
      </c>
      <c r="B205" s="149">
        <f t="shared" si="10"/>
        <v>17</v>
      </c>
      <c r="C205" s="148">
        <f t="shared" si="11"/>
        <v>196</v>
      </c>
      <c r="D205" s="147">
        <f>EDATE(Strambio!$D$40,$C205-1)</f>
        <v>51649</v>
      </c>
      <c r="E205" s="146">
        <f>SUMIFS(Strambio!$D:$D,Strambio!$B:$B,"Mutuo1",Strambio!$C:$C,"Tasso",Strambio!$E:$E,"&lt;="&amp;$D205,Strambio!$F:$F,"&gt;="&amp;$D205)</f>
        <v>2.7199999999999998E-2</v>
      </c>
      <c r="F205" s="140">
        <f>IF($C205&lt;=Strambio!$D$38*Strambio!$D$39,PMT($E205/Strambio!$D$38,Strambio!$D$38*Strambio!$D$39-$C204,-$K204),0)</f>
        <v>1128.0636871108836</v>
      </c>
      <c r="G205" s="142">
        <f>IF($C205&lt;=Strambio!$D$38*Strambio!$D$39,$K204*$E205/Strambio!$D$38,0)</f>
        <v>109.27125353153536</v>
      </c>
      <c r="H205" s="142">
        <f>IF($C205&lt;=Strambio!$D$38*Strambio!$D$39,$F205-$G205,0)</f>
        <v>1018.7924335793482</v>
      </c>
      <c r="I205" s="145">
        <f>SUMIFS(Strambio!$D:$D,Strambio!$B:$B,"Mutuo1",Strambio!$C:$C,"Rimborso",Strambio!$E:$E,"&lt;="&amp;$D205,Strambio!$F:$F,"&gt;="&amp;$D205)</f>
        <v>0</v>
      </c>
      <c r="J205" s="143">
        <f>IF($C205&lt;=Strambio!$D$38*Strambio!$D$39,H205+I205,0)</f>
        <v>1018.7924335793482</v>
      </c>
      <c r="K205" s="142">
        <f>IF($C205&lt;=Strambio!$D$38*Strambio!$D$39,($K204-$H205-$I205),0)</f>
        <v>47189.113536215664</v>
      </c>
      <c r="L205" s="144">
        <v>0</v>
      </c>
      <c r="M205" s="143">
        <f>IF($C205&lt;=Strambio!$D$38*Strambio!$D$39,$G205+$L205,0)</f>
        <v>109.27125353153536</v>
      </c>
      <c r="N205" s="142">
        <f>IF($C205&lt;=Strambio!$D$38*Strambio!$D$39,$N204+L205+$G205,0)</f>
        <v>59653.886209949087</v>
      </c>
      <c r="O205" s="141">
        <f>IF($C205&lt;=Strambio!$D$38*Strambio!$D$39,Strambio!$D$41,0)</f>
        <v>2.75</v>
      </c>
      <c r="P205" s="140">
        <f>IF($C205&lt;=Strambio!$D$38*Strambio!$D$39,($F205+$L205+O$10),0)</f>
        <v>1130.8136871108836</v>
      </c>
    </row>
    <row r="206" spans="1:16" x14ac:dyDescent="0.75">
      <c r="A206" s="139">
        <f t="shared" si="9"/>
        <v>2041</v>
      </c>
      <c r="B206" s="149">
        <f t="shared" si="10"/>
        <v>17</v>
      </c>
      <c r="C206" s="148">
        <f t="shared" si="11"/>
        <v>197</v>
      </c>
      <c r="D206" s="147">
        <f>EDATE(Strambio!$D$40,$C206-1)</f>
        <v>51680</v>
      </c>
      <c r="E206" s="146">
        <f>SUMIFS(Strambio!$D:$D,Strambio!$B:$B,"Mutuo1",Strambio!$C:$C,"Tasso",Strambio!$E:$E,"&lt;="&amp;$D206,Strambio!$F:$F,"&gt;="&amp;$D206)</f>
        <v>2.7199999999999998E-2</v>
      </c>
      <c r="F206" s="140">
        <f>IF($C206&lt;=Strambio!$D$38*Strambio!$D$39,PMT($E206/Strambio!$D$38,Strambio!$D$38*Strambio!$D$39-$C205,-$K205),0)</f>
        <v>1128.0636871108834</v>
      </c>
      <c r="G206" s="142">
        <f>IF($C206&lt;=Strambio!$D$38*Strambio!$D$39,$K205*$E206/Strambio!$D$38,0)</f>
        <v>106.96199068208882</v>
      </c>
      <c r="H206" s="142">
        <f>IF($C206&lt;=Strambio!$D$38*Strambio!$D$39,$F206-$G206,0)</f>
        <v>1021.1016964287945</v>
      </c>
      <c r="I206" s="145">
        <f>SUMIFS(Strambio!$D:$D,Strambio!$B:$B,"Mutuo1",Strambio!$C:$C,"Rimborso",Strambio!$E:$E,"&lt;="&amp;$D206,Strambio!$F:$F,"&gt;="&amp;$D206)</f>
        <v>0</v>
      </c>
      <c r="J206" s="143">
        <f>IF($C206&lt;=Strambio!$D$38*Strambio!$D$39,H206+I206,0)</f>
        <v>1021.1016964287945</v>
      </c>
      <c r="K206" s="142">
        <f>IF($C206&lt;=Strambio!$D$38*Strambio!$D$39,($K205-$H206-$I206),0)</f>
        <v>46168.011839786872</v>
      </c>
      <c r="L206" s="144">
        <v>0</v>
      </c>
      <c r="M206" s="143">
        <f>IF($C206&lt;=Strambio!$D$38*Strambio!$D$39,$G206+$L206,0)</f>
        <v>106.96199068208882</v>
      </c>
      <c r="N206" s="142">
        <f>IF($C206&lt;=Strambio!$D$38*Strambio!$D$39,$N205+L206+$G206,0)</f>
        <v>59760.848200631175</v>
      </c>
      <c r="O206" s="141">
        <f>IF($C206&lt;=Strambio!$D$38*Strambio!$D$39,Strambio!$D$41,0)</f>
        <v>2.75</v>
      </c>
      <c r="P206" s="140">
        <f>IF($C206&lt;=Strambio!$D$38*Strambio!$D$39,($F206+$L206+O$10),0)</f>
        <v>1130.8136871108834</v>
      </c>
    </row>
    <row r="207" spans="1:16" x14ac:dyDescent="0.75">
      <c r="A207" s="139">
        <f t="shared" si="9"/>
        <v>2041</v>
      </c>
      <c r="B207" s="149">
        <f t="shared" si="10"/>
        <v>17</v>
      </c>
      <c r="C207" s="148">
        <f t="shared" si="11"/>
        <v>198</v>
      </c>
      <c r="D207" s="147">
        <f>EDATE(Strambio!$D$40,$C207-1)</f>
        <v>51710</v>
      </c>
      <c r="E207" s="146">
        <f>SUMIFS(Strambio!$D:$D,Strambio!$B:$B,"Mutuo1",Strambio!$C:$C,"Tasso",Strambio!$E:$E,"&lt;="&amp;$D207,Strambio!$F:$F,"&gt;="&amp;$D207)</f>
        <v>2.7199999999999998E-2</v>
      </c>
      <c r="F207" s="140">
        <f>IF($C207&lt;=Strambio!$D$38*Strambio!$D$39,PMT($E207/Strambio!$D$38,Strambio!$D$38*Strambio!$D$39-$C206,-$K206),0)</f>
        <v>1128.0636871108834</v>
      </c>
      <c r="G207" s="142">
        <f>IF($C207&lt;=Strambio!$D$38*Strambio!$D$39,$K206*$E207/Strambio!$D$38,0)</f>
        <v>104.6474935035169</v>
      </c>
      <c r="H207" s="142">
        <f>IF($C207&lt;=Strambio!$D$38*Strambio!$D$39,$F207-$G207,0)</f>
        <v>1023.4161936073665</v>
      </c>
      <c r="I207" s="145">
        <f>SUMIFS(Strambio!$D:$D,Strambio!$B:$B,"Mutuo1",Strambio!$C:$C,"Rimborso",Strambio!$E:$E,"&lt;="&amp;$D207,Strambio!$F:$F,"&gt;="&amp;$D207)</f>
        <v>0</v>
      </c>
      <c r="J207" s="143">
        <f>IF($C207&lt;=Strambio!$D$38*Strambio!$D$39,H207+I207,0)</f>
        <v>1023.4161936073665</v>
      </c>
      <c r="K207" s="142">
        <f>IF($C207&lt;=Strambio!$D$38*Strambio!$D$39,($K206-$H207-$I207),0)</f>
        <v>45144.595646179507</v>
      </c>
      <c r="L207" s="144">
        <v>0</v>
      </c>
      <c r="M207" s="143">
        <f>IF($C207&lt;=Strambio!$D$38*Strambio!$D$39,$G207+$L207,0)</f>
        <v>104.6474935035169</v>
      </c>
      <c r="N207" s="142">
        <f>IF($C207&lt;=Strambio!$D$38*Strambio!$D$39,$N206+L207+$G207,0)</f>
        <v>59865.49569413469</v>
      </c>
      <c r="O207" s="141">
        <f>IF($C207&lt;=Strambio!$D$38*Strambio!$D$39,Strambio!$D$41,0)</f>
        <v>2.75</v>
      </c>
      <c r="P207" s="140">
        <f>IF($C207&lt;=Strambio!$D$38*Strambio!$D$39,($F207+$L207+O$10),0)</f>
        <v>1130.8136871108834</v>
      </c>
    </row>
    <row r="208" spans="1:16" x14ac:dyDescent="0.75">
      <c r="A208" s="139">
        <f t="shared" si="9"/>
        <v>2041</v>
      </c>
      <c r="B208" s="149">
        <f t="shared" si="10"/>
        <v>17</v>
      </c>
      <c r="C208" s="148">
        <f t="shared" si="11"/>
        <v>199</v>
      </c>
      <c r="D208" s="147">
        <f>EDATE(Strambio!$D$40,$C208-1)</f>
        <v>51741</v>
      </c>
      <c r="E208" s="146">
        <f>SUMIFS(Strambio!$D:$D,Strambio!$B:$B,"Mutuo1",Strambio!$C:$C,"Tasso",Strambio!$E:$E,"&lt;="&amp;$D208,Strambio!$F:$F,"&gt;="&amp;$D208)</f>
        <v>2.7199999999999998E-2</v>
      </c>
      <c r="F208" s="140">
        <f>IF($C208&lt;=Strambio!$D$38*Strambio!$D$39,PMT($E208/Strambio!$D$38,Strambio!$D$38*Strambio!$D$39-$C207,-$K207),0)</f>
        <v>1128.0636871108834</v>
      </c>
      <c r="G208" s="142">
        <f>IF($C208&lt;=Strambio!$D$38*Strambio!$D$39,$K207*$E208/Strambio!$D$38,0)</f>
        <v>102.32775013134021</v>
      </c>
      <c r="H208" s="142">
        <f>IF($C208&lt;=Strambio!$D$38*Strambio!$D$39,$F208-$G208,0)</f>
        <v>1025.7359369795431</v>
      </c>
      <c r="I208" s="145">
        <f>SUMIFS(Strambio!$D:$D,Strambio!$B:$B,"Mutuo1",Strambio!$C:$C,"Rimborso",Strambio!$E:$E,"&lt;="&amp;$D208,Strambio!$F:$F,"&gt;="&amp;$D208)</f>
        <v>0</v>
      </c>
      <c r="J208" s="143">
        <f>IF($C208&lt;=Strambio!$D$38*Strambio!$D$39,H208+I208,0)</f>
        <v>1025.7359369795431</v>
      </c>
      <c r="K208" s="142">
        <f>IF($C208&lt;=Strambio!$D$38*Strambio!$D$39,($K207-$H208-$I208),0)</f>
        <v>44118.859709199962</v>
      </c>
      <c r="L208" s="144">
        <v>0</v>
      </c>
      <c r="M208" s="143">
        <f>IF($C208&lt;=Strambio!$D$38*Strambio!$D$39,$G208+$L208,0)</f>
        <v>102.32775013134021</v>
      </c>
      <c r="N208" s="142">
        <f>IF($C208&lt;=Strambio!$D$38*Strambio!$D$39,$N207+L208+$G208,0)</f>
        <v>59967.823444266032</v>
      </c>
      <c r="O208" s="141">
        <f>IF($C208&lt;=Strambio!$D$38*Strambio!$D$39,Strambio!$D$41,0)</f>
        <v>2.75</v>
      </c>
      <c r="P208" s="140">
        <f>IF($C208&lt;=Strambio!$D$38*Strambio!$D$39,($F208+$L208+O$10),0)</f>
        <v>1130.8136871108834</v>
      </c>
    </row>
    <row r="209" spans="1:16" x14ac:dyDescent="0.75">
      <c r="A209" s="139">
        <f t="shared" si="9"/>
        <v>2041</v>
      </c>
      <c r="B209" s="149">
        <f t="shared" si="10"/>
        <v>17</v>
      </c>
      <c r="C209" s="148">
        <f t="shared" si="11"/>
        <v>200</v>
      </c>
      <c r="D209" s="147">
        <f>EDATE(Strambio!$D$40,$C209-1)</f>
        <v>51772</v>
      </c>
      <c r="E209" s="146">
        <f>SUMIFS(Strambio!$D:$D,Strambio!$B:$B,"Mutuo1",Strambio!$C:$C,"Tasso",Strambio!$E:$E,"&lt;="&amp;$D209,Strambio!$F:$F,"&gt;="&amp;$D209)</f>
        <v>2.7199999999999998E-2</v>
      </c>
      <c r="F209" s="140">
        <f>IF($C209&lt;=Strambio!$D$38*Strambio!$D$39,PMT($E209/Strambio!$D$38,Strambio!$D$38*Strambio!$D$39-$C208,-$K208),0)</f>
        <v>1128.0636871108834</v>
      </c>
      <c r="G209" s="142">
        <f>IF($C209&lt;=Strambio!$D$38*Strambio!$D$39,$K208*$E209/Strambio!$D$38,0)</f>
        <v>100.00274867418658</v>
      </c>
      <c r="H209" s="142">
        <f>IF($C209&lt;=Strambio!$D$38*Strambio!$D$39,$F209-$G209,0)</f>
        <v>1028.0609384366969</v>
      </c>
      <c r="I209" s="145">
        <f>SUMIFS(Strambio!$D:$D,Strambio!$B:$B,"Mutuo1",Strambio!$C:$C,"Rimborso",Strambio!$E:$E,"&lt;="&amp;$D209,Strambio!$F:$F,"&gt;="&amp;$D209)</f>
        <v>0</v>
      </c>
      <c r="J209" s="143">
        <f>IF($C209&lt;=Strambio!$D$38*Strambio!$D$39,H209+I209,0)</f>
        <v>1028.0609384366969</v>
      </c>
      <c r="K209" s="142">
        <f>IF($C209&lt;=Strambio!$D$38*Strambio!$D$39,($K208-$H209-$I209),0)</f>
        <v>43090.798770763264</v>
      </c>
      <c r="L209" s="144">
        <v>0</v>
      </c>
      <c r="M209" s="143">
        <f>IF($C209&lt;=Strambio!$D$38*Strambio!$D$39,$G209+$L209,0)</f>
        <v>100.00274867418658</v>
      </c>
      <c r="N209" s="142">
        <f>IF($C209&lt;=Strambio!$D$38*Strambio!$D$39,$N208+L209+$G209,0)</f>
        <v>60067.826192940222</v>
      </c>
      <c r="O209" s="141">
        <f>IF($C209&lt;=Strambio!$D$38*Strambio!$D$39,Strambio!$D$41,0)</f>
        <v>2.75</v>
      </c>
      <c r="P209" s="140">
        <f>IF($C209&lt;=Strambio!$D$38*Strambio!$D$39,($F209+$L209+O$10),0)</f>
        <v>1130.8136871108834</v>
      </c>
    </row>
    <row r="210" spans="1:16" x14ac:dyDescent="0.75">
      <c r="A210" s="139">
        <f t="shared" si="9"/>
        <v>2041</v>
      </c>
      <c r="B210" s="149">
        <f t="shared" si="10"/>
        <v>17</v>
      </c>
      <c r="C210" s="148">
        <f t="shared" si="11"/>
        <v>201</v>
      </c>
      <c r="D210" s="147">
        <f>EDATE(Strambio!$D$40,$C210-1)</f>
        <v>51802</v>
      </c>
      <c r="E210" s="146">
        <f>SUMIFS(Strambio!$D:$D,Strambio!$B:$B,"Mutuo1",Strambio!$C:$C,"Tasso",Strambio!$E:$E,"&lt;="&amp;$D210,Strambio!$F:$F,"&gt;="&amp;$D210)</f>
        <v>2.7199999999999998E-2</v>
      </c>
      <c r="F210" s="140">
        <f>IF($C210&lt;=Strambio!$D$38*Strambio!$D$39,PMT($E210/Strambio!$D$38,Strambio!$D$38*Strambio!$D$39-$C209,-$K209),0)</f>
        <v>1128.0636871108832</v>
      </c>
      <c r="G210" s="142">
        <f>IF($C210&lt;=Strambio!$D$38*Strambio!$D$39,$K209*$E210/Strambio!$D$38,0)</f>
        <v>97.672477213730062</v>
      </c>
      <c r="H210" s="142">
        <f>IF($C210&lt;=Strambio!$D$38*Strambio!$D$39,$F210-$G210,0)</f>
        <v>1030.3912098971532</v>
      </c>
      <c r="I210" s="145">
        <f>SUMIFS(Strambio!$D:$D,Strambio!$B:$B,"Mutuo1",Strambio!$C:$C,"Rimborso",Strambio!$E:$E,"&lt;="&amp;$D210,Strambio!$F:$F,"&gt;="&amp;$D210)</f>
        <v>0</v>
      </c>
      <c r="J210" s="143">
        <f>IF($C210&lt;=Strambio!$D$38*Strambio!$D$39,H210+I210,0)</f>
        <v>1030.3912098971532</v>
      </c>
      <c r="K210" s="142">
        <f>IF($C210&lt;=Strambio!$D$38*Strambio!$D$39,($K209-$H210-$I210),0)</f>
        <v>42060.407560866108</v>
      </c>
      <c r="L210" s="144">
        <v>0</v>
      </c>
      <c r="M210" s="143">
        <f>IF($C210&lt;=Strambio!$D$38*Strambio!$D$39,$G210+$L210,0)</f>
        <v>97.672477213730062</v>
      </c>
      <c r="N210" s="142">
        <f>IF($C210&lt;=Strambio!$D$38*Strambio!$D$39,$N209+L210+$G210,0)</f>
        <v>60165.498670153953</v>
      </c>
      <c r="O210" s="141">
        <f>IF($C210&lt;=Strambio!$D$38*Strambio!$D$39,Strambio!$D$41,0)</f>
        <v>2.75</v>
      </c>
      <c r="P210" s="140">
        <f>IF($C210&lt;=Strambio!$D$38*Strambio!$D$39,($F210+$L210+O$10),0)</f>
        <v>1130.8136871108832</v>
      </c>
    </row>
    <row r="211" spans="1:16" x14ac:dyDescent="0.75">
      <c r="A211" s="139">
        <f t="shared" si="9"/>
        <v>2041</v>
      </c>
      <c r="B211" s="149">
        <f t="shared" si="10"/>
        <v>17</v>
      </c>
      <c r="C211" s="148">
        <f t="shared" si="11"/>
        <v>202</v>
      </c>
      <c r="D211" s="147">
        <f>EDATE(Strambio!$D$40,$C211-1)</f>
        <v>51833</v>
      </c>
      <c r="E211" s="146">
        <f>SUMIFS(Strambio!$D:$D,Strambio!$B:$B,"Mutuo1",Strambio!$C:$C,"Tasso",Strambio!$E:$E,"&lt;="&amp;$D211,Strambio!$F:$F,"&gt;="&amp;$D211)</f>
        <v>2.7199999999999998E-2</v>
      </c>
      <c r="F211" s="140">
        <f>IF($C211&lt;=Strambio!$D$38*Strambio!$D$39,PMT($E211/Strambio!$D$38,Strambio!$D$38*Strambio!$D$39-$C210,-$K210),0)</f>
        <v>1128.0636871108834</v>
      </c>
      <c r="G211" s="142">
        <f>IF($C211&lt;=Strambio!$D$38*Strambio!$D$39,$K210*$E211/Strambio!$D$38,0)</f>
        <v>95.336923804629848</v>
      </c>
      <c r="H211" s="142">
        <f>IF($C211&lt;=Strambio!$D$38*Strambio!$D$39,$F211-$G211,0)</f>
        <v>1032.7267633062536</v>
      </c>
      <c r="I211" s="145">
        <f>SUMIFS(Strambio!$D:$D,Strambio!$B:$B,"Mutuo1",Strambio!$C:$C,"Rimborso",Strambio!$E:$E,"&lt;="&amp;$D211,Strambio!$F:$F,"&gt;="&amp;$D211)</f>
        <v>0</v>
      </c>
      <c r="J211" s="143">
        <f>IF($C211&lt;=Strambio!$D$38*Strambio!$D$39,H211+I211,0)</f>
        <v>1032.7267633062536</v>
      </c>
      <c r="K211" s="142">
        <f>IF($C211&lt;=Strambio!$D$38*Strambio!$D$39,($K210-$H211-$I211),0)</f>
        <v>41027.680797559857</v>
      </c>
      <c r="L211" s="144">
        <v>0</v>
      </c>
      <c r="M211" s="143">
        <f>IF($C211&lt;=Strambio!$D$38*Strambio!$D$39,$G211+$L211,0)</f>
        <v>95.336923804629848</v>
      </c>
      <c r="N211" s="142">
        <f>IF($C211&lt;=Strambio!$D$38*Strambio!$D$39,$N210+L211+$G211,0)</f>
        <v>60260.835593958582</v>
      </c>
      <c r="O211" s="141">
        <f>IF($C211&lt;=Strambio!$D$38*Strambio!$D$39,Strambio!$D$41,0)</f>
        <v>2.75</v>
      </c>
      <c r="P211" s="140">
        <f>IF($C211&lt;=Strambio!$D$38*Strambio!$D$39,($F211+$L211+O$10),0)</f>
        <v>1130.8136871108834</v>
      </c>
    </row>
    <row r="212" spans="1:16" x14ac:dyDescent="0.75">
      <c r="A212" s="139">
        <f t="shared" si="9"/>
        <v>2041</v>
      </c>
      <c r="B212" s="149">
        <f t="shared" si="10"/>
        <v>17</v>
      </c>
      <c r="C212" s="148">
        <f t="shared" si="11"/>
        <v>203</v>
      </c>
      <c r="D212" s="147">
        <f>EDATE(Strambio!$D$40,$C212-1)</f>
        <v>51863</v>
      </c>
      <c r="E212" s="146">
        <f>SUMIFS(Strambio!$D:$D,Strambio!$B:$B,"Mutuo1",Strambio!$C:$C,"Tasso",Strambio!$E:$E,"&lt;="&amp;$D212,Strambio!$F:$F,"&gt;="&amp;$D212)</f>
        <v>2.7199999999999998E-2</v>
      </c>
      <c r="F212" s="140">
        <f>IF($C212&lt;=Strambio!$D$38*Strambio!$D$39,PMT($E212/Strambio!$D$38,Strambio!$D$38*Strambio!$D$39-$C211,-$K211),0)</f>
        <v>1128.0636871108834</v>
      </c>
      <c r="G212" s="142">
        <f>IF($C212&lt;=Strambio!$D$38*Strambio!$D$39,$K211*$E212/Strambio!$D$38,0)</f>
        <v>92.996076474469007</v>
      </c>
      <c r="H212" s="142">
        <f>IF($C212&lt;=Strambio!$D$38*Strambio!$D$39,$F212-$G212,0)</f>
        <v>1035.0676106364144</v>
      </c>
      <c r="I212" s="145">
        <f>SUMIFS(Strambio!$D:$D,Strambio!$B:$B,"Mutuo1",Strambio!$C:$C,"Rimborso",Strambio!$E:$E,"&lt;="&amp;$D212,Strambio!$F:$F,"&gt;="&amp;$D212)</f>
        <v>0</v>
      </c>
      <c r="J212" s="143">
        <f>IF($C212&lt;=Strambio!$D$38*Strambio!$D$39,H212+I212,0)</f>
        <v>1035.0676106364144</v>
      </c>
      <c r="K212" s="142">
        <f>IF($C212&lt;=Strambio!$D$38*Strambio!$D$39,($K211-$H212-$I212),0)</f>
        <v>39992.613186923445</v>
      </c>
      <c r="L212" s="144">
        <v>0</v>
      </c>
      <c r="M212" s="143">
        <f>IF($C212&lt;=Strambio!$D$38*Strambio!$D$39,$G212+$L212,0)</f>
        <v>92.996076474469007</v>
      </c>
      <c r="N212" s="142">
        <f>IF($C212&lt;=Strambio!$D$38*Strambio!$D$39,$N211+L212+$G212,0)</f>
        <v>60353.83167043305</v>
      </c>
      <c r="O212" s="141">
        <f>IF($C212&lt;=Strambio!$D$38*Strambio!$D$39,Strambio!$D$41,0)</f>
        <v>2.75</v>
      </c>
      <c r="P212" s="140">
        <f>IF($C212&lt;=Strambio!$D$38*Strambio!$D$39,($F212+$L212+O$10),0)</f>
        <v>1130.8136871108834</v>
      </c>
    </row>
    <row r="213" spans="1:16" x14ac:dyDescent="0.75">
      <c r="A213" s="139">
        <f t="shared" si="9"/>
        <v>2042</v>
      </c>
      <c r="B213" s="149">
        <f t="shared" si="10"/>
        <v>17</v>
      </c>
      <c r="C213" s="148">
        <f t="shared" si="11"/>
        <v>204</v>
      </c>
      <c r="D213" s="147">
        <f>EDATE(Strambio!$D$40,$C213-1)</f>
        <v>51894</v>
      </c>
      <c r="E213" s="146">
        <f>SUMIFS(Strambio!$D:$D,Strambio!$B:$B,"Mutuo1",Strambio!$C:$C,"Tasso",Strambio!$E:$E,"&lt;="&amp;$D213,Strambio!$F:$F,"&gt;="&amp;$D213)</f>
        <v>2.7199999999999998E-2</v>
      </c>
      <c r="F213" s="140">
        <f>IF($C213&lt;=Strambio!$D$38*Strambio!$D$39,PMT($E213/Strambio!$D$38,Strambio!$D$38*Strambio!$D$39-$C212,-$K212),0)</f>
        <v>1128.0636871108834</v>
      </c>
      <c r="G213" s="142">
        <f>IF($C213&lt;=Strambio!$D$38*Strambio!$D$39,$K212*$E213/Strambio!$D$38,0)</f>
        <v>90.649923223693136</v>
      </c>
      <c r="H213" s="142">
        <f>IF($C213&lt;=Strambio!$D$38*Strambio!$D$39,$F213-$G213,0)</f>
        <v>1037.4137638871903</v>
      </c>
      <c r="I213" s="145">
        <f>SUMIFS(Strambio!$D:$D,Strambio!$B:$B,"Mutuo1",Strambio!$C:$C,"Rimborso",Strambio!$E:$E,"&lt;="&amp;$D213,Strambio!$F:$F,"&gt;="&amp;$D213)</f>
        <v>0</v>
      </c>
      <c r="J213" s="143">
        <f>IF($C213&lt;=Strambio!$D$38*Strambio!$D$39,H213+I213,0)</f>
        <v>1037.4137638871903</v>
      </c>
      <c r="K213" s="142">
        <f>IF($C213&lt;=Strambio!$D$38*Strambio!$D$39,($K212-$H213-$I213),0)</f>
        <v>38955.199423036254</v>
      </c>
      <c r="L213" s="144">
        <v>0</v>
      </c>
      <c r="M213" s="143">
        <f>IF($C213&lt;=Strambio!$D$38*Strambio!$D$39,$G213+$L213,0)</f>
        <v>90.649923223693136</v>
      </c>
      <c r="N213" s="142">
        <f>IF($C213&lt;=Strambio!$D$38*Strambio!$D$39,$N212+L213+$G213,0)</f>
        <v>60444.481593656747</v>
      </c>
      <c r="O213" s="141">
        <f>IF($C213&lt;=Strambio!$D$38*Strambio!$D$39,Strambio!$D$41,0)</f>
        <v>2.75</v>
      </c>
      <c r="P213" s="140">
        <f>IF($C213&lt;=Strambio!$D$38*Strambio!$D$39,($F213+$L213+O$10),0)</f>
        <v>1130.8136871108834</v>
      </c>
    </row>
    <row r="214" spans="1:16" x14ac:dyDescent="0.75">
      <c r="A214" s="139">
        <f t="shared" si="9"/>
        <v>2042</v>
      </c>
      <c r="B214" s="149">
        <f t="shared" si="10"/>
        <v>18</v>
      </c>
      <c r="C214" s="148">
        <f t="shared" si="11"/>
        <v>205</v>
      </c>
      <c r="D214" s="147">
        <f>EDATE(Strambio!$D$40,$C214-1)</f>
        <v>51925</v>
      </c>
      <c r="E214" s="146">
        <f>SUMIFS(Strambio!$D:$D,Strambio!$B:$B,"Mutuo1",Strambio!$C:$C,"Tasso",Strambio!$E:$E,"&lt;="&amp;$D214,Strambio!$F:$F,"&gt;="&amp;$D214)</f>
        <v>2.7199999999999998E-2</v>
      </c>
      <c r="F214" s="140">
        <f>IF($C214&lt;=Strambio!$D$38*Strambio!$D$39,PMT($E214/Strambio!$D$38,Strambio!$D$38*Strambio!$D$39-$C213,-$K213),0)</f>
        <v>1128.0636871108834</v>
      </c>
      <c r="G214" s="142">
        <f>IF($C214&lt;=Strambio!$D$38*Strambio!$D$39,$K213*$E214/Strambio!$D$38,0)</f>
        <v>88.298452025548841</v>
      </c>
      <c r="H214" s="142">
        <f>IF($C214&lt;=Strambio!$D$38*Strambio!$D$39,$F214-$G214,0)</f>
        <v>1039.7652350853346</v>
      </c>
      <c r="I214" s="145">
        <f>SUMIFS(Strambio!$D:$D,Strambio!$B:$B,"Mutuo1",Strambio!$C:$C,"Rimborso",Strambio!$E:$E,"&lt;="&amp;$D214,Strambio!$F:$F,"&gt;="&amp;$D214)</f>
        <v>0</v>
      </c>
      <c r="J214" s="143">
        <f>IF($C214&lt;=Strambio!$D$38*Strambio!$D$39,H214+I214,0)</f>
        <v>1039.7652350853346</v>
      </c>
      <c r="K214" s="142">
        <f>IF($C214&lt;=Strambio!$D$38*Strambio!$D$39,($K213-$H214-$I214),0)</f>
        <v>37915.434187950923</v>
      </c>
      <c r="L214" s="144">
        <v>0</v>
      </c>
      <c r="M214" s="143">
        <f>IF($C214&lt;=Strambio!$D$38*Strambio!$D$39,$G214+$L214,0)</f>
        <v>88.298452025548841</v>
      </c>
      <c r="N214" s="142">
        <f>IF($C214&lt;=Strambio!$D$38*Strambio!$D$39,$N213+L214+$G214,0)</f>
        <v>60532.780045682295</v>
      </c>
      <c r="O214" s="141">
        <f>IF($C214&lt;=Strambio!$D$38*Strambio!$D$39,Strambio!$D$41,0)</f>
        <v>2.75</v>
      </c>
      <c r="P214" s="140">
        <f>IF($C214&lt;=Strambio!$D$38*Strambio!$D$39,($F214+$L214+O$10),0)</f>
        <v>1130.8136871108834</v>
      </c>
    </row>
    <row r="215" spans="1:16" x14ac:dyDescent="0.75">
      <c r="A215" s="139">
        <f t="shared" si="9"/>
        <v>2042</v>
      </c>
      <c r="B215" s="149">
        <f t="shared" si="10"/>
        <v>18</v>
      </c>
      <c r="C215" s="148">
        <f t="shared" si="11"/>
        <v>206</v>
      </c>
      <c r="D215" s="147">
        <f>EDATE(Strambio!$D$40,$C215-1)</f>
        <v>51953</v>
      </c>
      <c r="E215" s="146">
        <f>SUMIFS(Strambio!$D:$D,Strambio!$B:$B,"Mutuo1",Strambio!$C:$C,"Tasso",Strambio!$E:$E,"&lt;="&amp;$D215,Strambio!$F:$F,"&gt;="&amp;$D215)</f>
        <v>2.7199999999999998E-2</v>
      </c>
      <c r="F215" s="140">
        <f>IF($C215&lt;=Strambio!$D$38*Strambio!$D$39,PMT($E215/Strambio!$D$38,Strambio!$D$38*Strambio!$D$39-$C214,-$K214),0)</f>
        <v>1128.0636871108834</v>
      </c>
      <c r="G215" s="142">
        <f>IF($C215&lt;=Strambio!$D$38*Strambio!$D$39,$K214*$E215/Strambio!$D$38,0)</f>
        <v>85.941650826022098</v>
      </c>
      <c r="H215" s="142">
        <f>IF($C215&lt;=Strambio!$D$38*Strambio!$D$39,$F215-$G215,0)</f>
        <v>1042.1220362848612</v>
      </c>
      <c r="I215" s="145">
        <f>SUMIFS(Strambio!$D:$D,Strambio!$B:$B,"Mutuo1",Strambio!$C:$C,"Rimborso",Strambio!$E:$E,"&lt;="&amp;$D215,Strambio!$F:$F,"&gt;="&amp;$D215)</f>
        <v>0</v>
      </c>
      <c r="J215" s="143">
        <f>IF($C215&lt;=Strambio!$D$38*Strambio!$D$39,H215+I215,0)</f>
        <v>1042.1220362848612</v>
      </c>
      <c r="K215" s="142">
        <f>IF($C215&lt;=Strambio!$D$38*Strambio!$D$39,($K214-$H215-$I215),0)</f>
        <v>36873.312151666061</v>
      </c>
      <c r="L215" s="144">
        <v>0</v>
      </c>
      <c r="M215" s="143">
        <f>IF($C215&lt;=Strambio!$D$38*Strambio!$D$39,$G215+$L215,0)</f>
        <v>85.941650826022098</v>
      </c>
      <c r="N215" s="142">
        <f>IF($C215&lt;=Strambio!$D$38*Strambio!$D$39,$N214+L215+$G215,0)</f>
        <v>60618.721696508321</v>
      </c>
      <c r="O215" s="141">
        <f>IF($C215&lt;=Strambio!$D$38*Strambio!$D$39,Strambio!$D$41,0)</f>
        <v>2.75</v>
      </c>
      <c r="P215" s="140">
        <f>IF($C215&lt;=Strambio!$D$38*Strambio!$D$39,($F215+$L215+O$10),0)</f>
        <v>1130.8136871108834</v>
      </c>
    </row>
    <row r="216" spans="1:16" x14ac:dyDescent="0.75">
      <c r="A216" s="139">
        <f t="shared" si="9"/>
        <v>2042</v>
      </c>
      <c r="B216" s="149">
        <f t="shared" si="10"/>
        <v>18</v>
      </c>
      <c r="C216" s="148">
        <f t="shared" si="11"/>
        <v>207</v>
      </c>
      <c r="D216" s="147">
        <f>EDATE(Strambio!$D$40,$C216-1)</f>
        <v>51984</v>
      </c>
      <c r="E216" s="146">
        <f>SUMIFS(Strambio!$D:$D,Strambio!$B:$B,"Mutuo1",Strambio!$C:$C,"Tasso",Strambio!$E:$E,"&lt;="&amp;$D216,Strambio!$F:$F,"&gt;="&amp;$D216)</f>
        <v>2.7199999999999998E-2</v>
      </c>
      <c r="F216" s="140">
        <f>IF($C216&lt;=Strambio!$D$38*Strambio!$D$39,PMT($E216/Strambio!$D$38,Strambio!$D$38*Strambio!$D$39-$C215,-$K215),0)</f>
        <v>1128.0636871108834</v>
      </c>
      <c r="G216" s="142">
        <f>IF($C216&lt;=Strambio!$D$38*Strambio!$D$39,$K215*$E216/Strambio!$D$38,0)</f>
        <v>83.579507543776401</v>
      </c>
      <c r="H216" s="142">
        <f>IF($C216&lt;=Strambio!$D$38*Strambio!$D$39,$F216-$G216,0)</f>
        <v>1044.484179567107</v>
      </c>
      <c r="I216" s="145">
        <f>SUMIFS(Strambio!$D:$D,Strambio!$B:$B,"Mutuo1",Strambio!$C:$C,"Rimborso",Strambio!$E:$E,"&lt;="&amp;$D216,Strambio!$F:$F,"&gt;="&amp;$D216)</f>
        <v>0</v>
      </c>
      <c r="J216" s="143">
        <f>IF($C216&lt;=Strambio!$D$38*Strambio!$D$39,H216+I216,0)</f>
        <v>1044.484179567107</v>
      </c>
      <c r="K216" s="142">
        <f>IF($C216&lt;=Strambio!$D$38*Strambio!$D$39,($K215-$H216-$I216),0)</f>
        <v>35828.827972098952</v>
      </c>
      <c r="L216" s="144">
        <v>0</v>
      </c>
      <c r="M216" s="143">
        <f>IF($C216&lt;=Strambio!$D$38*Strambio!$D$39,$G216+$L216,0)</f>
        <v>83.579507543776401</v>
      </c>
      <c r="N216" s="142">
        <f>IF($C216&lt;=Strambio!$D$38*Strambio!$D$39,$N215+L216+$G216,0)</f>
        <v>60702.301204052099</v>
      </c>
      <c r="O216" s="141">
        <f>IF($C216&lt;=Strambio!$D$38*Strambio!$D$39,Strambio!$D$41,0)</f>
        <v>2.75</v>
      </c>
      <c r="P216" s="140">
        <f>IF($C216&lt;=Strambio!$D$38*Strambio!$D$39,($F216+$L216+O$10),0)</f>
        <v>1130.8136871108834</v>
      </c>
    </row>
    <row r="217" spans="1:16" x14ac:dyDescent="0.75">
      <c r="A217" s="139">
        <f t="shared" si="9"/>
        <v>2042</v>
      </c>
      <c r="B217" s="149">
        <f t="shared" si="10"/>
        <v>18</v>
      </c>
      <c r="C217" s="148">
        <f t="shared" si="11"/>
        <v>208</v>
      </c>
      <c r="D217" s="147">
        <f>EDATE(Strambio!$D$40,$C217-1)</f>
        <v>52014</v>
      </c>
      <c r="E217" s="146">
        <f>SUMIFS(Strambio!$D:$D,Strambio!$B:$B,"Mutuo1",Strambio!$C:$C,"Tasso",Strambio!$E:$E,"&lt;="&amp;$D217,Strambio!$F:$F,"&gt;="&amp;$D217)</f>
        <v>2.7199999999999998E-2</v>
      </c>
      <c r="F217" s="140">
        <f>IF($C217&lt;=Strambio!$D$38*Strambio!$D$39,PMT($E217/Strambio!$D$38,Strambio!$D$38*Strambio!$D$39-$C216,-$K216),0)</f>
        <v>1128.0636871108832</v>
      </c>
      <c r="G217" s="142">
        <f>IF($C217&lt;=Strambio!$D$38*Strambio!$D$39,$K216*$E217/Strambio!$D$38,0)</f>
        <v>81.212010070090955</v>
      </c>
      <c r="H217" s="142">
        <f>IF($C217&lt;=Strambio!$D$38*Strambio!$D$39,$F217-$G217,0)</f>
        <v>1046.8516770407923</v>
      </c>
      <c r="I217" s="145">
        <f>SUMIFS(Strambio!$D:$D,Strambio!$B:$B,"Mutuo1",Strambio!$C:$C,"Rimborso",Strambio!$E:$E,"&lt;="&amp;$D217,Strambio!$F:$F,"&gt;="&amp;$D217)</f>
        <v>0</v>
      </c>
      <c r="J217" s="143">
        <f>IF($C217&lt;=Strambio!$D$38*Strambio!$D$39,H217+I217,0)</f>
        <v>1046.8516770407923</v>
      </c>
      <c r="K217" s="142">
        <f>IF($C217&lt;=Strambio!$D$38*Strambio!$D$39,($K216-$H217-$I217),0)</f>
        <v>34781.976295058157</v>
      </c>
      <c r="L217" s="144">
        <v>0</v>
      </c>
      <c r="M217" s="143">
        <f>IF($C217&lt;=Strambio!$D$38*Strambio!$D$39,$G217+$L217,0)</f>
        <v>81.212010070090955</v>
      </c>
      <c r="N217" s="142">
        <f>IF($C217&lt;=Strambio!$D$38*Strambio!$D$39,$N216+L217+$G217,0)</f>
        <v>60783.513214122191</v>
      </c>
      <c r="O217" s="141">
        <f>IF($C217&lt;=Strambio!$D$38*Strambio!$D$39,Strambio!$D$41,0)</f>
        <v>2.75</v>
      </c>
      <c r="P217" s="140">
        <f>IF($C217&lt;=Strambio!$D$38*Strambio!$D$39,($F217+$L217+O$10),0)</f>
        <v>1130.8136871108832</v>
      </c>
    </row>
    <row r="218" spans="1:16" x14ac:dyDescent="0.75">
      <c r="A218" s="139">
        <f t="shared" si="9"/>
        <v>2042</v>
      </c>
      <c r="B218" s="149">
        <f t="shared" si="10"/>
        <v>18</v>
      </c>
      <c r="C218" s="148">
        <f t="shared" si="11"/>
        <v>209</v>
      </c>
      <c r="D218" s="147">
        <f>EDATE(Strambio!$D$40,$C218-1)</f>
        <v>52045</v>
      </c>
      <c r="E218" s="146">
        <f>SUMIFS(Strambio!$D:$D,Strambio!$B:$B,"Mutuo1",Strambio!$C:$C,"Tasso",Strambio!$E:$E,"&lt;="&amp;$D218,Strambio!$F:$F,"&gt;="&amp;$D218)</f>
        <v>2.7199999999999998E-2</v>
      </c>
      <c r="F218" s="140">
        <f>IF($C218&lt;=Strambio!$D$38*Strambio!$D$39,PMT($E218/Strambio!$D$38,Strambio!$D$38*Strambio!$D$39-$C217,-$K217),0)</f>
        <v>1128.0636871108832</v>
      </c>
      <c r="G218" s="142">
        <f>IF($C218&lt;=Strambio!$D$38*Strambio!$D$39,$K217*$E218/Strambio!$D$38,0)</f>
        <v>78.839146268798487</v>
      </c>
      <c r="H218" s="142">
        <f>IF($C218&lt;=Strambio!$D$38*Strambio!$D$39,$F218-$G218,0)</f>
        <v>1049.2245408420847</v>
      </c>
      <c r="I218" s="145">
        <f>SUMIFS(Strambio!$D:$D,Strambio!$B:$B,"Mutuo1",Strambio!$C:$C,"Rimborso",Strambio!$E:$E,"&lt;="&amp;$D218,Strambio!$F:$F,"&gt;="&amp;$D218)</f>
        <v>0</v>
      </c>
      <c r="J218" s="143">
        <f>IF($C218&lt;=Strambio!$D$38*Strambio!$D$39,H218+I218,0)</f>
        <v>1049.2245408420847</v>
      </c>
      <c r="K218" s="142">
        <f>IF($C218&lt;=Strambio!$D$38*Strambio!$D$39,($K217-$H218-$I218),0)</f>
        <v>33732.751754216071</v>
      </c>
      <c r="L218" s="144">
        <v>0</v>
      </c>
      <c r="M218" s="143">
        <f>IF($C218&lt;=Strambio!$D$38*Strambio!$D$39,$G218+$L218,0)</f>
        <v>78.839146268798487</v>
      </c>
      <c r="N218" s="142">
        <f>IF($C218&lt;=Strambio!$D$38*Strambio!$D$39,$N217+L218+$G218,0)</f>
        <v>60862.352360390993</v>
      </c>
      <c r="O218" s="141">
        <f>IF($C218&lt;=Strambio!$D$38*Strambio!$D$39,Strambio!$D$41,0)</f>
        <v>2.75</v>
      </c>
      <c r="P218" s="140">
        <f>IF($C218&lt;=Strambio!$D$38*Strambio!$D$39,($F218+$L218+O$10),0)</f>
        <v>1130.8136871108832</v>
      </c>
    </row>
    <row r="219" spans="1:16" x14ac:dyDescent="0.75">
      <c r="A219" s="139">
        <f t="shared" si="9"/>
        <v>2042</v>
      </c>
      <c r="B219" s="149">
        <f t="shared" si="10"/>
        <v>18</v>
      </c>
      <c r="C219" s="148">
        <f t="shared" si="11"/>
        <v>210</v>
      </c>
      <c r="D219" s="147">
        <f>EDATE(Strambio!$D$40,$C219-1)</f>
        <v>52075</v>
      </c>
      <c r="E219" s="146">
        <f>SUMIFS(Strambio!$D:$D,Strambio!$B:$B,"Mutuo1",Strambio!$C:$C,"Tasso",Strambio!$E:$E,"&lt;="&amp;$D219,Strambio!$F:$F,"&gt;="&amp;$D219)</f>
        <v>2.7199999999999998E-2</v>
      </c>
      <c r="F219" s="140">
        <f>IF($C219&lt;=Strambio!$D$38*Strambio!$D$39,PMT($E219/Strambio!$D$38,Strambio!$D$38*Strambio!$D$39-$C218,-$K218),0)</f>
        <v>1128.0636871108832</v>
      </c>
      <c r="G219" s="142">
        <f>IF($C219&lt;=Strambio!$D$38*Strambio!$D$39,$K218*$E219/Strambio!$D$38,0)</f>
        <v>76.460903976223094</v>
      </c>
      <c r="H219" s="142">
        <f>IF($C219&lt;=Strambio!$D$38*Strambio!$D$39,$F219-$G219,0)</f>
        <v>1051.6027831346601</v>
      </c>
      <c r="I219" s="145">
        <f>SUMIFS(Strambio!$D:$D,Strambio!$B:$B,"Mutuo1",Strambio!$C:$C,"Rimborso",Strambio!$E:$E,"&lt;="&amp;$D219,Strambio!$F:$F,"&gt;="&amp;$D219)</f>
        <v>0</v>
      </c>
      <c r="J219" s="143">
        <f>IF($C219&lt;=Strambio!$D$38*Strambio!$D$39,H219+I219,0)</f>
        <v>1051.6027831346601</v>
      </c>
      <c r="K219" s="142">
        <f>IF($C219&lt;=Strambio!$D$38*Strambio!$D$39,($K218-$H219-$I219),0)</f>
        <v>32681.148971081413</v>
      </c>
      <c r="L219" s="144">
        <v>0</v>
      </c>
      <c r="M219" s="143">
        <f>IF($C219&lt;=Strambio!$D$38*Strambio!$D$39,$G219+$L219,0)</f>
        <v>76.460903976223094</v>
      </c>
      <c r="N219" s="142">
        <f>IF($C219&lt;=Strambio!$D$38*Strambio!$D$39,$N218+L219+$G219,0)</f>
        <v>60938.813264367214</v>
      </c>
      <c r="O219" s="141">
        <f>IF($C219&lt;=Strambio!$D$38*Strambio!$D$39,Strambio!$D$41,0)</f>
        <v>2.75</v>
      </c>
      <c r="P219" s="140">
        <f>IF($C219&lt;=Strambio!$D$38*Strambio!$D$39,($F219+$L219+O$10),0)</f>
        <v>1130.8136871108832</v>
      </c>
    </row>
    <row r="220" spans="1:16" x14ac:dyDescent="0.75">
      <c r="A220" s="139">
        <f t="shared" si="9"/>
        <v>2042</v>
      </c>
      <c r="B220" s="149">
        <f t="shared" si="10"/>
        <v>18</v>
      </c>
      <c r="C220" s="148">
        <f t="shared" si="11"/>
        <v>211</v>
      </c>
      <c r="D220" s="147">
        <f>EDATE(Strambio!$D$40,$C220-1)</f>
        <v>52106</v>
      </c>
      <c r="E220" s="146">
        <f>SUMIFS(Strambio!$D:$D,Strambio!$B:$B,"Mutuo1",Strambio!$C:$C,"Tasso",Strambio!$E:$E,"&lt;="&amp;$D220,Strambio!$F:$F,"&gt;="&amp;$D220)</f>
        <v>2.7199999999999998E-2</v>
      </c>
      <c r="F220" s="140">
        <f>IF($C220&lt;=Strambio!$D$38*Strambio!$D$39,PMT($E220/Strambio!$D$38,Strambio!$D$38*Strambio!$D$39-$C219,-$K219),0)</f>
        <v>1128.0636871108836</v>
      </c>
      <c r="G220" s="142">
        <f>IF($C220&lt;=Strambio!$D$38*Strambio!$D$39,$K219*$E220/Strambio!$D$38,0)</f>
        <v>74.077271001117865</v>
      </c>
      <c r="H220" s="142">
        <f>IF($C220&lt;=Strambio!$D$38*Strambio!$D$39,$F220-$G220,0)</f>
        <v>1053.9864161097657</v>
      </c>
      <c r="I220" s="145">
        <f>SUMIFS(Strambio!$D:$D,Strambio!$B:$B,"Mutuo1",Strambio!$C:$C,"Rimborso",Strambio!$E:$E,"&lt;="&amp;$D220,Strambio!$F:$F,"&gt;="&amp;$D220)</f>
        <v>0</v>
      </c>
      <c r="J220" s="143">
        <f>IF($C220&lt;=Strambio!$D$38*Strambio!$D$39,H220+I220,0)</f>
        <v>1053.9864161097657</v>
      </c>
      <c r="K220" s="142">
        <f>IF($C220&lt;=Strambio!$D$38*Strambio!$D$39,($K219-$H220-$I220),0)</f>
        <v>31627.162554971648</v>
      </c>
      <c r="L220" s="144">
        <v>0</v>
      </c>
      <c r="M220" s="143">
        <f>IF($C220&lt;=Strambio!$D$38*Strambio!$D$39,$G220+$L220,0)</f>
        <v>74.077271001117865</v>
      </c>
      <c r="N220" s="142">
        <f>IF($C220&lt;=Strambio!$D$38*Strambio!$D$39,$N219+L220+$G220,0)</f>
        <v>61012.890535368329</v>
      </c>
      <c r="O220" s="141">
        <f>IF($C220&lt;=Strambio!$D$38*Strambio!$D$39,Strambio!$D$41,0)</f>
        <v>2.75</v>
      </c>
      <c r="P220" s="140">
        <f>IF($C220&lt;=Strambio!$D$38*Strambio!$D$39,($F220+$L220+O$10),0)</f>
        <v>1130.8136871108836</v>
      </c>
    </row>
    <row r="221" spans="1:16" x14ac:dyDescent="0.75">
      <c r="A221" s="139">
        <f t="shared" si="9"/>
        <v>2042</v>
      </c>
      <c r="B221" s="149">
        <f t="shared" si="10"/>
        <v>18</v>
      </c>
      <c r="C221" s="148">
        <f t="shared" si="11"/>
        <v>212</v>
      </c>
      <c r="D221" s="147">
        <f>EDATE(Strambio!$D$40,$C221-1)</f>
        <v>52137</v>
      </c>
      <c r="E221" s="146">
        <f>SUMIFS(Strambio!$D:$D,Strambio!$B:$B,"Mutuo1",Strambio!$C:$C,"Tasso",Strambio!$E:$E,"&lt;="&amp;$D221,Strambio!$F:$F,"&gt;="&amp;$D221)</f>
        <v>2.7199999999999998E-2</v>
      </c>
      <c r="F221" s="140">
        <f>IF($C221&lt;=Strambio!$D$38*Strambio!$D$39,PMT($E221/Strambio!$D$38,Strambio!$D$38*Strambio!$D$39-$C220,-$K220),0)</f>
        <v>1128.0636871108834</v>
      </c>
      <c r="G221" s="142">
        <f>IF($C221&lt;=Strambio!$D$38*Strambio!$D$39,$K220*$E221/Strambio!$D$38,0)</f>
        <v>71.6882351246024</v>
      </c>
      <c r="H221" s="142">
        <f>IF($C221&lt;=Strambio!$D$38*Strambio!$D$39,$F221-$G221,0)</f>
        <v>1056.375451986281</v>
      </c>
      <c r="I221" s="145">
        <f>SUMIFS(Strambio!$D:$D,Strambio!$B:$B,"Mutuo1",Strambio!$C:$C,"Rimborso",Strambio!$E:$E,"&lt;="&amp;$D221,Strambio!$F:$F,"&gt;="&amp;$D221)</f>
        <v>0</v>
      </c>
      <c r="J221" s="143">
        <f>IF($C221&lt;=Strambio!$D$38*Strambio!$D$39,H221+I221,0)</f>
        <v>1056.375451986281</v>
      </c>
      <c r="K221" s="142">
        <f>IF($C221&lt;=Strambio!$D$38*Strambio!$D$39,($K220-$H221-$I221),0)</f>
        <v>30570.787102985367</v>
      </c>
      <c r="L221" s="144">
        <v>0</v>
      </c>
      <c r="M221" s="143">
        <f>IF($C221&lt;=Strambio!$D$38*Strambio!$D$39,$G221+$L221,0)</f>
        <v>71.6882351246024</v>
      </c>
      <c r="N221" s="142">
        <f>IF($C221&lt;=Strambio!$D$38*Strambio!$D$39,$N220+L221+$G221,0)</f>
        <v>61084.578770492932</v>
      </c>
      <c r="O221" s="141">
        <f>IF($C221&lt;=Strambio!$D$38*Strambio!$D$39,Strambio!$D$41,0)</f>
        <v>2.75</v>
      </c>
      <c r="P221" s="140">
        <f>IF($C221&lt;=Strambio!$D$38*Strambio!$D$39,($F221+$L221+O$10),0)</f>
        <v>1130.8136871108834</v>
      </c>
    </row>
    <row r="222" spans="1:16" x14ac:dyDescent="0.75">
      <c r="A222" s="139">
        <f t="shared" si="9"/>
        <v>2042</v>
      </c>
      <c r="B222" s="149">
        <f t="shared" si="10"/>
        <v>18</v>
      </c>
      <c r="C222" s="148">
        <f t="shared" si="11"/>
        <v>213</v>
      </c>
      <c r="D222" s="147">
        <f>EDATE(Strambio!$D$40,$C222-1)</f>
        <v>52167</v>
      </c>
      <c r="E222" s="146">
        <f>SUMIFS(Strambio!$D:$D,Strambio!$B:$B,"Mutuo1",Strambio!$C:$C,"Tasso",Strambio!$E:$E,"&lt;="&amp;$D222,Strambio!$F:$F,"&gt;="&amp;$D222)</f>
        <v>2.7199999999999998E-2</v>
      </c>
      <c r="F222" s="140">
        <f>IF($C222&lt;=Strambio!$D$38*Strambio!$D$39,PMT($E222/Strambio!$D$38,Strambio!$D$38*Strambio!$D$39-$C221,-$K221),0)</f>
        <v>1128.0636871108834</v>
      </c>
      <c r="G222" s="142">
        <f>IF($C222&lt;=Strambio!$D$38*Strambio!$D$39,$K221*$E222/Strambio!$D$38,0)</f>
        <v>69.293784100100154</v>
      </c>
      <c r="H222" s="142">
        <f>IF($C222&lt;=Strambio!$D$38*Strambio!$D$39,$F222-$G222,0)</f>
        <v>1058.7699030107833</v>
      </c>
      <c r="I222" s="145">
        <f>SUMIFS(Strambio!$D:$D,Strambio!$B:$B,"Mutuo1",Strambio!$C:$C,"Rimborso",Strambio!$E:$E,"&lt;="&amp;$D222,Strambio!$F:$F,"&gt;="&amp;$D222)</f>
        <v>0</v>
      </c>
      <c r="J222" s="143">
        <f>IF($C222&lt;=Strambio!$D$38*Strambio!$D$39,H222+I222,0)</f>
        <v>1058.7699030107833</v>
      </c>
      <c r="K222" s="142">
        <f>IF($C222&lt;=Strambio!$D$38*Strambio!$D$39,($K221-$H222-$I222),0)</f>
        <v>29512.017199974583</v>
      </c>
      <c r="L222" s="144">
        <v>0</v>
      </c>
      <c r="M222" s="143">
        <f>IF($C222&lt;=Strambio!$D$38*Strambio!$D$39,$G222+$L222,0)</f>
        <v>69.293784100100154</v>
      </c>
      <c r="N222" s="142">
        <f>IF($C222&lt;=Strambio!$D$38*Strambio!$D$39,$N221+L222+$G222,0)</f>
        <v>61153.872554593028</v>
      </c>
      <c r="O222" s="141">
        <f>IF($C222&lt;=Strambio!$D$38*Strambio!$D$39,Strambio!$D$41,0)</f>
        <v>2.75</v>
      </c>
      <c r="P222" s="140">
        <f>IF($C222&lt;=Strambio!$D$38*Strambio!$D$39,($F222+$L222+O$10),0)</f>
        <v>1130.8136871108834</v>
      </c>
    </row>
    <row r="223" spans="1:16" x14ac:dyDescent="0.75">
      <c r="A223" s="139">
        <f t="shared" si="9"/>
        <v>2042</v>
      </c>
      <c r="B223" s="149">
        <f t="shared" si="10"/>
        <v>18</v>
      </c>
      <c r="C223" s="148">
        <f t="shared" si="11"/>
        <v>214</v>
      </c>
      <c r="D223" s="147">
        <f>EDATE(Strambio!$D$40,$C223-1)</f>
        <v>52198</v>
      </c>
      <c r="E223" s="146">
        <f>SUMIFS(Strambio!$D:$D,Strambio!$B:$B,"Mutuo1",Strambio!$C:$C,"Tasso",Strambio!$E:$E,"&lt;="&amp;$D223,Strambio!$F:$F,"&gt;="&amp;$D223)</f>
        <v>2.7199999999999998E-2</v>
      </c>
      <c r="F223" s="140">
        <f>IF($C223&lt;=Strambio!$D$38*Strambio!$D$39,PMT($E223/Strambio!$D$38,Strambio!$D$38*Strambio!$D$39-$C222,-$K222),0)</f>
        <v>1128.0636871108834</v>
      </c>
      <c r="G223" s="142">
        <f>IF($C223&lt;=Strambio!$D$38*Strambio!$D$39,$K222*$E223/Strambio!$D$38,0)</f>
        <v>66.893905653275723</v>
      </c>
      <c r="H223" s="142">
        <f>IF($C223&lt;=Strambio!$D$38*Strambio!$D$39,$F223-$G223,0)</f>
        <v>1061.1697814576078</v>
      </c>
      <c r="I223" s="145">
        <f>SUMIFS(Strambio!$D:$D,Strambio!$B:$B,"Mutuo1",Strambio!$C:$C,"Rimborso",Strambio!$E:$E,"&lt;="&amp;$D223,Strambio!$F:$F,"&gt;="&amp;$D223)</f>
        <v>0</v>
      </c>
      <c r="J223" s="143">
        <f>IF($C223&lt;=Strambio!$D$38*Strambio!$D$39,H223+I223,0)</f>
        <v>1061.1697814576078</v>
      </c>
      <c r="K223" s="142">
        <f>IF($C223&lt;=Strambio!$D$38*Strambio!$D$39,($K222-$H223-$I223),0)</f>
        <v>28450.847418516976</v>
      </c>
      <c r="L223" s="144">
        <v>0</v>
      </c>
      <c r="M223" s="143">
        <f>IF($C223&lt;=Strambio!$D$38*Strambio!$D$39,$G223+$L223,0)</f>
        <v>66.893905653275723</v>
      </c>
      <c r="N223" s="142">
        <f>IF($C223&lt;=Strambio!$D$38*Strambio!$D$39,$N222+L223+$G223,0)</f>
        <v>61220.766460246305</v>
      </c>
      <c r="O223" s="141">
        <f>IF($C223&lt;=Strambio!$D$38*Strambio!$D$39,Strambio!$D$41,0)</f>
        <v>2.75</v>
      </c>
      <c r="P223" s="140">
        <f>IF($C223&lt;=Strambio!$D$38*Strambio!$D$39,($F223+$L223+O$10),0)</f>
        <v>1130.8136871108834</v>
      </c>
    </row>
    <row r="224" spans="1:16" x14ac:dyDescent="0.75">
      <c r="A224" s="139">
        <f t="shared" si="9"/>
        <v>2042</v>
      </c>
      <c r="B224" s="149">
        <f t="shared" si="10"/>
        <v>18</v>
      </c>
      <c r="C224" s="148">
        <f t="shared" si="11"/>
        <v>215</v>
      </c>
      <c r="D224" s="147">
        <f>EDATE(Strambio!$D$40,$C224-1)</f>
        <v>52228</v>
      </c>
      <c r="E224" s="146">
        <f>SUMIFS(Strambio!$D:$D,Strambio!$B:$B,"Mutuo1",Strambio!$C:$C,"Tasso",Strambio!$E:$E,"&lt;="&amp;$D224,Strambio!$F:$F,"&gt;="&amp;$D224)</f>
        <v>2.7199999999999998E-2</v>
      </c>
      <c r="F224" s="140">
        <f>IF($C224&lt;=Strambio!$D$38*Strambio!$D$39,PMT($E224/Strambio!$D$38,Strambio!$D$38*Strambio!$D$39-$C223,-$K223),0)</f>
        <v>1128.0636871108832</v>
      </c>
      <c r="G224" s="142">
        <f>IF($C224&lt;=Strambio!$D$38*Strambio!$D$39,$K223*$E224/Strambio!$D$38,0)</f>
        <v>64.488587481971805</v>
      </c>
      <c r="H224" s="142">
        <f>IF($C224&lt;=Strambio!$D$38*Strambio!$D$39,$F224-$G224,0)</f>
        <v>1063.5750996289114</v>
      </c>
      <c r="I224" s="145">
        <f>SUMIFS(Strambio!$D:$D,Strambio!$B:$B,"Mutuo1",Strambio!$C:$C,"Rimborso",Strambio!$E:$E,"&lt;="&amp;$D224,Strambio!$F:$F,"&gt;="&amp;$D224)</f>
        <v>0</v>
      </c>
      <c r="J224" s="143">
        <f>IF($C224&lt;=Strambio!$D$38*Strambio!$D$39,H224+I224,0)</f>
        <v>1063.5750996289114</v>
      </c>
      <c r="K224" s="142">
        <f>IF($C224&lt;=Strambio!$D$38*Strambio!$D$39,($K223-$H224-$I224),0)</f>
        <v>27387.272318888066</v>
      </c>
      <c r="L224" s="144">
        <v>0</v>
      </c>
      <c r="M224" s="143">
        <f>IF($C224&lt;=Strambio!$D$38*Strambio!$D$39,$G224+$L224,0)</f>
        <v>64.488587481971805</v>
      </c>
      <c r="N224" s="142">
        <f>IF($C224&lt;=Strambio!$D$38*Strambio!$D$39,$N223+L224+$G224,0)</f>
        <v>61285.255047728278</v>
      </c>
      <c r="O224" s="141">
        <f>IF($C224&lt;=Strambio!$D$38*Strambio!$D$39,Strambio!$D$41,0)</f>
        <v>2.75</v>
      </c>
      <c r="P224" s="140">
        <f>IF($C224&lt;=Strambio!$D$38*Strambio!$D$39,($F224+$L224+O$10),0)</f>
        <v>1130.8136871108832</v>
      </c>
    </row>
    <row r="225" spans="1:16" x14ac:dyDescent="0.75">
      <c r="A225" s="139">
        <f t="shared" si="9"/>
        <v>2043</v>
      </c>
      <c r="B225" s="149">
        <f t="shared" si="10"/>
        <v>18</v>
      </c>
      <c r="C225" s="148">
        <f t="shared" si="11"/>
        <v>216</v>
      </c>
      <c r="D225" s="147">
        <f>EDATE(Strambio!$D$40,$C225-1)</f>
        <v>52259</v>
      </c>
      <c r="E225" s="146">
        <f>SUMIFS(Strambio!$D:$D,Strambio!$B:$B,"Mutuo1",Strambio!$C:$C,"Tasso",Strambio!$E:$E,"&lt;="&amp;$D225,Strambio!$F:$F,"&gt;="&amp;$D225)</f>
        <v>2.7199999999999998E-2</v>
      </c>
      <c r="F225" s="140">
        <f>IF($C225&lt;=Strambio!$D$38*Strambio!$D$39,PMT($E225/Strambio!$D$38,Strambio!$D$38*Strambio!$D$39-$C224,-$K224),0)</f>
        <v>1128.0636871108834</v>
      </c>
      <c r="G225" s="142">
        <f>IF($C225&lt;=Strambio!$D$38*Strambio!$D$39,$K224*$E225/Strambio!$D$38,0)</f>
        <v>62.077817256146282</v>
      </c>
      <c r="H225" s="142">
        <f>IF($C225&lt;=Strambio!$D$38*Strambio!$D$39,$F225-$G225,0)</f>
        <v>1065.9858698547371</v>
      </c>
      <c r="I225" s="145">
        <f>SUMIFS(Strambio!$D:$D,Strambio!$B:$B,"Mutuo1",Strambio!$C:$C,"Rimborso",Strambio!$E:$E,"&lt;="&amp;$D225,Strambio!$F:$F,"&gt;="&amp;$D225)</f>
        <v>0</v>
      </c>
      <c r="J225" s="143">
        <f>IF($C225&lt;=Strambio!$D$38*Strambio!$D$39,H225+I225,0)</f>
        <v>1065.9858698547371</v>
      </c>
      <c r="K225" s="142">
        <f>IF($C225&lt;=Strambio!$D$38*Strambio!$D$39,($K224-$H225-$I225),0)</f>
        <v>26321.28644903333</v>
      </c>
      <c r="L225" s="144">
        <v>0</v>
      </c>
      <c r="M225" s="143">
        <f>IF($C225&lt;=Strambio!$D$38*Strambio!$D$39,$G225+$L225,0)</f>
        <v>62.077817256146282</v>
      </c>
      <c r="N225" s="142">
        <f>IF($C225&lt;=Strambio!$D$38*Strambio!$D$39,$N224+L225+$G225,0)</f>
        <v>61347.332864984426</v>
      </c>
      <c r="O225" s="141">
        <f>IF($C225&lt;=Strambio!$D$38*Strambio!$D$39,Strambio!$D$41,0)</f>
        <v>2.75</v>
      </c>
      <c r="P225" s="140">
        <f>IF($C225&lt;=Strambio!$D$38*Strambio!$D$39,($F225+$L225+O$10),0)</f>
        <v>1130.8136871108834</v>
      </c>
    </row>
    <row r="226" spans="1:16" x14ac:dyDescent="0.75">
      <c r="A226" s="139">
        <f t="shared" si="9"/>
        <v>2043</v>
      </c>
      <c r="B226" s="149">
        <f t="shared" si="10"/>
        <v>19</v>
      </c>
      <c r="C226" s="148">
        <f t="shared" si="11"/>
        <v>217</v>
      </c>
      <c r="D226" s="147">
        <f>EDATE(Strambio!$D$40,$C226-1)</f>
        <v>52290</v>
      </c>
      <c r="E226" s="146">
        <f>SUMIFS(Strambio!$D:$D,Strambio!$B:$B,"Mutuo1",Strambio!$C:$C,"Tasso",Strambio!$E:$E,"&lt;="&amp;$D226,Strambio!$F:$F,"&gt;="&amp;$D226)</f>
        <v>2.7199999999999998E-2</v>
      </c>
      <c r="F226" s="140">
        <f>IF($C226&lt;=Strambio!$D$38*Strambio!$D$39,PMT($E226/Strambio!$D$38,Strambio!$D$38*Strambio!$D$39-$C225,-$K225),0)</f>
        <v>1128.0636871108834</v>
      </c>
      <c r="G226" s="142">
        <f>IF($C226&lt;=Strambio!$D$38*Strambio!$D$39,$K225*$E226/Strambio!$D$38,0)</f>
        <v>59.661582617808875</v>
      </c>
      <c r="H226" s="142">
        <f>IF($C226&lt;=Strambio!$D$38*Strambio!$D$39,$F226-$G226,0)</f>
        <v>1068.4021044930746</v>
      </c>
      <c r="I226" s="145">
        <f>SUMIFS(Strambio!$D:$D,Strambio!$B:$B,"Mutuo1",Strambio!$C:$C,"Rimborso",Strambio!$E:$E,"&lt;="&amp;$D226,Strambio!$F:$F,"&gt;="&amp;$D226)</f>
        <v>0</v>
      </c>
      <c r="J226" s="143">
        <f>IF($C226&lt;=Strambio!$D$38*Strambio!$D$39,H226+I226,0)</f>
        <v>1068.4021044930746</v>
      </c>
      <c r="K226" s="142">
        <f>IF($C226&lt;=Strambio!$D$38*Strambio!$D$39,($K225-$H226-$I226),0)</f>
        <v>25252.884344540256</v>
      </c>
      <c r="L226" s="144">
        <v>0</v>
      </c>
      <c r="M226" s="143">
        <f>IF($C226&lt;=Strambio!$D$38*Strambio!$D$39,$G226+$L226,0)</f>
        <v>59.661582617808875</v>
      </c>
      <c r="N226" s="142">
        <f>IF($C226&lt;=Strambio!$D$38*Strambio!$D$39,$N225+L226+$G226,0)</f>
        <v>61406.994447602236</v>
      </c>
      <c r="O226" s="141">
        <f>IF($C226&lt;=Strambio!$D$38*Strambio!$D$39,Strambio!$D$41,0)</f>
        <v>2.75</v>
      </c>
      <c r="P226" s="140">
        <f>IF($C226&lt;=Strambio!$D$38*Strambio!$D$39,($F226+$L226+O$10),0)</f>
        <v>1130.8136871108834</v>
      </c>
    </row>
    <row r="227" spans="1:16" x14ac:dyDescent="0.75">
      <c r="A227" s="139">
        <f t="shared" si="9"/>
        <v>2043</v>
      </c>
      <c r="B227" s="149">
        <f t="shared" si="10"/>
        <v>19</v>
      </c>
      <c r="C227" s="148">
        <f t="shared" si="11"/>
        <v>218</v>
      </c>
      <c r="D227" s="147">
        <f>EDATE(Strambio!$D$40,$C227-1)</f>
        <v>52318</v>
      </c>
      <c r="E227" s="146">
        <f>SUMIFS(Strambio!$D:$D,Strambio!$B:$B,"Mutuo1",Strambio!$C:$C,"Tasso",Strambio!$E:$E,"&lt;="&amp;$D227,Strambio!$F:$F,"&gt;="&amp;$D227)</f>
        <v>2.7199999999999998E-2</v>
      </c>
      <c r="F227" s="140">
        <f>IF($C227&lt;=Strambio!$D$38*Strambio!$D$39,PMT($E227/Strambio!$D$38,Strambio!$D$38*Strambio!$D$39-$C226,-$K226),0)</f>
        <v>1128.0636871108834</v>
      </c>
      <c r="G227" s="142">
        <f>IF($C227&lt;=Strambio!$D$38*Strambio!$D$39,$K226*$E227/Strambio!$D$38,0)</f>
        <v>57.239871180957913</v>
      </c>
      <c r="H227" s="142">
        <f>IF($C227&lt;=Strambio!$D$38*Strambio!$D$39,$F227-$G227,0)</f>
        <v>1070.8238159299256</v>
      </c>
      <c r="I227" s="145">
        <f>SUMIFS(Strambio!$D:$D,Strambio!$B:$B,"Mutuo1",Strambio!$C:$C,"Rimborso",Strambio!$E:$E,"&lt;="&amp;$D227,Strambio!$F:$F,"&gt;="&amp;$D227)</f>
        <v>0</v>
      </c>
      <c r="J227" s="143">
        <f>IF($C227&lt;=Strambio!$D$38*Strambio!$D$39,H227+I227,0)</f>
        <v>1070.8238159299256</v>
      </c>
      <c r="K227" s="142">
        <f>IF($C227&lt;=Strambio!$D$38*Strambio!$D$39,($K226-$H227-$I227),0)</f>
        <v>24182.060528610331</v>
      </c>
      <c r="L227" s="144">
        <v>0</v>
      </c>
      <c r="M227" s="143">
        <f>IF($C227&lt;=Strambio!$D$38*Strambio!$D$39,$G227+$L227,0)</f>
        <v>57.239871180957913</v>
      </c>
      <c r="N227" s="142">
        <f>IF($C227&lt;=Strambio!$D$38*Strambio!$D$39,$N226+L227+$G227,0)</f>
        <v>61464.234318783194</v>
      </c>
      <c r="O227" s="141">
        <f>IF($C227&lt;=Strambio!$D$38*Strambio!$D$39,Strambio!$D$41,0)</f>
        <v>2.75</v>
      </c>
      <c r="P227" s="140">
        <f>IF($C227&lt;=Strambio!$D$38*Strambio!$D$39,($F227+$L227+O$10),0)</f>
        <v>1130.8136871108834</v>
      </c>
    </row>
    <row r="228" spans="1:16" x14ac:dyDescent="0.75">
      <c r="A228" s="139">
        <f t="shared" si="9"/>
        <v>2043</v>
      </c>
      <c r="B228" s="149">
        <f t="shared" si="10"/>
        <v>19</v>
      </c>
      <c r="C228" s="148">
        <f t="shared" si="11"/>
        <v>219</v>
      </c>
      <c r="D228" s="147">
        <f>EDATE(Strambio!$D$40,$C228-1)</f>
        <v>52349</v>
      </c>
      <c r="E228" s="146">
        <f>SUMIFS(Strambio!$D:$D,Strambio!$B:$B,"Mutuo1",Strambio!$C:$C,"Tasso",Strambio!$E:$E,"&lt;="&amp;$D228,Strambio!$F:$F,"&gt;="&amp;$D228)</f>
        <v>2.7199999999999998E-2</v>
      </c>
      <c r="F228" s="140">
        <f>IF($C228&lt;=Strambio!$D$38*Strambio!$D$39,PMT($E228/Strambio!$D$38,Strambio!$D$38*Strambio!$D$39-$C227,-$K227),0)</f>
        <v>1128.0636871108834</v>
      </c>
      <c r="G228" s="142">
        <f>IF($C228&lt;=Strambio!$D$38*Strambio!$D$39,$K227*$E228/Strambio!$D$38,0)</f>
        <v>54.812670531516744</v>
      </c>
      <c r="H228" s="142">
        <f>IF($C228&lt;=Strambio!$D$38*Strambio!$D$39,$F228-$G228,0)</f>
        <v>1073.2510165793667</v>
      </c>
      <c r="I228" s="145">
        <f>SUMIFS(Strambio!$D:$D,Strambio!$B:$B,"Mutuo1",Strambio!$C:$C,"Rimborso",Strambio!$E:$E,"&lt;="&amp;$D228,Strambio!$F:$F,"&gt;="&amp;$D228)</f>
        <v>0</v>
      </c>
      <c r="J228" s="143">
        <f>IF($C228&lt;=Strambio!$D$38*Strambio!$D$39,H228+I228,0)</f>
        <v>1073.2510165793667</v>
      </c>
      <c r="K228" s="142">
        <f>IF($C228&lt;=Strambio!$D$38*Strambio!$D$39,($K227-$H228-$I228),0)</f>
        <v>23108.809512030963</v>
      </c>
      <c r="L228" s="144">
        <v>0</v>
      </c>
      <c r="M228" s="143">
        <f>IF($C228&lt;=Strambio!$D$38*Strambio!$D$39,$G228+$L228,0)</f>
        <v>54.812670531516744</v>
      </c>
      <c r="N228" s="142">
        <f>IF($C228&lt;=Strambio!$D$38*Strambio!$D$39,$N227+L228+$G228,0)</f>
        <v>61519.046989314709</v>
      </c>
      <c r="O228" s="141">
        <f>IF($C228&lt;=Strambio!$D$38*Strambio!$D$39,Strambio!$D$41,0)</f>
        <v>2.75</v>
      </c>
      <c r="P228" s="140">
        <f>IF($C228&lt;=Strambio!$D$38*Strambio!$D$39,($F228+$L228+O$10),0)</f>
        <v>1130.8136871108834</v>
      </c>
    </row>
    <row r="229" spans="1:16" x14ac:dyDescent="0.75">
      <c r="A229" s="139">
        <f t="shared" si="9"/>
        <v>2043</v>
      </c>
      <c r="B229" s="149">
        <f t="shared" si="10"/>
        <v>19</v>
      </c>
      <c r="C229" s="148">
        <f t="shared" si="11"/>
        <v>220</v>
      </c>
      <c r="D229" s="147">
        <f>EDATE(Strambio!$D$40,$C229-1)</f>
        <v>52379</v>
      </c>
      <c r="E229" s="146">
        <f>SUMIFS(Strambio!$D:$D,Strambio!$B:$B,"Mutuo1",Strambio!$C:$C,"Tasso",Strambio!$E:$E,"&lt;="&amp;$D229,Strambio!$F:$F,"&gt;="&amp;$D229)</f>
        <v>2.7199999999999998E-2</v>
      </c>
      <c r="F229" s="140">
        <f>IF($C229&lt;=Strambio!$D$38*Strambio!$D$39,PMT($E229/Strambio!$D$38,Strambio!$D$38*Strambio!$D$39-$C228,-$K228),0)</f>
        <v>1128.0636871108834</v>
      </c>
      <c r="G229" s="142">
        <f>IF($C229&lt;=Strambio!$D$38*Strambio!$D$39,$K228*$E229/Strambio!$D$38,0)</f>
        <v>52.379968227270183</v>
      </c>
      <c r="H229" s="142">
        <f>IF($C229&lt;=Strambio!$D$38*Strambio!$D$39,$F229-$G229,0)</f>
        <v>1075.6837188836132</v>
      </c>
      <c r="I229" s="145">
        <f>SUMIFS(Strambio!$D:$D,Strambio!$B:$B,"Mutuo1",Strambio!$C:$C,"Rimborso",Strambio!$E:$E,"&lt;="&amp;$D229,Strambio!$F:$F,"&gt;="&amp;$D229)</f>
        <v>0</v>
      </c>
      <c r="J229" s="143">
        <f>IF($C229&lt;=Strambio!$D$38*Strambio!$D$39,H229+I229,0)</f>
        <v>1075.6837188836132</v>
      </c>
      <c r="K229" s="142">
        <f>IF($C229&lt;=Strambio!$D$38*Strambio!$D$39,($K228-$H229-$I229),0)</f>
        <v>22033.125793147348</v>
      </c>
      <c r="L229" s="144">
        <v>0</v>
      </c>
      <c r="M229" s="143">
        <f>IF($C229&lt;=Strambio!$D$38*Strambio!$D$39,$G229+$L229,0)</f>
        <v>52.379968227270183</v>
      </c>
      <c r="N229" s="142">
        <f>IF($C229&lt;=Strambio!$D$38*Strambio!$D$39,$N228+L229+$G229,0)</f>
        <v>61571.426957541982</v>
      </c>
      <c r="O229" s="141">
        <f>IF($C229&lt;=Strambio!$D$38*Strambio!$D$39,Strambio!$D$41,0)</f>
        <v>2.75</v>
      </c>
      <c r="P229" s="140">
        <f>IF($C229&lt;=Strambio!$D$38*Strambio!$D$39,($F229+$L229+O$10),0)</f>
        <v>1130.8136871108834</v>
      </c>
    </row>
    <row r="230" spans="1:16" x14ac:dyDescent="0.75">
      <c r="A230" s="139">
        <f t="shared" si="9"/>
        <v>2043</v>
      </c>
      <c r="B230" s="149">
        <f t="shared" si="10"/>
        <v>19</v>
      </c>
      <c r="C230" s="148">
        <f t="shared" si="11"/>
        <v>221</v>
      </c>
      <c r="D230" s="147">
        <f>EDATE(Strambio!$D$40,$C230-1)</f>
        <v>52410</v>
      </c>
      <c r="E230" s="146">
        <f>SUMIFS(Strambio!$D:$D,Strambio!$B:$B,"Mutuo1",Strambio!$C:$C,"Tasso",Strambio!$E:$E,"&lt;="&amp;$D230,Strambio!$F:$F,"&gt;="&amp;$D230)</f>
        <v>2.7199999999999998E-2</v>
      </c>
      <c r="F230" s="140">
        <f>IF($C230&lt;=Strambio!$D$38*Strambio!$D$39,PMT($E230/Strambio!$D$38,Strambio!$D$38*Strambio!$D$39-$C229,-$K229),0)</f>
        <v>1128.0636871108834</v>
      </c>
      <c r="G230" s="142">
        <f>IF($C230&lt;=Strambio!$D$38*Strambio!$D$39,$K229*$E230/Strambio!$D$38,0)</f>
        <v>49.941751797800656</v>
      </c>
      <c r="H230" s="142">
        <f>IF($C230&lt;=Strambio!$D$38*Strambio!$D$39,$F230-$G230,0)</f>
        <v>1078.1219353130828</v>
      </c>
      <c r="I230" s="145">
        <f>SUMIFS(Strambio!$D:$D,Strambio!$B:$B,"Mutuo1",Strambio!$C:$C,"Rimborso",Strambio!$E:$E,"&lt;="&amp;$D230,Strambio!$F:$F,"&gt;="&amp;$D230)</f>
        <v>0</v>
      </c>
      <c r="J230" s="143">
        <f>IF($C230&lt;=Strambio!$D$38*Strambio!$D$39,H230+I230,0)</f>
        <v>1078.1219353130828</v>
      </c>
      <c r="K230" s="142">
        <f>IF($C230&lt;=Strambio!$D$38*Strambio!$D$39,($K229-$H230-$I230),0)</f>
        <v>20955.003857834265</v>
      </c>
      <c r="L230" s="144">
        <v>0</v>
      </c>
      <c r="M230" s="143">
        <f>IF($C230&lt;=Strambio!$D$38*Strambio!$D$39,$G230+$L230,0)</f>
        <v>49.941751797800656</v>
      </c>
      <c r="N230" s="142">
        <f>IF($C230&lt;=Strambio!$D$38*Strambio!$D$39,$N229+L230+$G230,0)</f>
        <v>61621.368709339782</v>
      </c>
      <c r="O230" s="141">
        <f>IF($C230&lt;=Strambio!$D$38*Strambio!$D$39,Strambio!$D$41,0)</f>
        <v>2.75</v>
      </c>
      <c r="P230" s="140">
        <f>IF($C230&lt;=Strambio!$D$38*Strambio!$D$39,($F230+$L230+O$10),0)</f>
        <v>1130.8136871108834</v>
      </c>
    </row>
    <row r="231" spans="1:16" x14ac:dyDescent="0.75">
      <c r="A231" s="139">
        <f t="shared" si="9"/>
        <v>2043</v>
      </c>
      <c r="B231" s="149">
        <f t="shared" si="10"/>
        <v>19</v>
      </c>
      <c r="C231" s="148">
        <f t="shared" si="11"/>
        <v>222</v>
      </c>
      <c r="D231" s="147">
        <f>EDATE(Strambio!$D$40,$C231-1)</f>
        <v>52440</v>
      </c>
      <c r="E231" s="146">
        <f>SUMIFS(Strambio!$D:$D,Strambio!$B:$B,"Mutuo1",Strambio!$C:$C,"Tasso",Strambio!$E:$E,"&lt;="&amp;$D231,Strambio!$F:$F,"&gt;="&amp;$D231)</f>
        <v>2.7199999999999998E-2</v>
      </c>
      <c r="F231" s="140">
        <f>IF($C231&lt;=Strambio!$D$38*Strambio!$D$39,PMT($E231/Strambio!$D$38,Strambio!$D$38*Strambio!$D$39-$C230,-$K230),0)</f>
        <v>1128.0636871108832</v>
      </c>
      <c r="G231" s="142">
        <f>IF($C231&lt;=Strambio!$D$38*Strambio!$D$39,$K230*$E231/Strambio!$D$38,0)</f>
        <v>47.498008744424332</v>
      </c>
      <c r="H231" s="142">
        <f>IF($C231&lt;=Strambio!$D$38*Strambio!$D$39,$F231-$G231,0)</f>
        <v>1080.5656783664588</v>
      </c>
      <c r="I231" s="145">
        <f>SUMIFS(Strambio!$D:$D,Strambio!$B:$B,"Mutuo1",Strambio!$C:$C,"Rimborso",Strambio!$E:$E,"&lt;="&amp;$D231,Strambio!$F:$F,"&gt;="&amp;$D231)</f>
        <v>0</v>
      </c>
      <c r="J231" s="143">
        <f>IF($C231&lt;=Strambio!$D$38*Strambio!$D$39,H231+I231,0)</f>
        <v>1080.5656783664588</v>
      </c>
      <c r="K231" s="142">
        <f>IF($C231&lt;=Strambio!$D$38*Strambio!$D$39,($K230-$H231-$I231),0)</f>
        <v>19874.438179467805</v>
      </c>
      <c r="L231" s="144">
        <v>0</v>
      </c>
      <c r="M231" s="143">
        <f>IF($C231&lt;=Strambio!$D$38*Strambio!$D$39,$G231+$L231,0)</f>
        <v>47.498008744424332</v>
      </c>
      <c r="N231" s="142">
        <f>IF($C231&lt;=Strambio!$D$38*Strambio!$D$39,$N230+L231+$G231,0)</f>
        <v>61668.866718084209</v>
      </c>
      <c r="O231" s="141">
        <f>IF($C231&lt;=Strambio!$D$38*Strambio!$D$39,Strambio!$D$41,0)</f>
        <v>2.75</v>
      </c>
      <c r="P231" s="140">
        <f>IF($C231&lt;=Strambio!$D$38*Strambio!$D$39,($F231+$L231+O$10),0)</f>
        <v>1130.8136871108832</v>
      </c>
    </row>
    <row r="232" spans="1:16" x14ac:dyDescent="0.75">
      <c r="A232" s="139">
        <f t="shared" si="9"/>
        <v>2043</v>
      </c>
      <c r="B232" s="149">
        <f t="shared" si="10"/>
        <v>19</v>
      </c>
      <c r="C232" s="148">
        <f t="shared" si="11"/>
        <v>223</v>
      </c>
      <c r="D232" s="147">
        <f>EDATE(Strambio!$D$40,$C232-1)</f>
        <v>52471</v>
      </c>
      <c r="E232" s="146">
        <f>SUMIFS(Strambio!$D:$D,Strambio!$B:$B,"Mutuo1",Strambio!$C:$C,"Tasso",Strambio!$E:$E,"&lt;="&amp;$D232,Strambio!$F:$F,"&gt;="&amp;$D232)</f>
        <v>2.7199999999999998E-2</v>
      </c>
      <c r="F232" s="140">
        <f>IF($C232&lt;=Strambio!$D$38*Strambio!$D$39,PMT($E232/Strambio!$D$38,Strambio!$D$38*Strambio!$D$39-$C231,-$K231),0)</f>
        <v>1128.0636871108832</v>
      </c>
      <c r="G232" s="142">
        <f>IF($C232&lt;=Strambio!$D$38*Strambio!$D$39,$K231*$E232/Strambio!$D$38,0)</f>
        <v>45.048726540127028</v>
      </c>
      <c r="H232" s="142">
        <f>IF($C232&lt;=Strambio!$D$38*Strambio!$D$39,$F232-$G232,0)</f>
        <v>1083.0149605707561</v>
      </c>
      <c r="I232" s="145">
        <f>SUMIFS(Strambio!$D:$D,Strambio!$B:$B,"Mutuo1",Strambio!$C:$C,"Rimborso",Strambio!$E:$E,"&lt;="&amp;$D232,Strambio!$F:$F,"&gt;="&amp;$D232)</f>
        <v>0</v>
      </c>
      <c r="J232" s="143">
        <f>IF($C232&lt;=Strambio!$D$38*Strambio!$D$39,H232+I232,0)</f>
        <v>1083.0149605707561</v>
      </c>
      <c r="K232" s="142">
        <f>IF($C232&lt;=Strambio!$D$38*Strambio!$D$39,($K231-$H232-$I232),0)</f>
        <v>18791.423218897049</v>
      </c>
      <c r="L232" s="144">
        <v>0</v>
      </c>
      <c r="M232" s="143">
        <f>IF($C232&lt;=Strambio!$D$38*Strambio!$D$39,$G232+$L232,0)</f>
        <v>45.048726540127028</v>
      </c>
      <c r="N232" s="142">
        <f>IF($C232&lt;=Strambio!$D$38*Strambio!$D$39,$N231+L232+$G232,0)</f>
        <v>61713.915444624334</v>
      </c>
      <c r="O232" s="141">
        <f>IF($C232&lt;=Strambio!$D$38*Strambio!$D$39,Strambio!$D$41,0)</f>
        <v>2.75</v>
      </c>
      <c r="P232" s="140">
        <f>IF($C232&lt;=Strambio!$D$38*Strambio!$D$39,($F232+$L232+O$10),0)</f>
        <v>1130.8136871108832</v>
      </c>
    </row>
    <row r="233" spans="1:16" x14ac:dyDescent="0.75">
      <c r="A233" s="139">
        <f t="shared" si="9"/>
        <v>2043</v>
      </c>
      <c r="B233" s="149">
        <f t="shared" si="10"/>
        <v>19</v>
      </c>
      <c r="C233" s="148">
        <f t="shared" si="11"/>
        <v>224</v>
      </c>
      <c r="D233" s="147">
        <f>EDATE(Strambio!$D$40,$C233-1)</f>
        <v>52502</v>
      </c>
      <c r="E233" s="146">
        <f>SUMIFS(Strambio!$D:$D,Strambio!$B:$B,"Mutuo1",Strambio!$C:$C,"Tasso",Strambio!$E:$E,"&lt;="&amp;$D233,Strambio!$F:$F,"&gt;="&amp;$D233)</f>
        <v>2.7199999999999998E-2</v>
      </c>
      <c r="F233" s="140">
        <f>IF($C233&lt;=Strambio!$D$38*Strambio!$D$39,PMT($E233/Strambio!$D$38,Strambio!$D$38*Strambio!$D$39-$C232,-$K232),0)</f>
        <v>1128.0636871108829</v>
      </c>
      <c r="G233" s="142">
        <f>IF($C233&lt;=Strambio!$D$38*Strambio!$D$39,$K232*$E233/Strambio!$D$38,0)</f>
        <v>42.593892629499976</v>
      </c>
      <c r="H233" s="142">
        <f>IF($C233&lt;=Strambio!$D$38*Strambio!$D$39,$F233-$G233,0)</f>
        <v>1085.4697944813829</v>
      </c>
      <c r="I233" s="145">
        <f>SUMIFS(Strambio!$D:$D,Strambio!$B:$B,"Mutuo1",Strambio!$C:$C,"Rimborso",Strambio!$E:$E,"&lt;="&amp;$D233,Strambio!$F:$F,"&gt;="&amp;$D233)</f>
        <v>0</v>
      </c>
      <c r="J233" s="143">
        <f>IF($C233&lt;=Strambio!$D$38*Strambio!$D$39,H233+I233,0)</f>
        <v>1085.4697944813829</v>
      </c>
      <c r="K233" s="142">
        <f>IF($C233&lt;=Strambio!$D$38*Strambio!$D$39,($K232-$H233-$I233),0)</f>
        <v>17705.953424415668</v>
      </c>
      <c r="L233" s="144">
        <v>0</v>
      </c>
      <c r="M233" s="143">
        <f>IF($C233&lt;=Strambio!$D$38*Strambio!$D$39,$G233+$L233,0)</f>
        <v>42.593892629499976</v>
      </c>
      <c r="N233" s="142">
        <f>IF($C233&lt;=Strambio!$D$38*Strambio!$D$39,$N232+L233+$G233,0)</f>
        <v>61756.509337253832</v>
      </c>
      <c r="O233" s="141">
        <f>IF($C233&lt;=Strambio!$D$38*Strambio!$D$39,Strambio!$D$41,0)</f>
        <v>2.75</v>
      </c>
      <c r="P233" s="140">
        <f>IF($C233&lt;=Strambio!$D$38*Strambio!$D$39,($F233+$L233+O$10),0)</f>
        <v>1130.8136871108829</v>
      </c>
    </row>
    <row r="234" spans="1:16" x14ac:dyDescent="0.75">
      <c r="A234" s="139">
        <f t="shared" si="9"/>
        <v>2043</v>
      </c>
      <c r="B234" s="149">
        <f t="shared" si="10"/>
        <v>19</v>
      </c>
      <c r="C234" s="148">
        <f t="shared" si="11"/>
        <v>225</v>
      </c>
      <c r="D234" s="147">
        <f>EDATE(Strambio!$D$40,$C234-1)</f>
        <v>52532</v>
      </c>
      <c r="E234" s="146">
        <f>SUMIFS(Strambio!$D:$D,Strambio!$B:$B,"Mutuo1",Strambio!$C:$C,"Tasso",Strambio!$E:$E,"&lt;="&amp;$D234,Strambio!$F:$F,"&gt;="&amp;$D234)</f>
        <v>2.7199999999999998E-2</v>
      </c>
      <c r="F234" s="140">
        <f>IF($C234&lt;=Strambio!$D$38*Strambio!$D$39,PMT($E234/Strambio!$D$38,Strambio!$D$38*Strambio!$D$39-$C233,-$K233),0)</f>
        <v>1128.0636871108832</v>
      </c>
      <c r="G234" s="142">
        <f>IF($C234&lt;=Strambio!$D$38*Strambio!$D$39,$K233*$E234/Strambio!$D$38,0)</f>
        <v>40.133494428675512</v>
      </c>
      <c r="H234" s="142">
        <f>IF($C234&lt;=Strambio!$D$38*Strambio!$D$39,$F234-$G234,0)</f>
        <v>1087.9301926822077</v>
      </c>
      <c r="I234" s="145">
        <f>SUMIFS(Strambio!$D:$D,Strambio!$B:$B,"Mutuo1",Strambio!$C:$C,"Rimborso",Strambio!$E:$E,"&lt;="&amp;$D234,Strambio!$F:$F,"&gt;="&amp;$D234)</f>
        <v>0</v>
      </c>
      <c r="J234" s="143">
        <f>IF($C234&lt;=Strambio!$D$38*Strambio!$D$39,H234+I234,0)</f>
        <v>1087.9301926822077</v>
      </c>
      <c r="K234" s="142">
        <f>IF($C234&lt;=Strambio!$D$38*Strambio!$D$39,($K233-$H234-$I234),0)</f>
        <v>16618.023231733459</v>
      </c>
      <c r="L234" s="144">
        <v>0</v>
      </c>
      <c r="M234" s="143">
        <f>IF($C234&lt;=Strambio!$D$38*Strambio!$D$39,$G234+$L234,0)</f>
        <v>40.133494428675512</v>
      </c>
      <c r="N234" s="142">
        <f>IF($C234&lt;=Strambio!$D$38*Strambio!$D$39,$N233+L234+$G234,0)</f>
        <v>61796.642831682511</v>
      </c>
      <c r="O234" s="141">
        <f>IF($C234&lt;=Strambio!$D$38*Strambio!$D$39,Strambio!$D$41,0)</f>
        <v>2.75</v>
      </c>
      <c r="P234" s="140">
        <f>IF($C234&lt;=Strambio!$D$38*Strambio!$D$39,($F234+$L234+O$10),0)</f>
        <v>1130.8136871108832</v>
      </c>
    </row>
    <row r="235" spans="1:16" x14ac:dyDescent="0.75">
      <c r="A235" s="139">
        <f t="shared" si="9"/>
        <v>2043</v>
      </c>
      <c r="B235" s="149">
        <f t="shared" si="10"/>
        <v>19</v>
      </c>
      <c r="C235" s="148">
        <f t="shared" si="11"/>
        <v>226</v>
      </c>
      <c r="D235" s="147">
        <f>EDATE(Strambio!$D$40,$C235-1)</f>
        <v>52563</v>
      </c>
      <c r="E235" s="146">
        <f>SUMIFS(Strambio!$D:$D,Strambio!$B:$B,"Mutuo1",Strambio!$C:$C,"Tasso",Strambio!$E:$E,"&lt;="&amp;$D235,Strambio!$F:$F,"&gt;="&amp;$D235)</f>
        <v>2.7199999999999998E-2</v>
      </c>
      <c r="F235" s="140">
        <f>IF($C235&lt;=Strambio!$D$38*Strambio!$D$39,PMT($E235/Strambio!$D$38,Strambio!$D$38*Strambio!$D$39-$C234,-$K234),0)</f>
        <v>1128.0636871108834</v>
      </c>
      <c r="G235" s="142">
        <f>IF($C235&lt;=Strambio!$D$38*Strambio!$D$39,$K234*$E235/Strambio!$D$38,0)</f>
        <v>37.667519325262504</v>
      </c>
      <c r="H235" s="142">
        <f>IF($C235&lt;=Strambio!$D$38*Strambio!$D$39,$F235-$G235,0)</f>
        <v>1090.3961677856209</v>
      </c>
      <c r="I235" s="145">
        <f>SUMIFS(Strambio!$D:$D,Strambio!$B:$B,"Mutuo1",Strambio!$C:$C,"Rimborso",Strambio!$E:$E,"&lt;="&amp;$D235,Strambio!$F:$F,"&gt;="&amp;$D235)</f>
        <v>0</v>
      </c>
      <c r="J235" s="143">
        <f>IF($C235&lt;=Strambio!$D$38*Strambio!$D$39,H235+I235,0)</f>
        <v>1090.3961677856209</v>
      </c>
      <c r="K235" s="142">
        <f>IF($C235&lt;=Strambio!$D$38*Strambio!$D$39,($K234-$H235-$I235),0)</f>
        <v>15527.627063947839</v>
      </c>
      <c r="L235" s="144">
        <v>0</v>
      </c>
      <c r="M235" s="143">
        <f>IF($C235&lt;=Strambio!$D$38*Strambio!$D$39,$G235+$L235,0)</f>
        <v>37.667519325262504</v>
      </c>
      <c r="N235" s="142">
        <f>IF($C235&lt;=Strambio!$D$38*Strambio!$D$39,$N234+L235+$G235,0)</f>
        <v>61834.310351007771</v>
      </c>
      <c r="O235" s="141">
        <f>IF($C235&lt;=Strambio!$D$38*Strambio!$D$39,Strambio!$D$41,0)</f>
        <v>2.75</v>
      </c>
      <c r="P235" s="140">
        <f>IF($C235&lt;=Strambio!$D$38*Strambio!$D$39,($F235+$L235+O$10),0)</f>
        <v>1130.8136871108834</v>
      </c>
    </row>
    <row r="236" spans="1:16" x14ac:dyDescent="0.75">
      <c r="A236" s="139">
        <f t="shared" si="9"/>
        <v>2043</v>
      </c>
      <c r="B236" s="149">
        <f t="shared" si="10"/>
        <v>19</v>
      </c>
      <c r="C236" s="148">
        <f t="shared" si="11"/>
        <v>227</v>
      </c>
      <c r="D236" s="147">
        <f>EDATE(Strambio!$D$40,$C236-1)</f>
        <v>52593</v>
      </c>
      <c r="E236" s="146">
        <f>SUMIFS(Strambio!$D:$D,Strambio!$B:$B,"Mutuo1",Strambio!$C:$C,"Tasso",Strambio!$E:$E,"&lt;="&amp;$D236,Strambio!$F:$F,"&gt;="&amp;$D236)</f>
        <v>2.7199999999999998E-2</v>
      </c>
      <c r="F236" s="140">
        <f>IF($C236&lt;=Strambio!$D$38*Strambio!$D$39,PMT($E236/Strambio!$D$38,Strambio!$D$38*Strambio!$D$39-$C235,-$K235),0)</f>
        <v>1128.0636871108832</v>
      </c>
      <c r="G236" s="142">
        <f>IF($C236&lt;=Strambio!$D$38*Strambio!$D$39,$K235*$E236/Strambio!$D$38,0)</f>
        <v>35.195954678281765</v>
      </c>
      <c r="H236" s="142">
        <f>IF($C236&lt;=Strambio!$D$38*Strambio!$D$39,$F236-$G236,0)</f>
        <v>1092.8677324326013</v>
      </c>
      <c r="I236" s="145">
        <f>SUMIFS(Strambio!$D:$D,Strambio!$B:$B,"Mutuo1",Strambio!$C:$C,"Rimborso",Strambio!$E:$E,"&lt;="&amp;$D236,Strambio!$F:$F,"&gt;="&amp;$D236)</f>
        <v>0</v>
      </c>
      <c r="J236" s="143">
        <f>IF($C236&lt;=Strambio!$D$38*Strambio!$D$39,H236+I236,0)</f>
        <v>1092.8677324326013</v>
      </c>
      <c r="K236" s="142">
        <f>IF($C236&lt;=Strambio!$D$38*Strambio!$D$39,($K235-$H236-$I236),0)</f>
        <v>14434.759331515237</v>
      </c>
      <c r="L236" s="144">
        <v>0</v>
      </c>
      <c r="M236" s="143">
        <f>IF($C236&lt;=Strambio!$D$38*Strambio!$D$39,$G236+$L236,0)</f>
        <v>35.195954678281765</v>
      </c>
      <c r="N236" s="142">
        <f>IF($C236&lt;=Strambio!$D$38*Strambio!$D$39,$N235+L236+$G236,0)</f>
        <v>61869.506305686053</v>
      </c>
      <c r="O236" s="141">
        <f>IF($C236&lt;=Strambio!$D$38*Strambio!$D$39,Strambio!$D$41,0)</f>
        <v>2.75</v>
      </c>
      <c r="P236" s="140">
        <f>IF($C236&lt;=Strambio!$D$38*Strambio!$D$39,($F236+$L236+O$10),0)</f>
        <v>1130.8136871108832</v>
      </c>
    </row>
    <row r="237" spans="1:16" x14ac:dyDescent="0.75">
      <c r="A237" s="139">
        <f t="shared" si="9"/>
        <v>2044</v>
      </c>
      <c r="B237" s="149">
        <f t="shared" si="10"/>
        <v>19</v>
      </c>
      <c r="C237" s="148">
        <f t="shared" si="11"/>
        <v>228</v>
      </c>
      <c r="D237" s="147">
        <f>EDATE(Strambio!$D$40,$C237-1)</f>
        <v>52624</v>
      </c>
      <c r="E237" s="146">
        <f>SUMIFS(Strambio!$D:$D,Strambio!$B:$B,"Mutuo1",Strambio!$C:$C,"Tasso",Strambio!$E:$E,"&lt;="&amp;$D237,Strambio!$F:$F,"&gt;="&amp;$D237)</f>
        <v>2.7199999999999998E-2</v>
      </c>
      <c r="F237" s="140">
        <f>IF($C237&lt;=Strambio!$D$38*Strambio!$D$39,PMT($E237/Strambio!$D$38,Strambio!$D$38*Strambio!$D$39-$C236,-$K236),0)</f>
        <v>1128.0636871108832</v>
      </c>
      <c r="G237" s="142">
        <f>IF($C237&lt;=Strambio!$D$38*Strambio!$D$39,$K236*$E237/Strambio!$D$38,0)</f>
        <v>32.718787818101198</v>
      </c>
      <c r="H237" s="142">
        <f>IF($C237&lt;=Strambio!$D$38*Strambio!$D$39,$F237-$G237,0)</f>
        <v>1095.344899292782</v>
      </c>
      <c r="I237" s="145">
        <f>SUMIFS(Strambio!$D:$D,Strambio!$B:$B,"Mutuo1",Strambio!$C:$C,"Rimborso",Strambio!$E:$E,"&lt;="&amp;$D237,Strambio!$F:$F,"&gt;="&amp;$D237)</f>
        <v>0</v>
      </c>
      <c r="J237" s="143">
        <f>IF($C237&lt;=Strambio!$D$38*Strambio!$D$39,H237+I237,0)</f>
        <v>1095.344899292782</v>
      </c>
      <c r="K237" s="142">
        <f>IF($C237&lt;=Strambio!$D$38*Strambio!$D$39,($K236-$H237-$I237),0)</f>
        <v>13339.414432222455</v>
      </c>
      <c r="L237" s="144">
        <v>0</v>
      </c>
      <c r="M237" s="143">
        <f>IF($C237&lt;=Strambio!$D$38*Strambio!$D$39,$G237+$L237,0)</f>
        <v>32.718787818101198</v>
      </c>
      <c r="N237" s="142">
        <f>IF($C237&lt;=Strambio!$D$38*Strambio!$D$39,$N236+L237+$G237,0)</f>
        <v>61902.225093504152</v>
      </c>
      <c r="O237" s="141">
        <f>IF($C237&lt;=Strambio!$D$38*Strambio!$D$39,Strambio!$D$41,0)</f>
        <v>2.75</v>
      </c>
      <c r="P237" s="140">
        <f>IF($C237&lt;=Strambio!$D$38*Strambio!$D$39,($F237+$L237+O$10),0)</f>
        <v>1130.8136871108832</v>
      </c>
    </row>
    <row r="238" spans="1:16" x14ac:dyDescent="0.75">
      <c r="A238" s="139">
        <f t="shared" si="9"/>
        <v>2044</v>
      </c>
      <c r="B238" s="149">
        <f t="shared" si="10"/>
        <v>20</v>
      </c>
      <c r="C238" s="148">
        <f t="shared" si="11"/>
        <v>229</v>
      </c>
      <c r="D238" s="147">
        <f>EDATE(Strambio!$D$40,$C238-1)</f>
        <v>52655</v>
      </c>
      <c r="E238" s="146">
        <f>SUMIFS(Strambio!$D:$D,Strambio!$B:$B,"Mutuo1",Strambio!$C:$C,"Tasso",Strambio!$E:$E,"&lt;="&amp;$D238,Strambio!$F:$F,"&gt;="&amp;$D238)</f>
        <v>2.7199999999999998E-2</v>
      </c>
      <c r="F238" s="140">
        <f>IF($C238&lt;=Strambio!$D$38*Strambio!$D$39,PMT($E238/Strambio!$D$38,Strambio!$D$38*Strambio!$D$39-$C237,-$K237),0)</f>
        <v>1128.0636871108832</v>
      </c>
      <c r="G238" s="142">
        <f>IF($C238&lt;=Strambio!$D$38*Strambio!$D$39,$K237*$E238/Strambio!$D$38,0)</f>
        <v>30.236006046370893</v>
      </c>
      <c r="H238" s="142">
        <f>IF($C238&lt;=Strambio!$D$38*Strambio!$D$39,$F238-$G238,0)</f>
        <v>1097.8276810645123</v>
      </c>
      <c r="I238" s="145">
        <f>SUMIFS(Strambio!$D:$D,Strambio!$B:$B,"Mutuo1",Strambio!$C:$C,"Rimborso",Strambio!$E:$E,"&lt;="&amp;$D238,Strambio!$F:$F,"&gt;="&amp;$D238)</f>
        <v>0</v>
      </c>
      <c r="J238" s="143">
        <f>IF($C238&lt;=Strambio!$D$38*Strambio!$D$39,H238+I238,0)</f>
        <v>1097.8276810645123</v>
      </c>
      <c r="K238" s="142">
        <f>IF($C238&lt;=Strambio!$D$38*Strambio!$D$39,($K237-$H238-$I238),0)</f>
        <v>12241.586751157942</v>
      </c>
      <c r="L238" s="144">
        <v>0</v>
      </c>
      <c r="M238" s="143">
        <f>IF($C238&lt;=Strambio!$D$38*Strambio!$D$39,$G238+$L238,0)</f>
        <v>30.236006046370893</v>
      </c>
      <c r="N238" s="142">
        <f>IF($C238&lt;=Strambio!$D$38*Strambio!$D$39,$N237+L238+$G238,0)</f>
        <v>61932.461099550521</v>
      </c>
      <c r="O238" s="141">
        <f>IF($C238&lt;=Strambio!$D$38*Strambio!$D$39,Strambio!$D$41,0)</f>
        <v>2.75</v>
      </c>
      <c r="P238" s="140">
        <f>IF($C238&lt;=Strambio!$D$38*Strambio!$D$39,($F238+$L238+O$10),0)</f>
        <v>1130.8136871108832</v>
      </c>
    </row>
    <row r="239" spans="1:16" x14ac:dyDescent="0.75">
      <c r="A239" s="139">
        <f t="shared" si="9"/>
        <v>2044</v>
      </c>
      <c r="B239" s="149">
        <f t="shared" si="10"/>
        <v>20</v>
      </c>
      <c r="C239" s="148">
        <f t="shared" si="11"/>
        <v>230</v>
      </c>
      <c r="D239" s="147">
        <f>EDATE(Strambio!$D$40,$C239-1)</f>
        <v>52684</v>
      </c>
      <c r="E239" s="146">
        <f>SUMIFS(Strambio!$D:$D,Strambio!$B:$B,"Mutuo1",Strambio!$C:$C,"Tasso",Strambio!$E:$E,"&lt;="&amp;$D239,Strambio!$F:$F,"&gt;="&amp;$D239)</f>
        <v>2.7199999999999998E-2</v>
      </c>
      <c r="F239" s="140">
        <f>IF($C239&lt;=Strambio!$D$38*Strambio!$D$39,PMT($E239/Strambio!$D$38,Strambio!$D$38*Strambio!$D$39-$C238,-$K238),0)</f>
        <v>1128.0636871108832</v>
      </c>
      <c r="G239" s="142">
        <f>IF($C239&lt;=Strambio!$D$38*Strambio!$D$39,$K238*$E239/Strambio!$D$38,0)</f>
        <v>27.747596635958001</v>
      </c>
      <c r="H239" s="142">
        <f>IF($C239&lt;=Strambio!$D$38*Strambio!$D$39,$F239-$G239,0)</f>
        <v>1100.3160904749252</v>
      </c>
      <c r="I239" s="145">
        <f>SUMIFS(Strambio!$D:$D,Strambio!$B:$B,"Mutuo1",Strambio!$C:$C,"Rimborso",Strambio!$E:$E,"&lt;="&amp;$D239,Strambio!$F:$F,"&gt;="&amp;$D239)</f>
        <v>0</v>
      </c>
      <c r="J239" s="143">
        <f>IF($C239&lt;=Strambio!$D$38*Strambio!$D$39,H239+I239,0)</f>
        <v>1100.3160904749252</v>
      </c>
      <c r="K239" s="142">
        <f>IF($C239&lt;=Strambio!$D$38*Strambio!$D$39,($K238-$H239-$I239),0)</f>
        <v>11141.270660683016</v>
      </c>
      <c r="L239" s="144">
        <v>0</v>
      </c>
      <c r="M239" s="143">
        <f>IF($C239&lt;=Strambio!$D$38*Strambio!$D$39,$G239+$L239,0)</f>
        <v>27.747596635958001</v>
      </c>
      <c r="N239" s="142">
        <f>IF($C239&lt;=Strambio!$D$38*Strambio!$D$39,$N238+L239+$G239,0)</f>
        <v>61960.208696186477</v>
      </c>
      <c r="O239" s="141">
        <f>IF($C239&lt;=Strambio!$D$38*Strambio!$D$39,Strambio!$D$41,0)</f>
        <v>2.75</v>
      </c>
      <c r="P239" s="140">
        <f>IF($C239&lt;=Strambio!$D$38*Strambio!$D$39,($F239+$L239+O$10),0)</f>
        <v>1130.8136871108832</v>
      </c>
    </row>
    <row r="240" spans="1:16" x14ac:dyDescent="0.75">
      <c r="A240" s="139">
        <f t="shared" si="9"/>
        <v>2044</v>
      </c>
      <c r="B240" s="149">
        <f t="shared" si="10"/>
        <v>20</v>
      </c>
      <c r="C240" s="148">
        <f t="shared" si="11"/>
        <v>231</v>
      </c>
      <c r="D240" s="147">
        <f>EDATE(Strambio!$D$40,$C240-1)</f>
        <v>52715</v>
      </c>
      <c r="E240" s="146">
        <f>SUMIFS(Strambio!$D:$D,Strambio!$B:$B,"Mutuo1",Strambio!$C:$C,"Tasso",Strambio!$E:$E,"&lt;="&amp;$D240,Strambio!$F:$F,"&gt;="&amp;$D240)</f>
        <v>2.7199999999999998E-2</v>
      </c>
      <c r="F240" s="140">
        <f>IF($C240&lt;=Strambio!$D$38*Strambio!$D$39,PMT($E240/Strambio!$D$38,Strambio!$D$38*Strambio!$D$39-$C239,-$K239),0)</f>
        <v>1128.0636871108829</v>
      </c>
      <c r="G240" s="142">
        <f>IF($C240&lt;=Strambio!$D$38*Strambio!$D$39,$K239*$E240/Strambio!$D$38,0)</f>
        <v>25.253546830881504</v>
      </c>
      <c r="H240" s="142">
        <f>IF($C240&lt;=Strambio!$D$38*Strambio!$D$39,$F240-$G240,0)</f>
        <v>1102.8101402800014</v>
      </c>
      <c r="I240" s="145">
        <f>SUMIFS(Strambio!$D:$D,Strambio!$B:$B,"Mutuo1",Strambio!$C:$C,"Rimborso",Strambio!$E:$E,"&lt;="&amp;$D240,Strambio!$F:$F,"&gt;="&amp;$D240)</f>
        <v>0</v>
      </c>
      <c r="J240" s="143">
        <f>IF($C240&lt;=Strambio!$D$38*Strambio!$D$39,H240+I240,0)</f>
        <v>1102.8101402800014</v>
      </c>
      <c r="K240" s="142">
        <f>IF($C240&lt;=Strambio!$D$38*Strambio!$D$39,($K239-$H240-$I240),0)</f>
        <v>10038.460520403014</v>
      </c>
      <c r="L240" s="144">
        <v>0</v>
      </c>
      <c r="M240" s="143">
        <f>IF($C240&lt;=Strambio!$D$38*Strambio!$D$39,$G240+$L240,0)</f>
        <v>25.253546830881504</v>
      </c>
      <c r="N240" s="142">
        <f>IF($C240&lt;=Strambio!$D$38*Strambio!$D$39,$N239+L240+$G240,0)</f>
        <v>61985.462243017355</v>
      </c>
      <c r="O240" s="141">
        <f>IF($C240&lt;=Strambio!$D$38*Strambio!$D$39,Strambio!$D$41,0)</f>
        <v>2.75</v>
      </c>
      <c r="P240" s="140">
        <f>IF($C240&lt;=Strambio!$D$38*Strambio!$D$39,($F240+$L240+O$10),0)</f>
        <v>1130.8136871108829</v>
      </c>
    </row>
    <row r="241" spans="1:16" x14ac:dyDescent="0.75">
      <c r="A241" s="139">
        <f t="shared" si="9"/>
        <v>2044</v>
      </c>
      <c r="B241" s="149">
        <f t="shared" si="10"/>
        <v>20</v>
      </c>
      <c r="C241" s="148">
        <f t="shared" si="11"/>
        <v>232</v>
      </c>
      <c r="D241" s="147">
        <f>EDATE(Strambio!$D$40,$C241-1)</f>
        <v>52745</v>
      </c>
      <c r="E241" s="146">
        <f>SUMIFS(Strambio!$D:$D,Strambio!$B:$B,"Mutuo1",Strambio!$C:$C,"Tasso",Strambio!$E:$E,"&lt;="&amp;$D241,Strambio!$F:$F,"&gt;="&amp;$D241)</f>
        <v>2.7199999999999998E-2</v>
      </c>
      <c r="F241" s="140">
        <f>IF($C241&lt;=Strambio!$D$38*Strambio!$D$39,PMT($E241/Strambio!$D$38,Strambio!$D$38*Strambio!$D$39-$C240,-$K240),0)</f>
        <v>1128.0636871108829</v>
      </c>
      <c r="G241" s="142">
        <f>IF($C241&lt;=Strambio!$D$38*Strambio!$D$39,$K240*$E241/Strambio!$D$38,0)</f>
        <v>22.753843846246827</v>
      </c>
      <c r="H241" s="142">
        <f>IF($C241&lt;=Strambio!$D$38*Strambio!$D$39,$F241-$G241,0)</f>
        <v>1105.3098432646361</v>
      </c>
      <c r="I241" s="145">
        <f>SUMIFS(Strambio!$D:$D,Strambio!$B:$B,"Mutuo1",Strambio!$C:$C,"Rimborso",Strambio!$E:$E,"&lt;="&amp;$D241,Strambio!$F:$F,"&gt;="&amp;$D241)</f>
        <v>0</v>
      </c>
      <c r="J241" s="143">
        <f>IF($C241&lt;=Strambio!$D$38*Strambio!$D$39,H241+I241,0)</f>
        <v>1105.3098432646361</v>
      </c>
      <c r="K241" s="142">
        <f>IF($C241&lt;=Strambio!$D$38*Strambio!$D$39,($K240-$H241-$I241),0)</f>
        <v>8933.1506771383774</v>
      </c>
      <c r="L241" s="144">
        <v>0</v>
      </c>
      <c r="M241" s="143">
        <f>IF($C241&lt;=Strambio!$D$38*Strambio!$D$39,$G241+$L241,0)</f>
        <v>22.753843846246827</v>
      </c>
      <c r="N241" s="142">
        <f>IF($C241&lt;=Strambio!$D$38*Strambio!$D$39,$N240+L241+$G241,0)</f>
        <v>62008.216086863598</v>
      </c>
      <c r="O241" s="141">
        <f>IF($C241&lt;=Strambio!$D$38*Strambio!$D$39,Strambio!$D$41,0)</f>
        <v>2.75</v>
      </c>
      <c r="P241" s="140">
        <f>IF($C241&lt;=Strambio!$D$38*Strambio!$D$39,($F241+$L241+O$10),0)</f>
        <v>1130.8136871108829</v>
      </c>
    </row>
    <row r="242" spans="1:16" x14ac:dyDescent="0.75">
      <c r="A242" s="139">
        <f t="shared" si="9"/>
        <v>2044</v>
      </c>
      <c r="B242" s="149">
        <f t="shared" si="10"/>
        <v>20</v>
      </c>
      <c r="C242" s="148">
        <f t="shared" si="11"/>
        <v>233</v>
      </c>
      <c r="D242" s="147">
        <f>EDATE(Strambio!$D$40,$C242-1)</f>
        <v>52776</v>
      </c>
      <c r="E242" s="146">
        <f>SUMIFS(Strambio!$D:$D,Strambio!$B:$B,"Mutuo1",Strambio!$C:$C,"Tasso",Strambio!$E:$E,"&lt;="&amp;$D242,Strambio!$F:$F,"&gt;="&amp;$D242)</f>
        <v>2.7199999999999998E-2</v>
      </c>
      <c r="F242" s="140">
        <f>IF($C242&lt;=Strambio!$D$38*Strambio!$D$39,PMT($E242/Strambio!$D$38,Strambio!$D$38*Strambio!$D$39-$C241,-$K241),0)</f>
        <v>1128.0636871108827</v>
      </c>
      <c r="G242" s="142">
        <f>IF($C242&lt;=Strambio!$D$38*Strambio!$D$39,$K241*$E242/Strambio!$D$38,0)</f>
        <v>20.24847486818032</v>
      </c>
      <c r="H242" s="142">
        <f>IF($C242&lt;=Strambio!$D$38*Strambio!$D$39,$F242-$G242,0)</f>
        <v>1107.8152122427025</v>
      </c>
      <c r="I242" s="145">
        <f>SUMIFS(Strambio!$D:$D,Strambio!$B:$B,"Mutuo1",Strambio!$C:$C,"Rimborso",Strambio!$E:$E,"&lt;="&amp;$D242,Strambio!$F:$F,"&gt;="&amp;$D242)</f>
        <v>0</v>
      </c>
      <c r="J242" s="143">
        <f>IF($C242&lt;=Strambio!$D$38*Strambio!$D$39,H242+I242,0)</f>
        <v>1107.8152122427025</v>
      </c>
      <c r="K242" s="142">
        <f>IF($C242&lt;=Strambio!$D$38*Strambio!$D$39,($K241-$H242-$I242),0)</f>
        <v>7825.3354648956747</v>
      </c>
      <c r="L242" s="144">
        <v>0</v>
      </c>
      <c r="M242" s="143">
        <f>IF($C242&lt;=Strambio!$D$38*Strambio!$D$39,$G242+$L242,0)</f>
        <v>20.24847486818032</v>
      </c>
      <c r="N242" s="142">
        <f>IF($C242&lt;=Strambio!$D$38*Strambio!$D$39,$N241+L242+$G242,0)</f>
        <v>62028.46456173178</v>
      </c>
      <c r="O242" s="141">
        <f>IF($C242&lt;=Strambio!$D$38*Strambio!$D$39,Strambio!$D$41,0)</f>
        <v>2.75</v>
      </c>
      <c r="P242" s="140">
        <f>IF($C242&lt;=Strambio!$D$38*Strambio!$D$39,($F242+$L242+O$10),0)</f>
        <v>1130.8136871108827</v>
      </c>
    </row>
    <row r="243" spans="1:16" x14ac:dyDescent="0.75">
      <c r="A243" s="139">
        <f t="shared" si="9"/>
        <v>2044</v>
      </c>
      <c r="B243" s="149">
        <f t="shared" si="10"/>
        <v>20</v>
      </c>
      <c r="C243" s="148">
        <f t="shared" si="11"/>
        <v>234</v>
      </c>
      <c r="D243" s="147">
        <f>EDATE(Strambio!$D$40,$C243-1)</f>
        <v>52806</v>
      </c>
      <c r="E243" s="146">
        <f>SUMIFS(Strambio!$D:$D,Strambio!$B:$B,"Mutuo1",Strambio!$C:$C,"Tasso",Strambio!$E:$E,"&lt;="&amp;$D243,Strambio!$F:$F,"&gt;="&amp;$D243)</f>
        <v>2.7199999999999998E-2</v>
      </c>
      <c r="F243" s="140">
        <f>IF($C243&lt;=Strambio!$D$38*Strambio!$D$39,PMT($E243/Strambio!$D$38,Strambio!$D$38*Strambio!$D$39-$C242,-$K242),0)</f>
        <v>1128.0636871108825</v>
      </c>
      <c r="G243" s="142">
        <f>IF($C243&lt;=Strambio!$D$38*Strambio!$D$39,$K242*$E243/Strambio!$D$38,0)</f>
        <v>17.737427053763529</v>
      </c>
      <c r="H243" s="142">
        <f>IF($C243&lt;=Strambio!$D$38*Strambio!$D$39,$F243-$G243,0)</f>
        <v>1110.326260057119</v>
      </c>
      <c r="I243" s="145">
        <f>SUMIFS(Strambio!$D:$D,Strambio!$B:$B,"Mutuo1",Strambio!$C:$C,"Rimborso",Strambio!$E:$E,"&lt;="&amp;$D243,Strambio!$F:$F,"&gt;="&amp;$D243)</f>
        <v>0</v>
      </c>
      <c r="J243" s="143">
        <f>IF($C243&lt;=Strambio!$D$38*Strambio!$D$39,H243+I243,0)</f>
        <v>1110.326260057119</v>
      </c>
      <c r="K243" s="142">
        <f>IF($C243&lt;=Strambio!$D$38*Strambio!$D$39,($K242-$H243-$I243),0)</f>
        <v>6715.0092048385559</v>
      </c>
      <c r="L243" s="144">
        <v>0</v>
      </c>
      <c r="M243" s="143">
        <f>IF($C243&lt;=Strambio!$D$38*Strambio!$D$39,$G243+$L243,0)</f>
        <v>17.737427053763529</v>
      </c>
      <c r="N243" s="142">
        <f>IF($C243&lt;=Strambio!$D$38*Strambio!$D$39,$N242+L243+$G243,0)</f>
        <v>62046.201988785542</v>
      </c>
      <c r="O243" s="141">
        <f>IF($C243&lt;=Strambio!$D$38*Strambio!$D$39,Strambio!$D$41,0)</f>
        <v>2.75</v>
      </c>
      <c r="P243" s="140">
        <f>IF($C243&lt;=Strambio!$D$38*Strambio!$D$39,($F243+$L243+O$10),0)</f>
        <v>1130.8136871108825</v>
      </c>
    </row>
    <row r="244" spans="1:16" x14ac:dyDescent="0.75">
      <c r="A244" s="139">
        <f t="shared" si="9"/>
        <v>2044</v>
      </c>
      <c r="B244" s="149">
        <f t="shared" si="10"/>
        <v>20</v>
      </c>
      <c r="C244" s="148">
        <f t="shared" si="11"/>
        <v>235</v>
      </c>
      <c r="D244" s="147">
        <f>EDATE(Strambio!$D$40,$C244-1)</f>
        <v>52837</v>
      </c>
      <c r="E244" s="146">
        <f>SUMIFS(Strambio!$D:$D,Strambio!$B:$B,"Mutuo1",Strambio!$C:$C,"Tasso",Strambio!$E:$E,"&lt;="&amp;$D244,Strambio!$F:$F,"&gt;="&amp;$D244)</f>
        <v>2.7199999999999998E-2</v>
      </c>
      <c r="F244" s="140">
        <f>IF($C244&lt;=Strambio!$D$38*Strambio!$D$39,PMT($E244/Strambio!$D$38,Strambio!$D$38*Strambio!$D$39-$C243,-$K243),0)</f>
        <v>1128.0636871108827</v>
      </c>
      <c r="G244" s="142">
        <f>IF($C244&lt;=Strambio!$D$38*Strambio!$D$39,$K243*$E244/Strambio!$D$38,0)</f>
        <v>15.220687530967391</v>
      </c>
      <c r="H244" s="142">
        <f>IF($C244&lt;=Strambio!$D$38*Strambio!$D$39,$F244-$G244,0)</f>
        <v>1112.8429995799154</v>
      </c>
      <c r="I244" s="145">
        <f>SUMIFS(Strambio!$D:$D,Strambio!$B:$B,"Mutuo1",Strambio!$C:$C,"Rimborso",Strambio!$E:$E,"&lt;="&amp;$D244,Strambio!$F:$F,"&gt;="&amp;$D244)</f>
        <v>0</v>
      </c>
      <c r="J244" s="143">
        <f>IF($C244&lt;=Strambio!$D$38*Strambio!$D$39,H244+I244,0)</f>
        <v>1112.8429995799154</v>
      </c>
      <c r="K244" s="142">
        <f>IF($C244&lt;=Strambio!$D$38*Strambio!$D$39,($K243-$H244-$I244),0)</f>
        <v>5602.1662052586407</v>
      </c>
      <c r="L244" s="144">
        <v>0</v>
      </c>
      <c r="M244" s="143">
        <f>IF($C244&lt;=Strambio!$D$38*Strambio!$D$39,$G244+$L244,0)</f>
        <v>15.220687530967391</v>
      </c>
      <c r="N244" s="142">
        <f>IF($C244&lt;=Strambio!$D$38*Strambio!$D$39,$N243+L244+$G244,0)</f>
        <v>62061.422676316506</v>
      </c>
      <c r="O244" s="141">
        <f>IF($C244&lt;=Strambio!$D$38*Strambio!$D$39,Strambio!$D$41,0)</f>
        <v>2.75</v>
      </c>
      <c r="P244" s="140">
        <f>IF($C244&lt;=Strambio!$D$38*Strambio!$D$39,($F244+$L244+O$10),0)</f>
        <v>1130.8136871108827</v>
      </c>
    </row>
    <row r="245" spans="1:16" x14ac:dyDescent="0.75">
      <c r="A245" s="139">
        <f t="shared" si="9"/>
        <v>2044</v>
      </c>
      <c r="B245" s="149">
        <f t="shared" si="10"/>
        <v>20</v>
      </c>
      <c r="C245" s="148">
        <f t="shared" si="11"/>
        <v>236</v>
      </c>
      <c r="D245" s="147">
        <f>EDATE(Strambio!$D$40,$C245-1)</f>
        <v>52868</v>
      </c>
      <c r="E245" s="146">
        <f>SUMIFS(Strambio!$D:$D,Strambio!$B:$B,"Mutuo1",Strambio!$C:$C,"Tasso",Strambio!$E:$E,"&lt;="&amp;$D245,Strambio!$F:$F,"&gt;="&amp;$D245)</f>
        <v>2.7199999999999998E-2</v>
      </c>
      <c r="F245" s="140">
        <f>IF($C245&lt;=Strambio!$D$38*Strambio!$D$39,PMT($E245/Strambio!$D$38,Strambio!$D$38*Strambio!$D$39-$C244,-$K244),0)</f>
        <v>1128.0636871108827</v>
      </c>
      <c r="G245" s="142">
        <f>IF($C245&lt;=Strambio!$D$38*Strambio!$D$39,$K244*$E245/Strambio!$D$38,0)</f>
        <v>12.698243398586252</v>
      </c>
      <c r="H245" s="142">
        <f>IF($C245&lt;=Strambio!$D$38*Strambio!$D$39,$F245-$G245,0)</f>
        <v>1115.3654437122964</v>
      </c>
      <c r="I245" s="145">
        <f>SUMIFS(Strambio!$D:$D,Strambio!$B:$B,"Mutuo1",Strambio!$C:$C,"Rimborso",Strambio!$E:$E,"&lt;="&amp;$D245,Strambio!$F:$F,"&gt;="&amp;$D245)</f>
        <v>0</v>
      </c>
      <c r="J245" s="143">
        <f>IF($C245&lt;=Strambio!$D$38*Strambio!$D$39,H245+I245,0)</f>
        <v>1115.3654437122964</v>
      </c>
      <c r="K245" s="142">
        <f>IF($C245&lt;=Strambio!$D$38*Strambio!$D$39,($K244-$H245-$I245),0)</f>
        <v>4486.8007615463448</v>
      </c>
      <c r="L245" s="144">
        <v>0</v>
      </c>
      <c r="M245" s="143">
        <f>IF($C245&lt;=Strambio!$D$38*Strambio!$D$39,$G245+$L245,0)</f>
        <v>12.698243398586252</v>
      </c>
      <c r="N245" s="142">
        <f>IF($C245&lt;=Strambio!$D$38*Strambio!$D$39,$N244+L245+$G245,0)</f>
        <v>62074.120919715089</v>
      </c>
      <c r="O245" s="141">
        <f>IF($C245&lt;=Strambio!$D$38*Strambio!$D$39,Strambio!$D$41,0)</f>
        <v>2.75</v>
      </c>
      <c r="P245" s="140">
        <f>IF($C245&lt;=Strambio!$D$38*Strambio!$D$39,($F245+$L245+O$10),0)</f>
        <v>1130.8136871108827</v>
      </c>
    </row>
    <row r="246" spans="1:16" x14ac:dyDescent="0.75">
      <c r="A246" s="139">
        <f t="shared" si="9"/>
        <v>2044</v>
      </c>
      <c r="B246" s="149">
        <f t="shared" si="10"/>
        <v>20</v>
      </c>
      <c r="C246" s="148">
        <f t="shared" si="11"/>
        <v>237</v>
      </c>
      <c r="D246" s="147">
        <f>EDATE(Strambio!$D$40,$C246-1)</f>
        <v>52898</v>
      </c>
      <c r="E246" s="146">
        <f>SUMIFS(Strambio!$D:$D,Strambio!$B:$B,"Mutuo1",Strambio!$C:$C,"Tasso",Strambio!$E:$E,"&lt;="&amp;$D246,Strambio!$F:$F,"&gt;="&amp;$D246)</f>
        <v>2.7199999999999998E-2</v>
      </c>
      <c r="F246" s="140">
        <f>IF($C246&lt;=Strambio!$D$38*Strambio!$D$39,PMT($E246/Strambio!$D$38,Strambio!$D$38*Strambio!$D$39-$C245,-$K245),0)</f>
        <v>1128.0636871108827</v>
      </c>
      <c r="G246" s="142">
        <f>IF($C246&lt;=Strambio!$D$38*Strambio!$D$39,$K245*$E246/Strambio!$D$38,0)</f>
        <v>10.170081726171714</v>
      </c>
      <c r="H246" s="142">
        <f>IF($C246&lt;=Strambio!$D$38*Strambio!$D$39,$F246-$G246,0)</f>
        <v>1117.893605384711</v>
      </c>
      <c r="I246" s="145">
        <f>SUMIFS(Strambio!$D:$D,Strambio!$B:$B,"Mutuo1",Strambio!$C:$C,"Rimborso",Strambio!$E:$E,"&lt;="&amp;$D246,Strambio!$F:$F,"&gt;="&amp;$D246)</f>
        <v>0</v>
      </c>
      <c r="J246" s="143">
        <f>IF($C246&lt;=Strambio!$D$38*Strambio!$D$39,H246+I246,0)</f>
        <v>1117.893605384711</v>
      </c>
      <c r="K246" s="142">
        <f>IF($C246&lt;=Strambio!$D$38*Strambio!$D$39,($K245-$H246-$I246),0)</f>
        <v>3368.9071561616338</v>
      </c>
      <c r="L246" s="144">
        <v>0</v>
      </c>
      <c r="M246" s="143">
        <f>IF($C246&lt;=Strambio!$D$38*Strambio!$D$39,$G246+$L246,0)</f>
        <v>10.170081726171714</v>
      </c>
      <c r="N246" s="142">
        <f>IF($C246&lt;=Strambio!$D$38*Strambio!$D$39,$N245+L246+$G246,0)</f>
        <v>62084.291001441263</v>
      </c>
      <c r="O246" s="141">
        <f>IF($C246&lt;=Strambio!$D$38*Strambio!$D$39,Strambio!$D$41,0)</f>
        <v>2.75</v>
      </c>
      <c r="P246" s="140">
        <f>IF($C246&lt;=Strambio!$D$38*Strambio!$D$39,($F246+$L246+O$10),0)</f>
        <v>1130.8136871108827</v>
      </c>
    </row>
    <row r="247" spans="1:16" x14ac:dyDescent="0.75">
      <c r="A247" s="139">
        <f t="shared" si="9"/>
        <v>2044</v>
      </c>
      <c r="B247" s="149">
        <f t="shared" si="10"/>
        <v>20</v>
      </c>
      <c r="C247" s="148">
        <f t="shared" si="11"/>
        <v>238</v>
      </c>
      <c r="D247" s="147">
        <f>EDATE(Strambio!$D$40,$C247-1)</f>
        <v>52929</v>
      </c>
      <c r="E247" s="146">
        <f>SUMIFS(Strambio!$D:$D,Strambio!$B:$B,"Mutuo1",Strambio!$C:$C,"Tasso",Strambio!$E:$E,"&lt;="&amp;$D247,Strambio!$F:$F,"&gt;="&amp;$D247)</f>
        <v>2.7199999999999998E-2</v>
      </c>
      <c r="F247" s="140">
        <f>IF($C247&lt;=Strambio!$D$38*Strambio!$D$39,PMT($E247/Strambio!$D$38,Strambio!$D$38*Strambio!$D$39-$C246,-$K246),0)</f>
        <v>1128.0636871108825</v>
      </c>
      <c r="G247" s="142">
        <f>IF($C247&lt;=Strambio!$D$38*Strambio!$D$39,$K246*$E247/Strambio!$D$38,0)</f>
        <v>7.6361895539663687</v>
      </c>
      <c r="H247" s="142">
        <f>IF($C247&lt;=Strambio!$D$38*Strambio!$D$39,$F247-$G247,0)</f>
        <v>1120.427497556916</v>
      </c>
      <c r="I247" s="145">
        <f>SUMIFS(Strambio!$D:$D,Strambio!$B:$B,"Mutuo1",Strambio!$C:$C,"Rimborso",Strambio!$E:$E,"&lt;="&amp;$D247,Strambio!$F:$F,"&gt;="&amp;$D247)</f>
        <v>0</v>
      </c>
      <c r="J247" s="143">
        <f>IF($C247&lt;=Strambio!$D$38*Strambio!$D$39,H247+I247,0)</f>
        <v>1120.427497556916</v>
      </c>
      <c r="K247" s="142">
        <f>IF($C247&lt;=Strambio!$D$38*Strambio!$D$39,($K246-$H247-$I247),0)</f>
        <v>2248.4796586047178</v>
      </c>
      <c r="L247" s="144">
        <v>0</v>
      </c>
      <c r="M247" s="143">
        <f>IF($C247&lt;=Strambio!$D$38*Strambio!$D$39,$G247+$L247,0)</f>
        <v>7.6361895539663687</v>
      </c>
      <c r="N247" s="142">
        <f>IF($C247&lt;=Strambio!$D$38*Strambio!$D$39,$N246+L247+$G247,0)</f>
        <v>62091.927190995229</v>
      </c>
      <c r="O247" s="141">
        <f>IF($C247&lt;=Strambio!$D$38*Strambio!$D$39,Strambio!$D$41,0)</f>
        <v>2.75</v>
      </c>
      <c r="P247" s="140">
        <f>IF($C247&lt;=Strambio!$D$38*Strambio!$D$39,($F247+$L247+O$10),0)</f>
        <v>1130.8136871108825</v>
      </c>
    </row>
    <row r="248" spans="1:16" x14ac:dyDescent="0.75">
      <c r="A248" s="139">
        <f t="shared" si="9"/>
        <v>2044</v>
      </c>
      <c r="B248" s="149">
        <f t="shared" si="10"/>
        <v>20</v>
      </c>
      <c r="C248" s="148">
        <f t="shared" si="11"/>
        <v>239</v>
      </c>
      <c r="D248" s="147">
        <f>EDATE(Strambio!$D$40,$C248-1)</f>
        <v>52959</v>
      </c>
      <c r="E248" s="146">
        <f>SUMIFS(Strambio!$D:$D,Strambio!$B:$B,"Mutuo1",Strambio!$C:$C,"Tasso",Strambio!$E:$E,"&lt;="&amp;$D248,Strambio!$F:$F,"&gt;="&amp;$D248)</f>
        <v>2.7199999999999998E-2</v>
      </c>
      <c r="F248" s="140">
        <f>IF($C248&lt;=Strambio!$D$38*Strambio!$D$39,PMT($E248/Strambio!$D$38,Strambio!$D$38*Strambio!$D$39-$C247,-$K247),0)</f>
        <v>1128.0636871108827</v>
      </c>
      <c r="G248" s="142">
        <f>IF($C248&lt;=Strambio!$D$38*Strambio!$D$39,$K247*$E248/Strambio!$D$38,0)</f>
        <v>5.0965538928373597</v>
      </c>
      <c r="H248" s="142">
        <f>IF($C248&lt;=Strambio!$D$38*Strambio!$D$39,$F248-$G248,0)</f>
        <v>1122.9671332180453</v>
      </c>
      <c r="I248" s="145">
        <f>SUMIFS(Strambio!$D:$D,Strambio!$B:$B,"Mutuo1",Strambio!$C:$C,"Rimborso",Strambio!$E:$E,"&lt;="&amp;$D248,Strambio!$F:$F,"&gt;="&amp;$D248)</f>
        <v>0</v>
      </c>
      <c r="J248" s="143">
        <f>IF($C248&lt;=Strambio!$D$38*Strambio!$D$39,H248+I248,0)</f>
        <v>1122.9671332180453</v>
      </c>
      <c r="K248" s="142">
        <f>IF($C248&lt;=Strambio!$D$38*Strambio!$D$39,($K247-$H248-$I248),0)</f>
        <v>1125.5125253866725</v>
      </c>
      <c r="L248" s="144">
        <v>0</v>
      </c>
      <c r="M248" s="143">
        <f>IF($C248&lt;=Strambio!$D$38*Strambio!$D$39,$G248+$L248,0)</f>
        <v>5.0965538928373597</v>
      </c>
      <c r="N248" s="142">
        <f>IF($C248&lt;=Strambio!$D$38*Strambio!$D$39,$N247+L248+$G248,0)</f>
        <v>62097.023744888065</v>
      </c>
      <c r="O248" s="141">
        <f>IF($C248&lt;=Strambio!$D$38*Strambio!$D$39,Strambio!$D$41,0)</f>
        <v>2.75</v>
      </c>
      <c r="P248" s="140">
        <f>IF($C248&lt;=Strambio!$D$38*Strambio!$D$39,($F248+$L248+O$10),0)</f>
        <v>1130.8136871108827</v>
      </c>
    </row>
    <row r="249" spans="1:16" x14ac:dyDescent="0.75">
      <c r="A249" s="139">
        <f t="shared" si="9"/>
        <v>2045</v>
      </c>
      <c r="B249" s="149">
        <f t="shared" si="10"/>
        <v>20</v>
      </c>
      <c r="C249" s="148">
        <f t="shared" si="11"/>
        <v>240</v>
      </c>
      <c r="D249" s="147">
        <f>EDATE(Strambio!$D$40,$C249-1)</f>
        <v>52990</v>
      </c>
      <c r="E249" s="146">
        <f>SUMIFS(Strambio!$D:$D,Strambio!$B:$B,"Mutuo1",Strambio!$C:$C,"Tasso",Strambio!$E:$E,"&lt;="&amp;$D249,Strambio!$F:$F,"&gt;="&amp;$D249)</f>
        <v>2.7199999999999998E-2</v>
      </c>
      <c r="F249" s="140">
        <f>IF($C249&lt;=Strambio!$D$38*Strambio!$D$39,PMT($E249/Strambio!$D$38,Strambio!$D$38*Strambio!$D$39-$C248,-$K248),0)</f>
        <v>1128.0636871108825</v>
      </c>
      <c r="G249" s="142">
        <f>IF($C249&lt;=Strambio!$D$38*Strambio!$D$39,$K248*$E249/Strambio!$D$38,0)</f>
        <v>2.5511617242097908</v>
      </c>
      <c r="H249" s="142">
        <f>IF($C249&lt;=Strambio!$D$38*Strambio!$D$39,$F249-$G249,0)</f>
        <v>1125.5125253866727</v>
      </c>
      <c r="I249" s="145">
        <f>SUMIFS(Strambio!$D:$D,Strambio!$B:$B,"Mutuo1",Strambio!$C:$C,"Rimborso",Strambio!$E:$E,"&lt;="&amp;$D249,Strambio!$F:$F,"&gt;="&amp;$D249)</f>
        <v>0</v>
      </c>
      <c r="J249" s="143">
        <f>IF($C249&lt;=Strambio!$D$38*Strambio!$D$39,H249+I249,0)</f>
        <v>1125.5125253866727</v>
      </c>
      <c r="K249" s="142">
        <f>IF($C249&lt;=Strambio!$D$38*Strambio!$D$39,($K248-$H249-$I249),0)</f>
        <v>-2.2737367544323206E-13</v>
      </c>
      <c r="L249" s="144">
        <v>0</v>
      </c>
      <c r="M249" s="143">
        <f>IF($C249&lt;=Strambio!$D$38*Strambio!$D$39,$G249+$L249,0)</f>
        <v>2.5511617242097908</v>
      </c>
      <c r="N249" s="142">
        <f>IF($C249&lt;=Strambio!$D$38*Strambio!$D$39,$N248+L249+$G249,0)</f>
        <v>62099.574906612273</v>
      </c>
      <c r="O249" s="141">
        <f>IF($C249&lt;=Strambio!$D$38*Strambio!$D$39,Strambio!$D$41,0)</f>
        <v>2.75</v>
      </c>
      <c r="P249" s="140">
        <f>IF($C249&lt;=Strambio!$D$38*Strambio!$D$39,($F249+$L249+O$10),0)</f>
        <v>1130.8136871108825</v>
      </c>
    </row>
    <row r="250" spans="1:16" x14ac:dyDescent="0.75">
      <c r="A250" s="139">
        <f t="shared" si="9"/>
        <v>2045</v>
      </c>
      <c r="B250" s="149">
        <f t="shared" si="10"/>
        <v>21</v>
      </c>
      <c r="C250" s="148">
        <f t="shared" si="11"/>
        <v>241</v>
      </c>
      <c r="D250" s="147">
        <f>EDATE(Strambio!$D$40,$C250-1)</f>
        <v>53021</v>
      </c>
      <c r="E250" s="146">
        <f>SUMIFS(Strambio!$D:$D,Strambio!$B:$B,"Mutuo1",Strambio!$C:$C,"Tasso",Strambio!$E:$E,"&lt;="&amp;$D250,Strambio!$F:$F,"&gt;="&amp;$D250)</f>
        <v>0</v>
      </c>
      <c r="F250" s="140">
        <f>IF($C250&lt;=Strambio!$D$38*Strambio!$D$39,PMT($E250/Strambio!$D$38,Strambio!$D$38*Strambio!$D$39-$C249,-$K249),0)</f>
        <v>0</v>
      </c>
      <c r="G250" s="142">
        <f>IF($C250&lt;=Strambio!$D$38*Strambio!$D$39,$K249*$E250/Strambio!$D$38,0)</f>
        <v>0</v>
      </c>
      <c r="H250" s="142">
        <f>IF($C250&lt;=Strambio!$D$38*Strambio!$D$39,$F250-$G250,0)</f>
        <v>0</v>
      </c>
      <c r="I250" s="145">
        <f>SUMIFS(Strambio!$D:$D,Strambio!$B:$B,"Mutuo1",Strambio!$C:$C,"Rimborso",Strambio!$E:$E,"&lt;="&amp;$D250,Strambio!$F:$F,"&gt;="&amp;$D250)</f>
        <v>0</v>
      </c>
      <c r="J250" s="143">
        <f>IF($C250&lt;=Strambio!$D$38*Strambio!$D$39,H250+I250,0)</f>
        <v>0</v>
      </c>
      <c r="K250" s="142">
        <f>IF($C250&lt;=Strambio!$D$38*Strambio!$D$39,($K249-$H250-$I250),0)</f>
        <v>0</v>
      </c>
      <c r="L250" s="144">
        <v>0</v>
      </c>
      <c r="M250" s="143">
        <f>IF($C250&lt;=Strambio!$D$38*Strambio!$D$39,$G250+$L250,0)</f>
        <v>0</v>
      </c>
      <c r="N250" s="142">
        <f>IF($C250&lt;=Strambio!$D$38*Strambio!$D$39,$N249+L250+$G250,0)</f>
        <v>0</v>
      </c>
      <c r="O250" s="141">
        <f>IF($C250&lt;=Strambio!$D$38*Strambio!$D$39,Strambio!$D$41,0)</f>
        <v>0</v>
      </c>
      <c r="P250" s="140">
        <f>IF($C250&lt;=Strambio!$D$38*Strambio!$D$39,($F250+$L250+O$10),0)</f>
        <v>0</v>
      </c>
    </row>
    <row r="251" spans="1:16" x14ac:dyDescent="0.75">
      <c r="A251" s="139">
        <f t="shared" si="9"/>
        <v>2045</v>
      </c>
      <c r="B251" s="149">
        <f t="shared" si="10"/>
        <v>21</v>
      </c>
      <c r="C251" s="148">
        <f t="shared" si="11"/>
        <v>242</v>
      </c>
      <c r="D251" s="147">
        <f>EDATE(Strambio!$D$40,$C251-1)</f>
        <v>53049</v>
      </c>
      <c r="E251" s="146">
        <f>SUMIFS(Strambio!$D:$D,Strambio!$B:$B,"Mutuo1",Strambio!$C:$C,"Tasso",Strambio!$E:$E,"&lt;="&amp;$D251,Strambio!$F:$F,"&gt;="&amp;$D251)</f>
        <v>0</v>
      </c>
      <c r="F251" s="140">
        <f>IF($C251&lt;=Strambio!$D$38*Strambio!$D$39,PMT($E251/Strambio!$D$38,Strambio!$D$38*Strambio!$D$39-$C250,-$K250),0)</f>
        <v>0</v>
      </c>
      <c r="G251" s="142">
        <f>IF($C251&lt;=Strambio!$D$38*Strambio!$D$39,$K250*$E251/Strambio!$D$38,0)</f>
        <v>0</v>
      </c>
      <c r="H251" s="142">
        <f>IF($C251&lt;=Strambio!$D$38*Strambio!$D$39,$F251-$G251,0)</f>
        <v>0</v>
      </c>
      <c r="I251" s="145">
        <f>SUMIFS(Strambio!$D:$D,Strambio!$B:$B,"Mutuo1",Strambio!$C:$C,"Rimborso",Strambio!$E:$E,"&lt;="&amp;$D251,Strambio!$F:$F,"&gt;="&amp;$D251)</f>
        <v>0</v>
      </c>
      <c r="J251" s="143">
        <f>IF($C251&lt;=Strambio!$D$38*Strambio!$D$39,H251+I251,0)</f>
        <v>0</v>
      </c>
      <c r="K251" s="142">
        <f>IF($C251&lt;=Strambio!$D$38*Strambio!$D$39,($K250-$H251-$I251),0)</f>
        <v>0</v>
      </c>
      <c r="L251" s="144">
        <v>0</v>
      </c>
      <c r="M251" s="143">
        <f>IF($C251&lt;=Strambio!$D$38*Strambio!$D$39,$G251+$L251,0)</f>
        <v>0</v>
      </c>
      <c r="N251" s="142">
        <f>IF($C251&lt;=Strambio!$D$38*Strambio!$D$39,$N250+L251+$G251,0)</f>
        <v>0</v>
      </c>
      <c r="O251" s="141">
        <f>IF($C251&lt;=Strambio!$D$38*Strambio!$D$39,Strambio!$D$41,0)</f>
        <v>0</v>
      </c>
      <c r="P251" s="140">
        <f>IF($C251&lt;=Strambio!$D$38*Strambio!$D$39,($F251+$L251+O$10),0)</f>
        <v>0</v>
      </c>
    </row>
    <row r="252" spans="1:16" x14ac:dyDescent="0.75">
      <c r="A252" s="139">
        <f t="shared" si="9"/>
        <v>2045</v>
      </c>
      <c r="B252" s="149">
        <f t="shared" si="10"/>
        <v>21</v>
      </c>
      <c r="C252" s="148">
        <f t="shared" si="11"/>
        <v>243</v>
      </c>
      <c r="D252" s="147">
        <f>EDATE(Strambio!$D$40,$C252-1)</f>
        <v>53080</v>
      </c>
      <c r="E252" s="146">
        <f>SUMIFS(Strambio!$D:$D,Strambio!$B:$B,"Mutuo1",Strambio!$C:$C,"Tasso",Strambio!$E:$E,"&lt;="&amp;$D252,Strambio!$F:$F,"&gt;="&amp;$D252)</f>
        <v>0</v>
      </c>
      <c r="F252" s="140">
        <f>IF($C252&lt;=Strambio!$D$38*Strambio!$D$39,PMT($E252/Strambio!$D$38,Strambio!$D$38*Strambio!$D$39-$C251,-$K251),0)</f>
        <v>0</v>
      </c>
      <c r="G252" s="142">
        <f>IF($C252&lt;=Strambio!$D$38*Strambio!$D$39,$K251*$E252/Strambio!$D$38,0)</f>
        <v>0</v>
      </c>
      <c r="H252" s="142">
        <f>IF($C252&lt;=Strambio!$D$38*Strambio!$D$39,$F252-$G252,0)</f>
        <v>0</v>
      </c>
      <c r="I252" s="145">
        <f>SUMIFS(Strambio!$D:$D,Strambio!$B:$B,"Mutuo1",Strambio!$C:$C,"Rimborso",Strambio!$E:$E,"&lt;="&amp;$D252,Strambio!$F:$F,"&gt;="&amp;$D252)</f>
        <v>0</v>
      </c>
      <c r="J252" s="143">
        <f>IF($C252&lt;=Strambio!$D$38*Strambio!$D$39,H252+I252,0)</f>
        <v>0</v>
      </c>
      <c r="K252" s="142">
        <f>IF($C252&lt;=Strambio!$D$38*Strambio!$D$39,($K251-$H252-$I252),0)</f>
        <v>0</v>
      </c>
      <c r="L252" s="144">
        <v>0</v>
      </c>
      <c r="M252" s="143">
        <f>IF($C252&lt;=Strambio!$D$38*Strambio!$D$39,$G252+$L252,0)</f>
        <v>0</v>
      </c>
      <c r="N252" s="142">
        <f>IF($C252&lt;=Strambio!$D$38*Strambio!$D$39,$N251+L252+$G252,0)</f>
        <v>0</v>
      </c>
      <c r="O252" s="141">
        <f>IF($C252&lt;=Strambio!$D$38*Strambio!$D$39,Strambio!$D$41,0)</f>
        <v>0</v>
      </c>
      <c r="P252" s="140">
        <f>IF($C252&lt;=Strambio!$D$38*Strambio!$D$39,($F252+$L252+O$10),0)</f>
        <v>0</v>
      </c>
    </row>
    <row r="253" spans="1:16" x14ac:dyDescent="0.75">
      <c r="A253" s="139">
        <f t="shared" si="9"/>
        <v>2045</v>
      </c>
      <c r="B253" s="149">
        <f t="shared" si="10"/>
        <v>21</v>
      </c>
      <c r="C253" s="148">
        <f t="shared" si="11"/>
        <v>244</v>
      </c>
      <c r="D253" s="147">
        <f>EDATE(Strambio!$D$40,$C253-1)</f>
        <v>53110</v>
      </c>
      <c r="E253" s="146">
        <f>SUMIFS(Strambio!$D:$D,Strambio!$B:$B,"Mutuo1",Strambio!$C:$C,"Tasso",Strambio!$E:$E,"&lt;="&amp;$D253,Strambio!$F:$F,"&gt;="&amp;$D253)</f>
        <v>0</v>
      </c>
      <c r="F253" s="140">
        <f>IF($C253&lt;=Strambio!$D$38*Strambio!$D$39,PMT($E253/Strambio!$D$38,Strambio!$D$38*Strambio!$D$39-$C252,-$K252),0)</f>
        <v>0</v>
      </c>
      <c r="G253" s="142">
        <f>IF($C253&lt;=Strambio!$D$38*Strambio!$D$39,$K252*$E253/Strambio!$D$38,0)</f>
        <v>0</v>
      </c>
      <c r="H253" s="142">
        <f>IF($C253&lt;=Strambio!$D$38*Strambio!$D$39,$F253-$G253,0)</f>
        <v>0</v>
      </c>
      <c r="I253" s="145">
        <f>SUMIFS(Strambio!$D:$D,Strambio!$B:$B,"Mutuo1",Strambio!$C:$C,"Rimborso",Strambio!$E:$E,"&lt;="&amp;$D253,Strambio!$F:$F,"&gt;="&amp;$D253)</f>
        <v>0</v>
      </c>
      <c r="J253" s="143">
        <f>IF($C253&lt;=Strambio!$D$38*Strambio!$D$39,H253+I253,0)</f>
        <v>0</v>
      </c>
      <c r="K253" s="142">
        <f>IF($C253&lt;=Strambio!$D$38*Strambio!$D$39,($K252-$H253-$I253),0)</f>
        <v>0</v>
      </c>
      <c r="L253" s="144">
        <v>0</v>
      </c>
      <c r="M253" s="143">
        <f>IF($C253&lt;=Strambio!$D$38*Strambio!$D$39,$G253+$L253,0)</f>
        <v>0</v>
      </c>
      <c r="N253" s="142">
        <f>IF($C253&lt;=Strambio!$D$38*Strambio!$D$39,$N252+L253+$G253,0)</f>
        <v>0</v>
      </c>
      <c r="O253" s="141">
        <f>IF($C253&lt;=Strambio!$D$38*Strambio!$D$39,Strambio!$D$41,0)</f>
        <v>0</v>
      </c>
      <c r="P253" s="140">
        <f>IF($C253&lt;=Strambio!$D$38*Strambio!$D$39,($F253+$L253+O$10),0)</f>
        <v>0</v>
      </c>
    </row>
    <row r="254" spans="1:16" x14ac:dyDescent="0.75">
      <c r="A254" s="139">
        <f t="shared" si="9"/>
        <v>2045</v>
      </c>
      <c r="B254" s="149">
        <f t="shared" si="10"/>
        <v>21</v>
      </c>
      <c r="C254" s="148">
        <f t="shared" si="11"/>
        <v>245</v>
      </c>
      <c r="D254" s="147">
        <f>EDATE(Strambio!$D$40,$C254-1)</f>
        <v>53141</v>
      </c>
      <c r="E254" s="146">
        <f>SUMIFS(Strambio!$D:$D,Strambio!$B:$B,"Mutuo1",Strambio!$C:$C,"Tasso",Strambio!$E:$E,"&lt;="&amp;$D254,Strambio!$F:$F,"&gt;="&amp;$D254)</f>
        <v>0</v>
      </c>
      <c r="F254" s="140">
        <f>IF($C254&lt;=Strambio!$D$38*Strambio!$D$39,PMT($E254/Strambio!$D$38,Strambio!$D$38*Strambio!$D$39-$C253,-$K253),0)</f>
        <v>0</v>
      </c>
      <c r="G254" s="142">
        <f>IF($C254&lt;=Strambio!$D$38*Strambio!$D$39,$K253*$E254/Strambio!$D$38,0)</f>
        <v>0</v>
      </c>
      <c r="H254" s="142">
        <f>IF($C254&lt;=Strambio!$D$38*Strambio!$D$39,$F254-$G254,0)</f>
        <v>0</v>
      </c>
      <c r="I254" s="145">
        <f>SUMIFS(Strambio!$D:$D,Strambio!$B:$B,"Mutuo1",Strambio!$C:$C,"Rimborso",Strambio!$E:$E,"&lt;="&amp;$D254,Strambio!$F:$F,"&gt;="&amp;$D254)</f>
        <v>0</v>
      </c>
      <c r="J254" s="143">
        <f>IF($C254&lt;=Strambio!$D$38*Strambio!$D$39,H254+I254,0)</f>
        <v>0</v>
      </c>
      <c r="K254" s="142">
        <f>IF($C254&lt;=Strambio!$D$38*Strambio!$D$39,($K253-$H254-$I254),0)</f>
        <v>0</v>
      </c>
      <c r="L254" s="144">
        <v>0</v>
      </c>
      <c r="M254" s="143">
        <f>IF($C254&lt;=Strambio!$D$38*Strambio!$D$39,$G254+$L254,0)</f>
        <v>0</v>
      </c>
      <c r="N254" s="142">
        <f>IF($C254&lt;=Strambio!$D$38*Strambio!$D$39,$N253+L254+$G254,0)</f>
        <v>0</v>
      </c>
      <c r="O254" s="141">
        <f>IF($C254&lt;=Strambio!$D$38*Strambio!$D$39,Strambio!$D$41,0)</f>
        <v>0</v>
      </c>
      <c r="P254" s="140">
        <f>IF($C254&lt;=Strambio!$D$38*Strambio!$D$39,($F254+$L254+O$10),0)</f>
        <v>0</v>
      </c>
    </row>
    <row r="255" spans="1:16" x14ac:dyDescent="0.75">
      <c r="A255" s="139">
        <f t="shared" si="9"/>
        <v>2045</v>
      </c>
      <c r="B255" s="149">
        <f t="shared" si="10"/>
        <v>21</v>
      </c>
      <c r="C255" s="148">
        <f t="shared" si="11"/>
        <v>246</v>
      </c>
      <c r="D255" s="147">
        <f>EDATE(Strambio!$D$40,$C255-1)</f>
        <v>53171</v>
      </c>
      <c r="E255" s="146">
        <f>SUMIFS(Strambio!$D:$D,Strambio!$B:$B,"Mutuo1",Strambio!$C:$C,"Tasso",Strambio!$E:$E,"&lt;="&amp;$D255,Strambio!$F:$F,"&gt;="&amp;$D255)</f>
        <v>0</v>
      </c>
      <c r="F255" s="140">
        <f>IF($C255&lt;=Strambio!$D$38*Strambio!$D$39,PMT($E255/Strambio!$D$38,Strambio!$D$38*Strambio!$D$39-$C254,-$K254),0)</f>
        <v>0</v>
      </c>
      <c r="G255" s="142">
        <f>IF($C255&lt;=Strambio!$D$38*Strambio!$D$39,$K254*$E255/Strambio!$D$38,0)</f>
        <v>0</v>
      </c>
      <c r="H255" s="142">
        <f>IF($C255&lt;=Strambio!$D$38*Strambio!$D$39,$F255-$G255,0)</f>
        <v>0</v>
      </c>
      <c r="I255" s="145">
        <f>SUMIFS(Strambio!$D:$D,Strambio!$B:$B,"Mutuo1",Strambio!$C:$C,"Rimborso",Strambio!$E:$E,"&lt;="&amp;$D255,Strambio!$F:$F,"&gt;="&amp;$D255)</f>
        <v>0</v>
      </c>
      <c r="J255" s="143">
        <f>IF($C255&lt;=Strambio!$D$38*Strambio!$D$39,H255+I255,0)</f>
        <v>0</v>
      </c>
      <c r="K255" s="142">
        <f>IF($C255&lt;=Strambio!$D$38*Strambio!$D$39,($K254-$H255-$I255),0)</f>
        <v>0</v>
      </c>
      <c r="L255" s="144">
        <v>0</v>
      </c>
      <c r="M255" s="143">
        <f>IF($C255&lt;=Strambio!$D$38*Strambio!$D$39,$G255+$L255,0)</f>
        <v>0</v>
      </c>
      <c r="N255" s="142">
        <f>IF($C255&lt;=Strambio!$D$38*Strambio!$D$39,$N254+L255+$G255,0)</f>
        <v>0</v>
      </c>
      <c r="O255" s="141">
        <f>IF($C255&lt;=Strambio!$D$38*Strambio!$D$39,Strambio!$D$41,0)</f>
        <v>0</v>
      </c>
      <c r="P255" s="140">
        <f>IF($C255&lt;=Strambio!$D$38*Strambio!$D$39,($F255+$L255+O$10),0)</f>
        <v>0</v>
      </c>
    </row>
    <row r="256" spans="1:16" x14ac:dyDescent="0.75">
      <c r="A256" s="139">
        <f t="shared" si="9"/>
        <v>2045</v>
      </c>
      <c r="B256" s="149">
        <f t="shared" si="10"/>
        <v>21</v>
      </c>
      <c r="C256" s="148">
        <f t="shared" si="11"/>
        <v>247</v>
      </c>
      <c r="D256" s="147">
        <f>EDATE(Strambio!$D$40,$C256-1)</f>
        <v>53202</v>
      </c>
      <c r="E256" s="146">
        <f>SUMIFS(Strambio!$D:$D,Strambio!$B:$B,"Mutuo1",Strambio!$C:$C,"Tasso",Strambio!$E:$E,"&lt;="&amp;$D256,Strambio!$F:$F,"&gt;="&amp;$D256)</f>
        <v>0</v>
      </c>
      <c r="F256" s="140">
        <f>IF($C256&lt;=Strambio!$D$38*Strambio!$D$39,PMT($E256/Strambio!$D$38,Strambio!$D$38*Strambio!$D$39-$C255,-$K255),0)</f>
        <v>0</v>
      </c>
      <c r="G256" s="142">
        <f>IF($C256&lt;=Strambio!$D$38*Strambio!$D$39,$K255*$E256/Strambio!$D$38,0)</f>
        <v>0</v>
      </c>
      <c r="H256" s="142">
        <f>IF($C256&lt;=Strambio!$D$38*Strambio!$D$39,$F256-$G256,0)</f>
        <v>0</v>
      </c>
      <c r="I256" s="145">
        <f>SUMIFS(Strambio!$D:$D,Strambio!$B:$B,"Mutuo1",Strambio!$C:$C,"Rimborso",Strambio!$E:$E,"&lt;="&amp;$D256,Strambio!$F:$F,"&gt;="&amp;$D256)</f>
        <v>0</v>
      </c>
      <c r="J256" s="143">
        <f>IF($C256&lt;=Strambio!$D$38*Strambio!$D$39,H256+I256,0)</f>
        <v>0</v>
      </c>
      <c r="K256" s="142">
        <f>IF($C256&lt;=Strambio!$D$38*Strambio!$D$39,($K255-$H256-$I256),0)</f>
        <v>0</v>
      </c>
      <c r="L256" s="144">
        <v>0</v>
      </c>
      <c r="M256" s="143">
        <f>IF($C256&lt;=Strambio!$D$38*Strambio!$D$39,$G256+$L256,0)</f>
        <v>0</v>
      </c>
      <c r="N256" s="142">
        <f>IF($C256&lt;=Strambio!$D$38*Strambio!$D$39,$N255+L256+$G256,0)</f>
        <v>0</v>
      </c>
      <c r="O256" s="141">
        <f>IF($C256&lt;=Strambio!$D$38*Strambio!$D$39,Strambio!$D$41,0)</f>
        <v>0</v>
      </c>
      <c r="P256" s="140">
        <f>IF($C256&lt;=Strambio!$D$38*Strambio!$D$39,($F256+$L256+O$10),0)</f>
        <v>0</v>
      </c>
    </row>
    <row r="257" spans="1:16" x14ac:dyDescent="0.75">
      <c r="A257" s="139">
        <f t="shared" si="9"/>
        <v>2045</v>
      </c>
      <c r="B257" s="149">
        <f t="shared" si="10"/>
        <v>21</v>
      </c>
      <c r="C257" s="148">
        <f t="shared" si="11"/>
        <v>248</v>
      </c>
      <c r="D257" s="147">
        <f>EDATE(Strambio!$D$40,$C257-1)</f>
        <v>53233</v>
      </c>
      <c r="E257" s="146">
        <f>SUMIFS(Strambio!$D:$D,Strambio!$B:$B,"Mutuo1",Strambio!$C:$C,"Tasso",Strambio!$E:$E,"&lt;="&amp;$D257,Strambio!$F:$F,"&gt;="&amp;$D257)</f>
        <v>0</v>
      </c>
      <c r="F257" s="140">
        <f>IF($C257&lt;=Strambio!$D$38*Strambio!$D$39,PMT($E257/Strambio!$D$38,Strambio!$D$38*Strambio!$D$39-$C256,-$K256),0)</f>
        <v>0</v>
      </c>
      <c r="G257" s="142">
        <f>IF($C257&lt;=Strambio!$D$38*Strambio!$D$39,$K256*$E257/Strambio!$D$38,0)</f>
        <v>0</v>
      </c>
      <c r="H257" s="142">
        <f>IF($C257&lt;=Strambio!$D$38*Strambio!$D$39,$F257-$G257,0)</f>
        <v>0</v>
      </c>
      <c r="I257" s="145">
        <f>SUMIFS(Strambio!$D:$D,Strambio!$B:$B,"Mutuo1",Strambio!$C:$C,"Rimborso",Strambio!$E:$E,"&lt;="&amp;$D257,Strambio!$F:$F,"&gt;="&amp;$D257)</f>
        <v>0</v>
      </c>
      <c r="J257" s="143">
        <f>IF($C257&lt;=Strambio!$D$38*Strambio!$D$39,H257+I257,0)</f>
        <v>0</v>
      </c>
      <c r="K257" s="142">
        <f>IF($C257&lt;=Strambio!$D$38*Strambio!$D$39,($K256-$H257-$I257),0)</f>
        <v>0</v>
      </c>
      <c r="L257" s="144">
        <v>0</v>
      </c>
      <c r="M257" s="143">
        <f>IF($C257&lt;=Strambio!$D$38*Strambio!$D$39,$G257+$L257,0)</f>
        <v>0</v>
      </c>
      <c r="N257" s="142">
        <f>IF($C257&lt;=Strambio!$D$38*Strambio!$D$39,$N256+L257+$G257,0)</f>
        <v>0</v>
      </c>
      <c r="O257" s="141">
        <f>IF($C257&lt;=Strambio!$D$38*Strambio!$D$39,Strambio!$D$41,0)</f>
        <v>0</v>
      </c>
      <c r="P257" s="140">
        <f>IF($C257&lt;=Strambio!$D$38*Strambio!$D$39,($F257+$L257+O$10),0)</f>
        <v>0</v>
      </c>
    </row>
    <row r="258" spans="1:16" x14ac:dyDescent="0.75">
      <c r="A258" s="139">
        <f t="shared" si="9"/>
        <v>2045</v>
      </c>
      <c r="B258" s="149">
        <f t="shared" si="10"/>
        <v>21</v>
      </c>
      <c r="C258" s="148">
        <f t="shared" si="11"/>
        <v>249</v>
      </c>
      <c r="D258" s="147">
        <f>EDATE(Strambio!$D$40,$C258-1)</f>
        <v>53263</v>
      </c>
      <c r="E258" s="146">
        <f>SUMIFS(Strambio!$D:$D,Strambio!$B:$B,"Mutuo1",Strambio!$C:$C,"Tasso",Strambio!$E:$E,"&lt;="&amp;$D258,Strambio!$F:$F,"&gt;="&amp;$D258)</f>
        <v>0</v>
      </c>
      <c r="F258" s="140">
        <f>IF($C258&lt;=Strambio!$D$38*Strambio!$D$39,PMT($E258/Strambio!$D$38,Strambio!$D$38*Strambio!$D$39-$C257,-$K257),0)</f>
        <v>0</v>
      </c>
      <c r="G258" s="142">
        <f>IF($C258&lt;=Strambio!$D$38*Strambio!$D$39,$K257*$E258/Strambio!$D$38,0)</f>
        <v>0</v>
      </c>
      <c r="H258" s="142">
        <f>IF($C258&lt;=Strambio!$D$38*Strambio!$D$39,$F258-$G258,0)</f>
        <v>0</v>
      </c>
      <c r="I258" s="145">
        <f>SUMIFS(Strambio!$D:$D,Strambio!$B:$B,"Mutuo1",Strambio!$C:$C,"Rimborso",Strambio!$E:$E,"&lt;="&amp;$D258,Strambio!$F:$F,"&gt;="&amp;$D258)</f>
        <v>0</v>
      </c>
      <c r="J258" s="143">
        <f>IF($C258&lt;=Strambio!$D$38*Strambio!$D$39,H258+I258,0)</f>
        <v>0</v>
      </c>
      <c r="K258" s="142">
        <f>IF($C258&lt;=Strambio!$D$38*Strambio!$D$39,($K257-$H258-$I258),0)</f>
        <v>0</v>
      </c>
      <c r="L258" s="144">
        <v>0</v>
      </c>
      <c r="M258" s="143">
        <f>IF($C258&lt;=Strambio!$D$38*Strambio!$D$39,$G258+$L258,0)</f>
        <v>0</v>
      </c>
      <c r="N258" s="142">
        <f>IF($C258&lt;=Strambio!$D$38*Strambio!$D$39,$N257+L258+$G258,0)</f>
        <v>0</v>
      </c>
      <c r="O258" s="141">
        <f>IF($C258&lt;=Strambio!$D$38*Strambio!$D$39,Strambio!$D$41,0)</f>
        <v>0</v>
      </c>
      <c r="P258" s="140">
        <f>IF($C258&lt;=Strambio!$D$38*Strambio!$D$39,($F258+$L258+O$10),0)</f>
        <v>0</v>
      </c>
    </row>
    <row r="259" spans="1:16" x14ac:dyDescent="0.75">
      <c r="A259" s="139">
        <f t="shared" si="9"/>
        <v>2045</v>
      </c>
      <c r="B259" s="149">
        <f t="shared" si="10"/>
        <v>21</v>
      </c>
      <c r="C259" s="148">
        <f t="shared" si="11"/>
        <v>250</v>
      </c>
      <c r="D259" s="147">
        <f>EDATE(Strambio!$D$40,$C259-1)</f>
        <v>53294</v>
      </c>
      <c r="E259" s="146">
        <f>SUMIFS(Strambio!$D:$D,Strambio!$B:$B,"Mutuo1",Strambio!$C:$C,"Tasso",Strambio!$E:$E,"&lt;="&amp;$D259,Strambio!$F:$F,"&gt;="&amp;$D259)</f>
        <v>0</v>
      </c>
      <c r="F259" s="140">
        <f>IF($C259&lt;=Strambio!$D$38*Strambio!$D$39,PMT($E259/Strambio!$D$38,Strambio!$D$38*Strambio!$D$39-$C258,-$K258),0)</f>
        <v>0</v>
      </c>
      <c r="G259" s="142">
        <f>IF($C259&lt;=Strambio!$D$38*Strambio!$D$39,$K258*$E259/Strambio!$D$38,0)</f>
        <v>0</v>
      </c>
      <c r="H259" s="142">
        <f>IF($C259&lt;=Strambio!$D$38*Strambio!$D$39,$F259-$G259,0)</f>
        <v>0</v>
      </c>
      <c r="I259" s="145">
        <f>SUMIFS(Strambio!$D:$D,Strambio!$B:$B,"Mutuo1",Strambio!$C:$C,"Rimborso",Strambio!$E:$E,"&lt;="&amp;$D259,Strambio!$F:$F,"&gt;="&amp;$D259)</f>
        <v>0</v>
      </c>
      <c r="J259" s="143">
        <f>IF($C259&lt;=Strambio!$D$38*Strambio!$D$39,H259+I259,0)</f>
        <v>0</v>
      </c>
      <c r="K259" s="142">
        <f>IF($C259&lt;=Strambio!$D$38*Strambio!$D$39,($K258-$H259-$I259),0)</f>
        <v>0</v>
      </c>
      <c r="L259" s="144">
        <v>0</v>
      </c>
      <c r="M259" s="143">
        <f>IF($C259&lt;=Strambio!$D$38*Strambio!$D$39,$G259+$L259,0)</f>
        <v>0</v>
      </c>
      <c r="N259" s="142">
        <f>IF($C259&lt;=Strambio!$D$38*Strambio!$D$39,$N258+L259+$G259,0)</f>
        <v>0</v>
      </c>
      <c r="O259" s="141">
        <f>IF($C259&lt;=Strambio!$D$38*Strambio!$D$39,Strambio!$D$41,0)</f>
        <v>0</v>
      </c>
      <c r="P259" s="140">
        <f>IF($C259&lt;=Strambio!$D$38*Strambio!$D$39,($F259+$L259+O$10),0)</f>
        <v>0</v>
      </c>
    </row>
    <row r="260" spans="1:16" x14ac:dyDescent="0.75">
      <c r="A260" s="139">
        <f t="shared" si="9"/>
        <v>2045</v>
      </c>
      <c r="B260" s="149">
        <f t="shared" si="10"/>
        <v>21</v>
      </c>
      <c r="C260" s="148">
        <f t="shared" si="11"/>
        <v>251</v>
      </c>
      <c r="D260" s="147">
        <f>EDATE(Strambio!$D$40,$C260-1)</f>
        <v>53324</v>
      </c>
      <c r="E260" s="146">
        <f>SUMIFS(Strambio!$D:$D,Strambio!$B:$B,"Mutuo1",Strambio!$C:$C,"Tasso",Strambio!$E:$E,"&lt;="&amp;$D260,Strambio!$F:$F,"&gt;="&amp;$D260)</f>
        <v>0</v>
      </c>
      <c r="F260" s="140">
        <f>IF($C260&lt;=Strambio!$D$38*Strambio!$D$39,PMT($E260/Strambio!$D$38,Strambio!$D$38*Strambio!$D$39-$C259,-$K259),0)</f>
        <v>0</v>
      </c>
      <c r="G260" s="142">
        <f>IF($C260&lt;=Strambio!$D$38*Strambio!$D$39,$K259*$E260/Strambio!$D$38,0)</f>
        <v>0</v>
      </c>
      <c r="H260" s="142">
        <f>IF($C260&lt;=Strambio!$D$38*Strambio!$D$39,$F260-$G260,0)</f>
        <v>0</v>
      </c>
      <c r="I260" s="145">
        <f>SUMIFS(Strambio!$D:$D,Strambio!$B:$B,"Mutuo1",Strambio!$C:$C,"Rimborso",Strambio!$E:$E,"&lt;="&amp;$D260,Strambio!$F:$F,"&gt;="&amp;$D260)</f>
        <v>0</v>
      </c>
      <c r="J260" s="143">
        <f>IF($C260&lt;=Strambio!$D$38*Strambio!$D$39,H260+I260,0)</f>
        <v>0</v>
      </c>
      <c r="K260" s="142">
        <f>IF($C260&lt;=Strambio!$D$38*Strambio!$D$39,($K259-$H260-$I260),0)</f>
        <v>0</v>
      </c>
      <c r="L260" s="144">
        <v>0</v>
      </c>
      <c r="M260" s="143">
        <f>IF($C260&lt;=Strambio!$D$38*Strambio!$D$39,$G260+$L260,0)</f>
        <v>0</v>
      </c>
      <c r="N260" s="142">
        <f>IF($C260&lt;=Strambio!$D$38*Strambio!$D$39,$N259+L260+$G260,0)</f>
        <v>0</v>
      </c>
      <c r="O260" s="141">
        <f>IF($C260&lt;=Strambio!$D$38*Strambio!$D$39,Strambio!$D$41,0)</f>
        <v>0</v>
      </c>
      <c r="P260" s="140">
        <f>IF($C260&lt;=Strambio!$D$38*Strambio!$D$39,($F260+$L260+O$10),0)</f>
        <v>0</v>
      </c>
    </row>
    <row r="261" spans="1:16" x14ac:dyDescent="0.75">
      <c r="A261" s="139">
        <f t="shared" si="9"/>
        <v>2046</v>
      </c>
      <c r="B261" s="149">
        <f t="shared" si="10"/>
        <v>21</v>
      </c>
      <c r="C261" s="148">
        <f t="shared" si="11"/>
        <v>252</v>
      </c>
      <c r="D261" s="147">
        <f>EDATE(Strambio!$D$40,$C261-1)</f>
        <v>53355</v>
      </c>
      <c r="E261" s="146">
        <f>SUMIFS(Strambio!$D:$D,Strambio!$B:$B,"Mutuo1",Strambio!$C:$C,"Tasso",Strambio!$E:$E,"&lt;="&amp;$D261,Strambio!$F:$F,"&gt;="&amp;$D261)</f>
        <v>0</v>
      </c>
      <c r="F261" s="140">
        <f>IF($C261&lt;=Strambio!$D$38*Strambio!$D$39,PMT($E261/Strambio!$D$38,Strambio!$D$38*Strambio!$D$39-$C260,-$K260),0)</f>
        <v>0</v>
      </c>
      <c r="G261" s="142">
        <f>IF($C261&lt;=Strambio!$D$38*Strambio!$D$39,$K260*$E261/Strambio!$D$38,0)</f>
        <v>0</v>
      </c>
      <c r="H261" s="142">
        <f>IF($C261&lt;=Strambio!$D$38*Strambio!$D$39,$F261-$G261,0)</f>
        <v>0</v>
      </c>
      <c r="I261" s="145">
        <f>SUMIFS(Strambio!$D:$D,Strambio!$B:$B,"Mutuo1",Strambio!$C:$C,"Rimborso",Strambio!$E:$E,"&lt;="&amp;$D261,Strambio!$F:$F,"&gt;="&amp;$D261)</f>
        <v>0</v>
      </c>
      <c r="J261" s="143">
        <f>IF($C261&lt;=Strambio!$D$38*Strambio!$D$39,H261+I261,0)</f>
        <v>0</v>
      </c>
      <c r="K261" s="142">
        <f>IF($C261&lt;=Strambio!$D$38*Strambio!$D$39,($K260-$H261-$I261),0)</f>
        <v>0</v>
      </c>
      <c r="L261" s="144">
        <v>0</v>
      </c>
      <c r="M261" s="143">
        <f>IF($C261&lt;=Strambio!$D$38*Strambio!$D$39,$G261+$L261,0)</f>
        <v>0</v>
      </c>
      <c r="N261" s="142">
        <f>IF($C261&lt;=Strambio!$D$38*Strambio!$D$39,$N260+L261+$G261,0)</f>
        <v>0</v>
      </c>
      <c r="O261" s="141">
        <f>IF($C261&lt;=Strambio!$D$38*Strambio!$D$39,Strambio!$D$41,0)</f>
        <v>0</v>
      </c>
      <c r="P261" s="140">
        <f>IF($C261&lt;=Strambio!$D$38*Strambio!$D$39,($F261+$L261+O$10),0)</f>
        <v>0</v>
      </c>
    </row>
    <row r="262" spans="1:16" x14ac:dyDescent="0.75">
      <c r="A262" s="139">
        <f t="shared" si="9"/>
        <v>2046</v>
      </c>
      <c r="B262" s="149">
        <f t="shared" si="10"/>
        <v>22</v>
      </c>
      <c r="C262" s="148">
        <f t="shared" si="11"/>
        <v>253</v>
      </c>
      <c r="D262" s="147">
        <f>EDATE(Strambio!$D$40,$C262-1)</f>
        <v>53386</v>
      </c>
      <c r="E262" s="146">
        <f>SUMIFS(Strambio!$D:$D,Strambio!$B:$B,"Mutuo1",Strambio!$C:$C,"Tasso",Strambio!$E:$E,"&lt;="&amp;$D262,Strambio!$F:$F,"&gt;="&amp;$D262)</f>
        <v>0</v>
      </c>
      <c r="F262" s="140">
        <f>IF($C262&lt;=Strambio!$D$38*Strambio!$D$39,PMT($E262/Strambio!$D$38,Strambio!$D$38*Strambio!$D$39-$C261,-$K261),0)</f>
        <v>0</v>
      </c>
      <c r="G262" s="142">
        <f>IF($C262&lt;=Strambio!$D$38*Strambio!$D$39,$K261*$E262/Strambio!$D$38,0)</f>
        <v>0</v>
      </c>
      <c r="H262" s="142">
        <f>IF($C262&lt;=Strambio!$D$38*Strambio!$D$39,$F262-$G262,0)</f>
        <v>0</v>
      </c>
      <c r="I262" s="145">
        <f>SUMIFS(Strambio!$D:$D,Strambio!$B:$B,"Mutuo1",Strambio!$C:$C,"Rimborso",Strambio!$E:$E,"&lt;="&amp;$D262,Strambio!$F:$F,"&gt;="&amp;$D262)</f>
        <v>0</v>
      </c>
      <c r="J262" s="143">
        <f>IF($C262&lt;=Strambio!$D$38*Strambio!$D$39,H262+I262,0)</f>
        <v>0</v>
      </c>
      <c r="K262" s="142">
        <f>IF($C262&lt;=Strambio!$D$38*Strambio!$D$39,($K261-$H262-$I262),0)</f>
        <v>0</v>
      </c>
      <c r="L262" s="144">
        <v>0</v>
      </c>
      <c r="M262" s="143">
        <f>IF($C262&lt;=Strambio!$D$38*Strambio!$D$39,$G262+$L262,0)</f>
        <v>0</v>
      </c>
      <c r="N262" s="142">
        <f>IF($C262&lt;=Strambio!$D$38*Strambio!$D$39,$N261+L262+$G262,0)</f>
        <v>0</v>
      </c>
      <c r="O262" s="141">
        <f>IF($C262&lt;=Strambio!$D$38*Strambio!$D$39,Strambio!$D$41,0)</f>
        <v>0</v>
      </c>
      <c r="P262" s="140">
        <f>IF($C262&lt;=Strambio!$D$38*Strambio!$D$39,($F262+$L262+O$10),0)</f>
        <v>0</v>
      </c>
    </row>
    <row r="263" spans="1:16" x14ac:dyDescent="0.75">
      <c r="A263" s="139">
        <f t="shared" si="9"/>
        <v>2046</v>
      </c>
      <c r="B263" s="149">
        <f t="shared" si="10"/>
        <v>22</v>
      </c>
      <c r="C263" s="148">
        <f t="shared" si="11"/>
        <v>254</v>
      </c>
      <c r="D263" s="147">
        <f>EDATE(Strambio!$D$40,$C263-1)</f>
        <v>53414</v>
      </c>
      <c r="E263" s="146">
        <f>SUMIFS(Strambio!$D:$D,Strambio!$B:$B,"Mutuo1",Strambio!$C:$C,"Tasso",Strambio!$E:$E,"&lt;="&amp;$D263,Strambio!$F:$F,"&gt;="&amp;$D263)</f>
        <v>0</v>
      </c>
      <c r="F263" s="140">
        <f>IF($C263&lt;=Strambio!$D$38*Strambio!$D$39,PMT($E263/Strambio!$D$38,Strambio!$D$38*Strambio!$D$39-$C262,-$K262),0)</f>
        <v>0</v>
      </c>
      <c r="G263" s="142">
        <f>IF($C263&lt;=Strambio!$D$38*Strambio!$D$39,$K262*$E263/Strambio!$D$38,0)</f>
        <v>0</v>
      </c>
      <c r="H263" s="142">
        <f>IF($C263&lt;=Strambio!$D$38*Strambio!$D$39,$F263-$G263,0)</f>
        <v>0</v>
      </c>
      <c r="I263" s="145">
        <f>SUMIFS(Strambio!$D:$D,Strambio!$B:$B,"Mutuo1",Strambio!$C:$C,"Rimborso",Strambio!$E:$E,"&lt;="&amp;$D263,Strambio!$F:$F,"&gt;="&amp;$D263)</f>
        <v>0</v>
      </c>
      <c r="J263" s="143">
        <f>IF($C263&lt;=Strambio!$D$38*Strambio!$D$39,H263+I263,0)</f>
        <v>0</v>
      </c>
      <c r="K263" s="142">
        <f>IF($C263&lt;=Strambio!$D$38*Strambio!$D$39,($K262-$H263-$I263),0)</f>
        <v>0</v>
      </c>
      <c r="L263" s="144">
        <v>0</v>
      </c>
      <c r="M263" s="143">
        <f>IF($C263&lt;=Strambio!$D$38*Strambio!$D$39,$G263+$L263,0)</f>
        <v>0</v>
      </c>
      <c r="N263" s="142">
        <f>IF($C263&lt;=Strambio!$D$38*Strambio!$D$39,$N262+L263+$G263,0)</f>
        <v>0</v>
      </c>
      <c r="O263" s="141">
        <f>IF($C263&lt;=Strambio!$D$38*Strambio!$D$39,Strambio!$D$41,0)</f>
        <v>0</v>
      </c>
      <c r="P263" s="140">
        <f>IF($C263&lt;=Strambio!$D$38*Strambio!$D$39,($F263+$L263+O$10),0)</f>
        <v>0</v>
      </c>
    </row>
    <row r="264" spans="1:16" x14ac:dyDescent="0.75">
      <c r="A264" s="139">
        <f t="shared" si="9"/>
        <v>2046</v>
      </c>
      <c r="B264" s="149">
        <f t="shared" si="10"/>
        <v>22</v>
      </c>
      <c r="C264" s="148">
        <f t="shared" si="11"/>
        <v>255</v>
      </c>
      <c r="D264" s="147">
        <f>EDATE(Strambio!$D$40,$C264-1)</f>
        <v>53445</v>
      </c>
      <c r="E264" s="146">
        <f>SUMIFS(Strambio!$D:$D,Strambio!$B:$B,"Mutuo1",Strambio!$C:$C,"Tasso",Strambio!$E:$E,"&lt;="&amp;$D264,Strambio!$F:$F,"&gt;="&amp;$D264)</f>
        <v>0</v>
      </c>
      <c r="F264" s="140">
        <f>IF($C264&lt;=Strambio!$D$38*Strambio!$D$39,PMT($E264/Strambio!$D$38,Strambio!$D$38*Strambio!$D$39-$C263,-$K263),0)</f>
        <v>0</v>
      </c>
      <c r="G264" s="142">
        <f>IF($C264&lt;=Strambio!$D$38*Strambio!$D$39,$K263*$E264/Strambio!$D$38,0)</f>
        <v>0</v>
      </c>
      <c r="H264" s="142">
        <f>IF($C264&lt;=Strambio!$D$38*Strambio!$D$39,$F264-$G264,0)</f>
        <v>0</v>
      </c>
      <c r="I264" s="145">
        <f>SUMIFS(Strambio!$D:$D,Strambio!$B:$B,"Mutuo1",Strambio!$C:$C,"Rimborso",Strambio!$E:$E,"&lt;="&amp;$D264,Strambio!$F:$F,"&gt;="&amp;$D264)</f>
        <v>0</v>
      </c>
      <c r="J264" s="143">
        <f>IF($C264&lt;=Strambio!$D$38*Strambio!$D$39,H264+I264,0)</f>
        <v>0</v>
      </c>
      <c r="K264" s="142">
        <f>IF($C264&lt;=Strambio!$D$38*Strambio!$D$39,($K263-$H264-$I264),0)</f>
        <v>0</v>
      </c>
      <c r="L264" s="144">
        <v>0</v>
      </c>
      <c r="M264" s="143">
        <f>IF($C264&lt;=Strambio!$D$38*Strambio!$D$39,$G264+$L264,0)</f>
        <v>0</v>
      </c>
      <c r="N264" s="142">
        <f>IF($C264&lt;=Strambio!$D$38*Strambio!$D$39,$N263+L264+$G264,0)</f>
        <v>0</v>
      </c>
      <c r="O264" s="141">
        <f>IF($C264&lt;=Strambio!$D$38*Strambio!$D$39,Strambio!$D$41,0)</f>
        <v>0</v>
      </c>
      <c r="P264" s="140">
        <f>IF($C264&lt;=Strambio!$D$38*Strambio!$D$39,($F264+$L264+O$10),0)</f>
        <v>0</v>
      </c>
    </row>
    <row r="265" spans="1:16" x14ac:dyDescent="0.75">
      <c r="A265" s="139">
        <f t="shared" si="9"/>
        <v>2046</v>
      </c>
      <c r="B265" s="149">
        <f t="shared" si="10"/>
        <v>22</v>
      </c>
      <c r="C265" s="148">
        <f t="shared" si="11"/>
        <v>256</v>
      </c>
      <c r="D265" s="147">
        <f>EDATE(Strambio!$D$40,$C265-1)</f>
        <v>53475</v>
      </c>
      <c r="E265" s="146">
        <f>SUMIFS(Strambio!$D:$D,Strambio!$B:$B,"Mutuo1",Strambio!$C:$C,"Tasso",Strambio!$E:$E,"&lt;="&amp;$D265,Strambio!$F:$F,"&gt;="&amp;$D265)</f>
        <v>0</v>
      </c>
      <c r="F265" s="140">
        <f>IF($C265&lt;=Strambio!$D$38*Strambio!$D$39,PMT($E265/Strambio!$D$38,Strambio!$D$38*Strambio!$D$39-$C264,-$K264),0)</f>
        <v>0</v>
      </c>
      <c r="G265" s="142">
        <f>IF($C265&lt;=Strambio!$D$38*Strambio!$D$39,$K264*$E265/Strambio!$D$38,0)</f>
        <v>0</v>
      </c>
      <c r="H265" s="142">
        <f>IF($C265&lt;=Strambio!$D$38*Strambio!$D$39,$F265-$G265,0)</f>
        <v>0</v>
      </c>
      <c r="I265" s="145">
        <f>SUMIFS(Strambio!$D:$D,Strambio!$B:$B,"Mutuo1",Strambio!$C:$C,"Rimborso",Strambio!$E:$E,"&lt;="&amp;$D265,Strambio!$F:$F,"&gt;="&amp;$D265)</f>
        <v>0</v>
      </c>
      <c r="J265" s="143">
        <f>IF($C265&lt;=Strambio!$D$38*Strambio!$D$39,H265+I265,0)</f>
        <v>0</v>
      </c>
      <c r="K265" s="142">
        <f>IF($C265&lt;=Strambio!$D$38*Strambio!$D$39,($K264-$H265-$I265),0)</f>
        <v>0</v>
      </c>
      <c r="L265" s="144">
        <v>0</v>
      </c>
      <c r="M265" s="143">
        <f>IF($C265&lt;=Strambio!$D$38*Strambio!$D$39,$G265+$L265,0)</f>
        <v>0</v>
      </c>
      <c r="N265" s="142">
        <f>IF($C265&lt;=Strambio!$D$38*Strambio!$D$39,$N264+L265+$G265,0)</f>
        <v>0</v>
      </c>
      <c r="O265" s="141">
        <f>IF($C265&lt;=Strambio!$D$38*Strambio!$D$39,Strambio!$D$41,0)</f>
        <v>0</v>
      </c>
      <c r="P265" s="140">
        <f>IF($C265&lt;=Strambio!$D$38*Strambio!$D$39,($F265+$L265+O$10),0)</f>
        <v>0</v>
      </c>
    </row>
    <row r="266" spans="1:16" x14ac:dyDescent="0.75">
      <c r="A266" s="139">
        <f t="shared" ref="A266:A309" si="12">YEAR(D266)</f>
        <v>2046</v>
      </c>
      <c r="B266" s="149">
        <f t="shared" ref="B266:B309" si="13">_xlfn.FLOOR.MATH(($C266-1)/12)+1</f>
        <v>22</v>
      </c>
      <c r="C266" s="148">
        <f t="shared" ref="C266:C309" si="14">C265+1</f>
        <v>257</v>
      </c>
      <c r="D266" s="147">
        <f>EDATE(Strambio!$D$40,$C266-1)</f>
        <v>53506</v>
      </c>
      <c r="E266" s="146">
        <f>SUMIFS(Strambio!$D:$D,Strambio!$B:$B,"Mutuo1",Strambio!$C:$C,"Tasso",Strambio!$E:$E,"&lt;="&amp;$D266,Strambio!$F:$F,"&gt;="&amp;$D266)</f>
        <v>0</v>
      </c>
      <c r="F266" s="140">
        <f>IF($C266&lt;=Strambio!$D$38*Strambio!$D$39,PMT($E266/Strambio!$D$38,Strambio!$D$38*Strambio!$D$39-$C265,-$K265),0)</f>
        <v>0</v>
      </c>
      <c r="G266" s="142">
        <f>IF($C266&lt;=Strambio!$D$38*Strambio!$D$39,$K265*$E266/Strambio!$D$38,0)</f>
        <v>0</v>
      </c>
      <c r="H266" s="142">
        <f>IF($C266&lt;=Strambio!$D$38*Strambio!$D$39,$F266-$G266,0)</f>
        <v>0</v>
      </c>
      <c r="I266" s="145">
        <f>SUMIFS(Strambio!$D:$D,Strambio!$B:$B,"Mutuo1",Strambio!$C:$C,"Rimborso",Strambio!$E:$E,"&lt;="&amp;$D266,Strambio!$F:$F,"&gt;="&amp;$D266)</f>
        <v>0</v>
      </c>
      <c r="J266" s="143">
        <f>IF($C266&lt;=Strambio!$D$38*Strambio!$D$39,H266+I266,0)</f>
        <v>0</v>
      </c>
      <c r="K266" s="142">
        <f>IF($C266&lt;=Strambio!$D$38*Strambio!$D$39,($K265-$H266-$I266),0)</f>
        <v>0</v>
      </c>
      <c r="L266" s="144">
        <v>0</v>
      </c>
      <c r="M266" s="143">
        <f>IF($C266&lt;=Strambio!$D$38*Strambio!$D$39,$G266+$L266,0)</f>
        <v>0</v>
      </c>
      <c r="N266" s="142">
        <f>IF($C266&lt;=Strambio!$D$38*Strambio!$D$39,$N265+L266+$G266,0)</f>
        <v>0</v>
      </c>
      <c r="O266" s="141">
        <f>IF($C266&lt;=Strambio!$D$38*Strambio!$D$39,Strambio!$D$41,0)</f>
        <v>0</v>
      </c>
      <c r="P266" s="140">
        <f>IF($C266&lt;=Strambio!$D$38*Strambio!$D$39,($F266+$L266+O$10),0)</f>
        <v>0</v>
      </c>
    </row>
    <row r="267" spans="1:16" x14ac:dyDescent="0.75">
      <c r="A267" s="139">
        <f t="shared" si="12"/>
        <v>2046</v>
      </c>
      <c r="B267" s="149">
        <f t="shared" si="13"/>
        <v>22</v>
      </c>
      <c r="C267" s="148">
        <f t="shared" si="14"/>
        <v>258</v>
      </c>
      <c r="D267" s="147">
        <f>EDATE(Strambio!$D$40,$C267-1)</f>
        <v>53536</v>
      </c>
      <c r="E267" s="146">
        <f>SUMIFS(Strambio!$D:$D,Strambio!$B:$B,"Mutuo1",Strambio!$C:$C,"Tasso",Strambio!$E:$E,"&lt;="&amp;$D267,Strambio!$F:$F,"&gt;="&amp;$D267)</f>
        <v>0</v>
      </c>
      <c r="F267" s="140">
        <f>IF($C267&lt;=Strambio!$D$38*Strambio!$D$39,PMT($E267/Strambio!$D$38,Strambio!$D$38*Strambio!$D$39-$C266,-$K266),0)</f>
        <v>0</v>
      </c>
      <c r="G267" s="142">
        <f>IF($C267&lt;=Strambio!$D$38*Strambio!$D$39,$K266*$E267/Strambio!$D$38,0)</f>
        <v>0</v>
      </c>
      <c r="H267" s="142">
        <f>IF($C267&lt;=Strambio!$D$38*Strambio!$D$39,$F267-$G267,0)</f>
        <v>0</v>
      </c>
      <c r="I267" s="145">
        <f>SUMIFS(Strambio!$D:$D,Strambio!$B:$B,"Mutuo1",Strambio!$C:$C,"Rimborso",Strambio!$E:$E,"&lt;="&amp;$D267,Strambio!$F:$F,"&gt;="&amp;$D267)</f>
        <v>0</v>
      </c>
      <c r="J267" s="143">
        <f>IF($C267&lt;=Strambio!$D$38*Strambio!$D$39,H267+I267,0)</f>
        <v>0</v>
      </c>
      <c r="K267" s="142">
        <f>IF($C267&lt;=Strambio!$D$38*Strambio!$D$39,($K266-$H267-$I267),0)</f>
        <v>0</v>
      </c>
      <c r="L267" s="144">
        <v>0</v>
      </c>
      <c r="M267" s="143">
        <f>IF($C267&lt;=Strambio!$D$38*Strambio!$D$39,$G267+$L267,0)</f>
        <v>0</v>
      </c>
      <c r="N267" s="142">
        <f>IF($C267&lt;=Strambio!$D$38*Strambio!$D$39,$N266+L267+$G267,0)</f>
        <v>0</v>
      </c>
      <c r="O267" s="141">
        <f>IF($C267&lt;=Strambio!$D$38*Strambio!$D$39,Strambio!$D$41,0)</f>
        <v>0</v>
      </c>
      <c r="P267" s="140">
        <f>IF($C267&lt;=Strambio!$D$38*Strambio!$D$39,($F267+$L267+O$10),0)</f>
        <v>0</v>
      </c>
    </row>
    <row r="268" spans="1:16" x14ac:dyDescent="0.75">
      <c r="A268" s="139">
        <f t="shared" si="12"/>
        <v>2046</v>
      </c>
      <c r="B268" s="149">
        <f t="shared" si="13"/>
        <v>22</v>
      </c>
      <c r="C268" s="148">
        <f t="shared" si="14"/>
        <v>259</v>
      </c>
      <c r="D268" s="147">
        <f>EDATE(Strambio!$D$40,$C268-1)</f>
        <v>53567</v>
      </c>
      <c r="E268" s="146">
        <f>SUMIFS(Strambio!$D:$D,Strambio!$B:$B,"Mutuo1",Strambio!$C:$C,"Tasso",Strambio!$E:$E,"&lt;="&amp;$D268,Strambio!$F:$F,"&gt;="&amp;$D268)</f>
        <v>0</v>
      </c>
      <c r="F268" s="140">
        <f>IF($C268&lt;=Strambio!$D$38*Strambio!$D$39,PMT($E268/Strambio!$D$38,Strambio!$D$38*Strambio!$D$39-$C267,-$K267),0)</f>
        <v>0</v>
      </c>
      <c r="G268" s="142">
        <f>IF($C268&lt;=Strambio!$D$38*Strambio!$D$39,$K267*$E268/Strambio!$D$38,0)</f>
        <v>0</v>
      </c>
      <c r="H268" s="142">
        <f>IF($C268&lt;=Strambio!$D$38*Strambio!$D$39,$F268-$G268,0)</f>
        <v>0</v>
      </c>
      <c r="I268" s="145">
        <f>SUMIFS(Strambio!$D:$D,Strambio!$B:$B,"Mutuo1",Strambio!$C:$C,"Rimborso",Strambio!$E:$E,"&lt;="&amp;$D268,Strambio!$F:$F,"&gt;="&amp;$D268)</f>
        <v>0</v>
      </c>
      <c r="J268" s="143">
        <f>IF($C268&lt;=Strambio!$D$38*Strambio!$D$39,H268+I268,0)</f>
        <v>0</v>
      </c>
      <c r="K268" s="142">
        <f>IF($C268&lt;=Strambio!$D$38*Strambio!$D$39,($K267-$H268-$I268),0)</f>
        <v>0</v>
      </c>
      <c r="L268" s="144">
        <v>0</v>
      </c>
      <c r="M268" s="143">
        <f>IF($C268&lt;=Strambio!$D$38*Strambio!$D$39,$G268+$L268,0)</f>
        <v>0</v>
      </c>
      <c r="N268" s="142">
        <f>IF($C268&lt;=Strambio!$D$38*Strambio!$D$39,$N267+L268+$G268,0)</f>
        <v>0</v>
      </c>
      <c r="O268" s="141">
        <f>IF($C268&lt;=Strambio!$D$38*Strambio!$D$39,Strambio!$D$41,0)</f>
        <v>0</v>
      </c>
      <c r="P268" s="140">
        <f>IF($C268&lt;=Strambio!$D$38*Strambio!$D$39,($F268+$L268+O$10),0)</f>
        <v>0</v>
      </c>
    </row>
    <row r="269" spans="1:16" x14ac:dyDescent="0.75">
      <c r="A269" s="139">
        <f t="shared" si="12"/>
        <v>2046</v>
      </c>
      <c r="B269" s="149">
        <f t="shared" si="13"/>
        <v>22</v>
      </c>
      <c r="C269" s="148">
        <f t="shared" si="14"/>
        <v>260</v>
      </c>
      <c r="D269" s="147">
        <f>EDATE(Strambio!$D$40,$C269-1)</f>
        <v>53598</v>
      </c>
      <c r="E269" s="146">
        <f>SUMIFS(Strambio!$D:$D,Strambio!$B:$B,"Mutuo1",Strambio!$C:$C,"Tasso",Strambio!$E:$E,"&lt;="&amp;$D269,Strambio!$F:$F,"&gt;="&amp;$D269)</f>
        <v>0</v>
      </c>
      <c r="F269" s="140">
        <f>IF($C269&lt;=Strambio!$D$38*Strambio!$D$39,PMT($E269/Strambio!$D$38,Strambio!$D$38*Strambio!$D$39-$C268,-$K268),0)</f>
        <v>0</v>
      </c>
      <c r="G269" s="142">
        <f>IF($C269&lt;=Strambio!$D$38*Strambio!$D$39,$K268*$E269/Strambio!$D$38,0)</f>
        <v>0</v>
      </c>
      <c r="H269" s="142">
        <f>IF($C269&lt;=Strambio!$D$38*Strambio!$D$39,$F269-$G269,0)</f>
        <v>0</v>
      </c>
      <c r="I269" s="145">
        <f>SUMIFS(Strambio!$D:$D,Strambio!$B:$B,"Mutuo1",Strambio!$C:$C,"Rimborso",Strambio!$E:$E,"&lt;="&amp;$D269,Strambio!$F:$F,"&gt;="&amp;$D269)</f>
        <v>0</v>
      </c>
      <c r="J269" s="143">
        <f>IF($C269&lt;=Strambio!$D$38*Strambio!$D$39,H269+I269,0)</f>
        <v>0</v>
      </c>
      <c r="K269" s="142">
        <f>IF($C269&lt;=Strambio!$D$38*Strambio!$D$39,($K268-$H269-$I269),0)</f>
        <v>0</v>
      </c>
      <c r="L269" s="144">
        <v>0</v>
      </c>
      <c r="M269" s="143">
        <f>IF($C269&lt;=Strambio!$D$38*Strambio!$D$39,$G269+$L269,0)</f>
        <v>0</v>
      </c>
      <c r="N269" s="142">
        <f>IF($C269&lt;=Strambio!$D$38*Strambio!$D$39,$N268+L269+$G269,0)</f>
        <v>0</v>
      </c>
      <c r="O269" s="141">
        <f>IF($C269&lt;=Strambio!$D$38*Strambio!$D$39,Strambio!$D$41,0)</f>
        <v>0</v>
      </c>
      <c r="P269" s="140">
        <f>IF($C269&lt;=Strambio!$D$38*Strambio!$D$39,($F269+$L269+O$10),0)</f>
        <v>0</v>
      </c>
    </row>
    <row r="270" spans="1:16" x14ac:dyDescent="0.75">
      <c r="A270" s="139">
        <f t="shared" si="12"/>
        <v>2046</v>
      </c>
      <c r="B270" s="149">
        <f t="shared" si="13"/>
        <v>22</v>
      </c>
      <c r="C270" s="148">
        <f t="shared" si="14"/>
        <v>261</v>
      </c>
      <c r="D270" s="147">
        <f>EDATE(Strambio!$D$40,$C270-1)</f>
        <v>53628</v>
      </c>
      <c r="E270" s="146">
        <f>SUMIFS(Strambio!$D:$D,Strambio!$B:$B,"Mutuo1",Strambio!$C:$C,"Tasso",Strambio!$E:$E,"&lt;="&amp;$D270,Strambio!$F:$F,"&gt;="&amp;$D270)</f>
        <v>0</v>
      </c>
      <c r="F270" s="140">
        <f>IF($C270&lt;=Strambio!$D$38*Strambio!$D$39,PMT($E270/Strambio!$D$38,Strambio!$D$38*Strambio!$D$39-$C269,-$K269),0)</f>
        <v>0</v>
      </c>
      <c r="G270" s="142">
        <f>IF($C270&lt;=Strambio!$D$38*Strambio!$D$39,$K269*$E270/Strambio!$D$38,0)</f>
        <v>0</v>
      </c>
      <c r="H270" s="142">
        <f>IF($C270&lt;=Strambio!$D$38*Strambio!$D$39,$F270-$G270,0)</f>
        <v>0</v>
      </c>
      <c r="I270" s="145">
        <f>SUMIFS(Strambio!$D:$D,Strambio!$B:$B,"Mutuo1",Strambio!$C:$C,"Rimborso",Strambio!$E:$E,"&lt;="&amp;$D270,Strambio!$F:$F,"&gt;="&amp;$D270)</f>
        <v>0</v>
      </c>
      <c r="J270" s="143">
        <f>IF($C270&lt;=Strambio!$D$38*Strambio!$D$39,H270+I270,0)</f>
        <v>0</v>
      </c>
      <c r="K270" s="142">
        <f>IF($C270&lt;=Strambio!$D$38*Strambio!$D$39,($K269-$H270-$I270),0)</f>
        <v>0</v>
      </c>
      <c r="L270" s="144">
        <v>0</v>
      </c>
      <c r="M270" s="143">
        <f>IF($C270&lt;=Strambio!$D$38*Strambio!$D$39,$G270+$L270,0)</f>
        <v>0</v>
      </c>
      <c r="N270" s="142">
        <f>IF($C270&lt;=Strambio!$D$38*Strambio!$D$39,$N269+L270+$G270,0)</f>
        <v>0</v>
      </c>
      <c r="O270" s="141">
        <f>IF($C270&lt;=Strambio!$D$38*Strambio!$D$39,Strambio!$D$41,0)</f>
        <v>0</v>
      </c>
      <c r="P270" s="140">
        <f>IF($C270&lt;=Strambio!$D$38*Strambio!$D$39,($F270+$L270+O$10),0)</f>
        <v>0</v>
      </c>
    </row>
    <row r="271" spans="1:16" x14ac:dyDescent="0.75">
      <c r="A271" s="139">
        <f t="shared" si="12"/>
        <v>2046</v>
      </c>
      <c r="B271" s="149">
        <f t="shared" si="13"/>
        <v>22</v>
      </c>
      <c r="C271" s="148">
        <f t="shared" si="14"/>
        <v>262</v>
      </c>
      <c r="D271" s="147">
        <f>EDATE(Strambio!$D$40,$C271-1)</f>
        <v>53659</v>
      </c>
      <c r="E271" s="146">
        <f>SUMIFS(Strambio!$D:$D,Strambio!$B:$B,"Mutuo1",Strambio!$C:$C,"Tasso",Strambio!$E:$E,"&lt;="&amp;$D271,Strambio!$F:$F,"&gt;="&amp;$D271)</f>
        <v>0</v>
      </c>
      <c r="F271" s="140">
        <f>IF($C271&lt;=Strambio!$D$38*Strambio!$D$39,PMT($E271/Strambio!$D$38,Strambio!$D$38*Strambio!$D$39-$C270,-$K270),0)</f>
        <v>0</v>
      </c>
      <c r="G271" s="142">
        <f>IF($C271&lt;=Strambio!$D$38*Strambio!$D$39,$K270*$E271/Strambio!$D$38,0)</f>
        <v>0</v>
      </c>
      <c r="H271" s="142">
        <f>IF($C271&lt;=Strambio!$D$38*Strambio!$D$39,$F271-$G271,0)</f>
        <v>0</v>
      </c>
      <c r="I271" s="145">
        <f>SUMIFS(Strambio!$D:$D,Strambio!$B:$B,"Mutuo1",Strambio!$C:$C,"Rimborso",Strambio!$E:$E,"&lt;="&amp;$D271,Strambio!$F:$F,"&gt;="&amp;$D271)</f>
        <v>0</v>
      </c>
      <c r="J271" s="143">
        <f>IF($C271&lt;=Strambio!$D$38*Strambio!$D$39,H271+I271,0)</f>
        <v>0</v>
      </c>
      <c r="K271" s="142">
        <f>IF($C271&lt;=Strambio!$D$38*Strambio!$D$39,($K270-$H271-$I271),0)</f>
        <v>0</v>
      </c>
      <c r="L271" s="144">
        <v>0</v>
      </c>
      <c r="M271" s="143">
        <f>IF($C271&lt;=Strambio!$D$38*Strambio!$D$39,$G271+$L271,0)</f>
        <v>0</v>
      </c>
      <c r="N271" s="142">
        <f>IF($C271&lt;=Strambio!$D$38*Strambio!$D$39,$N270+L271+$G271,0)</f>
        <v>0</v>
      </c>
      <c r="O271" s="141">
        <f>IF($C271&lt;=Strambio!$D$38*Strambio!$D$39,Strambio!$D$41,0)</f>
        <v>0</v>
      </c>
      <c r="P271" s="140">
        <f>IF($C271&lt;=Strambio!$D$38*Strambio!$D$39,($F271+$L271+O$10),0)</f>
        <v>0</v>
      </c>
    </row>
    <row r="272" spans="1:16" x14ac:dyDescent="0.75">
      <c r="A272" s="139">
        <f t="shared" si="12"/>
        <v>2046</v>
      </c>
      <c r="B272" s="149">
        <f t="shared" si="13"/>
        <v>22</v>
      </c>
      <c r="C272" s="148">
        <f t="shared" si="14"/>
        <v>263</v>
      </c>
      <c r="D272" s="147">
        <f>EDATE(Strambio!$D$40,$C272-1)</f>
        <v>53689</v>
      </c>
      <c r="E272" s="146">
        <f>SUMIFS(Strambio!$D:$D,Strambio!$B:$B,"Mutuo1",Strambio!$C:$C,"Tasso",Strambio!$E:$E,"&lt;="&amp;$D272,Strambio!$F:$F,"&gt;="&amp;$D272)</f>
        <v>0</v>
      </c>
      <c r="F272" s="140">
        <f>IF($C272&lt;=Strambio!$D$38*Strambio!$D$39,PMT($E272/Strambio!$D$38,Strambio!$D$38*Strambio!$D$39-$C271,-$K271),0)</f>
        <v>0</v>
      </c>
      <c r="G272" s="142">
        <f>IF($C272&lt;=Strambio!$D$38*Strambio!$D$39,$K271*$E272/Strambio!$D$38,0)</f>
        <v>0</v>
      </c>
      <c r="H272" s="142">
        <f>IF($C272&lt;=Strambio!$D$38*Strambio!$D$39,$F272-$G272,0)</f>
        <v>0</v>
      </c>
      <c r="I272" s="145">
        <f>SUMIFS(Strambio!$D:$D,Strambio!$B:$B,"Mutuo1",Strambio!$C:$C,"Rimborso",Strambio!$E:$E,"&lt;="&amp;$D272,Strambio!$F:$F,"&gt;="&amp;$D272)</f>
        <v>0</v>
      </c>
      <c r="J272" s="143">
        <f>IF($C272&lt;=Strambio!$D$38*Strambio!$D$39,H272+I272,0)</f>
        <v>0</v>
      </c>
      <c r="K272" s="142">
        <f>IF($C272&lt;=Strambio!$D$38*Strambio!$D$39,($K271-$H272-$I272),0)</f>
        <v>0</v>
      </c>
      <c r="L272" s="144">
        <v>0</v>
      </c>
      <c r="M272" s="143">
        <f>IF($C272&lt;=Strambio!$D$38*Strambio!$D$39,$G272+$L272,0)</f>
        <v>0</v>
      </c>
      <c r="N272" s="142">
        <f>IF($C272&lt;=Strambio!$D$38*Strambio!$D$39,$N271+L272+$G272,0)</f>
        <v>0</v>
      </c>
      <c r="O272" s="141">
        <f>IF($C272&lt;=Strambio!$D$38*Strambio!$D$39,Strambio!$D$41,0)</f>
        <v>0</v>
      </c>
      <c r="P272" s="140">
        <f>IF($C272&lt;=Strambio!$D$38*Strambio!$D$39,($F272+$L272+O$10),0)</f>
        <v>0</v>
      </c>
    </row>
    <row r="273" spans="1:16" x14ac:dyDescent="0.75">
      <c r="A273" s="139">
        <f t="shared" si="12"/>
        <v>2047</v>
      </c>
      <c r="B273" s="149">
        <f t="shared" si="13"/>
        <v>22</v>
      </c>
      <c r="C273" s="148">
        <f t="shared" si="14"/>
        <v>264</v>
      </c>
      <c r="D273" s="147">
        <f>EDATE(Strambio!$D$40,$C273-1)</f>
        <v>53720</v>
      </c>
      <c r="E273" s="146">
        <f>SUMIFS(Strambio!$D:$D,Strambio!$B:$B,"Mutuo1",Strambio!$C:$C,"Tasso",Strambio!$E:$E,"&lt;="&amp;$D273,Strambio!$F:$F,"&gt;="&amp;$D273)</f>
        <v>0</v>
      </c>
      <c r="F273" s="140">
        <f>IF($C273&lt;=Strambio!$D$38*Strambio!$D$39,PMT($E273/Strambio!$D$38,Strambio!$D$38*Strambio!$D$39-$C272,-$K272),0)</f>
        <v>0</v>
      </c>
      <c r="G273" s="142">
        <f>IF($C273&lt;=Strambio!$D$38*Strambio!$D$39,$K272*$E273/Strambio!$D$38,0)</f>
        <v>0</v>
      </c>
      <c r="H273" s="142">
        <f>IF($C273&lt;=Strambio!$D$38*Strambio!$D$39,$F273-$G273,0)</f>
        <v>0</v>
      </c>
      <c r="I273" s="145">
        <f>SUMIFS(Strambio!$D:$D,Strambio!$B:$B,"Mutuo1",Strambio!$C:$C,"Rimborso",Strambio!$E:$E,"&lt;="&amp;$D273,Strambio!$F:$F,"&gt;="&amp;$D273)</f>
        <v>0</v>
      </c>
      <c r="J273" s="143">
        <f>IF($C273&lt;=Strambio!$D$38*Strambio!$D$39,H273+I273,0)</f>
        <v>0</v>
      </c>
      <c r="K273" s="142">
        <f>IF($C273&lt;=Strambio!$D$38*Strambio!$D$39,($K272-$H273-$I273),0)</f>
        <v>0</v>
      </c>
      <c r="L273" s="144">
        <v>0</v>
      </c>
      <c r="M273" s="143">
        <f>IF($C273&lt;=Strambio!$D$38*Strambio!$D$39,$G273+$L273,0)</f>
        <v>0</v>
      </c>
      <c r="N273" s="142">
        <f>IF($C273&lt;=Strambio!$D$38*Strambio!$D$39,$N272+L273+$G273,0)</f>
        <v>0</v>
      </c>
      <c r="O273" s="141">
        <f>IF($C273&lt;=Strambio!$D$38*Strambio!$D$39,Strambio!$D$41,0)</f>
        <v>0</v>
      </c>
      <c r="P273" s="140">
        <f>IF($C273&lt;=Strambio!$D$38*Strambio!$D$39,($F273+$L273+O$10),0)</f>
        <v>0</v>
      </c>
    </row>
    <row r="274" spans="1:16" x14ac:dyDescent="0.75">
      <c r="A274" s="139">
        <f t="shared" si="12"/>
        <v>2047</v>
      </c>
      <c r="B274" s="149">
        <f t="shared" si="13"/>
        <v>23</v>
      </c>
      <c r="C274" s="148">
        <f t="shared" si="14"/>
        <v>265</v>
      </c>
      <c r="D274" s="147">
        <f>EDATE(Strambio!$D$40,$C274-1)</f>
        <v>53751</v>
      </c>
      <c r="E274" s="146">
        <f>SUMIFS(Strambio!$D:$D,Strambio!$B:$B,"Mutuo1",Strambio!$C:$C,"Tasso",Strambio!$E:$E,"&lt;="&amp;$D274,Strambio!$F:$F,"&gt;="&amp;$D274)</f>
        <v>0</v>
      </c>
      <c r="F274" s="140">
        <f>IF($C274&lt;=Strambio!$D$38*Strambio!$D$39,PMT($E274/Strambio!$D$38,Strambio!$D$38*Strambio!$D$39-$C273,-$K273),0)</f>
        <v>0</v>
      </c>
      <c r="G274" s="142">
        <f>IF($C274&lt;=Strambio!$D$38*Strambio!$D$39,$K273*$E274/Strambio!$D$38,0)</f>
        <v>0</v>
      </c>
      <c r="H274" s="142">
        <f>IF($C274&lt;=Strambio!$D$38*Strambio!$D$39,$F274-$G274,0)</f>
        <v>0</v>
      </c>
      <c r="I274" s="145">
        <f>SUMIFS(Strambio!$D:$D,Strambio!$B:$B,"Mutuo1",Strambio!$C:$C,"Rimborso",Strambio!$E:$E,"&lt;="&amp;$D274,Strambio!$F:$F,"&gt;="&amp;$D274)</f>
        <v>0</v>
      </c>
      <c r="J274" s="143">
        <f>IF($C274&lt;=Strambio!$D$38*Strambio!$D$39,H274+I274,0)</f>
        <v>0</v>
      </c>
      <c r="K274" s="142">
        <f>IF($C274&lt;=Strambio!$D$38*Strambio!$D$39,($K273-$H274-$I274),0)</f>
        <v>0</v>
      </c>
      <c r="L274" s="144">
        <v>0</v>
      </c>
      <c r="M274" s="143">
        <f>IF($C274&lt;=Strambio!$D$38*Strambio!$D$39,$G274+$L274,0)</f>
        <v>0</v>
      </c>
      <c r="N274" s="142">
        <f>IF($C274&lt;=Strambio!$D$38*Strambio!$D$39,$N273+L274+$G274,0)</f>
        <v>0</v>
      </c>
      <c r="O274" s="141">
        <f>IF($C274&lt;=Strambio!$D$38*Strambio!$D$39,Strambio!$D$41,0)</f>
        <v>0</v>
      </c>
      <c r="P274" s="140">
        <f>IF($C274&lt;=Strambio!$D$38*Strambio!$D$39,($F274+$L274+O$10),0)</f>
        <v>0</v>
      </c>
    </row>
    <row r="275" spans="1:16" x14ac:dyDescent="0.75">
      <c r="A275" s="139">
        <f t="shared" si="12"/>
        <v>2047</v>
      </c>
      <c r="B275" s="149">
        <f t="shared" si="13"/>
        <v>23</v>
      </c>
      <c r="C275" s="148">
        <f t="shared" si="14"/>
        <v>266</v>
      </c>
      <c r="D275" s="147">
        <f>EDATE(Strambio!$D$40,$C275-1)</f>
        <v>53779</v>
      </c>
      <c r="E275" s="146">
        <f>SUMIFS(Strambio!$D:$D,Strambio!$B:$B,"Mutuo1",Strambio!$C:$C,"Tasso",Strambio!$E:$E,"&lt;="&amp;$D275,Strambio!$F:$F,"&gt;="&amp;$D275)</f>
        <v>0</v>
      </c>
      <c r="F275" s="140">
        <f>IF($C275&lt;=Strambio!$D$38*Strambio!$D$39,PMT($E275/Strambio!$D$38,Strambio!$D$38*Strambio!$D$39-$C274,-$K274),0)</f>
        <v>0</v>
      </c>
      <c r="G275" s="142">
        <f>IF($C275&lt;=Strambio!$D$38*Strambio!$D$39,$K274*$E275/Strambio!$D$38,0)</f>
        <v>0</v>
      </c>
      <c r="H275" s="142">
        <f>IF($C275&lt;=Strambio!$D$38*Strambio!$D$39,$F275-$G275,0)</f>
        <v>0</v>
      </c>
      <c r="I275" s="145">
        <f>SUMIFS(Strambio!$D:$D,Strambio!$B:$B,"Mutuo1",Strambio!$C:$C,"Rimborso",Strambio!$E:$E,"&lt;="&amp;$D275,Strambio!$F:$F,"&gt;="&amp;$D275)</f>
        <v>0</v>
      </c>
      <c r="J275" s="143">
        <f>IF($C275&lt;=Strambio!$D$38*Strambio!$D$39,H275+I275,0)</f>
        <v>0</v>
      </c>
      <c r="K275" s="142">
        <f>IF($C275&lt;=Strambio!$D$38*Strambio!$D$39,($K274-$H275-$I275),0)</f>
        <v>0</v>
      </c>
      <c r="L275" s="144">
        <v>0</v>
      </c>
      <c r="M275" s="143">
        <f>IF($C275&lt;=Strambio!$D$38*Strambio!$D$39,$G275+$L275,0)</f>
        <v>0</v>
      </c>
      <c r="N275" s="142">
        <f>IF($C275&lt;=Strambio!$D$38*Strambio!$D$39,$N274+L275+$G275,0)</f>
        <v>0</v>
      </c>
      <c r="O275" s="141">
        <f>IF($C275&lt;=Strambio!$D$38*Strambio!$D$39,Strambio!$D$41,0)</f>
        <v>0</v>
      </c>
      <c r="P275" s="140">
        <f>IF($C275&lt;=Strambio!$D$38*Strambio!$D$39,($F275+$L275+O$10),0)</f>
        <v>0</v>
      </c>
    </row>
    <row r="276" spans="1:16" x14ac:dyDescent="0.75">
      <c r="A276" s="139">
        <f t="shared" si="12"/>
        <v>2047</v>
      </c>
      <c r="B276" s="149">
        <f t="shared" si="13"/>
        <v>23</v>
      </c>
      <c r="C276" s="148">
        <f t="shared" si="14"/>
        <v>267</v>
      </c>
      <c r="D276" s="147">
        <f>EDATE(Strambio!$D$40,$C276-1)</f>
        <v>53810</v>
      </c>
      <c r="E276" s="146">
        <f>SUMIFS(Strambio!$D:$D,Strambio!$B:$B,"Mutuo1",Strambio!$C:$C,"Tasso",Strambio!$E:$E,"&lt;="&amp;$D276,Strambio!$F:$F,"&gt;="&amp;$D276)</f>
        <v>0</v>
      </c>
      <c r="F276" s="140">
        <f>IF($C276&lt;=Strambio!$D$38*Strambio!$D$39,PMT($E276/Strambio!$D$38,Strambio!$D$38*Strambio!$D$39-$C275,-$K275),0)</f>
        <v>0</v>
      </c>
      <c r="G276" s="142">
        <f>IF($C276&lt;=Strambio!$D$38*Strambio!$D$39,$K275*$E276/Strambio!$D$38,0)</f>
        <v>0</v>
      </c>
      <c r="H276" s="142">
        <f>IF($C276&lt;=Strambio!$D$38*Strambio!$D$39,$F276-$G276,0)</f>
        <v>0</v>
      </c>
      <c r="I276" s="145">
        <f>SUMIFS(Strambio!$D:$D,Strambio!$B:$B,"Mutuo1",Strambio!$C:$C,"Rimborso",Strambio!$E:$E,"&lt;="&amp;$D276,Strambio!$F:$F,"&gt;="&amp;$D276)</f>
        <v>0</v>
      </c>
      <c r="J276" s="143">
        <f>IF($C276&lt;=Strambio!$D$38*Strambio!$D$39,H276+I276,0)</f>
        <v>0</v>
      </c>
      <c r="K276" s="142">
        <f>IF($C276&lt;=Strambio!$D$38*Strambio!$D$39,($K275-$H276-$I276),0)</f>
        <v>0</v>
      </c>
      <c r="L276" s="144">
        <v>0</v>
      </c>
      <c r="M276" s="143">
        <f>IF($C276&lt;=Strambio!$D$38*Strambio!$D$39,$G276+$L276,0)</f>
        <v>0</v>
      </c>
      <c r="N276" s="142">
        <f>IF($C276&lt;=Strambio!$D$38*Strambio!$D$39,$N275+L276+$G276,0)</f>
        <v>0</v>
      </c>
      <c r="O276" s="141">
        <f>IF($C276&lt;=Strambio!$D$38*Strambio!$D$39,Strambio!$D$41,0)</f>
        <v>0</v>
      </c>
      <c r="P276" s="140">
        <f>IF($C276&lt;=Strambio!$D$38*Strambio!$D$39,($F276+$L276+O$10),0)</f>
        <v>0</v>
      </c>
    </row>
    <row r="277" spans="1:16" x14ac:dyDescent="0.75">
      <c r="A277" s="139">
        <f t="shared" si="12"/>
        <v>2047</v>
      </c>
      <c r="B277" s="149">
        <f t="shared" si="13"/>
        <v>23</v>
      </c>
      <c r="C277" s="148">
        <f t="shared" si="14"/>
        <v>268</v>
      </c>
      <c r="D277" s="147">
        <f>EDATE(Strambio!$D$40,$C277-1)</f>
        <v>53840</v>
      </c>
      <c r="E277" s="146">
        <f>SUMIFS(Strambio!$D:$D,Strambio!$B:$B,"Mutuo1",Strambio!$C:$C,"Tasso",Strambio!$E:$E,"&lt;="&amp;$D277,Strambio!$F:$F,"&gt;="&amp;$D277)</f>
        <v>0</v>
      </c>
      <c r="F277" s="140">
        <f>IF($C277&lt;=Strambio!$D$38*Strambio!$D$39,PMT($E277/Strambio!$D$38,Strambio!$D$38*Strambio!$D$39-$C276,-$K276),0)</f>
        <v>0</v>
      </c>
      <c r="G277" s="142">
        <f>IF($C277&lt;=Strambio!$D$38*Strambio!$D$39,$K276*$E277/Strambio!$D$38,0)</f>
        <v>0</v>
      </c>
      <c r="H277" s="142">
        <f>IF($C277&lt;=Strambio!$D$38*Strambio!$D$39,$F277-$G277,0)</f>
        <v>0</v>
      </c>
      <c r="I277" s="145">
        <f>SUMIFS(Strambio!$D:$D,Strambio!$B:$B,"Mutuo1",Strambio!$C:$C,"Rimborso",Strambio!$E:$E,"&lt;="&amp;$D277,Strambio!$F:$F,"&gt;="&amp;$D277)</f>
        <v>0</v>
      </c>
      <c r="J277" s="143">
        <f>IF($C277&lt;=Strambio!$D$38*Strambio!$D$39,H277+I277,0)</f>
        <v>0</v>
      </c>
      <c r="K277" s="142">
        <f>IF($C277&lt;=Strambio!$D$38*Strambio!$D$39,($K276-$H277-$I277),0)</f>
        <v>0</v>
      </c>
      <c r="L277" s="144">
        <v>0</v>
      </c>
      <c r="M277" s="143">
        <f>IF($C277&lt;=Strambio!$D$38*Strambio!$D$39,$G277+$L277,0)</f>
        <v>0</v>
      </c>
      <c r="N277" s="142">
        <f>IF($C277&lt;=Strambio!$D$38*Strambio!$D$39,$N276+L277+$G277,0)</f>
        <v>0</v>
      </c>
      <c r="O277" s="141">
        <f>IF($C277&lt;=Strambio!$D$38*Strambio!$D$39,Strambio!$D$41,0)</f>
        <v>0</v>
      </c>
      <c r="P277" s="140">
        <f>IF($C277&lt;=Strambio!$D$38*Strambio!$D$39,($F277+$L277+O$10),0)</f>
        <v>0</v>
      </c>
    </row>
    <row r="278" spans="1:16" x14ac:dyDescent="0.75">
      <c r="A278" s="139">
        <f t="shared" si="12"/>
        <v>2047</v>
      </c>
      <c r="B278" s="149">
        <f t="shared" si="13"/>
        <v>23</v>
      </c>
      <c r="C278" s="148">
        <f t="shared" si="14"/>
        <v>269</v>
      </c>
      <c r="D278" s="147">
        <f>EDATE(Strambio!$D$40,$C278-1)</f>
        <v>53871</v>
      </c>
      <c r="E278" s="146">
        <f>SUMIFS(Strambio!$D:$D,Strambio!$B:$B,"Mutuo1",Strambio!$C:$C,"Tasso",Strambio!$E:$E,"&lt;="&amp;$D278,Strambio!$F:$F,"&gt;="&amp;$D278)</f>
        <v>0</v>
      </c>
      <c r="F278" s="140">
        <f>IF($C278&lt;=Strambio!$D$38*Strambio!$D$39,PMT($E278/Strambio!$D$38,Strambio!$D$38*Strambio!$D$39-$C277,-$K277),0)</f>
        <v>0</v>
      </c>
      <c r="G278" s="142">
        <f>IF($C278&lt;=Strambio!$D$38*Strambio!$D$39,$K277*$E278/Strambio!$D$38,0)</f>
        <v>0</v>
      </c>
      <c r="H278" s="142">
        <f>IF($C278&lt;=Strambio!$D$38*Strambio!$D$39,$F278-$G278,0)</f>
        <v>0</v>
      </c>
      <c r="I278" s="145">
        <f>SUMIFS(Strambio!$D:$D,Strambio!$B:$B,"Mutuo1",Strambio!$C:$C,"Rimborso",Strambio!$E:$E,"&lt;="&amp;$D278,Strambio!$F:$F,"&gt;="&amp;$D278)</f>
        <v>0</v>
      </c>
      <c r="J278" s="143">
        <f>IF($C278&lt;=Strambio!$D$38*Strambio!$D$39,H278+I278,0)</f>
        <v>0</v>
      </c>
      <c r="K278" s="142">
        <f>IF($C278&lt;=Strambio!$D$38*Strambio!$D$39,($K277-$H278-$I278),0)</f>
        <v>0</v>
      </c>
      <c r="L278" s="144">
        <v>0</v>
      </c>
      <c r="M278" s="143">
        <f>IF($C278&lt;=Strambio!$D$38*Strambio!$D$39,$G278+$L278,0)</f>
        <v>0</v>
      </c>
      <c r="N278" s="142">
        <f>IF($C278&lt;=Strambio!$D$38*Strambio!$D$39,$N277+L278+$G278,0)</f>
        <v>0</v>
      </c>
      <c r="O278" s="141">
        <f>IF($C278&lt;=Strambio!$D$38*Strambio!$D$39,Strambio!$D$41,0)</f>
        <v>0</v>
      </c>
      <c r="P278" s="140">
        <f>IF($C278&lt;=Strambio!$D$38*Strambio!$D$39,($F278+$L278+O$10),0)</f>
        <v>0</v>
      </c>
    </row>
    <row r="279" spans="1:16" x14ac:dyDescent="0.75">
      <c r="A279" s="139">
        <f t="shared" si="12"/>
        <v>2047</v>
      </c>
      <c r="B279" s="149">
        <f t="shared" si="13"/>
        <v>23</v>
      </c>
      <c r="C279" s="148">
        <f t="shared" si="14"/>
        <v>270</v>
      </c>
      <c r="D279" s="147">
        <f>EDATE(Strambio!$D$40,$C279-1)</f>
        <v>53901</v>
      </c>
      <c r="E279" s="146">
        <f>SUMIFS(Strambio!$D:$D,Strambio!$B:$B,"Mutuo1",Strambio!$C:$C,"Tasso",Strambio!$E:$E,"&lt;="&amp;$D279,Strambio!$F:$F,"&gt;="&amp;$D279)</f>
        <v>0</v>
      </c>
      <c r="F279" s="140">
        <f>IF($C279&lt;=Strambio!$D$38*Strambio!$D$39,PMT($E279/Strambio!$D$38,Strambio!$D$38*Strambio!$D$39-$C278,-$K278),0)</f>
        <v>0</v>
      </c>
      <c r="G279" s="142">
        <f>IF($C279&lt;=Strambio!$D$38*Strambio!$D$39,$K278*$E279/Strambio!$D$38,0)</f>
        <v>0</v>
      </c>
      <c r="H279" s="142">
        <f>IF($C279&lt;=Strambio!$D$38*Strambio!$D$39,$F279-$G279,0)</f>
        <v>0</v>
      </c>
      <c r="I279" s="145">
        <f>SUMIFS(Strambio!$D:$D,Strambio!$B:$B,"Mutuo1",Strambio!$C:$C,"Rimborso",Strambio!$E:$E,"&lt;="&amp;$D279,Strambio!$F:$F,"&gt;="&amp;$D279)</f>
        <v>0</v>
      </c>
      <c r="J279" s="143">
        <f>IF($C279&lt;=Strambio!$D$38*Strambio!$D$39,H279+I279,0)</f>
        <v>0</v>
      </c>
      <c r="K279" s="142">
        <f>IF($C279&lt;=Strambio!$D$38*Strambio!$D$39,($K278-$H279-$I279),0)</f>
        <v>0</v>
      </c>
      <c r="L279" s="144">
        <v>0</v>
      </c>
      <c r="M279" s="143">
        <f>IF($C279&lt;=Strambio!$D$38*Strambio!$D$39,$G279+$L279,0)</f>
        <v>0</v>
      </c>
      <c r="N279" s="142">
        <f>IF($C279&lt;=Strambio!$D$38*Strambio!$D$39,$N278+L279+$G279,0)</f>
        <v>0</v>
      </c>
      <c r="O279" s="141">
        <f>IF($C279&lt;=Strambio!$D$38*Strambio!$D$39,Strambio!$D$41,0)</f>
        <v>0</v>
      </c>
      <c r="P279" s="140">
        <f>IF($C279&lt;=Strambio!$D$38*Strambio!$D$39,($F279+$L279+O$10),0)</f>
        <v>0</v>
      </c>
    </row>
    <row r="280" spans="1:16" x14ac:dyDescent="0.75">
      <c r="A280" s="139">
        <f t="shared" si="12"/>
        <v>2047</v>
      </c>
      <c r="B280" s="149">
        <f t="shared" si="13"/>
        <v>23</v>
      </c>
      <c r="C280" s="148">
        <f t="shared" si="14"/>
        <v>271</v>
      </c>
      <c r="D280" s="147">
        <f>EDATE(Strambio!$D$40,$C280-1)</f>
        <v>53932</v>
      </c>
      <c r="E280" s="146">
        <f>SUMIFS(Strambio!$D:$D,Strambio!$B:$B,"Mutuo1",Strambio!$C:$C,"Tasso",Strambio!$E:$E,"&lt;="&amp;$D280,Strambio!$F:$F,"&gt;="&amp;$D280)</f>
        <v>0</v>
      </c>
      <c r="F280" s="140">
        <f>IF($C280&lt;=Strambio!$D$38*Strambio!$D$39,PMT($E280/Strambio!$D$38,Strambio!$D$38*Strambio!$D$39-$C279,-$K279),0)</f>
        <v>0</v>
      </c>
      <c r="G280" s="142">
        <f>IF($C280&lt;=Strambio!$D$38*Strambio!$D$39,$K279*$E280/Strambio!$D$38,0)</f>
        <v>0</v>
      </c>
      <c r="H280" s="142">
        <f>IF($C280&lt;=Strambio!$D$38*Strambio!$D$39,$F280-$G280,0)</f>
        <v>0</v>
      </c>
      <c r="I280" s="145">
        <f>SUMIFS(Strambio!$D:$D,Strambio!$B:$B,"Mutuo1",Strambio!$C:$C,"Rimborso",Strambio!$E:$E,"&lt;="&amp;$D280,Strambio!$F:$F,"&gt;="&amp;$D280)</f>
        <v>0</v>
      </c>
      <c r="J280" s="143">
        <f>IF($C280&lt;=Strambio!$D$38*Strambio!$D$39,H280+I280,0)</f>
        <v>0</v>
      </c>
      <c r="K280" s="142">
        <f>IF($C280&lt;=Strambio!$D$38*Strambio!$D$39,($K279-$H280-$I280),0)</f>
        <v>0</v>
      </c>
      <c r="L280" s="144">
        <v>0</v>
      </c>
      <c r="M280" s="143">
        <f>IF($C280&lt;=Strambio!$D$38*Strambio!$D$39,$G280+$L280,0)</f>
        <v>0</v>
      </c>
      <c r="N280" s="142">
        <f>IF($C280&lt;=Strambio!$D$38*Strambio!$D$39,$N279+L280+$G280,0)</f>
        <v>0</v>
      </c>
      <c r="O280" s="141">
        <f>IF($C280&lt;=Strambio!$D$38*Strambio!$D$39,Strambio!$D$41,0)</f>
        <v>0</v>
      </c>
      <c r="P280" s="140">
        <f>IF($C280&lt;=Strambio!$D$38*Strambio!$D$39,($F280+$L280+O$10),0)</f>
        <v>0</v>
      </c>
    </row>
    <row r="281" spans="1:16" x14ac:dyDescent="0.75">
      <c r="A281" s="139">
        <f t="shared" si="12"/>
        <v>2047</v>
      </c>
      <c r="B281" s="149">
        <f t="shared" si="13"/>
        <v>23</v>
      </c>
      <c r="C281" s="148">
        <f t="shared" si="14"/>
        <v>272</v>
      </c>
      <c r="D281" s="147">
        <f>EDATE(Strambio!$D$40,$C281-1)</f>
        <v>53963</v>
      </c>
      <c r="E281" s="146">
        <f>SUMIFS(Strambio!$D:$D,Strambio!$B:$B,"Mutuo1",Strambio!$C:$C,"Tasso",Strambio!$E:$E,"&lt;="&amp;$D281,Strambio!$F:$F,"&gt;="&amp;$D281)</f>
        <v>0</v>
      </c>
      <c r="F281" s="140">
        <f>IF($C281&lt;=Strambio!$D$38*Strambio!$D$39,PMT($E281/Strambio!$D$38,Strambio!$D$38*Strambio!$D$39-$C280,-$K280),0)</f>
        <v>0</v>
      </c>
      <c r="G281" s="142">
        <f>IF($C281&lt;=Strambio!$D$38*Strambio!$D$39,$K280*$E281/Strambio!$D$38,0)</f>
        <v>0</v>
      </c>
      <c r="H281" s="142">
        <f>IF($C281&lt;=Strambio!$D$38*Strambio!$D$39,$F281-$G281,0)</f>
        <v>0</v>
      </c>
      <c r="I281" s="145">
        <f>SUMIFS(Strambio!$D:$D,Strambio!$B:$B,"Mutuo1",Strambio!$C:$C,"Rimborso",Strambio!$E:$E,"&lt;="&amp;$D281,Strambio!$F:$F,"&gt;="&amp;$D281)</f>
        <v>0</v>
      </c>
      <c r="J281" s="143">
        <f>IF($C281&lt;=Strambio!$D$38*Strambio!$D$39,H281+I281,0)</f>
        <v>0</v>
      </c>
      <c r="K281" s="142">
        <f>IF($C281&lt;=Strambio!$D$38*Strambio!$D$39,($K280-$H281-$I281),0)</f>
        <v>0</v>
      </c>
      <c r="L281" s="144">
        <v>0</v>
      </c>
      <c r="M281" s="143">
        <f>IF($C281&lt;=Strambio!$D$38*Strambio!$D$39,$G281+$L281,0)</f>
        <v>0</v>
      </c>
      <c r="N281" s="142">
        <f>IF($C281&lt;=Strambio!$D$38*Strambio!$D$39,$N280+L281+$G281,0)</f>
        <v>0</v>
      </c>
      <c r="O281" s="141">
        <f>IF($C281&lt;=Strambio!$D$38*Strambio!$D$39,Strambio!$D$41,0)</f>
        <v>0</v>
      </c>
      <c r="P281" s="140">
        <f>IF($C281&lt;=Strambio!$D$38*Strambio!$D$39,($F281+$L281+O$10),0)</f>
        <v>0</v>
      </c>
    </row>
    <row r="282" spans="1:16" x14ac:dyDescent="0.75">
      <c r="A282" s="139">
        <f t="shared" si="12"/>
        <v>2047</v>
      </c>
      <c r="B282" s="149">
        <f t="shared" si="13"/>
        <v>23</v>
      </c>
      <c r="C282" s="148">
        <f t="shared" si="14"/>
        <v>273</v>
      </c>
      <c r="D282" s="147">
        <f>EDATE(Strambio!$D$40,$C282-1)</f>
        <v>53993</v>
      </c>
      <c r="E282" s="146">
        <f>SUMIFS(Strambio!$D:$D,Strambio!$B:$B,"Mutuo1",Strambio!$C:$C,"Tasso",Strambio!$E:$E,"&lt;="&amp;$D282,Strambio!$F:$F,"&gt;="&amp;$D282)</f>
        <v>0</v>
      </c>
      <c r="F282" s="140">
        <f>IF($C282&lt;=Strambio!$D$38*Strambio!$D$39,PMT($E282/Strambio!$D$38,Strambio!$D$38*Strambio!$D$39-$C281,-$K281),0)</f>
        <v>0</v>
      </c>
      <c r="G282" s="142">
        <f>IF($C282&lt;=Strambio!$D$38*Strambio!$D$39,$K281*$E282/Strambio!$D$38,0)</f>
        <v>0</v>
      </c>
      <c r="H282" s="142">
        <f>IF($C282&lt;=Strambio!$D$38*Strambio!$D$39,$F282-$G282,0)</f>
        <v>0</v>
      </c>
      <c r="I282" s="145">
        <f>SUMIFS(Strambio!$D:$D,Strambio!$B:$B,"Mutuo1",Strambio!$C:$C,"Rimborso",Strambio!$E:$E,"&lt;="&amp;$D282,Strambio!$F:$F,"&gt;="&amp;$D282)</f>
        <v>0</v>
      </c>
      <c r="J282" s="143">
        <f>IF($C282&lt;=Strambio!$D$38*Strambio!$D$39,H282+I282,0)</f>
        <v>0</v>
      </c>
      <c r="K282" s="142">
        <f>IF($C282&lt;=Strambio!$D$38*Strambio!$D$39,($K281-$H282-$I282),0)</f>
        <v>0</v>
      </c>
      <c r="L282" s="144">
        <v>0</v>
      </c>
      <c r="M282" s="143">
        <f>IF($C282&lt;=Strambio!$D$38*Strambio!$D$39,$G282+$L282,0)</f>
        <v>0</v>
      </c>
      <c r="N282" s="142">
        <f>IF($C282&lt;=Strambio!$D$38*Strambio!$D$39,$N281+L282+$G282,0)</f>
        <v>0</v>
      </c>
      <c r="O282" s="141">
        <f>IF($C282&lt;=Strambio!$D$38*Strambio!$D$39,Strambio!$D$41,0)</f>
        <v>0</v>
      </c>
      <c r="P282" s="140">
        <f>IF($C282&lt;=Strambio!$D$38*Strambio!$D$39,($F282+$L282+O$10),0)</f>
        <v>0</v>
      </c>
    </row>
    <row r="283" spans="1:16" x14ac:dyDescent="0.75">
      <c r="A283" s="139">
        <f t="shared" si="12"/>
        <v>2047</v>
      </c>
      <c r="B283" s="149">
        <f t="shared" si="13"/>
        <v>23</v>
      </c>
      <c r="C283" s="148">
        <f t="shared" si="14"/>
        <v>274</v>
      </c>
      <c r="D283" s="147">
        <f>EDATE(Strambio!$D$40,$C283-1)</f>
        <v>54024</v>
      </c>
      <c r="E283" s="146">
        <f>SUMIFS(Strambio!$D:$D,Strambio!$B:$B,"Mutuo1",Strambio!$C:$C,"Tasso",Strambio!$E:$E,"&lt;="&amp;$D283,Strambio!$F:$F,"&gt;="&amp;$D283)</f>
        <v>0</v>
      </c>
      <c r="F283" s="140">
        <f>IF($C283&lt;=Strambio!$D$38*Strambio!$D$39,PMT($E283/Strambio!$D$38,Strambio!$D$38*Strambio!$D$39-$C282,-$K282),0)</f>
        <v>0</v>
      </c>
      <c r="G283" s="142">
        <f>IF($C283&lt;=Strambio!$D$38*Strambio!$D$39,$K282*$E283/Strambio!$D$38,0)</f>
        <v>0</v>
      </c>
      <c r="H283" s="142">
        <f>IF($C283&lt;=Strambio!$D$38*Strambio!$D$39,$F283-$G283,0)</f>
        <v>0</v>
      </c>
      <c r="I283" s="145">
        <f>SUMIFS(Strambio!$D:$D,Strambio!$B:$B,"Mutuo1",Strambio!$C:$C,"Rimborso",Strambio!$E:$E,"&lt;="&amp;$D283,Strambio!$F:$F,"&gt;="&amp;$D283)</f>
        <v>0</v>
      </c>
      <c r="J283" s="143">
        <f>IF($C283&lt;=Strambio!$D$38*Strambio!$D$39,H283+I283,0)</f>
        <v>0</v>
      </c>
      <c r="K283" s="142">
        <f>IF($C283&lt;=Strambio!$D$38*Strambio!$D$39,($K282-$H283-$I283),0)</f>
        <v>0</v>
      </c>
      <c r="L283" s="144">
        <v>0</v>
      </c>
      <c r="M283" s="143">
        <f>IF($C283&lt;=Strambio!$D$38*Strambio!$D$39,$G283+$L283,0)</f>
        <v>0</v>
      </c>
      <c r="N283" s="142">
        <f>IF($C283&lt;=Strambio!$D$38*Strambio!$D$39,$N282+L283+$G283,0)</f>
        <v>0</v>
      </c>
      <c r="O283" s="141">
        <f>IF($C283&lt;=Strambio!$D$38*Strambio!$D$39,Strambio!$D$41,0)</f>
        <v>0</v>
      </c>
      <c r="P283" s="140">
        <f>IF($C283&lt;=Strambio!$D$38*Strambio!$D$39,($F283+$L283+O$10),0)</f>
        <v>0</v>
      </c>
    </row>
    <row r="284" spans="1:16" x14ac:dyDescent="0.75">
      <c r="A284" s="139">
        <f t="shared" si="12"/>
        <v>2047</v>
      </c>
      <c r="B284" s="149">
        <f t="shared" si="13"/>
        <v>23</v>
      </c>
      <c r="C284" s="148">
        <f t="shared" si="14"/>
        <v>275</v>
      </c>
      <c r="D284" s="147">
        <f>EDATE(Strambio!$D$40,$C284-1)</f>
        <v>54054</v>
      </c>
      <c r="E284" s="146">
        <f>SUMIFS(Strambio!$D:$D,Strambio!$B:$B,"Mutuo1",Strambio!$C:$C,"Tasso",Strambio!$E:$E,"&lt;="&amp;$D284,Strambio!$F:$F,"&gt;="&amp;$D284)</f>
        <v>0</v>
      </c>
      <c r="F284" s="140">
        <f>IF($C284&lt;=Strambio!$D$38*Strambio!$D$39,PMT($E284/Strambio!$D$38,Strambio!$D$38*Strambio!$D$39-$C283,-$K283),0)</f>
        <v>0</v>
      </c>
      <c r="G284" s="142">
        <f>IF($C284&lt;=Strambio!$D$38*Strambio!$D$39,$K283*$E284/Strambio!$D$38,0)</f>
        <v>0</v>
      </c>
      <c r="H284" s="142">
        <f>IF($C284&lt;=Strambio!$D$38*Strambio!$D$39,$F284-$G284,0)</f>
        <v>0</v>
      </c>
      <c r="I284" s="145">
        <f>SUMIFS(Strambio!$D:$D,Strambio!$B:$B,"Mutuo1",Strambio!$C:$C,"Rimborso",Strambio!$E:$E,"&lt;="&amp;$D284,Strambio!$F:$F,"&gt;="&amp;$D284)</f>
        <v>0</v>
      </c>
      <c r="J284" s="143">
        <f>IF($C284&lt;=Strambio!$D$38*Strambio!$D$39,H284+I284,0)</f>
        <v>0</v>
      </c>
      <c r="K284" s="142">
        <f>IF($C284&lt;=Strambio!$D$38*Strambio!$D$39,($K283-$H284-$I284),0)</f>
        <v>0</v>
      </c>
      <c r="L284" s="144">
        <v>0</v>
      </c>
      <c r="M284" s="143">
        <f>IF($C284&lt;=Strambio!$D$38*Strambio!$D$39,$G284+$L284,0)</f>
        <v>0</v>
      </c>
      <c r="N284" s="142">
        <f>IF($C284&lt;=Strambio!$D$38*Strambio!$D$39,$N283+L284+$G284,0)</f>
        <v>0</v>
      </c>
      <c r="O284" s="141">
        <f>IF($C284&lt;=Strambio!$D$38*Strambio!$D$39,Strambio!$D$41,0)</f>
        <v>0</v>
      </c>
      <c r="P284" s="140">
        <f>IF($C284&lt;=Strambio!$D$38*Strambio!$D$39,($F284+$L284+O$10),0)</f>
        <v>0</v>
      </c>
    </row>
    <row r="285" spans="1:16" x14ac:dyDescent="0.75">
      <c r="A285" s="139">
        <f t="shared" si="12"/>
        <v>2048</v>
      </c>
      <c r="B285" s="149">
        <f t="shared" si="13"/>
        <v>23</v>
      </c>
      <c r="C285" s="148">
        <f t="shared" si="14"/>
        <v>276</v>
      </c>
      <c r="D285" s="147">
        <f>EDATE(Strambio!$D$40,$C285-1)</f>
        <v>54085</v>
      </c>
      <c r="E285" s="146">
        <f>SUMIFS(Strambio!$D:$D,Strambio!$B:$B,"Mutuo1",Strambio!$C:$C,"Tasso",Strambio!$E:$E,"&lt;="&amp;$D285,Strambio!$F:$F,"&gt;="&amp;$D285)</f>
        <v>0</v>
      </c>
      <c r="F285" s="140">
        <f>IF($C285&lt;=Strambio!$D$38*Strambio!$D$39,PMT($E285/Strambio!$D$38,Strambio!$D$38*Strambio!$D$39-$C284,-$K284),0)</f>
        <v>0</v>
      </c>
      <c r="G285" s="142">
        <f>IF($C285&lt;=Strambio!$D$38*Strambio!$D$39,$K284*$E285/Strambio!$D$38,0)</f>
        <v>0</v>
      </c>
      <c r="H285" s="142">
        <f>IF($C285&lt;=Strambio!$D$38*Strambio!$D$39,$F285-$G285,0)</f>
        <v>0</v>
      </c>
      <c r="I285" s="145">
        <f>SUMIFS(Strambio!$D:$D,Strambio!$B:$B,"Mutuo1",Strambio!$C:$C,"Rimborso",Strambio!$E:$E,"&lt;="&amp;$D285,Strambio!$F:$F,"&gt;="&amp;$D285)</f>
        <v>0</v>
      </c>
      <c r="J285" s="143">
        <f>IF($C285&lt;=Strambio!$D$38*Strambio!$D$39,H285+I285,0)</f>
        <v>0</v>
      </c>
      <c r="K285" s="142">
        <f>IF($C285&lt;=Strambio!$D$38*Strambio!$D$39,($K284-$H285-$I285),0)</f>
        <v>0</v>
      </c>
      <c r="L285" s="144">
        <v>0</v>
      </c>
      <c r="M285" s="143">
        <f>IF($C285&lt;=Strambio!$D$38*Strambio!$D$39,$G285+$L285,0)</f>
        <v>0</v>
      </c>
      <c r="N285" s="142">
        <f>IF($C285&lt;=Strambio!$D$38*Strambio!$D$39,$N284+L285+$G285,0)</f>
        <v>0</v>
      </c>
      <c r="O285" s="141">
        <f>IF($C285&lt;=Strambio!$D$38*Strambio!$D$39,Strambio!$D$41,0)</f>
        <v>0</v>
      </c>
      <c r="P285" s="140">
        <f>IF($C285&lt;=Strambio!$D$38*Strambio!$D$39,($F285+$L285+O$10),0)</f>
        <v>0</v>
      </c>
    </row>
    <row r="286" spans="1:16" x14ac:dyDescent="0.75">
      <c r="A286" s="139">
        <f t="shared" si="12"/>
        <v>2048</v>
      </c>
      <c r="B286" s="149">
        <f t="shared" si="13"/>
        <v>24</v>
      </c>
      <c r="C286" s="148">
        <f t="shared" si="14"/>
        <v>277</v>
      </c>
      <c r="D286" s="147">
        <f>EDATE(Strambio!$D$40,$C286-1)</f>
        <v>54116</v>
      </c>
      <c r="E286" s="146">
        <f>SUMIFS(Strambio!$D:$D,Strambio!$B:$B,"Mutuo1",Strambio!$C:$C,"Tasso",Strambio!$E:$E,"&lt;="&amp;$D286,Strambio!$F:$F,"&gt;="&amp;$D286)</f>
        <v>0</v>
      </c>
      <c r="F286" s="140">
        <f>IF($C286&lt;=Strambio!$D$38*Strambio!$D$39,PMT($E286/Strambio!$D$38,Strambio!$D$38*Strambio!$D$39-$C285,-$K285),0)</f>
        <v>0</v>
      </c>
      <c r="G286" s="142">
        <f>IF($C286&lt;=Strambio!$D$38*Strambio!$D$39,$K285*$E286/Strambio!$D$38,0)</f>
        <v>0</v>
      </c>
      <c r="H286" s="142">
        <f>IF($C286&lt;=Strambio!$D$38*Strambio!$D$39,$F286-$G286,0)</f>
        <v>0</v>
      </c>
      <c r="I286" s="145">
        <f>SUMIFS(Strambio!$D:$D,Strambio!$B:$B,"Mutuo1",Strambio!$C:$C,"Rimborso",Strambio!$E:$E,"&lt;="&amp;$D286,Strambio!$F:$F,"&gt;="&amp;$D286)</f>
        <v>0</v>
      </c>
      <c r="J286" s="143">
        <f>IF($C286&lt;=Strambio!$D$38*Strambio!$D$39,H286+I286,0)</f>
        <v>0</v>
      </c>
      <c r="K286" s="142">
        <f>IF($C286&lt;=Strambio!$D$38*Strambio!$D$39,($K285-$H286-$I286),0)</f>
        <v>0</v>
      </c>
      <c r="L286" s="144">
        <v>0</v>
      </c>
      <c r="M286" s="143">
        <f>IF($C286&lt;=Strambio!$D$38*Strambio!$D$39,$G286+$L286,0)</f>
        <v>0</v>
      </c>
      <c r="N286" s="142">
        <f>IF($C286&lt;=Strambio!$D$38*Strambio!$D$39,$N285+L286+$G286,0)</f>
        <v>0</v>
      </c>
      <c r="O286" s="141">
        <f>IF($C286&lt;=Strambio!$D$38*Strambio!$D$39,Strambio!$D$41,0)</f>
        <v>0</v>
      </c>
      <c r="P286" s="140">
        <f>IF($C286&lt;=Strambio!$D$38*Strambio!$D$39,($F286+$L286+O$10),0)</f>
        <v>0</v>
      </c>
    </row>
    <row r="287" spans="1:16" x14ac:dyDescent="0.75">
      <c r="A287" s="139">
        <f t="shared" si="12"/>
        <v>2048</v>
      </c>
      <c r="B287" s="149">
        <f t="shared" si="13"/>
        <v>24</v>
      </c>
      <c r="C287" s="148">
        <f t="shared" si="14"/>
        <v>278</v>
      </c>
      <c r="D287" s="147">
        <f>EDATE(Strambio!$D$40,$C287-1)</f>
        <v>54145</v>
      </c>
      <c r="E287" s="146">
        <f>SUMIFS(Strambio!$D:$D,Strambio!$B:$B,"Mutuo1",Strambio!$C:$C,"Tasso",Strambio!$E:$E,"&lt;="&amp;$D287,Strambio!$F:$F,"&gt;="&amp;$D287)</f>
        <v>0</v>
      </c>
      <c r="F287" s="140">
        <f>IF($C287&lt;=Strambio!$D$38*Strambio!$D$39,PMT($E287/Strambio!$D$38,Strambio!$D$38*Strambio!$D$39-$C286,-$K286),0)</f>
        <v>0</v>
      </c>
      <c r="G287" s="142">
        <f>IF($C287&lt;=Strambio!$D$38*Strambio!$D$39,$K286*$E287/Strambio!$D$38,0)</f>
        <v>0</v>
      </c>
      <c r="H287" s="142">
        <f>IF($C287&lt;=Strambio!$D$38*Strambio!$D$39,$F287-$G287,0)</f>
        <v>0</v>
      </c>
      <c r="I287" s="145">
        <f>SUMIFS(Strambio!$D:$D,Strambio!$B:$B,"Mutuo1",Strambio!$C:$C,"Rimborso",Strambio!$E:$E,"&lt;="&amp;$D287,Strambio!$F:$F,"&gt;="&amp;$D287)</f>
        <v>0</v>
      </c>
      <c r="J287" s="143">
        <f>IF($C287&lt;=Strambio!$D$38*Strambio!$D$39,H287+I287,0)</f>
        <v>0</v>
      </c>
      <c r="K287" s="142">
        <f>IF($C287&lt;=Strambio!$D$38*Strambio!$D$39,($K286-$H287-$I287),0)</f>
        <v>0</v>
      </c>
      <c r="L287" s="144">
        <v>0</v>
      </c>
      <c r="M287" s="143">
        <f>IF($C287&lt;=Strambio!$D$38*Strambio!$D$39,$G287+$L287,0)</f>
        <v>0</v>
      </c>
      <c r="N287" s="142">
        <f>IF($C287&lt;=Strambio!$D$38*Strambio!$D$39,$N286+L287+$G287,0)</f>
        <v>0</v>
      </c>
      <c r="O287" s="141">
        <f>IF($C287&lt;=Strambio!$D$38*Strambio!$D$39,Strambio!$D$41,0)</f>
        <v>0</v>
      </c>
      <c r="P287" s="140">
        <f>IF($C287&lt;=Strambio!$D$38*Strambio!$D$39,($F287+$L287+O$10),0)</f>
        <v>0</v>
      </c>
    </row>
    <row r="288" spans="1:16" x14ac:dyDescent="0.75">
      <c r="A288" s="139">
        <f t="shared" si="12"/>
        <v>2048</v>
      </c>
      <c r="B288" s="149">
        <f t="shared" si="13"/>
        <v>24</v>
      </c>
      <c r="C288" s="148">
        <f t="shared" si="14"/>
        <v>279</v>
      </c>
      <c r="D288" s="147">
        <f>EDATE(Strambio!$D$40,$C288-1)</f>
        <v>54176</v>
      </c>
      <c r="E288" s="146">
        <f>SUMIFS(Strambio!$D:$D,Strambio!$B:$B,"Mutuo1",Strambio!$C:$C,"Tasso",Strambio!$E:$E,"&lt;="&amp;$D288,Strambio!$F:$F,"&gt;="&amp;$D288)</f>
        <v>0</v>
      </c>
      <c r="F288" s="140">
        <f>IF($C288&lt;=Strambio!$D$38*Strambio!$D$39,PMT($E288/Strambio!$D$38,Strambio!$D$38*Strambio!$D$39-$C287,-$K287),0)</f>
        <v>0</v>
      </c>
      <c r="G288" s="142">
        <f>IF($C288&lt;=Strambio!$D$38*Strambio!$D$39,$K287*$E288/Strambio!$D$38,0)</f>
        <v>0</v>
      </c>
      <c r="H288" s="142">
        <f>IF($C288&lt;=Strambio!$D$38*Strambio!$D$39,$F288-$G288,0)</f>
        <v>0</v>
      </c>
      <c r="I288" s="145">
        <f>SUMIFS(Strambio!$D:$D,Strambio!$B:$B,"Mutuo1",Strambio!$C:$C,"Rimborso",Strambio!$E:$E,"&lt;="&amp;$D288,Strambio!$F:$F,"&gt;="&amp;$D288)</f>
        <v>0</v>
      </c>
      <c r="J288" s="143">
        <f>IF($C288&lt;=Strambio!$D$38*Strambio!$D$39,H288+I288,0)</f>
        <v>0</v>
      </c>
      <c r="K288" s="142">
        <f>IF($C288&lt;=Strambio!$D$38*Strambio!$D$39,($K287-$H288-$I288),0)</f>
        <v>0</v>
      </c>
      <c r="L288" s="144">
        <v>0</v>
      </c>
      <c r="M288" s="143">
        <f>IF($C288&lt;=Strambio!$D$38*Strambio!$D$39,$G288+$L288,0)</f>
        <v>0</v>
      </c>
      <c r="N288" s="142">
        <f>IF($C288&lt;=Strambio!$D$38*Strambio!$D$39,$N287+L288+$G288,0)</f>
        <v>0</v>
      </c>
      <c r="O288" s="141">
        <f>IF($C288&lt;=Strambio!$D$38*Strambio!$D$39,Strambio!$D$41,0)</f>
        <v>0</v>
      </c>
      <c r="P288" s="140">
        <f>IF($C288&lt;=Strambio!$D$38*Strambio!$D$39,($F288+$L288+O$10),0)</f>
        <v>0</v>
      </c>
    </row>
    <row r="289" spans="1:16" x14ac:dyDescent="0.75">
      <c r="A289" s="139">
        <f t="shared" si="12"/>
        <v>2048</v>
      </c>
      <c r="B289" s="149">
        <f t="shared" si="13"/>
        <v>24</v>
      </c>
      <c r="C289" s="148">
        <f t="shared" si="14"/>
        <v>280</v>
      </c>
      <c r="D289" s="147">
        <f>EDATE(Strambio!$D$40,$C289-1)</f>
        <v>54206</v>
      </c>
      <c r="E289" s="146">
        <f>SUMIFS(Strambio!$D:$D,Strambio!$B:$B,"Mutuo1",Strambio!$C:$C,"Tasso",Strambio!$E:$E,"&lt;="&amp;$D289,Strambio!$F:$F,"&gt;="&amp;$D289)</f>
        <v>0</v>
      </c>
      <c r="F289" s="140">
        <f>IF($C289&lt;=Strambio!$D$38*Strambio!$D$39,PMT($E289/Strambio!$D$38,Strambio!$D$38*Strambio!$D$39-$C288,-$K288),0)</f>
        <v>0</v>
      </c>
      <c r="G289" s="142">
        <f>IF($C289&lt;=Strambio!$D$38*Strambio!$D$39,$K288*$E289/Strambio!$D$38,0)</f>
        <v>0</v>
      </c>
      <c r="H289" s="142">
        <f>IF($C289&lt;=Strambio!$D$38*Strambio!$D$39,$F289-$G289,0)</f>
        <v>0</v>
      </c>
      <c r="I289" s="145">
        <f>SUMIFS(Strambio!$D:$D,Strambio!$B:$B,"Mutuo1",Strambio!$C:$C,"Rimborso",Strambio!$E:$E,"&lt;="&amp;$D289,Strambio!$F:$F,"&gt;="&amp;$D289)</f>
        <v>0</v>
      </c>
      <c r="J289" s="143">
        <f>IF($C289&lt;=Strambio!$D$38*Strambio!$D$39,H289+I289,0)</f>
        <v>0</v>
      </c>
      <c r="K289" s="142">
        <f>IF($C289&lt;=Strambio!$D$38*Strambio!$D$39,($K288-$H289-$I289),0)</f>
        <v>0</v>
      </c>
      <c r="L289" s="144">
        <v>0</v>
      </c>
      <c r="M289" s="143">
        <f>IF($C289&lt;=Strambio!$D$38*Strambio!$D$39,$G289+$L289,0)</f>
        <v>0</v>
      </c>
      <c r="N289" s="142">
        <f>IF($C289&lt;=Strambio!$D$38*Strambio!$D$39,$N288+L289+$G289,0)</f>
        <v>0</v>
      </c>
      <c r="O289" s="141">
        <f>IF($C289&lt;=Strambio!$D$38*Strambio!$D$39,Strambio!$D$41,0)</f>
        <v>0</v>
      </c>
      <c r="P289" s="140">
        <f>IF($C289&lt;=Strambio!$D$38*Strambio!$D$39,($F289+$L289+O$10),0)</f>
        <v>0</v>
      </c>
    </row>
    <row r="290" spans="1:16" x14ac:dyDescent="0.75">
      <c r="A290" s="139">
        <f t="shared" si="12"/>
        <v>2048</v>
      </c>
      <c r="B290" s="149">
        <f t="shared" si="13"/>
        <v>24</v>
      </c>
      <c r="C290" s="148">
        <f t="shared" si="14"/>
        <v>281</v>
      </c>
      <c r="D290" s="147">
        <f>EDATE(Strambio!$D$40,$C290-1)</f>
        <v>54237</v>
      </c>
      <c r="E290" s="146">
        <f>SUMIFS(Strambio!$D:$D,Strambio!$B:$B,"Mutuo1",Strambio!$C:$C,"Tasso",Strambio!$E:$E,"&lt;="&amp;$D290,Strambio!$F:$F,"&gt;="&amp;$D290)</f>
        <v>0</v>
      </c>
      <c r="F290" s="140">
        <f>IF($C290&lt;=Strambio!$D$38*Strambio!$D$39,PMT($E290/Strambio!$D$38,Strambio!$D$38*Strambio!$D$39-$C289,-$K289),0)</f>
        <v>0</v>
      </c>
      <c r="G290" s="142">
        <f>IF($C290&lt;=Strambio!$D$38*Strambio!$D$39,$K289*$E290/Strambio!$D$38,0)</f>
        <v>0</v>
      </c>
      <c r="H290" s="142">
        <f>IF($C290&lt;=Strambio!$D$38*Strambio!$D$39,$F290-$G290,0)</f>
        <v>0</v>
      </c>
      <c r="I290" s="145">
        <f>SUMIFS(Strambio!$D:$D,Strambio!$B:$B,"Mutuo1",Strambio!$C:$C,"Rimborso",Strambio!$E:$E,"&lt;="&amp;$D290,Strambio!$F:$F,"&gt;="&amp;$D290)</f>
        <v>0</v>
      </c>
      <c r="J290" s="143">
        <f>IF($C290&lt;=Strambio!$D$38*Strambio!$D$39,H290+I290,0)</f>
        <v>0</v>
      </c>
      <c r="K290" s="142">
        <f>IF($C290&lt;=Strambio!$D$38*Strambio!$D$39,($K289-$H290-$I290),0)</f>
        <v>0</v>
      </c>
      <c r="L290" s="144">
        <v>0</v>
      </c>
      <c r="M290" s="143">
        <f>IF($C290&lt;=Strambio!$D$38*Strambio!$D$39,$G290+$L290,0)</f>
        <v>0</v>
      </c>
      <c r="N290" s="142">
        <f>IF($C290&lt;=Strambio!$D$38*Strambio!$D$39,$N289+L290+$G290,0)</f>
        <v>0</v>
      </c>
      <c r="O290" s="141">
        <f>IF($C290&lt;=Strambio!$D$38*Strambio!$D$39,Strambio!$D$41,0)</f>
        <v>0</v>
      </c>
      <c r="P290" s="140">
        <f>IF($C290&lt;=Strambio!$D$38*Strambio!$D$39,($F290+$L290+O$10),0)</f>
        <v>0</v>
      </c>
    </row>
    <row r="291" spans="1:16" x14ac:dyDescent="0.75">
      <c r="A291" s="139">
        <f t="shared" si="12"/>
        <v>2048</v>
      </c>
      <c r="B291" s="149">
        <f t="shared" si="13"/>
        <v>24</v>
      </c>
      <c r="C291" s="148">
        <f t="shared" si="14"/>
        <v>282</v>
      </c>
      <c r="D291" s="147">
        <f>EDATE(Strambio!$D$40,$C291-1)</f>
        <v>54267</v>
      </c>
      <c r="E291" s="146">
        <f>SUMIFS(Strambio!$D:$D,Strambio!$B:$B,"Mutuo1",Strambio!$C:$C,"Tasso",Strambio!$E:$E,"&lt;="&amp;$D291,Strambio!$F:$F,"&gt;="&amp;$D291)</f>
        <v>0</v>
      </c>
      <c r="F291" s="140">
        <f>IF($C291&lt;=Strambio!$D$38*Strambio!$D$39,PMT($E291/Strambio!$D$38,Strambio!$D$38*Strambio!$D$39-$C290,-$K290),0)</f>
        <v>0</v>
      </c>
      <c r="G291" s="142">
        <f>IF($C291&lt;=Strambio!$D$38*Strambio!$D$39,$K290*$E291/Strambio!$D$38,0)</f>
        <v>0</v>
      </c>
      <c r="H291" s="142">
        <f>IF($C291&lt;=Strambio!$D$38*Strambio!$D$39,$F291-$G291,0)</f>
        <v>0</v>
      </c>
      <c r="I291" s="145">
        <f>SUMIFS(Strambio!$D:$D,Strambio!$B:$B,"Mutuo1",Strambio!$C:$C,"Rimborso",Strambio!$E:$E,"&lt;="&amp;$D291,Strambio!$F:$F,"&gt;="&amp;$D291)</f>
        <v>0</v>
      </c>
      <c r="J291" s="143">
        <f>IF($C291&lt;=Strambio!$D$38*Strambio!$D$39,H291+I291,0)</f>
        <v>0</v>
      </c>
      <c r="K291" s="142">
        <f>IF($C291&lt;=Strambio!$D$38*Strambio!$D$39,($K290-$H291-$I291),0)</f>
        <v>0</v>
      </c>
      <c r="L291" s="144">
        <v>0</v>
      </c>
      <c r="M291" s="143">
        <f>IF($C291&lt;=Strambio!$D$38*Strambio!$D$39,$G291+$L291,0)</f>
        <v>0</v>
      </c>
      <c r="N291" s="142">
        <f>IF($C291&lt;=Strambio!$D$38*Strambio!$D$39,$N290+L291+$G291,0)</f>
        <v>0</v>
      </c>
      <c r="O291" s="141">
        <f>IF($C291&lt;=Strambio!$D$38*Strambio!$D$39,Strambio!$D$41,0)</f>
        <v>0</v>
      </c>
      <c r="P291" s="140">
        <f>IF($C291&lt;=Strambio!$D$38*Strambio!$D$39,($F291+$L291+O$10),0)</f>
        <v>0</v>
      </c>
    </row>
    <row r="292" spans="1:16" x14ac:dyDescent="0.75">
      <c r="A292" s="139">
        <f t="shared" si="12"/>
        <v>2048</v>
      </c>
      <c r="B292" s="149">
        <f t="shared" si="13"/>
        <v>24</v>
      </c>
      <c r="C292" s="148">
        <f t="shared" si="14"/>
        <v>283</v>
      </c>
      <c r="D292" s="147">
        <f>EDATE(Strambio!$D$40,$C292-1)</f>
        <v>54298</v>
      </c>
      <c r="E292" s="146">
        <f>SUMIFS(Strambio!$D:$D,Strambio!$B:$B,"Mutuo1",Strambio!$C:$C,"Tasso",Strambio!$E:$E,"&lt;="&amp;$D292,Strambio!$F:$F,"&gt;="&amp;$D292)</f>
        <v>0</v>
      </c>
      <c r="F292" s="140">
        <f>IF($C292&lt;=Strambio!$D$38*Strambio!$D$39,PMT($E292/Strambio!$D$38,Strambio!$D$38*Strambio!$D$39-$C291,-$K291),0)</f>
        <v>0</v>
      </c>
      <c r="G292" s="142">
        <f>IF($C292&lt;=Strambio!$D$38*Strambio!$D$39,$K291*$E292/Strambio!$D$38,0)</f>
        <v>0</v>
      </c>
      <c r="H292" s="142">
        <f>IF($C292&lt;=Strambio!$D$38*Strambio!$D$39,$F292-$G292,0)</f>
        <v>0</v>
      </c>
      <c r="I292" s="145">
        <f>SUMIFS(Strambio!$D:$D,Strambio!$B:$B,"Mutuo1",Strambio!$C:$C,"Rimborso",Strambio!$E:$E,"&lt;="&amp;$D292,Strambio!$F:$F,"&gt;="&amp;$D292)</f>
        <v>0</v>
      </c>
      <c r="J292" s="143">
        <f>IF($C292&lt;=Strambio!$D$38*Strambio!$D$39,H292+I292,0)</f>
        <v>0</v>
      </c>
      <c r="K292" s="142">
        <f>IF($C292&lt;=Strambio!$D$38*Strambio!$D$39,($K291-$H292-$I292),0)</f>
        <v>0</v>
      </c>
      <c r="L292" s="144">
        <v>0</v>
      </c>
      <c r="M292" s="143">
        <f>IF($C292&lt;=Strambio!$D$38*Strambio!$D$39,$G292+$L292,0)</f>
        <v>0</v>
      </c>
      <c r="N292" s="142">
        <f>IF($C292&lt;=Strambio!$D$38*Strambio!$D$39,$N291+L292+$G292,0)</f>
        <v>0</v>
      </c>
      <c r="O292" s="141">
        <f>IF($C292&lt;=Strambio!$D$38*Strambio!$D$39,Strambio!$D$41,0)</f>
        <v>0</v>
      </c>
      <c r="P292" s="140">
        <f>IF($C292&lt;=Strambio!$D$38*Strambio!$D$39,($F292+$L292+O$10),0)</f>
        <v>0</v>
      </c>
    </row>
    <row r="293" spans="1:16" x14ac:dyDescent="0.75">
      <c r="A293" s="139">
        <f t="shared" si="12"/>
        <v>2048</v>
      </c>
      <c r="B293" s="149">
        <f t="shared" si="13"/>
        <v>24</v>
      </c>
      <c r="C293" s="148">
        <f t="shared" si="14"/>
        <v>284</v>
      </c>
      <c r="D293" s="147">
        <f>EDATE(Strambio!$D$40,$C293-1)</f>
        <v>54329</v>
      </c>
      <c r="E293" s="146">
        <f>SUMIFS(Strambio!$D:$D,Strambio!$B:$B,"Mutuo1",Strambio!$C:$C,"Tasso",Strambio!$E:$E,"&lt;="&amp;$D293,Strambio!$F:$F,"&gt;="&amp;$D293)</f>
        <v>0</v>
      </c>
      <c r="F293" s="140">
        <f>IF($C293&lt;=Strambio!$D$38*Strambio!$D$39,PMT($E293/Strambio!$D$38,Strambio!$D$38*Strambio!$D$39-$C292,-$K292),0)</f>
        <v>0</v>
      </c>
      <c r="G293" s="142">
        <f>IF($C293&lt;=Strambio!$D$38*Strambio!$D$39,$K292*$E293/Strambio!$D$38,0)</f>
        <v>0</v>
      </c>
      <c r="H293" s="142">
        <f>IF($C293&lt;=Strambio!$D$38*Strambio!$D$39,$F293-$G293,0)</f>
        <v>0</v>
      </c>
      <c r="I293" s="145">
        <f>SUMIFS(Strambio!$D:$D,Strambio!$B:$B,"Mutuo1",Strambio!$C:$C,"Rimborso",Strambio!$E:$E,"&lt;="&amp;$D293,Strambio!$F:$F,"&gt;="&amp;$D293)</f>
        <v>0</v>
      </c>
      <c r="J293" s="143">
        <f>IF($C293&lt;=Strambio!$D$38*Strambio!$D$39,H293+I293,0)</f>
        <v>0</v>
      </c>
      <c r="K293" s="142">
        <f>IF($C293&lt;=Strambio!$D$38*Strambio!$D$39,($K292-$H293-$I293),0)</f>
        <v>0</v>
      </c>
      <c r="L293" s="144">
        <v>0</v>
      </c>
      <c r="M293" s="143">
        <f>IF($C293&lt;=Strambio!$D$38*Strambio!$D$39,$G293+$L293,0)</f>
        <v>0</v>
      </c>
      <c r="N293" s="142">
        <f>IF($C293&lt;=Strambio!$D$38*Strambio!$D$39,$N292+L293+$G293,0)</f>
        <v>0</v>
      </c>
      <c r="O293" s="141">
        <f>IF($C293&lt;=Strambio!$D$38*Strambio!$D$39,Strambio!$D$41,0)</f>
        <v>0</v>
      </c>
      <c r="P293" s="140">
        <f>IF($C293&lt;=Strambio!$D$38*Strambio!$D$39,($F293+$L293+O$10),0)</f>
        <v>0</v>
      </c>
    </row>
    <row r="294" spans="1:16" x14ac:dyDescent="0.75">
      <c r="A294" s="139">
        <f t="shared" si="12"/>
        <v>2048</v>
      </c>
      <c r="B294" s="149">
        <f t="shared" si="13"/>
        <v>24</v>
      </c>
      <c r="C294" s="148">
        <f t="shared" si="14"/>
        <v>285</v>
      </c>
      <c r="D294" s="147">
        <f>EDATE(Strambio!$D$40,$C294-1)</f>
        <v>54359</v>
      </c>
      <c r="E294" s="146">
        <f>SUMIFS(Strambio!$D:$D,Strambio!$B:$B,"Mutuo1",Strambio!$C:$C,"Tasso",Strambio!$E:$E,"&lt;="&amp;$D294,Strambio!$F:$F,"&gt;="&amp;$D294)</f>
        <v>0</v>
      </c>
      <c r="F294" s="140">
        <f>IF($C294&lt;=Strambio!$D$38*Strambio!$D$39,PMT($E294/Strambio!$D$38,Strambio!$D$38*Strambio!$D$39-$C293,-$K293),0)</f>
        <v>0</v>
      </c>
      <c r="G294" s="142">
        <f>IF($C294&lt;=Strambio!$D$38*Strambio!$D$39,$K293*$E294/Strambio!$D$38,0)</f>
        <v>0</v>
      </c>
      <c r="H294" s="142">
        <f>IF($C294&lt;=Strambio!$D$38*Strambio!$D$39,$F294-$G294,0)</f>
        <v>0</v>
      </c>
      <c r="I294" s="145">
        <f>SUMIFS(Strambio!$D:$D,Strambio!$B:$B,"Mutuo1",Strambio!$C:$C,"Rimborso",Strambio!$E:$E,"&lt;="&amp;$D294,Strambio!$F:$F,"&gt;="&amp;$D294)</f>
        <v>0</v>
      </c>
      <c r="J294" s="143">
        <f>IF($C294&lt;=Strambio!$D$38*Strambio!$D$39,H294+I294,0)</f>
        <v>0</v>
      </c>
      <c r="K294" s="142">
        <f>IF($C294&lt;=Strambio!$D$38*Strambio!$D$39,($K293-$H294-$I294),0)</f>
        <v>0</v>
      </c>
      <c r="L294" s="144">
        <v>0</v>
      </c>
      <c r="M294" s="143">
        <f>IF($C294&lt;=Strambio!$D$38*Strambio!$D$39,$G294+$L294,0)</f>
        <v>0</v>
      </c>
      <c r="N294" s="142">
        <f>IF($C294&lt;=Strambio!$D$38*Strambio!$D$39,$N293+L294+$G294,0)</f>
        <v>0</v>
      </c>
      <c r="O294" s="141">
        <f>IF($C294&lt;=Strambio!$D$38*Strambio!$D$39,Strambio!$D$41,0)</f>
        <v>0</v>
      </c>
      <c r="P294" s="140">
        <f>IF($C294&lt;=Strambio!$D$38*Strambio!$D$39,($F294+$L294+O$10),0)</f>
        <v>0</v>
      </c>
    </row>
    <row r="295" spans="1:16" x14ac:dyDescent="0.75">
      <c r="A295" s="139">
        <f t="shared" si="12"/>
        <v>2048</v>
      </c>
      <c r="B295" s="149">
        <f t="shared" si="13"/>
        <v>24</v>
      </c>
      <c r="C295" s="148">
        <f t="shared" si="14"/>
        <v>286</v>
      </c>
      <c r="D295" s="147">
        <f>EDATE(Strambio!$D$40,$C295-1)</f>
        <v>54390</v>
      </c>
      <c r="E295" s="146">
        <f>SUMIFS(Strambio!$D:$D,Strambio!$B:$B,"Mutuo1",Strambio!$C:$C,"Tasso",Strambio!$E:$E,"&lt;="&amp;$D295,Strambio!$F:$F,"&gt;="&amp;$D295)</f>
        <v>0</v>
      </c>
      <c r="F295" s="140">
        <f>IF($C295&lt;=Strambio!$D$38*Strambio!$D$39,PMT($E295/Strambio!$D$38,Strambio!$D$38*Strambio!$D$39-$C294,-$K294),0)</f>
        <v>0</v>
      </c>
      <c r="G295" s="142">
        <f>IF($C295&lt;=Strambio!$D$38*Strambio!$D$39,$K294*$E295/Strambio!$D$38,0)</f>
        <v>0</v>
      </c>
      <c r="H295" s="142">
        <f>IF($C295&lt;=Strambio!$D$38*Strambio!$D$39,$F295-$G295,0)</f>
        <v>0</v>
      </c>
      <c r="I295" s="145">
        <f>SUMIFS(Strambio!$D:$D,Strambio!$B:$B,"Mutuo1",Strambio!$C:$C,"Rimborso",Strambio!$E:$E,"&lt;="&amp;$D295,Strambio!$F:$F,"&gt;="&amp;$D295)</f>
        <v>0</v>
      </c>
      <c r="J295" s="143">
        <f>IF($C295&lt;=Strambio!$D$38*Strambio!$D$39,H295+I295,0)</f>
        <v>0</v>
      </c>
      <c r="K295" s="142">
        <f>IF($C295&lt;=Strambio!$D$38*Strambio!$D$39,($K294-$H295-$I295),0)</f>
        <v>0</v>
      </c>
      <c r="L295" s="144">
        <v>0</v>
      </c>
      <c r="M295" s="143">
        <f>IF($C295&lt;=Strambio!$D$38*Strambio!$D$39,$G295+$L295,0)</f>
        <v>0</v>
      </c>
      <c r="N295" s="142">
        <f>IF($C295&lt;=Strambio!$D$38*Strambio!$D$39,$N294+L295+$G295,0)</f>
        <v>0</v>
      </c>
      <c r="O295" s="141">
        <f>IF($C295&lt;=Strambio!$D$38*Strambio!$D$39,Strambio!$D$41,0)</f>
        <v>0</v>
      </c>
      <c r="P295" s="140">
        <f>IF($C295&lt;=Strambio!$D$38*Strambio!$D$39,($F295+$L295+O$10),0)</f>
        <v>0</v>
      </c>
    </row>
    <row r="296" spans="1:16" x14ac:dyDescent="0.75">
      <c r="A296" s="139">
        <f t="shared" si="12"/>
        <v>2048</v>
      </c>
      <c r="B296" s="149">
        <f t="shared" si="13"/>
        <v>24</v>
      </c>
      <c r="C296" s="148">
        <f t="shared" si="14"/>
        <v>287</v>
      </c>
      <c r="D296" s="147">
        <f>EDATE(Strambio!$D$40,$C296-1)</f>
        <v>54420</v>
      </c>
      <c r="E296" s="146">
        <f>SUMIFS(Strambio!$D:$D,Strambio!$B:$B,"Mutuo1",Strambio!$C:$C,"Tasso",Strambio!$E:$E,"&lt;="&amp;$D296,Strambio!$F:$F,"&gt;="&amp;$D296)</f>
        <v>0</v>
      </c>
      <c r="F296" s="140">
        <f>IF($C296&lt;=Strambio!$D$38*Strambio!$D$39,PMT($E296/Strambio!$D$38,Strambio!$D$38*Strambio!$D$39-$C295,-$K295),0)</f>
        <v>0</v>
      </c>
      <c r="G296" s="142">
        <f>IF($C296&lt;=Strambio!$D$38*Strambio!$D$39,$K295*$E296/Strambio!$D$38,0)</f>
        <v>0</v>
      </c>
      <c r="H296" s="142">
        <f>IF($C296&lt;=Strambio!$D$38*Strambio!$D$39,$F296-$G296,0)</f>
        <v>0</v>
      </c>
      <c r="I296" s="145">
        <f>SUMIFS(Strambio!$D:$D,Strambio!$B:$B,"Mutuo1",Strambio!$C:$C,"Rimborso",Strambio!$E:$E,"&lt;="&amp;$D296,Strambio!$F:$F,"&gt;="&amp;$D296)</f>
        <v>0</v>
      </c>
      <c r="J296" s="143">
        <f>IF($C296&lt;=Strambio!$D$38*Strambio!$D$39,H296+I296,0)</f>
        <v>0</v>
      </c>
      <c r="K296" s="142">
        <f>IF($C296&lt;=Strambio!$D$38*Strambio!$D$39,($K295-$H296-$I296),0)</f>
        <v>0</v>
      </c>
      <c r="L296" s="144">
        <v>0</v>
      </c>
      <c r="M296" s="143">
        <f>IF($C296&lt;=Strambio!$D$38*Strambio!$D$39,$G296+$L296,0)</f>
        <v>0</v>
      </c>
      <c r="N296" s="142">
        <f>IF($C296&lt;=Strambio!$D$38*Strambio!$D$39,$N295+L296+$G296,0)</f>
        <v>0</v>
      </c>
      <c r="O296" s="141">
        <f>IF($C296&lt;=Strambio!$D$38*Strambio!$D$39,Strambio!$D$41,0)</f>
        <v>0</v>
      </c>
      <c r="P296" s="140">
        <f>IF($C296&lt;=Strambio!$D$38*Strambio!$D$39,($F296+$L296+O$10),0)</f>
        <v>0</v>
      </c>
    </row>
    <row r="297" spans="1:16" x14ac:dyDescent="0.75">
      <c r="A297" s="139">
        <f t="shared" si="12"/>
        <v>2049</v>
      </c>
      <c r="B297" s="149">
        <f t="shared" si="13"/>
        <v>24</v>
      </c>
      <c r="C297" s="148">
        <f t="shared" si="14"/>
        <v>288</v>
      </c>
      <c r="D297" s="147">
        <f>EDATE(Strambio!$D$40,$C297-1)</f>
        <v>54451</v>
      </c>
      <c r="E297" s="146">
        <f>SUMIFS(Strambio!$D:$D,Strambio!$B:$B,"Mutuo1",Strambio!$C:$C,"Tasso",Strambio!$E:$E,"&lt;="&amp;$D297,Strambio!$F:$F,"&gt;="&amp;$D297)</f>
        <v>0</v>
      </c>
      <c r="F297" s="140">
        <f>IF($C297&lt;=Strambio!$D$38*Strambio!$D$39,PMT($E297/Strambio!$D$38,Strambio!$D$38*Strambio!$D$39-$C296,-$K296),0)</f>
        <v>0</v>
      </c>
      <c r="G297" s="142">
        <f>IF($C297&lt;=Strambio!$D$38*Strambio!$D$39,$K296*$E297/Strambio!$D$38,0)</f>
        <v>0</v>
      </c>
      <c r="H297" s="142">
        <f>IF($C297&lt;=Strambio!$D$38*Strambio!$D$39,$F297-$G297,0)</f>
        <v>0</v>
      </c>
      <c r="I297" s="145">
        <f>SUMIFS(Strambio!$D:$D,Strambio!$B:$B,"Mutuo1",Strambio!$C:$C,"Rimborso",Strambio!$E:$E,"&lt;="&amp;$D297,Strambio!$F:$F,"&gt;="&amp;$D297)</f>
        <v>0</v>
      </c>
      <c r="J297" s="143">
        <f>IF($C297&lt;=Strambio!$D$38*Strambio!$D$39,H297+I297,0)</f>
        <v>0</v>
      </c>
      <c r="K297" s="142">
        <f>IF($C297&lt;=Strambio!$D$38*Strambio!$D$39,($K296-$H297-$I297),0)</f>
        <v>0</v>
      </c>
      <c r="L297" s="144">
        <v>0</v>
      </c>
      <c r="M297" s="143">
        <f>IF($C297&lt;=Strambio!$D$38*Strambio!$D$39,$G297+$L297,0)</f>
        <v>0</v>
      </c>
      <c r="N297" s="142">
        <f>IF($C297&lt;=Strambio!$D$38*Strambio!$D$39,$N296+L297+$G297,0)</f>
        <v>0</v>
      </c>
      <c r="O297" s="141">
        <f>IF($C297&lt;=Strambio!$D$38*Strambio!$D$39,Strambio!$D$41,0)</f>
        <v>0</v>
      </c>
      <c r="P297" s="140">
        <f>IF($C297&lt;=Strambio!$D$38*Strambio!$D$39,($F297+$L297+O$10),0)</f>
        <v>0</v>
      </c>
    </row>
    <row r="298" spans="1:16" x14ac:dyDescent="0.75">
      <c r="A298" s="139">
        <f t="shared" si="12"/>
        <v>2049</v>
      </c>
      <c r="B298" s="149">
        <f t="shared" si="13"/>
        <v>25</v>
      </c>
      <c r="C298" s="148">
        <f t="shared" si="14"/>
        <v>289</v>
      </c>
      <c r="D298" s="147">
        <f>EDATE(Strambio!$D$40,$C298-1)</f>
        <v>54482</v>
      </c>
      <c r="E298" s="146">
        <f>SUMIFS(Strambio!$D:$D,Strambio!$B:$B,"Mutuo1",Strambio!$C:$C,"Tasso",Strambio!$E:$E,"&lt;="&amp;$D298,Strambio!$F:$F,"&gt;="&amp;$D298)</f>
        <v>0</v>
      </c>
      <c r="F298" s="140">
        <f>IF($C298&lt;=Strambio!$D$38*Strambio!$D$39,PMT($E298/Strambio!$D$38,Strambio!$D$38*Strambio!$D$39-$C297,-$K297),0)</f>
        <v>0</v>
      </c>
      <c r="G298" s="142">
        <f>IF($C298&lt;=Strambio!$D$38*Strambio!$D$39,$K297*$E298/Strambio!$D$38,0)</f>
        <v>0</v>
      </c>
      <c r="H298" s="142">
        <f>IF($C298&lt;=Strambio!$D$38*Strambio!$D$39,$F298-$G298,0)</f>
        <v>0</v>
      </c>
      <c r="I298" s="145">
        <f>SUMIFS(Strambio!$D:$D,Strambio!$B:$B,"Mutuo1",Strambio!$C:$C,"Rimborso",Strambio!$E:$E,"&lt;="&amp;$D298,Strambio!$F:$F,"&gt;="&amp;$D298)</f>
        <v>0</v>
      </c>
      <c r="J298" s="143">
        <f>IF($C298&lt;=Strambio!$D$38*Strambio!$D$39,H298+I298,0)</f>
        <v>0</v>
      </c>
      <c r="K298" s="142">
        <f>IF($C298&lt;=Strambio!$D$38*Strambio!$D$39,($K297-$H298-$I298),0)</f>
        <v>0</v>
      </c>
      <c r="L298" s="144">
        <v>0</v>
      </c>
      <c r="M298" s="143">
        <f>IF($C298&lt;=Strambio!$D$38*Strambio!$D$39,$G298+$L298,0)</f>
        <v>0</v>
      </c>
      <c r="N298" s="142">
        <f>IF($C298&lt;=Strambio!$D$38*Strambio!$D$39,$N297+L298+$G298,0)</f>
        <v>0</v>
      </c>
      <c r="O298" s="141">
        <f>IF($C298&lt;=Strambio!$D$38*Strambio!$D$39,Strambio!$D$41,0)</f>
        <v>0</v>
      </c>
      <c r="P298" s="140">
        <f>IF($C298&lt;=Strambio!$D$38*Strambio!$D$39,($F298+$L298+O$10),0)</f>
        <v>0</v>
      </c>
    </row>
    <row r="299" spans="1:16" x14ac:dyDescent="0.75">
      <c r="A299" s="139">
        <f t="shared" si="12"/>
        <v>2049</v>
      </c>
      <c r="B299" s="149">
        <f t="shared" si="13"/>
        <v>25</v>
      </c>
      <c r="C299" s="148">
        <f t="shared" si="14"/>
        <v>290</v>
      </c>
      <c r="D299" s="147">
        <f>EDATE(Strambio!$D$40,$C299-1)</f>
        <v>54510</v>
      </c>
      <c r="E299" s="146">
        <f>SUMIFS(Strambio!$D:$D,Strambio!$B:$B,"Mutuo1",Strambio!$C:$C,"Tasso",Strambio!$E:$E,"&lt;="&amp;$D299,Strambio!$F:$F,"&gt;="&amp;$D299)</f>
        <v>0</v>
      </c>
      <c r="F299" s="140">
        <f>IF($C299&lt;=Strambio!$D$38*Strambio!$D$39,PMT($E299/Strambio!$D$38,Strambio!$D$38*Strambio!$D$39-$C298,-$K298),0)</f>
        <v>0</v>
      </c>
      <c r="G299" s="142">
        <f>IF($C299&lt;=Strambio!$D$38*Strambio!$D$39,$K298*$E299/Strambio!$D$38,0)</f>
        <v>0</v>
      </c>
      <c r="H299" s="142">
        <f>IF($C299&lt;=Strambio!$D$38*Strambio!$D$39,$F299-$G299,0)</f>
        <v>0</v>
      </c>
      <c r="I299" s="145">
        <f>SUMIFS(Strambio!$D:$D,Strambio!$B:$B,"Mutuo1",Strambio!$C:$C,"Rimborso",Strambio!$E:$E,"&lt;="&amp;$D299,Strambio!$F:$F,"&gt;="&amp;$D299)</f>
        <v>0</v>
      </c>
      <c r="J299" s="143">
        <f>IF($C299&lt;=Strambio!$D$38*Strambio!$D$39,H299+I299,0)</f>
        <v>0</v>
      </c>
      <c r="K299" s="142">
        <f>IF($C299&lt;=Strambio!$D$38*Strambio!$D$39,($K298-$H299-$I299),0)</f>
        <v>0</v>
      </c>
      <c r="L299" s="144">
        <v>0</v>
      </c>
      <c r="M299" s="143">
        <f>IF($C299&lt;=Strambio!$D$38*Strambio!$D$39,$G299+$L299,0)</f>
        <v>0</v>
      </c>
      <c r="N299" s="142">
        <f>IF($C299&lt;=Strambio!$D$38*Strambio!$D$39,$N298+L299+$G299,0)</f>
        <v>0</v>
      </c>
      <c r="O299" s="141">
        <f>IF($C299&lt;=Strambio!$D$38*Strambio!$D$39,Strambio!$D$41,0)</f>
        <v>0</v>
      </c>
      <c r="P299" s="140">
        <f>IF($C299&lt;=Strambio!$D$38*Strambio!$D$39,($F299+$L299+O$10),0)</f>
        <v>0</v>
      </c>
    </row>
    <row r="300" spans="1:16" x14ac:dyDescent="0.75">
      <c r="A300" s="139">
        <f t="shared" si="12"/>
        <v>2049</v>
      </c>
      <c r="B300" s="149">
        <f t="shared" si="13"/>
        <v>25</v>
      </c>
      <c r="C300" s="148">
        <f t="shared" si="14"/>
        <v>291</v>
      </c>
      <c r="D300" s="147">
        <f>EDATE(Strambio!$D$40,$C300-1)</f>
        <v>54541</v>
      </c>
      <c r="E300" s="146">
        <f>SUMIFS(Strambio!$D:$D,Strambio!$B:$B,"Mutuo1",Strambio!$C:$C,"Tasso",Strambio!$E:$E,"&lt;="&amp;$D300,Strambio!$F:$F,"&gt;="&amp;$D300)</f>
        <v>0</v>
      </c>
      <c r="F300" s="140">
        <f>IF($C300&lt;=Strambio!$D$38*Strambio!$D$39,PMT($E300/Strambio!$D$38,Strambio!$D$38*Strambio!$D$39-$C299,-$K299),0)</f>
        <v>0</v>
      </c>
      <c r="G300" s="142">
        <f>IF($C300&lt;=Strambio!$D$38*Strambio!$D$39,$K299*$E300/Strambio!$D$38,0)</f>
        <v>0</v>
      </c>
      <c r="H300" s="142">
        <f>IF($C300&lt;=Strambio!$D$38*Strambio!$D$39,$F300-$G300,0)</f>
        <v>0</v>
      </c>
      <c r="I300" s="145">
        <f>SUMIFS(Strambio!$D:$D,Strambio!$B:$B,"Mutuo1",Strambio!$C:$C,"Rimborso",Strambio!$E:$E,"&lt;="&amp;$D300,Strambio!$F:$F,"&gt;="&amp;$D300)</f>
        <v>0</v>
      </c>
      <c r="J300" s="143">
        <f>IF($C300&lt;=Strambio!$D$38*Strambio!$D$39,H300+I300,0)</f>
        <v>0</v>
      </c>
      <c r="K300" s="142">
        <f>IF($C300&lt;=Strambio!$D$38*Strambio!$D$39,($K299-$H300-$I300),0)</f>
        <v>0</v>
      </c>
      <c r="L300" s="144">
        <v>0</v>
      </c>
      <c r="M300" s="143">
        <f>IF($C300&lt;=Strambio!$D$38*Strambio!$D$39,$G300+$L300,0)</f>
        <v>0</v>
      </c>
      <c r="N300" s="142">
        <f>IF($C300&lt;=Strambio!$D$38*Strambio!$D$39,$N299+L300+$G300,0)</f>
        <v>0</v>
      </c>
      <c r="O300" s="141">
        <f>IF($C300&lt;=Strambio!$D$38*Strambio!$D$39,Strambio!$D$41,0)</f>
        <v>0</v>
      </c>
      <c r="P300" s="140">
        <f>IF($C300&lt;=Strambio!$D$38*Strambio!$D$39,($F300+$L300+O$10),0)</f>
        <v>0</v>
      </c>
    </row>
    <row r="301" spans="1:16" x14ac:dyDescent="0.75">
      <c r="A301" s="139">
        <f t="shared" si="12"/>
        <v>2049</v>
      </c>
      <c r="B301" s="149">
        <f t="shared" si="13"/>
        <v>25</v>
      </c>
      <c r="C301" s="148">
        <f t="shared" si="14"/>
        <v>292</v>
      </c>
      <c r="D301" s="147">
        <f>EDATE(Strambio!$D$40,$C301-1)</f>
        <v>54571</v>
      </c>
      <c r="E301" s="146">
        <f>SUMIFS(Strambio!$D:$D,Strambio!$B:$B,"Mutuo1",Strambio!$C:$C,"Tasso",Strambio!$E:$E,"&lt;="&amp;$D301,Strambio!$F:$F,"&gt;="&amp;$D301)</f>
        <v>0</v>
      </c>
      <c r="F301" s="140">
        <f>IF($C301&lt;=Strambio!$D$38*Strambio!$D$39,PMT($E301/Strambio!$D$38,Strambio!$D$38*Strambio!$D$39-$C300,-$K300),0)</f>
        <v>0</v>
      </c>
      <c r="G301" s="142">
        <f>IF($C301&lt;=Strambio!$D$38*Strambio!$D$39,$K300*$E301/Strambio!$D$38,0)</f>
        <v>0</v>
      </c>
      <c r="H301" s="142">
        <f>IF($C301&lt;=Strambio!$D$38*Strambio!$D$39,$F301-$G301,0)</f>
        <v>0</v>
      </c>
      <c r="I301" s="145">
        <f>SUMIFS(Strambio!$D:$D,Strambio!$B:$B,"Mutuo1",Strambio!$C:$C,"Rimborso",Strambio!$E:$E,"&lt;="&amp;$D301,Strambio!$F:$F,"&gt;="&amp;$D301)</f>
        <v>0</v>
      </c>
      <c r="J301" s="143">
        <f>IF($C301&lt;=Strambio!$D$38*Strambio!$D$39,H301+I301,0)</f>
        <v>0</v>
      </c>
      <c r="K301" s="142">
        <f>IF($C301&lt;=Strambio!$D$38*Strambio!$D$39,($K300-$H301-$I301),0)</f>
        <v>0</v>
      </c>
      <c r="L301" s="144">
        <v>0</v>
      </c>
      <c r="M301" s="143">
        <f>IF($C301&lt;=Strambio!$D$38*Strambio!$D$39,$G301+$L301,0)</f>
        <v>0</v>
      </c>
      <c r="N301" s="142">
        <f>IF($C301&lt;=Strambio!$D$38*Strambio!$D$39,$N300+L301+$G301,0)</f>
        <v>0</v>
      </c>
      <c r="O301" s="141">
        <f>IF($C301&lt;=Strambio!$D$38*Strambio!$D$39,Strambio!$D$41,0)</f>
        <v>0</v>
      </c>
      <c r="P301" s="140">
        <f>IF($C301&lt;=Strambio!$D$38*Strambio!$D$39,($F301+$L301+O$10),0)</f>
        <v>0</v>
      </c>
    </row>
    <row r="302" spans="1:16" x14ac:dyDescent="0.75">
      <c r="A302" s="139">
        <f t="shared" si="12"/>
        <v>2049</v>
      </c>
      <c r="B302" s="149">
        <f t="shared" si="13"/>
        <v>25</v>
      </c>
      <c r="C302" s="148">
        <f t="shared" si="14"/>
        <v>293</v>
      </c>
      <c r="D302" s="147">
        <f>EDATE(Strambio!$D$40,$C302-1)</f>
        <v>54602</v>
      </c>
      <c r="E302" s="146">
        <f>SUMIFS(Strambio!$D:$D,Strambio!$B:$B,"Mutuo1",Strambio!$C:$C,"Tasso",Strambio!$E:$E,"&lt;="&amp;$D302,Strambio!$F:$F,"&gt;="&amp;$D302)</f>
        <v>0</v>
      </c>
      <c r="F302" s="140">
        <f>IF($C302&lt;=Strambio!$D$38*Strambio!$D$39,PMT($E302/Strambio!$D$38,Strambio!$D$38*Strambio!$D$39-$C301,-$K301),0)</f>
        <v>0</v>
      </c>
      <c r="G302" s="142">
        <f>IF($C302&lt;=Strambio!$D$38*Strambio!$D$39,$K301*$E302/Strambio!$D$38,0)</f>
        <v>0</v>
      </c>
      <c r="H302" s="142">
        <f>IF($C302&lt;=Strambio!$D$38*Strambio!$D$39,$F302-$G302,0)</f>
        <v>0</v>
      </c>
      <c r="I302" s="145">
        <f>SUMIFS(Strambio!$D:$D,Strambio!$B:$B,"Mutuo1",Strambio!$C:$C,"Rimborso",Strambio!$E:$E,"&lt;="&amp;$D302,Strambio!$F:$F,"&gt;="&amp;$D302)</f>
        <v>0</v>
      </c>
      <c r="J302" s="143">
        <f>IF($C302&lt;=Strambio!$D$38*Strambio!$D$39,H302+I302,0)</f>
        <v>0</v>
      </c>
      <c r="K302" s="142">
        <f>IF($C302&lt;=Strambio!$D$38*Strambio!$D$39,($K301-$H302-$I302),0)</f>
        <v>0</v>
      </c>
      <c r="L302" s="144">
        <v>0</v>
      </c>
      <c r="M302" s="143">
        <f>IF($C302&lt;=Strambio!$D$38*Strambio!$D$39,$G302+$L302,0)</f>
        <v>0</v>
      </c>
      <c r="N302" s="142">
        <f>IF($C302&lt;=Strambio!$D$38*Strambio!$D$39,$N301+L302+$G302,0)</f>
        <v>0</v>
      </c>
      <c r="O302" s="141">
        <f>IF($C302&lt;=Strambio!$D$38*Strambio!$D$39,Strambio!$D$41,0)</f>
        <v>0</v>
      </c>
      <c r="P302" s="140">
        <f>IF($C302&lt;=Strambio!$D$38*Strambio!$D$39,($F302+$L302+O$10),0)</f>
        <v>0</v>
      </c>
    </row>
    <row r="303" spans="1:16" x14ac:dyDescent="0.75">
      <c r="A303" s="139">
        <f t="shared" si="12"/>
        <v>2049</v>
      </c>
      <c r="B303" s="149">
        <f t="shared" si="13"/>
        <v>25</v>
      </c>
      <c r="C303" s="148">
        <f t="shared" si="14"/>
        <v>294</v>
      </c>
      <c r="D303" s="147">
        <f>EDATE(Strambio!$D$40,$C303-1)</f>
        <v>54632</v>
      </c>
      <c r="E303" s="146">
        <f>SUMIFS(Strambio!$D:$D,Strambio!$B:$B,"Mutuo1",Strambio!$C:$C,"Tasso",Strambio!$E:$E,"&lt;="&amp;$D303,Strambio!$F:$F,"&gt;="&amp;$D303)</f>
        <v>0</v>
      </c>
      <c r="F303" s="140">
        <f>IF($C303&lt;=Strambio!$D$38*Strambio!$D$39,PMT($E303/Strambio!$D$38,Strambio!$D$38*Strambio!$D$39-$C302,-$K302),0)</f>
        <v>0</v>
      </c>
      <c r="G303" s="142">
        <f>IF($C303&lt;=Strambio!$D$38*Strambio!$D$39,$K302*$E303/Strambio!$D$38,0)</f>
        <v>0</v>
      </c>
      <c r="H303" s="142">
        <f>IF($C303&lt;=Strambio!$D$38*Strambio!$D$39,$F303-$G303,0)</f>
        <v>0</v>
      </c>
      <c r="I303" s="145">
        <f>SUMIFS(Strambio!$D:$D,Strambio!$B:$B,"Mutuo1",Strambio!$C:$C,"Rimborso",Strambio!$E:$E,"&lt;="&amp;$D303,Strambio!$F:$F,"&gt;="&amp;$D303)</f>
        <v>0</v>
      </c>
      <c r="J303" s="143">
        <f>IF($C303&lt;=Strambio!$D$38*Strambio!$D$39,H303+I303,0)</f>
        <v>0</v>
      </c>
      <c r="K303" s="142">
        <f>IF($C303&lt;=Strambio!$D$38*Strambio!$D$39,($K302-$H303-$I303),0)</f>
        <v>0</v>
      </c>
      <c r="L303" s="144">
        <v>0</v>
      </c>
      <c r="M303" s="143">
        <f>IF($C303&lt;=Strambio!$D$38*Strambio!$D$39,$G303+$L303,0)</f>
        <v>0</v>
      </c>
      <c r="N303" s="142">
        <f>IF($C303&lt;=Strambio!$D$38*Strambio!$D$39,$N302+L303+$G303,0)</f>
        <v>0</v>
      </c>
      <c r="O303" s="141">
        <f>IF($C303&lt;=Strambio!$D$38*Strambio!$D$39,Strambio!$D$41,0)</f>
        <v>0</v>
      </c>
      <c r="P303" s="140">
        <f>IF($C303&lt;=Strambio!$D$38*Strambio!$D$39,($F303+$L303+O$10),0)</f>
        <v>0</v>
      </c>
    </row>
    <row r="304" spans="1:16" x14ac:dyDescent="0.75">
      <c r="A304" s="139">
        <f t="shared" si="12"/>
        <v>2049</v>
      </c>
      <c r="B304" s="149">
        <f t="shared" si="13"/>
        <v>25</v>
      </c>
      <c r="C304" s="148">
        <f t="shared" si="14"/>
        <v>295</v>
      </c>
      <c r="D304" s="147">
        <f>EDATE(Strambio!$D$40,$C304-1)</f>
        <v>54663</v>
      </c>
      <c r="E304" s="146">
        <f>SUMIFS(Strambio!$D:$D,Strambio!$B:$B,"Mutuo1",Strambio!$C:$C,"Tasso",Strambio!$E:$E,"&lt;="&amp;$D304,Strambio!$F:$F,"&gt;="&amp;$D304)</f>
        <v>0</v>
      </c>
      <c r="F304" s="140">
        <f>IF($C304&lt;=Strambio!$D$38*Strambio!$D$39,PMT($E304/Strambio!$D$38,Strambio!$D$38*Strambio!$D$39-$C303,-$K303),0)</f>
        <v>0</v>
      </c>
      <c r="G304" s="142">
        <f>IF($C304&lt;=Strambio!$D$38*Strambio!$D$39,$K303*$E304/Strambio!$D$38,0)</f>
        <v>0</v>
      </c>
      <c r="H304" s="142">
        <f>IF($C304&lt;=Strambio!$D$38*Strambio!$D$39,$F304-$G304,0)</f>
        <v>0</v>
      </c>
      <c r="I304" s="145">
        <f>SUMIFS(Strambio!$D:$D,Strambio!$B:$B,"Mutuo1",Strambio!$C:$C,"Rimborso",Strambio!$E:$E,"&lt;="&amp;$D304,Strambio!$F:$F,"&gt;="&amp;$D304)</f>
        <v>0</v>
      </c>
      <c r="J304" s="143">
        <f>IF($C304&lt;=Strambio!$D$38*Strambio!$D$39,H304+I304,0)</f>
        <v>0</v>
      </c>
      <c r="K304" s="142">
        <f>IF($C304&lt;=Strambio!$D$38*Strambio!$D$39,($K303-$H304-$I304),0)</f>
        <v>0</v>
      </c>
      <c r="L304" s="144">
        <v>0</v>
      </c>
      <c r="M304" s="143">
        <f>IF($C304&lt;=Strambio!$D$38*Strambio!$D$39,$G304+$L304,0)</f>
        <v>0</v>
      </c>
      <c r="N304" s="142">
        <f>IF($C304&lt;=Strambio!$D$38*Strambio!$D$39,$N303+L304+$G304,0)</f>
        <v>0</v>
      </c>
      <c r="O304" s="141">
        <f>IF($C304&lt;=Strambio!$D$38*Strambio!$D$39,Strambio!$D$41,0)</f>
        <v>0</v>
      </c>
      <c r="P304" s="140">
        <f>IF($C304&lt;=Strambio!$D$38*Strambio!$D$39,($F304+$L304+O$10),0)</f>
        <v>0</v>
      </c>
    </row>
    <row r="305" spans="1:16" x14ac:dyDescent="0.75">
      <c r="A305" s="139">
        <f t="shared" si="12"/>
        <v>2049</v>
      </c>
      <c r="B305" s="149">
        <f t="shared" si="13"/>
        <v>25</v>
      </c>
      <c r="C305" s="148">
        <f t="shared" si="14"/>
        <v>296</v>
      </c>
      <c r="D305" s="147">
        <f>EDATE(Strambio!$D$40,$C305-1)</f>
        <v>54694</v>
      </c>
      <c r="E305" s="146">
        <f>SUMIFS(Strambio!$D:$D,Strambio!$B:$B,"Mutuo1",Strambio!$C:$C,"Tasso",Strambio!$E:$E,"&lt;="&amp;$D305,Strambio!$F:$F,"&gt;="&amp;$D305)</f>
        <v>0</v>
      </c>
      <c r="F305" s="140">
        <f>IF($C305&lt;=Strambio!$D$38*Strambio!$D$39,PMT($E305/Strambio!$D$38,Strambio!$D$38*Strambio!$D$39-$C304,-$K304),0)</f>
        <v>0</v>
      </c>
      <c r="G305" s="142">
        <f>IF($C305&lt;=Strambio!$D$38*Strambio!$D$39,$K304*$E305/Strambio!$D$38,0)</f>
        <v>0</v>
      </c>
      <c r="H305" s="142">
        <f>IF($C305&lt;=Strambio!$D$38*Strambio!$D$39,$F305-$G305,0)</f>
        <v>0</v>
      </c>
      <c r="I305" s="145">
        <f>SUMIFS(Strambio!$D:$D,Strambio!$B:$B,"Mutuo1",Strambio!$C:$C,"Rimborso",Strambio!$E:$E,"&lt;="&amp;$D305,Strambio!$F:$F,"&gt;="&amp;$D305)</f>
        <v>0</v>
      </c>
      <c r="J305" s="143">
        <f>IF($C305&lt;=Strambio!$D$38*Strambio!$D$39,H305+I305,0)</f>
        <v>0</v>
      </c>
      <c r="K305" s="142">
        <f>IF($C305&lt;=Strambio!$D$38*Strambio!$D$39,($K304-$H305-$I305),0)</f>
        <v>0</v>
      </c>
      <c r="L305" s="144">
        <v>0</v>
      </c>
      <c r="M305" s="143">
        <f>IF($C305&lt;=Strambio!$D$38*Strambio!$D$39,$G305+$L305,0)</f>
        <v>0</v>
      </c>
      <c r="N305" s="142">
        <f>IF($C305&lt;=Strambio!$D$38*Strambio!$D$39,$N304+L305+$G305,0)</f>
        <v>0</v>
      </c>
      <c r="O305" s="141">
        <f>IF($C305&lt;=Strambio!$D$38*Strambio!$D$39,Strambio!$D$41,0)</f>
        <v>0</v>
      </c>
      <c r="P305" s="140">
        <f>IF($C305&lt;=Strambio!$D$38*Strambio!$D$39,($F305+$L305+O$10),0)</f>
        <v>0</v>
      </c>
    </row>
    <row r="306" spans="1:16" x14ac:dyDescent="0.75">
      <c r="A306" s="139">
        <f t="shared" si="12"/>
        <v>2049</v>
      </c>
      <c r="B306" s="149">
        <f t="shared" si="13"/>
        <v>25</v>
      </c>
      <c r="C306" s="148">
        <f t="shared" si="14"/>
        <v>297</v>
      </c>
      <c r="D306" s="147">
        <f>EDATE(Strambio!$D$40,$C306-1)</f>
        <v>54724</v>
      </c>
      <c r="E306" s="146">
        <f>SUMIFS(Strambio!$D:$D,Strambio!$B:$B,"Mutuo1",Strambio!$C:$C,"Tasso",Strambio!$E:$E,"&lt;="&amp;$D306,Strambio!$F:$F,"&gt;="&amp;$D306)</f>
        <v>0</v>
      </c>
      <c r="F306" s="140">
        <f>IF($C306&lt;=Strambio!$D$38*Strambio!$D$39,PMT($E306/Strambio!$D$38,Strambio!$D$38*Strambio!$D$39-$C305,-$K305),0)</f>
        <v>0</v>
      </c>
      <c r="G306" s="142">
        <f>IF($C306&lt;=Strambio!$D$38*Strambio!$D$39,$K305*$E306/Strambio!$D$38,0)</f>
        <v>0</v>
      </c>
      <c r="H306" s="142">
        <f>IF($C306&lt;=Strambio!$D$38*Strambio!$D$39,$F306-$G306,0)</f>
        <v>0</v>
      </c>
      <c r="I306" s="145">
        <f>SUMIFS(Strambio!$D:$D,Strambio!$B:$B,"Mutuo1",Strambio!$C:$C,"Rimborso",Strambio!$E:$E,"&lt;="&amp;$D306,Strambio!$F:$F,"&gt;="&amp;$D306)</f>
        <v>0</v>
      </c>
      <c r="J306" s="143">
        <f>IF($C306&lt;=Strambio!$D$38*Strambio!$D$39,H306+I306,0)</f>
        <v>0</v>
      </c>
      <c r="K306" s="142">
        <f>IF($C306&lt;=Strambio!$D$38*Strambio!$D$39,($K305-$H306-$I306),0)</f>
        <v>0</v>
      </c>
      <c r="L306" s="144">
        <v>0</v>
      </c>
      <c r="M306" s="143">
        <f>IF($C306&lt;=Strambio!$D$38*Strambio!$D$39,$G306+$L306,0)</f>
        <v>0</v>
      </c>
      <c r="N306" s="142">
        <f>IF($C306&lt;=Strambio!$D$38*Strambio!$D$39,$N305+L306+$G306,0)</f>
        <v>0</v>
      </c>
      <c r="O306" s="141">
        <f>IF($C306&lt;=Strambio!$D$38*Strambio!$D$39,Strambio!$D$41,0)</f>
        <v>0</v>
      </c>
      <c r="P306" s="140">
        <f>IF($C306&lt;=Strambio!$D$38*Strambio!$D$39,($F306+$L306+O$10),0)</f>
        <v>0</v>
      </c>
    </row>
    <row r="307" spans="1:16" x14ac:dyDescent="0.75">
      <c r="A307" s="139">
        <f t="shared" si="12"/>
        <v>2049</v>
      </c>
      <c r="B307" s="149">
        <f t="shared" si="13"/>
        <v>25</v>
      </c>
      <c r="C307" s="148">
        <f t="shared" si="14"/>
        <v>298</v>
      </c>
      <c r="D307" s="147">
        <f>EDATE(Strambio!$D$40,$C307-1)</f>
        <v>54755</v>
      </c>
      <c r="E307" s="146">
        <f>SUMIFS(Strambio!$D:$D,Strambio!$B:$B,"Mutuo1",Strambio!$C:$C,"Tasso",Strambio!$E:$E,"&lt;="&amp;$D307,Strambio!$F:$F,"&gt;="&amp;$D307)</f>
        <v>0</v>
      </c>
      <c r="F307" s="140">
        <f>IF($C307&lt;=Strambio!$D$38*Strambio!$D$39,PMT($E307/Strambio!$D$38,Strambio!$D$38*Strambio!$D$39-$C306,-$K306),0)</f>
        <v>0</v>
      </c>
      <c r="G307" s="142">
        <f>IF($C307&lt;=Strambio!$D$38*Strambio!$D$39,$K306*$E307/Strambio!$D$38,0)</f>
        <v>0</v>
      </c>
      <c r="H307" s="142">
        <f>IF($C307&lt;=Strambio!$D$38*Strambio!$D$39,$F307-$G307,0)</f>
        <v>0</v>
      </c>
      <c r="I307" s="145">
        <f>SUMIFS(Strambio!$D:$D,Strambio!$B:$B,"Mutuo1",Strambio!$C:$C,"Rimborso",Strambio!$E:$E,"&lt;="&amp;$D307,Strambio!$F:$F,"&gt;="&amp;$D307)</f>
        <v>0</v>
      </c>
      <c r="J307" s="143">
        <f>IF($C307&lt;=Strambio!$D$38*Strambio!$D$39,H307+I307,0)</f>
        <v>0</v>
      </c>
      <c r="K307" s="142">
        <f>IF($C307&lt;=Strambio!$D$38*Strambio!$D$39,($K306-$H307-$I307),0)</f>
        <v>0</v>
      </c>
      <c r="L307" s="144">
        <v>0</v>
      </c>
      <c r="M307" s="143">
        <f>IF($C307&lt;=Strambio!$D$38*Strambio!$D$39,$G307+$L307,0)</f>
        <v>0</v>
      </c>
      <c r="N307" s="142">
        <f>IF($C307&lt;=Strambio!$D$38*Strambio!$D$39,$N306+L307+$G307,0)</f>
        <v>0</v>
      </c>
      <c r="O307" s="141">
        <f>IF($C307&lt;=Strambio!$D$38*Strambio!$D$39,Strambio!$D$41,0)</f>
        <v>0</v>
      </c>
      <c r="P307" s="140">
        <f>IF($C307&lt;=Strambio!$D$38*Strambio!$D$39,($F307+$L307+O$10),0)</f>
        <v>0</v>
      </c>
    </row>
    <row r="308" spans="1:16" x14ac:dyDescent="0.75">
      <c r="A308" s="139">
        <f t="shared" si="12"/>
        <v>2049</v>
      </c>
      <c r="B308" s="149">
        <f t="shared" si="13"/>
        <v>25</v>
      </c>
      <c r="C308" s="148">
        <f t="shared" si="14"/>
        <v>299</v>
      </c>
      <c r="D308" s="147">
        <f>EDATE(Strambio!$D$40,$C308-1)</f>
        <v>54785</v>
      </c>
      <c r="E308" s="146">
        <f>SUMIFS(Strambio!$D:$D,Strambio!$B:$B,"Mutuo1",Strambio!$C:$C,"Tasso",Strambio!$E:$E,"&lt;="&amp;$D308,Strambio!$F:$F,"&gt;="&amp;$D308)</f>
        <v>0</v>
      </c>
      <c r="F308" s="140">
        <f>IF($C308&lt;=Strambio!$D$38*Strambio!$D$39,PMT($E308/Strambio!$D$38,Strambio!$D$38*Strambio!$D$39-$C307,-$K307),0)</f>
        <v>0</v>
      </c>
      <c r="G308" s="142">
        <f>IF($C308&lt;=Strambio!$D$38*Strambio!$D$39,$K307*$E308/Strambio!$D$38,0)</f>
        <v>0</v>
      </c>
      <c r="H308" s="142">
        <f>IF($C308&lt;=Strambio!$D$38*Strambio!$D$39,$F308-$G308,0)</f>
        <v>0</v>
      </c>
      <c r="I308" s="145">
        <f>SUMIFS(Strambio!$D:$D,Strambio!$B:$B,"Mutuo1",Strambio!$C:$C,"Rimborso",Strambio!$E:$E,"&lt;="&amp;$D308,Strambio!$F:$F,"&gt;="&amp;$D308)</f>
        <v>0</v>
      </c>
      <c r="J308" s="143">
        <f>IF($C308&lt;=Strambio!$D$38*Strambio!$D$39,H308+I308,0)</f>
        <v>0</v>
      </c>
      <c r="K308" s="142">
        <f>IF($C308&lt;=Strambio!$D$38*Strambio!$D$39,($K307-$H308-$I308),0)</f>
        <v>0</v>
      </c>
      <c r="L308" s="144">
        <v>0</v>
      </c>
      <c r="M308" s="143">
        <f>IF($C308&lt;=Strambio!$D$38*Strambio!$D$39,$G308+$L308,0)</f>
        <v>0</v>
      </c>
      <c r="N308" s="142">
        <f>IF($C308&lt;=Strambio!$D$38*Strambio!$D$39,$N307+L308+$G308,0)</f>
        <v>0</v>
      </c>
      <c r="O308" s="141">
        <f>IF($C308&lt;=Strambio!$D$38*Strambio!$D$39,Strambio!$D$41,0)</f>
        <v>0</v>
      </c>
      <c r="P308" s="140">
        <f>IF($C308&lt;=Strambio!$D$38*Strambio!$D$39,($F308+$L308+O$10),0)</f>
        <v>0</v>
      </c>
    </row>
    <row r="309" spans="1:16" x14ac:dyDescent="0.75">
      <c r="A309" s="139">
        <f t="shared" si="12"/>
        <v>2050</v>
      </c>
      <c r="B309" s="149">
        <f t="shared" si="13"/>
        <v>25</v>
      </c>
      <c r="C309" s="148">
        <f t="shared" si="14"/>
        <v>300</v>
      </c>
      <c r="D309" s="147">
        <f>EDATE(Strambio!$D$40,$C309-1)</f>
        <v>54816</v>
      </c>
      <c r="E309" s="146">
        <f>SUMIFS(Strambio!$D:$D,Strambio!$B:$B,"Mutuo1",Strambio!$C:$C,"Tasso",Strambio!$E:$E,"&lt;="&amp;$D309,Strambio!$F:$F,"&gt;="&amp;$D309)</f>
        <v>0</v>
      </c>
      <c r="F309" s="140">
        <f>IF($C309&lt;=Strambio!$D$38*Strambio!$D$39,PMT($E309/Strambio!$D$38,Strambio!$D$38*Strambio!$D$39-$C308,-$K308),0)</f>
        <v>0</v>
      </c>
      <c r="G309" s="142">
        <f>IF($C309&lt;=Strambio!$D$38*Strambio!$D$39,$K308*$E309/Strambio!$D$38,0)</f>
        <v>0</v>
      </c>
      <c r="H309" s="142">
        <f>IF($C309&lt;=Strambio!$D$38*Strambio!$D$39,$F309-$G309,0)</f>
        <v>0</v>
      </c>
      <c r="I309" s="145">
        <f>SUMIFS(Strambio!$D:$D,Strambio!$B:$B,"Mutuo1",Strambio!$C:$C,"Rimborso",Strambio!$E:$E,"&lt;="&amp;$D309,Strambio!$F:$F,"&gt;="&amp;$D309)</f>
        <v>0</v>
      </c>
      <c r="J309" s="143">
        <f>IF($C309&lt;=Strambio!$D$38*Strambio!$D$39,H309+I309,0)</f>
        <v>0</v>
      </c>
      <c r="K309" s="142">
        <f>IF($C309&lt;=Strambio!$D$38*Strambio!$D$39,($K308-$H309-$I309),0)</f>
        <v>0</v>
      </c>
      <c r="L309" s="144">
        <v>0</v>
      </c>
      <c r="M309" s="143">
        <f>IF($C309&lt;=Strambio!$D$38*Strambio!$D$39,$G309+$L309,0)</f>
        <v>0</v>
      </c>
      <c r="N309" s="142">
        <f>IF($C309&lt;=Strambio!$D$38*Strambio!$D$39,$N308+L309+$G309,0)</f>
        <v>0</v>
      </c>
      <c r="O309" s="141">
        <f>IF($C309&lt;=Strambio!$D$38*Strambio!$D$39,Strambio!$D$41,0)</f>
        <v>0</v>
      </c>
      <c r="P309" s="140">
        <f>IF($C309&lt;=Strambio!$D$38*Strambio!$D$39,($F309+$L309+O$10),0)</f>
        <v>0</v>
      </c>
    </row>
  </sheetData>
  <conditionalFormatting sqref="C10:C309">
    <cfRule type="expression" dxfId="11" priority="11">
      <formula>#REF!&lt;0.2</formula>
    </cfRule>
  </conditionalFormatting>
  <conditionalFormatting sqref="D4:D5">
    <cfRule type="expression" dxfId="10" priority="1">
      <formula>#REF!&lt;0.2</formula>
    </cfRule>
  </conditionalFormatting>
  <conditionalFormatting sqref="E3">
    <cfRule type="expression" dxfId="9" priority="4">
      <formula>#REF!&lt;0.2</formula>
    </cfRule>
  </conditionalFormatting>
  <conditionalFormatting sqref="E5:E7">
    <cfRule type="expression" dxfId="8" priority="12">
      <formula>#REF!&lt;0.2</formula>
    </cfRule>
  </conditionalFormatting>
  <conditionalFormatting sqref="E2:H2">
    <cfRule type="expression" dxfId="7" priority="9">
      <formula>#REF!&lt;0.2</formula>
    </cfRule>
  </conditionalFormatting>
  <conditionalFormatting sqref="F4:H7">
    <cfRule type="expression" dxfId="6" priority="10">
      <formula>#REF!&lt;0.2</formula>
    </cfRule>
  </conditionalFormatting>
  <conditionalFormatting sqref="F10:H309">
    <cfRule type="expression" dxfId="5" priority="3">
      <formula>#REF!&lt;0.2</formula>
    </cfRule>
  </conditionalFormatting>
  <conditionalFormatting sqref="I7:J7">
    <cfRule type="expression" dxfId="4" priority="5">
      <formula>#REF!&lt;0.2</formula>
    </cfRule>
  </conditionalFormatting>
  <conditionalFormatting sqref="K7">
    <cfRule type="cellIs" dxfId="3" priority="6" operator="greaterThan">
      <formula>0</formula>
    </cfRule>
    <cfRule type="cellIs" dxfId="2" priority="7" operator="lessThan">
      <formula>0</formula>
    </cfRule>
  </conditionalFormatting>
  <conditionalFormatting sqref="O7">
    <cfRule type="expression" dxfId="1" priority="8">
      <formula>#REF!&lt;0.2</formula>
    </cfRule>
  </conditionalFormatting>
  <conditionalFormatting sqref="O10:P309">
    <cfRule type="expression" dxfId="0" priority="2">
      <formula>#REF!&lt;0.2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DAF9-79FC-4E3E-8C02-94939C003E82}">
  <sheetPr codeName="Foglio31">
    <tabColor rgb="FF0070C0"/>
  </sheetPr>
  <dimension ref="A1:AT382"/>
  <sheetViews>
    <sheetView zoomScale="85" zoomScaleNormal="85" workbookViewId="0">
      <pane ySplit="7" topLeftCell="A82" activePane="bottomLeft" state="frozen"/>
      <selection activeCell="N89" sqref="N89"/>
      <selection pane="bottomLeft" activeCell="G94" sqref="G94"/>
    </sheetView>
  </sheetViews>
  <sheetFormatPr defaultRowHeight="14.75" x14ac:dyDescent="0.75"/>
  <cols>
    <col min="1" max="2" width="10.453125" bestFit="1" customWidth="1"/>
    <col min="3" max="4" width="10.453125" customWidth="1"/>
    <col min="5" max="5" width="14.54296875" bestFit="1" customWidth="1"/>
    <col min="6" max="6" width="4.54296875" customWidth="1"/>
    <col min="7" max="9" width="11" customWidth="1"/>
    <col min="10" max="10" width="13.76953125" bestFit="1" customWidth="1"/>
    <col min="11" max="11" width="4.54296875" customWidth="1"/>
    <col min="16" max="46" width="8.76953125" bestFit="1" customWidth="1"/>
  </cols>
  <sheetData>
    <row r="1" spans="1:46" x14ac:dyDescent="0.75">
      <c r="N1" s="285">
        <f>I94/2</f>
        <v>2.7615759643008251E-2</v>
      </c>
      <c r="O1" s="285">
        <f>I106</f>
        <v>8.7784286042041429E-3</v>
      </c>
      <c r="P1" s="285">
        <f>I118</f>
        <v>1.7173591803524974E-2</v>
      </c>
    </row>
    <row r="2" spans="1:46" x14ac:dyDescent="0.75">
      <c r="B2" t="s">
        <v>40</v>
      </c>
      <c r="M2">
        <f>100</f>
        <v>100</v>
      </c>
      <c r="N2">
        <f>M2*(1+N1)</f>
        <v>102.76157596430082</v>
      </c>
      <c r="O2">
        <f>N2*(1+O1)</f>
        <v>103.66366112215893</v>
      </c>
      <c r="P2">
        <f>O2*(1+P1)</f>
        <v>105.44393852312983</v>
      </c>
    </row>
    <row r="4" spans="1:46" x14ac:dyDescent="0.75">
      <c r="C4" s="12" t="s">
        <v>41</v>
      </c>
      <c r="D4" s="13" t="s">
        <v>42</v>
      </c>
      <c r="E4" s="14"/>
      <c r="G4" s="14"/>
      <c r="H4" s="14"/>
      <c r="I4" s="14"/>
    </row>
    <row r="6" spans="1:46" x14ac:dyDescent="0.75">
      <c r="G6" s="344" t="s">
        <v>43</v>
      </c>
      <c r="H6" s="344"/>
      <c r="I6" s="344"/>
      <c r="J6" s="344"/>
      <c r="P6" s="345" t="s">
        <v>44</v>
      </c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  <c r="AK6" s="345"/>
      <c r="AL6" s="345"/>
      <c r="AM6" s="345"/>
      <c r="AN6" s="345"/>
      <c r="AO6" s="345"/>
      <c r="AP6" s="345"/>
      <c r="AQ6" s="345"/>
      <c r="AR6" s="345"/>
      <c r="AS6" s="345"/>
      <c r="AT6" s="345"/>
    </row>
    <row r="7" spans="1:46" x14ac:dyDescent="0.75">
      <c r="A7" s="15" t="s">
        <v>45</v>
      </c>
      <c r="B7" s="15" t="s">
        <v>46</v>
      </c>
      <c r="C7" s="15" t="s">
        <v>47</v>
      </c>
      <c r="D7" s="15" t="s">
        <v>45</v>
      </c>
      <c r="E7" s="15" t="s">
        <v>48</v>
      </c>
      <c r="G7" s="16" t="s">
        <v>49</v>
      </c>
      <c r="H7" s="16" t="s">
        <v>50</v>
      </c>
      <c r="I7" s="16" t="s">
        <v>51</v>
      </c>
      <c r="J7" s="15" t="s">
        <v>52</v>
      </c>
      <c r="L7" s="16" t="s">
        <v>53</v>
      </c>
      <c r="M7" s="16" t="s">
        <v>54</v>
      </c>
      <c r="N7" s="16" t="s">
        <v>55</v>
      </c>
      <c r="O7" s="16" t="s">
        <v>56</v>
      </c>
      <c r="P7" s="15">
        <v>1</v>
      </c>
      <c r="Q7" s="15">
        <v>2</v>
      </c>
      <c r="R7" s="15">
        <v>3</v>
      </c>
      <c r="S7" s="15">
        <v>4</v>
      </c>
      <c r="T7" s="15">
        <v>5</v>
      </c>
      <c r="U7" s="15">
        <v>6</v>
      </c>
      <c r="V7" s="15">
        <v>7</v>
      </c>
      <c r="W7" s="15">
        <v>8</v>
      </c>
      <c r="X7" s="15">
        <v>9</v>
      </c>
      <c r="Y7" s="15">
        <v>10</v>
      </c>
      <c r="Z7" s="15">
        <v>11</v>
      </c>
      <c r="AA7" s="15">
        <v>12</v>
      </c>
      <c r="AB7" s="15">
        <v>13</v>
      </c>
      <c r="AC7" s="15">
        <v>14</v>
      </c>
      <c r="AD7" s="15">
        <v>15</v>
      </c>
      <c r="AE7" s="15">
        <v>16</v>
      </c>
      <c r="AF7" s="15">
        <v>17</v>
      </c>
      <c r="AG7" s="15">
        <v>18</v>
      </c>
      <c r="AH7" s="15">
        <v>19</v>
      </c>
      <c r="AI7" s="15">
        <v>20</v>
      </c>
      <c r="AJ7" s="15">
        <v>21</v>
      </c>
      <c r="AK7" s="15">
        <v>22</v>
      </c>
      <c r="AL7" s="15">
        <v>23</v>
      </c>
      <c r="AM7" s="15">
        <v>24</v>
      </c>
      <c r="AN7" s="15">
        <v>25</v>
      </c>
      <c r="AO7" s="15">
        <v>26</v>
      </c>
      <c r="AP7" s="15">
        <v>27</v>
      </c>
      <c r="AQ7" s="15">
        <v>28</v>
      </c>
      <c r="AR7" s="15">
        <v>29</v>
      </c>
      <c r="AS7" s="15">
        <v>30</v>
      </c>
      <c r="AT7" s="15">
        <v>31</v>
      </c>
    </row>
    <row r="8" spans="1:46" x14ac:dyDescent="0.75">
      <c r="A8" s="17">
        <f>MONTH(D8)</f>
        <v>10</v>
      </c>
      <c r="B8" s="18">
        <f>YEAR(D8)</f>
        <v>2016</v>
      </c>
      <c r="C8" s="18"/>
      <c r="D8" s="19">
        <v>42644</v>
      </c>
      <c r="E8" s="20">
        <v>100</v>
      </c>
      <c r="G8" s="20"/>
      <c r="H8" s="20"/>
      <c r="I8" s="20"/>
      <c r="J8" s="21"/>
      <c r="L8" s="19"/>
      <c r="M8" s="19"/>
      <c r="N8" s="22"/>
      <c r="O8" s="22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</row>
    <row r="9" spans="1:46" x14ac:dyDescent="0.75">
      <c r="A9" s="17">
        <f t="shared" ref="A9:A72" si="0">MONTH(D9)</f>
        <v>11</v>
      </c>
      <c r="B9" s="18">
        <f t="shared" ref="B9:B84" si="1">YEAR(D9)</f>
        <v>2016</v>
      </c>
      <c r="C9" s="18"/>
      <c r="D9" s="19">
        <v>42675</v>
      </c>
      <c r="E9" s="20">
        <v>100</v>
      </c>
      <c r="G9" s="20"/>
      <c r="H9" s="20"/>
      <c r="I9" s="20"/>
      <c r="J9" s="21"/>
      <c r="L9" s="19"/>
      <c r="M9" s="19"/>
      <c r="N9" s="22"/>
      <c r="O9" s="22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spans="1:46" x14ac:dyDescent="0.75">
      <c r="A10" s="17">
        <f t="shared" si="0"/>
        <v>12</v>
      </c>
      <c r="B10" s="18">
        <f t="shared" si="1"/>
        <v>2016</v>
      </c>
      <c r="C10" s="18"/>
      <c r="D10" s="19">
        <v>42705</v>
      </c>
      <c r="E10" s="20">
        <v>100.3</v>
      </c>
      <c r="G10" s="20"/>
      <c r="H10" s="20"/>
      <c r="I10" s="20"/>
      <c r="J10" s="21"/>
      <c r="L10" s="19"/>
      <c r="M10" s="19"/>
      <c r="N10" s="22"/>
      <c r="O10" s="22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</row>
    <row r="11" spans="1:46" x14ac:dyDescent="0.75">
      <c r="A11" s="17">
        <f t="shared" si="0"/>
        <v>1</v>
      </c>
      <c r="B11" s="23">
        <f t="shared" si="1"/>
        <v>2017</v>
      </c>
      <c r="C11" s="24">
        <v>31</v>
      </c>
      <c r="D11" s="25">
        <v>42736</v>
      </c>
      <c r="E11" s="26">
        <v>100.6</v>
      </c>
      <c r="G11" s="20"/>
      <c r="H11" s="20"/>
      <c r="I11" s="20"/>
      <c r="J11" s="21"/>
      <c r="L11" s="25">
        <f>EDATE($D11,-3)</f>
        <v>42644</v>
      </c>
      <c r="M11" s="25">
        <f>EDATE($D11,-2)</f>
        <v>42675</v>
      </c>
      <c r="N11" s="27">
        <f t="shared" ref="N11:O74" si="2">SUMIFS($E:$E,$D:$D,L11)</f>
        <v>100</v>
      </c>
      <c r="O11" s="27">
        <f t="shared" si="2"/>
        <v>100</v>
      </c>
      <c r="P11" s="28">
        <f t="shared" ref="P11:AE26" si="3">$N11+($O11-$N11)/$C11*(P$7-1)</f>
        <v>100</v>
      </c>
      <c r="Q11" s="28">
        <f t="shared" si="3"/>
        <v>100</v>
      </c>
      <c r="R11" s="28">
        <f t="shared" si="3"/>
        <v>100</v>
      </c>
      <c r="S11" s="28">
        <f t="shared" si="3"/>
        <v>100</v>
      </c>
      <c r="T11" s="28">
        <f t="shared" si="3"/>
        <v>100</v>
      </c>
      <c r="U11" s="28">
        <f t="shared" si="3"/>
        <v>100</v>
      </c>
      <c r="V11" s="28">
        <f t="shared" si="3"/>
        <v>100</v>
      </c>
      <c r="W11" s="28">
        <f t="shared" si="3"/>
        <v>100</v>
      </c>
      <c r="X11" s="28">
        <f t="shared" si="3"/>
        <v>100</v>
      </c>
      <c r="Y11" s="28">
        <f t="shared" si="3"/>
        <v>100</v>
      </c>
      <c r="Z11" s="28">
        <f t="shared" si="3"/>
        <v>100</v>
      </c>
      <c r="AA11" s="28">
        <f t="shared" si="3"/>
        <v>100</v>
      </c>
      <c r="AB11" s="28">
        <f t="shared" si="3"/>
        <v>100</v>
      </c>
      <c r="AC11" s="28">
        <f t="shared" si="3"/>
        <v>100</v>
      </c>
      <c r="AD11" s="28">
        <f t="shared" si="3"/>
        <v>100</v>
      </c>
      <c r="AE11" s="28">
        <f t="shared" si="3"/>
        <v>100</v>
      </c>
      <c r="AF11" s="28">
        <f t="shared" ref="AF11:AT26" si="4">$N11+($O11-$N11)/$C11*(AF$7-1)</f>
        <v>100</v>
      </c>
      <c r="AG11" s="28">
        <f t="shared" si="4"/>
        <v>100</v>
      </c>
      <c r="AH11" s="28">
        <f t="shared" si="4"/>
        <v>100</v>
      </c>
      <c r="AI11" s="28">
        <f t="shared" si="4"/>
        <v>100</v>
      </c>
      <c r="AJ11" s="28">
        <f t="shared" si="4"/>
        <v>100</v>
      </c>
      <c r="AK11" s="28">
        <f t="shared" si="4"/>
        <v>100</v>
      </c>
      <c r="AL11" s="28">
        <f t="shared" si="4"/>
        <v>100</v>
      </c>
      <c r="AM11" s="28">
        <f t="shared" si="4"/>
        <v>100</v>
      </c>
      <c r="AN11" s="28">
        <f t="shared" si="4"/>
        <v>100</v>
      </c>
      <c r="AO11" s="28">
        <f t="shared" si="4"/>
        <v>100</v>
      </c>
      <c r="AP11" s="28">
        <f t="shared" si="4"/>
        <v>100</v>
      </c>
      <c r="AQ11" s="28">
        <f t="shared" si="4"/>
        <v>100</v>
      </c>
      <c r="AR11" s="28">
        <f t="shared" si="4"/>
        <v>100</v>
      </c>
      <c r="AS11" s="28">
        <f t="shared" si="4"/>
        <v>100</v>
      </c>
      <c r="AT11" s="28">
        <f t="shared" si="4"/>
        <v>100</v>
      </c>
    </row>
    <row r="12" spans="1:46" x14ac:dyDescent="0.75">
      <c r="A12" s="17">
        <f t="shared" si="0"/>
        <v>2</v>
      </c>
      <c r="B12" s="17">
        <f t="shared" si="1"/>
        <v>2017</v>
      </c>
      <c r="C12" s="29">
        <v>28</v>
      </c>
      <c r="D12" s="30">
        <v>42767</v>
      </c>
      <c r="E12" s="31">
        <v>101</v>
      </c>
      <c r="G12" s="32">
        <f t="shared" ref="G12:G75" si="5">(E12-E11)/E11</f>
        <v>3.9761431411531383E-3</v>
      </c>
      <c r="H12" s="20"/>
      <c r="I12" s="20"/>
      <c r="J12" s="21"/>
      <c r="L12" s="30">
        <f t="shared" ref="L12:L22" si="6">EDATE($D12,-3)</f>
        <v>42675</v>
      </c>
      <c r="M12" s="30">
        <f t="shared" ref="M12:M22" si="7">EDATE($D12,-2)</f>
        <v>42705</v>
      </c>
      <c r="N12" s="33">
        <f t="shared" si="2"/>
        <v>100</v>
      </c>
      <c r="O12" s="33">
        <f t="shared" si="2"/>
        <v>100.3</v>
      </c>
      <c r="P12" s="34">
        <f t="shared" si="3"/>
        <v>100</v>
      </c>
      <c r="Q12" s="34">
        <f t="shared" si="3"/>
        <v>100.01071428571429</v>
      </c>
      <c r="R12" s="34">
        <f t="shared" si="3"/>
        <v>100.02142857142857</v>
      </c>
      <c r="S12" s="34">
        <f t="shared" si="3"/>
        <v>100.03214285714286</v>
      </c>
      <c r="T12" s="34">
        <f t="shared" si="3"/>
        <v>100.04285714285714</v>
      </c>
      <c r="U12" s="34">
        <f t="shared" si="3"/>
        <v>100.05357142857143</v>
      </c>
      <c r="V12" s="34">
        <f t="shared" si="3"/>
        <v>100.06428571428572</v>
      </c>
      <c r="W12" s="34">
        <f t="shared" si="3"/>
        <v>100.075</v>
      </c>
      <c r="X12" s="34">
        <f t="shared" si="3"/>
        <v>100.08571428571429</v>
      </c>
      <c r="Y12" s="34">
        <f t="shared" si="3"/>
        <v>100.09642857142858</v>
      </c>
      <c r="Z12" s="34">
        <f t="shared" si="3"/>
        <v>100.10714285714286</v>
      </c>
      <c r="AA12" s="34">
        <f t="shared" si="3"/>
        <v>100.11785714285715</v>
      </c>
      <c r="AB12" s="34">
        <f t="shared" si="3"/>
        <v>100.12857142857143</v>
      </c>
      <c r="AC12" s="34">
        <f t="shared" si="3"/>
        <v>100.13928571428572</v>
      </c>
      <c r="AD12" s="34">
        <f t="shared" si="3"/>
        <v>100.15</v>
      </c>
      <c r="AE12" s="34">
        <f t="shared" si="3"/>
        <v>100.16071428571428</v>
      </c>
      <c r="AF12" s="34">
        <f t="shared" si="4"/>
        <v>100.17142857142856</v>
      </c>
      <c r="AG12" s="34">
        <f t="shared" si="4"/>
        <v>100.18214285714285</v>
      </c>
      <c r="AH12" s="34">
        <f t="shared" si="4"/>
        <v>100.19285714285714</v>
      </c>
      <c r="AI12" s="34">
        <f t="shared" si="4"/>
        <v>100.20357142857142</v>
      </c>
      <c r="AJ12" s="34">
        <f t="shared" si="4"/>
        <v>100.21428571428571</v>
      </c>
      <c r="AK12" s="34">
        <f t="shared" si="4"/>
        <v>100.22499999999999</v>
      </c>
      <c r="AL12" s="34">
        <f t="shared" si="4"/>
        <v>100.23571428571428</v>
      </c>
      <c r="AM12" s="34">
        <f t="shared" si="4"/>
        <v>100.24642857142857</v>
      </c>
      <c r="AN12" s="34">
        <f t="shared" si="4"/>
        <v>100.25714285714285</v>
      </c>
      <c r="AO12" s="34">
        <f t="shared" si="4"/>
        <v>100.26785714285714</v>
      </c>
      <c r="AP12" s="34">
        <f t="shared" si="4"/>
        <v>100.27857142857142</v>
      </c>
      <c r="AQ12" s="34">
        <f t="shared" si="4"/>
        <v>100.28928571428571</v>
      </c>
      <c r="AR12" s="34">
        <f t="shared" si="4"/>
        <v>100.3</v>
      </c>
      <c r="AS12" s="34">
        <f t="shared" si="4"/>
        <v>100.31071428571428</v>
      </c>
      <c r="AT12" s="34">
        <f t="shared" si="4"/>
        <v>100.32142857142857</v>
      </c>
    </row>
    <row r="13" spans="1:46" x14ac:dyDescent="0.75">
      <c r="A13" s="17">
        <f t="shared" si="0"/>
        <v>3</v>
      </c>
      <c r="B13" s="17">
        <f t="shared" si="1"/>
        <v>2017</v>
      </c>
      <c r="C13" s="29">
        <v>31</v>
      </c>
      <c r="D13" s="30">
        <v>42795</v>
      </c>
      <c r="E13" s="31">
        <v>101</v>
      </c>
      <c r="G13" s="32">
        <f t="shared" si="5"/>
        <v>0</v>
      </c>
      <c r="H13" s="20"/>
      <c r="I13" s="20"/>
      <c r="J13" s="21"/>
      <c r="L13" s="30">
        <f t="shared" si="6"/>
        <v>42705</v>
      </c>
      <c r="M13" s="30">
        <f t="shared" si="7"/>
        <v>42736</v>
      </c>
      <c r="N13" s="33">
        <f t="shared" si="2"/>
        <v>100.3</v>
      </c>
      <c r="O13" s="33">
        <f t="shared" si="2"/>
        <v>100.6</v>
      </c>
      <c r="P13" s="34">
        <f t="shared" si="3"/>
        <v>100.3</v>
      </c>
      <c r="Q13" s="34">
        <f t="shared" si="3"/>
        <v>100.30967741935484</v>
      </c>
      <c r="R13" s="34">
        <f t="shared" si="3"/>
        <v>100.31935483870967</v>
      </c>
      <c r="S13" s="34">
        <f t="shared" si="3"/>
        <v>100.32903225806452</v>
      </c>
      <c r="T13" s="34">
        <f t="shared" si="3"/>
        <v>100.33870967741935</v>
      </c>
      <c r="U13" s="34">
        <f t="shared" si="3"/>
        <v>100.34838709677419</v>
      </c>
      <c r="V13" s="34">
        <f t="shared" si="3"/>
        <v>100.35806451612903</v>
      </c>
      <c r="W13" s="34">
        <f t="shared" si="3"/>
        <v>100.36774193548386</v>
      </c>
      <c r="X13" s="34">
        <f t="shared" si="3"/>
        <v>100.37741935483871</v>
      </c>
      <c r="Y13" s="34">
        <f t="shared" si="3"/>
        <v>100.38709677419355</v>
      </c>
      <c r="Z13" s="34">
        <f t="shared" si="3"/>
        <v>100.39677419354838</v>
      </c>
      <c r="AA13" s="34">
        <f t="shared" si="3"/>
        <v>100.40645161290323</v>
      </c>
      <c r="AB13" s="34">
        <f t="shared" si="3"/>
        <v>100.41612903225806</v>
      </c>
      <c r="AC13" s="34">
        <f t="shared" si="3"/>
        <v>100.4258064516129</v>
      </c>
      <c r="AD13" s="34">
        <f t="shared" si="3"/>
        <v>100.43548387096774</v>
      </c>
      <c r="AE13" s="34">
        <f t="shared" si="3"/>
        <v>100.44516129032257</v>
      </c>
      <c r="AF13" s="34">
        <f t="shared" si="4"/>
        <v>100.45483870967742</v>
      </c>
      <c r="AG13" s="34">
        <f t="shared" si="4"/>
        <v>100.46451612903225</v>
      </c>
      <c r="AH13" s="34">
        <f t="shared" si="4"/>
        <v>100.47419354838709</v>
      </c>
      <c r="AI13" s="34">
        <f t="shared" si="4"/>
        <v>100.48387096774194</v>
      </c>
      <c r="AJ13" s="34">
        <f t="shared" si="4"/>
        <v>100.49354838709677</v>
      </c>
      <c r="AK13" s="34">
        <f t="shared" si="4"/>
        <v>100.50322580645161</v>
      </c>
      <c r="AL13" s="34">
        <f t="shared" si="4"/>
        <v>100.51290322580644</v>
      </c>
      <c r="AM13" s="34">
        <f t="shared" si="4"/>
        <v>100.52258064516128</v>
      </c>
      <c r="AN13" s="34">
        <f t="shared" si="4"/>
        <v>100.53225806451613</v>
      </c>
      <c r="AO13" s="34">
        <f t="shared" si="4"/>
        <v>100.54193548387096</v>
      </c>
      <c r="AP13" s="34">
        <f t="shared" si="4"/>
        <v>100.5516129032258</v>
      </c>
      <c r="AQ13" s="34">
        <f t="shared" si="4"/>
        <v>100.56129032258065</v>
      </c>
      <c r="AR13" s="34">
        <f t="shared" si="4"/>
        <v>100.57096774193548</v>
      </c>
      <c r="AS13" s="34">
        <f t="shared" si="4"/>
        <v>100.58064516129032</v>
      </c>
      <c r="AT13" s="34">
        <f t="shared" si="4"/>
        <v>100.59032258064515</v>
      </c>
    </row>
    <row r="14" spans="1:46" x14ac:dyDescent="0.75">
      <c r="A14" s="17">
        <f t="shared" si="0"/>
        <v>4</v>
      </c>
      <c r="B14" s="17">
        <f t="shared" si="1"/>
        <v>2017</v>
      </c>
      <c r="C14" s="29">
        <v>30</v>
      </c>
      <c r="D14" s="30">
        <v>42826</v>
      </c>
      <c r="E14" s="31">
        <v>101.3</v>
      </c>
      <c r="G14" s="32">
        <f t="shared" si="5"/>
        <v>2.9702970297029421E-3</v>
      </c>
      <c r="H14" s="20"/>
      <c r="I14" s="20"/>
      <c r="J14" s="21"/>
      <c r="L14" s="30">
        <f t="shared" si="6"/>
        <v>42736</v>
      </c>
      <c r="M14" s="30">
        <f t="shared" si="7"/>
        <v>42767</v>
      </c>
      <c r="N14" s="33">
        <f t="shared" si="2"/>
        <v>100.6</v>
      </c>
      <c r="O14" s="33">
        <f t="shared" si="2"/>
        <v>101</v>
      </c>
      <c r="P14" s="34">
        <f t="shared" si="3"/>
        <v>100.6</v>
      </c>
      <c r="Q14" s="34">
        <f t="shared" si="3"/>
        <v>100.61333333333333</v>
      </c>
      <c r="R14" s="34">
        <f t="shared" si="3"/>
        <v>100.62666666666667</v>
      </c>
      <c r="S14" s="34">
        <f t="shared" si="3"/>
        <v>100.64</v>
      </c>
      <c r="T14" s="34">
        <f t="shared" si="3"/>
        <v>100.65333333333332</v>
      </c>
      <c r="U14" s="34">
        <f t="shared" si="3"/>
        <v>100.66666666666666</v>
      </c>
      <c r="V14" s="34">
        <f t="shared" si="3"/>
        <v>100.67999999999999</v>
      </c>
      <c r="W14" s="34">
        <f t="shared" si="3"/>
        <v>100.69333333333333</v>
      </c>
      <c r="X14" s="34">
        <f t="shared" si="3"/>
        <v>100.70666666666666</v>
      </c>
      <c r="Y14" s="34">
        <f t="shared" si="3"/>
        <v>100.72</v>
      </c>
      <c r="Z14" s="34">
        <f t="shared" si="3"/>
        <v>100.73333333333333</v>
      </c>
      <c r="AA14" s="34">
        <f t="shared" si="3"/>
        <v>100.74666666666667</v>
      </c>
      <c r="AB14" s="34">
        <f t="shared" si="3"/>
        <v>100.75999999999999</v>
      </c>
      <c r="AC14" s="34">
        <f t="shared" si="3"/>
        <v>100.77333333333333</v>
      </c>
      <c r="AD14" s="34">
        <f t="shared" si="3"/>
        <v>100.78666666666666</v>
      </c>
      <c r="AE14" s="34">
        <f t="shared" si="3"/>
        <v>100.8</v>
      </c>
      <c r="AF14" s="34">
        <f t="shared" si="4"/>
        <v>100.81333333333333</v>
      </c>
      <c r="AG14" s="34">
        <f t="shared" si="4"/>
        <v>100.82666666666667</v>
      </c>
      <c r="AH14" s="34">
        <f t="shared" si="4"/>
        <v>100.84</v>
      </c>
      <c r="AI14" s="34">
        <f t="shared" si="4"/>
        <v>100.85333333333332</v>
      </c>
      <c r="AJ14" s="34">
        <f t="shared" si="4"/>
        <v>100.86666666666666</v>
      </c>
      <c r="AK14" s="34">
        <f t="shared" si="4"/>
        <v>100.88</v>
      </c>
      <c r="AL14" s="34">
        <f t="shared" si="4"/>
        <v>100.89333333333333</v>
      </c>
      <c r="AM14" s="34">
        <f t="shared" si="4"/>
        <v>100.90666666666667</v>
      </c>
      <c r="AN14" s="34">
        <f t="shared" si="4"/>
        <v>100.92</v>
      </c>
      <c r="AO14" s="34">
        <f t="shared" si="4"/>
        <v>100.93333333333334</v>
      </c>
      <c r="AP14" s="34">
        <f t="shared" si="4"/>
        <v>100.94666666666667</v>
      </c>
      <c r="AQ14" s="34">
        <f t="shared" si="4"/>
        <v>100.96</v>
      </c>
      <c r="AR14" s="34">
        <f t="shared" si="4"/>
        <v>100.97333333333333</v>
      </c>
      <c r="AS14" s="34">
        <f t="shared" si="4"/>
        <v>100.98666666666666</v>
      </c>
      <c r="AT14" s="34">
        <f t="shared" si="4"/>
        <v>101</v>
      </c>
    </row>
    <row r="15" spans="1:46" x14ac:dyDescent="0.75">
      <c r="A15" s="17">
        <f t="shared" si="0"/>
        <v>5</v>
      </c>
      <c r="B15" s="17">
        <f t="shared" si="1"/>
        <v>2017</v>
      </c>
      <c r="C15" s="29">
        <v>31</v>
      </c>
      <c r="D15" s="30">
        <v>42856</v>
      </c>
      <c r="E15" s="31">
        <v>101.1</v>
      </c>
      <c r="G15" s="32">
        <f t="shared" si="5"/>
        <v>-1.9743336623889718E-3</v>
      </c>
      <c r="H15" s="20"/>
      <c r="I15" s="20"/>
      <c r="J15" s="21"/>
      <c r="L15" s="30">
        <f t="shared" si="6"/>
        <v>42767</v>
      </c>
      <c r="M15" s="30">
        <f t="shared" si="7"/>
        <v>42795</v>
      </c>
      <c r="N15" s="33">
        <f t="shared" si="2"/>
        <v>101</v>
      </c>
      <c r="O15" s="33">
        <f t="shared" si="2"/>
        <v>101</v>
      </c>
      <c r="P15" s="34">
        <f t="shared" si="3"/>
        <v>101</v>
      </c>
      <c r="Q15" s="34">
        <f t="shared" si="3"/>
        <v>101</v>
      </c>
      <c r="R15" s="34">
        <f t="shared" si="3"/>
        <v>101</v>
      </c>
      <c r="S15" s="34">
        <f t="shared" si="3"/>
        <v>101</v>
      </c>
      <c r="T15" s="34">
        <f t="shared" si="3"/>
        <v>101</v>
      </c>
      <c r="U15" s="34">
        <f t="shared" si="3"/>
        <v>101</v>
      </c>
      <c r="V15" s="34">
        <f t="shared" si="3"/>
        <v>101</v>
      </c>
      <c r="W15" s="34">
        <f t="shared" si="3"/>
        <v>101</v>
      </c>
      <c r="X15" s="34">
        <f t="shared" si="3"/>
        <v>101</v>
      </c>
      <c r="Y15" s="34">
        <f t="shared" si="3"/>
        <v>101</v>
      </c>
      <c r="Z15" s="34">
        <f t="shared" si="3"/>
        <v>101</v>
      </c>
      <c r="AA15" s="34">
        <f t="shared" si="3"/>
        <v>101</v>
      </c>
      <c r="AB15" s="34">
        <f t="shared" si="3"/>
        <v>101</v>
      </c>
      <c r="AC15" s="34">
        <f t="shared" si="3"/>
        <v>101</v>
      </c>
      <c r="AD15" s="34">
        <f t="shared" si="3"/>
        <v>101</v>
      </c>
      <c r="AE15" s="34">
        <f t="shared" si="3"/>
        <v>101</v>
      </c>
      <c r="AF15" s="34">
        <f t="shared" si="4"/>
        <v>101</v>
      </c>
      <c r="AG15" s="34">
        <f t="shared" si="4"/>
        <v>101</v>
      </c>
      <c r="AH15" s="34">
        <f t="shared" si="4"/>
        <v>101</v>
      </c>
      <c r="AI15" s="34">
        <f t="shared" si="4"/>
        <v>101</v>
      </c>
      <c r="AJ15" s="34">
        <f t="shared" si="4"/>
        <v>101</v>
      </c>
      <c r="AK15" s="34">
        <f t="shared" si="4"/>
        <v>101</v>
      </c>
      <c r="AL15" s="34">
        <f t="shared" si="4"/>
        <v>101</v>
      </c>
      <c r="AM15" s="34">
        <f t="shared" si="4"/>
        <v>101</v>
      </c>
      <c r="AN15" s="34">
        <f t="shared" si="4"/>
        <v>101</v>
      </c>
      <c r="AO15" s="34">
        <f t="shared" si="4"/>
        <v>101</v>
      </c>
      <c r="AP15" s="34">
        <f t="shared" si="4"/>
        <v>101</v>
      </c>
      <c r="AQ15" s="34">
        <f t="shared" si="4"/>
        <v>101</v>
      </c>
      <c r="AR15" s="34">
        <f t="shared" si="4"/>
        <v>101</v>
      </c>
      <c r="AS15" s="34">
        <f t="shared" si="4"/>
        <v>101</v>
      </c>
      <c r="AT15" s="34">
        <f t="shared" si="4"/>
        <v>101</v>
      </c>
    </row>
    <row r="16" spans="1:46" x14ac:dyDescent="0.75">
      <c r="A16" s="17">
        <f t="shared" si="0"/>
        <v>6</v>
      </c>
      <c r="B16" s="17">
        <f t="shared" si="1"/>
        <v>2017</v>
      </c>
      <c r="C16" s="29">
        <v>30</v>
      </c>
      <c r="D16" s="30">
        <v>42887</v>
      </c>
      <c r="E16" s="31">
        <v>101</v>
      </c>
      <c r="G16" s="32">
        <f t="shared" si="5"/>
        <v>-9.8911968348164509E-4</v>
      </c>
      <c r="H16" s="20"/>
      <c r="I16" s="20"/>
      <c r="J16" s="21"/>
      <c r="L16" s="30">
        <f t="shared" si="6"/>
        <v>42795</v>
      </c>
      <c r="M16" s="30">
        <f t="shared" si="7"/>
        <v>42826</v>
      </c>
      <c r="N16" s="33">
        <f t="shared" si="2"/>
        <v>101</v>
      </c>
      <c r="O16" s="33">
        <f t="shared" si="2"/>
        <v>101.3</v>
      </c>
      <c r="P16" s="34">
        <f t="shared" si="3"/>
        <v>101</v>
      </c>
      <c r="Q16" s="34">
        <f t="shared" si="3"/>
        <v>101.01</v>
      </c>
      <c r="R16" s="34">
        <f t="shared" si="3"/>
        <v>101.02</v>
      </c>
      <c r="S16" s="34">
        <f t="shared" si="3"/>
        <v>101.03</v>
      </c>
      <c r="T16" s="34">
        <f t="shared" si="3"/>
        <v>101.04</v>
      </c>
      <c r="U16" s="34">
        <f t="shared" si="3"/>
        <v>101.05</v>
      </c>
      <c r="V16" s="34">
        <f t="shared" si="3"/>
        <v>101.06</v>
      </c>
      <c r="W16" s="34">
        <f t="shared" si="3"/>
        <v>101.07</v>
      </c>
      <c r="X16" s="34">
        <f t="shared" si="3"/>
        <v>101.08</v>
      </c>
      <c r="Y16" s="34">
        <f t="shared" si="3"/>
        <v>101.09</v>
      </c>
      <c r="Z16" s="34">
        <f t="shared" si="3"/>
        <v>101.1</v>
      </c>
      <c r="AA16" s="34">
        <f t="shared" si="3"/>
        <v>101.11</v>
      </c>
      <c r="AB16" s="34">
        <f t="shared" si="3"/>
        <v>101.12</v>
      </c>
      <c r="AC16" s="34">
        <f t="shared" si="3"/>
        <v>101.13</v>
      </c>
      <c r="AD16" s="34">
        <f t="shared" si="3"/>
        <v>101.14</v>
      </c>
      <c r="AE16" s="34">
        <f t="shared" si="3"/>
        <v>101.15</v>
      </c>
      <c r="AF16" s="34">
        <f t="shared" si="4"/>
        <v>101.16</v>
      </c>
      <c r="AG16" s="34">
        <f t="shared" si="4"/>
        <v>101.17</v>
      </c>
      <c r="AH16" s="34">
        <f t="shared" si="4"/>
        <v>101.17999999999999</v>
      </c>
      <c r="AI16" s="34">
        <f t="shared" si="4"/>
        <v>101.19</v>
      </c>
      <c r="AJ16" s="34">
        <f t="shared" si="4"/>
        <v>101.2</v>
      </c>
      <c r="AK16" s="34">
        <f t="shared" si="4"/>
        <v>101.21</v>
      </c>
      <c r="AL16" s="34">
        <f t="shared" si="4"/>
        <v>101.22</v>
      </c>
      <c r="AM16" s="34">
        <f t="shared" si="4"/>
        <v>101.23</v>
      </c>
      <c r="AN16" s="34">
        <f t="shared" si="4"/>
        <v>101.24</v>
      </c>
      <c r="AO16" s="34">
        <f t="shared" si="4"/>
        <v>101.25</v>
      </c>
      <c r="AP16" s="34">
        <f t="shared" si="4"/>
        <v>101.25999999999999</v>
      </c>
      <c r="AQ16" s="34">
        <f t="shared" si="4"/>
        <v>101.27</v>
      </c>
      <c r="AR16" s="34">
        <f t="shared" si="4"/>
        <v>101.28</v>
      </c>
      <c r="AS16" s="34">
        <f t="shared" si="4"/>
        <v>101.28999999999999</v>
      </c>
      <c r="AT16" s="34">
        <f t="shared" si="4"/>
        <v>101.3</v>
      </c>
    </row>
    <row r="17" spans="1:46" x14ac:dyDescent="0.75">
      <c r="A17" s="17">
        <f t="shared" si="0"/>
        <v>7</v>
      </c>
      <c r="B17" s="17">
        <f t="shared" si="1"/>
        <v>2017</v>
      </c>
      <c r="C17" s="29">
        <v>31</v>
      </c>
      <c r="D17" s="30">
        <v>42917</v>
      </c>
      <c r="E17" s="31">
        <v>101</v>
      </c>
      <c r="G17" s="32">
        <f t="shared" si="5"/>
        <v>0</v>
      </c>
      <c r="H17" s="20"/>
      <c r="I17" s="20"/>
      <c r="J17" s="21"/>
      <c r="L17" s="30">
        <f t="shared" si="6"/>
        <v>42826</v>
      </c>
      <c r="M17" s="30">
        <f t="shared" si="7"/>
        <v>42856</v>
      </c>
      <c r="N17" s="33">
        <f t="shared" si="2"/>
        <v>101.3</v>
      </c>
      <c r="O17" s="33">
        <f t="shared" si="2"/>
        <v>101.1</v>
      </c>
      <c r="P17" s="34">
        <f t="shared" si="3"/>
        <v>101.3</v>
      </c>
      <c r="Q17" s="34">
        <f t="shared" si="3"/>
        <v>101.29354838709678</v>
      </c>
      <c r="R17" s="34">
        <f t="shared" si="3"/>
        <v>101.28709677419354</v>
      </c>
      <c r="S17" s="34">
        <f t="shared" si="3"/>
        <v>101.28064516129032</v>
      </c>
      <c r="T17" s="34">
        <f t="shared" si="3"/>
        <v>101.27419354838709</v>
      </c>
      <c r="U17" s="34">
        <f t="shared" si="3"/>
        <v>101.26774193548387</v>
      </c>
      <c r="V17" s="34">
        <f t="shared" si="3"/>
        <v>101.26129032258063</v>
      </c>
      <c r="W17" s="34">
        <f t="shared" si="3"/>
        <v>101.25483870967741</v>
      </c>
      <c r="X17" s="34">
        <f t="shared" si="3"/>
        <v>101.2483870967742</v>
      </c>
      <c r="Y17" s="34">
        <f t="shared" si="3"/>
        <v>101.24193548387096</v>
      </c>
      <c r="Z17" s="34">
        <f t="shared" si="3"/>
        <v>101.23548387096774</v>
      </c>
      <c r="AA17" s="34">
        <f t="shared" si="3"/>
        <v>101.22903225806451</v>
      </c>
      <c r="AB17" s="34">
        <f t="shared" si="3"/>
        <v>101.22258064516129</v>
      </c>
      <c r="AC17" s="34">
        <f t="shared" si="3"/>
        <v>101.21612903225807</v>
      </c>
      <c r="AD17" s="34">
        <f t="shared" si="3"/>
        <v>101.20967741935483</v>
      </c>
      <c r="AE17" s="34">
        <f t="shared" si="3"/>
        <v>101.20322580645161</v>
      </c>
      <c r="AF17" s="34">
        <f t="shared" si="4"/>
        <v>101.19677419354838</v>
      </c>
      <c r="AG17" s="34">
        <f t="shared" si="4"/>
        <v>101.19032258064516</v>
      </c>
      <c r="AH17" s="34">
        <f t="shared" si="4"/>
        <v>101.18387096774192</v>
      </c>
      <c r="AI17" s="34">
        <f t="shared" si="4"/>
        <v>101.1774193548387</v>
      </c>
      <c r="AJ17" s="34">
        <f t="shared" si="4"/>
        <v>101.17096774193548</v>
      </c>
      <c r="AK17" s="34">
        <f t="shared" si="4"/>
        <v>101.16451612903225</v>
      </c>
      <c r="AL17" s="34">
        <f t="shared" si="4"/>
        <v>101.15806451612903</v>
      </c>
      <c r="AM17" s="34">
        <f t="shared" si="4"/>
        <v>101.1516129032258</v>
      </c>
      <c r="AN17" s="34">
        <f t="shared" si="4"/>
        <v>101.14516129032258</v>
      </c>
      <c r="AO17" s="34">
        <f t="shared" si="4"/>
        <v>101.13870967741936</v>
      </c>
      <c r="AP17" s="34">
        <f t="shared" si="4"/>
        <v>101.13225806451612</v>
      </c>
      <c r="AQ17" s="34">
        <f t="shared" si="4"/>
        <v>101.1258064516129</v>
      </c>
      <c r="AR17" s="34">
        <f t="shared" si="4"/>
        <v>101.11935483870967</v>
      </c>
      <c r="AS17" s="34">
        <f t="shared" si="4"/>
        <v>101.11290322580645</v>
      </c>
      <c r="AT17" s="34">
        <f t="shared" si="4"/>
        <v>101.10645161290321</v>
      </c>
    </row>
    <row r="18" spans="1:46" x14ac:dyDescent="0.75">
      <c r="A18" s="17">
        <f t="shared" si="0"/>
        <v>8</v>
      </c>
      <c r="B18" s="17">
        <f t="shared" si="1"/>
        <v>2017</v>
      </c>
      <c r="C18" s="29">
        <v>31</v>
      </c>
      <c r="D18" s="30">
        <v>42948</v>
      </c>
      <c r="E18" s="31">
        <v>101.4</v>
      </c>
      <c r="G18" s="32">
        <f t="shared" si="5"/>
        <v>3.9603960396040168E-3</v>
      </c>
      <c r="H18" s="20"/>
      <c r="I18" s="20"/>
      <c r="J18" s="21"/>
      <c r="L18" s="30">
        <f t="shared" si="6"/>
        <v>42856</v>
      </c>
      <c r="M18" s="30">
        <f t="shared" si="7"/>
        <v>42887</v>
      </c>
      <c r="N18" s="33">
        <f t="shared" si="2"/>
        <v>101.1</v>
      </c>
      <c r="O18" s="33">
        <f t="shared" si="2"/>
        <v>101</v>
      </c>
      <c r="P18" s="34">
        <f t="shared" si="3"/>
        <v>101.1</v>
      </c>
      <c r="Q18" s="34">
        <f t="shared" si="3"/>
        <v>101.09677419354838</v>
      </c>
      <c r="R18" s="34">
        <f t="shared" si="3"/>
        <v>101.09354838709677</v>
      </c>
      <c r="S18" s="34">
        <f t="shared" si="3"/>
        <v>101.09032258064515</v>
      </c>
      <c r="T18" s="34">
        <f t="shared" si="3"/>
        <v>101.08709677419354</v>
      </c>
      <c r="U18" s="34">
        <f t="shared" si="3"/>
        <v>101.08387096774193</v>
      </c>
      <c r="V18" s="34">
        <f t="shared" si="3"/>
        <v>101.08064516129032</v>
      </c>
      <c r="W18" s="34">
        <f t="shared" si="3"/>
        <v>101.07741935483871</v>
      </c>
      <c r="X18" s="34">
        <f t="shared" si="3"/>
        <v>101.07419354838709</v>
      </c>
      <c r="Y18" s="34">
        <f t="shared" si="3"/>
        <v>101.07096774193548</v>
      </c>
      <c r="Z18" s="34">
        <f t="shared" si="3"/>
        <v>101.06774193548387</v>
      </c>
      <c r="AA18" s="34">
        <f t="shared" si="3"/>
        <v>101.06451612903226</v>
      </c>
      <c r="AB18" s="34">
        <f t="shared" si="3"/>
        <v>101.06129032258065</v>
      </c>
      <c r="AC18" s="34">
        <f t="shared" si="3"/>
        <v>101.05806451612902</v>
      </c>
      <c r="AD18" s="34">
        <f t="shared" si="3"/>
        <v>101.05483870967741</v>
      </c>
      <c r="AE18" s="34">
        <f t="shared" si="3"/>
        <v>101.0516129032258</v>
      </c>
      <c r="AF18" s="34">
        <f t="shared" si="4"/>
        <v>101.04838709677419</v>
      </c>
      <c r="AG18" s="34">
        <f t="shared" si="4"/>
        <v>101.04516129032258</v>
      </c>
      <c r="AH18" s="34">
        <f t="shared" si="4"/>
        <v>101.04193548387097</v>
      </c>
      <c r="AI18" s="34">
        <f t="shared" si="4"/>
        <v>101.03870967741935</v>
      </c>
      <c r="AJ18" s="34">
        <f t="shared" si="4"/>
        <v>101.03548387096774</v>
      </c>
      <c r="AK18" s="34">
        <f t="shared" si="4"/>
        <v>101.03225806451613</v>
      </c>
      <c r="AL18" s="34">
        <f t="shared" si="4"/>
        <v>101.02903225806452</v>
      </c>
      <c r="AM18" s="34">
        <f t="shared" si="4"/>
        <v>101.02580645161291</v>
      </c>
      <c r="AN18" s="34">
        <f t="shared" si="4"/>
        <v>101.02258064516128</v>
      </c>
      <c r="AO18" s="34">
        <f t="shared" si="4"/>
        <v>101.01935483870967</v>
      </c>
      <c r="AP18" s="34">
        <f t="shared" si="4"/>
        <v>101.01612903225806</v>
      </c>
      <c r="AQ18" s="34">
        <f t="shared" si="4"/>
        <v>101.01290322580645</v>
      </c>
      <c r="AR18" s="34">
        <f t="shared" si="4"/>
        <v>101.00967741935484</v>
      </c>
      <c r="AS18" s="34">
        <f t="shared" si="4"/>
        <v>101.00645161290322</v>
      </c>
      <c r="AT18" s="34">
        <f t="shared" si="4"/>
        <v>101.00322580645161</v>
      </c>
    </row>
    <row r="19" spans="1:46" x14ac:dyDescent="0.75">
      <c r="A19" s="17">
        <f t="shared" si="0"/>
        <v>9</v>
      </c>
      <c r="B19" s="17">
        <f t="shared" si="1"/>
        <v>2017</v>
      </c>
      <c r="C19" s="29">
        <v>30</v>
      </c>
      <c r="D19" s="30">
        <v>42979</v>
      </c>
      <c r="E19" s="31">
        <v>101.1</v>
      </c>
      <c r="G19" s="32">
        <f t="shared" si="5"/>
        <v>-2.9585798816569166E-3</v>
      </c>
      <c r="H19" s="20"/>
      <c r="I19" s="20"/>
      <c r="J19" s="21"/>
      <c r="L19" s="30">
        <f t="shared" si="6"/>
        <v>42887</v>
      </c>
      <c r="M19" s="30">
        <f t="shared" si="7"/>
        <v>42917</v>
      </c>
      <c r="N19" s="33">
        <f t="shared" si="2"/>
        <v>101</v>
      </c>
      <c r="O19" s="33">
        <f t="shared" si="2"/>
        <v>101</v>
      </c>
      <c r="P19" s="34">
        <f t="shared" si="3"/>
        <v>101</v>
      </c>
      <c r="Q19" s="34">
        <f t="shared" si="3"/>
        <v>101</v>
      </c>
      <c r="R19" s="34">
        <f t="shared" si="3"/>
        <v>101</v>
      </c>
      <c r="S19" s="34">
        <f t="shared" si="3"/>
        <v>101</v>
      </c>
      <c r="T19" s="34">
        <f t="shared" si="3"/>
        <v>101</v>
      </c>
      <c r="U19" s="34">
        <f t="shared" si="3"/>
        <v>101</v>
      </c>
      <c r="V19" s="34">
        <f t="shared" si="3"/>
        <v>101</v>
      </c>
      <c r="W19" s="34">
        <f t="shared" si="3"/>
        <v>101</v>
      </c>
      <c r="X19" s="34">
        <f t="shared" si="3"/>
        <v>101</v>
      </c>
      <c r="Y19" s="34">
        <f t="shared" si="3"/>
        <v>101</v>
      </c>
      <c r="Z19" s="34">
        <f t="shared" si="3"/>
        <v>101</v>
      </c>
      <c r="AA19" s="34">
        <f t="shared" si="3"/>
        <v>101</v>
      </c>
      <c r="AB19" s="34">
        <f t="shared" si="3"/>
        <v>101</v>
      </c>
      <c r="AC19" s="34">
        <f t="shared" si="3"/>
        <v>101</v>
      </c>
      <c r="AD19" s="34">
        <f t="shared" si="3"/>
        <v>101</v>
      </c>
      <c r="AE19" s="34">
        <f t="shared" si="3"/>
        <v>101</v>
      </c>
      <c r="AF19" s="34">
        <f t="shared" si="4"/>
        <v>101</v>
      </c>
      <c r="AG19" s="34">
        <f t="shared" si="4"/>
        <v>101</v>
      </c>
      <c r="AH19" s="34">
        <f t="shared" si="4"/>
        <v>101</v>
      </c>
      <c r="AI19" s="34">
        <f t="shared" si="4"/>
        <v>101</v>
      </c>
      <c r="AJ19" s="34">
        <f t="shared" si="4"/>
        <v>101</v>
      </c>
      <c r="AK19" s="34">
        <f t="shared" si="4"/>
        <v>101</v>
      </c>
      <c r="AL19" s="34">
        <f t="shared" si="4"/>
        <v>101</v>
      </c>
      <c r="AM19" s="34">
        <f t="shared" si="4"/>
        <v>101</v>
      </c>
      <c r="AN19" s="34">
        <f t="shared" si="4"/>
        <v>101</v>
      </c>
      <c r="AO19" s="34">
        <f t="shared" si="4"/>
        <v>101</v>
      </c>
      <c r="AP19" s="34">
        <f t="shared" si="4"/>
        <v>101</v>
      </c>
      <c r="AQ19" s="34">
        <f t="shared" si="4"/>
        <v>101</v>
      </c>
      <c r="AR19" s="34">
        <f t="shared" si="4"/>
        <v>101</v>
      </c>
      <c r="AS19" s="34">
        <f t="shared" si="4"/>
        <v>101</v>
      </c>
      <c r="AT19" s="34">
        <f t="shared" si="4"/>
        <v>101</v>
      </c>
    </row>
    <row r="20" spans="1:46" x14ac:dyDescent="0.75">
      <c r="A20" s="17">
        <f t="shared" si="0"/>
        <v>10</v>
      </c>
      <c r="B20" s="17">
        <f t="shared" si="1"/>
        <v>2017</v>
      </c>
      <c r="C20" s="29">
        <v>31</v>
      </c>
      <c r="D20" s="30">
        <v>43009</v>
      </c>
      <c r="E20" s="31">
        <v>100.9</v>
      </c>
      <c r="G20" s="32">
        <f t="shared" si="5"/>
        <v>-1.9782393669632902E-3</v>
      </c>
      <c r="H20" s="20"/>
      <c r="I20" s="20"/>
      <c r="J20" s="21"/>
      <c r="L20" s="30">
        <f t="shared" si="6"/>
        <v>42917</v>
      </c>
      <c r="M20" s="30">
        <f t="shared" si="7"/>
        <v>42948</v>
      </c>
      <c r="N20" s="33">
        <f t="shared" si="2"/>
        <v>101</v>
      </c>
      <c r="O20" s="33">
        <f t="shared" si="2"/>
        <v>101.4</v>
      </c>
      <c r="P20" s="34">
        <f t="shared" si="3"/>
        <v>101</v>
      </c>
      <c r="Q20" s="34">
        <f t="shared" si="3"/>
        <v>101.01290322580645</v>
      </c>
      <c r="R20" s="34">
        <f t="shared" si="3"/>
        <v>101.02580645161291</v>
      </c>
      <c r="S20" s="34">
        <f t="shared" si="3"/>
        <v>101.03870967741936</v>
      </c>
      <c r="T20" s="34">
        <f t="shared" si="3"/>
        <v>101.0516129032258</v>
      </c>
      <c r="U20" s="34">
        <f t="shared" si="3"/>
        <v>101.06451612903226</v>
      </c>
      <c r="V20" s="34">
        <f t="shared" si="3"/>
        <v>101.07741935483871</v>
      </c>
      <c r="W20" s="34">
        <f t="shared" si="3"/>
        <v>101.09032258064516</v>
      </c>
      <c r="X20" s="34">
        <f t="shared" si="3"/>
        <v>101.10322580645162</v>
      </c>
      <c r="Y20" s="34">
        <f t="shared" si="3"/>
        <v>101.11612903225807</v>
      </c>
      <c r="Z20" s="34">
        <f t="shared" si="3"/>
        <v>101.12903225806451</v>
      </c>
      <c r="AA20" s="34">
        <f t="shared" si="3"/>
        <v>101.14193548387097</v>
      </c>
      <c r="AB20" s="34">
        <f t="shared" si="3"/>
        <v>101.15483870967742</v>
      </c>
      <c r="AC20" s="34">
        <f t="shared" si="3"/>
        <v>101.16774193548387</v>
      </c>
      <c r="AD20" s="34">
        <f t="shared" si="3"/>
        <v>101.18064516129033</v>
      </c>
      <c r="AE20" s="34">
        <f t="shared" si="3"/>
        <v>101.19354838709678</v>
      </c>
      <c r="AF20" s="34">
        <f t="shared" si="4"/>
        <v>101.20645161290322</v>
      </c>
      <c r="AG20" s="34">
        <f t="shared" si="4"/>
        <v>101.21935483870968</v>
      </c>
      <c r="AH20" s="34">
        <f t="shared" si="4"/>
        <v>101.23225806451613</v>
      </c>
      <c r="AI20" s="34">
        <f t="shared" si="4"/>
        <v>101.24516129032259</v>
      </c>
      <c r="AJ20" s="34">
        <f t="shared" si="4"/>
        <v>101.25806451612904</v>
      </c>
      <c r="AK20" s="34">
        <f t="shared" si="4"/>
        <v>101.27096774193549</v>
      </c>
      <c r="AL20" s="34">
        <f t="shared" si="4"/>
        <v>101.28387096774193</v>
      </c>
      <c r="AM20" s="34">
        <f t="shared" si="4"/>
        <v>101.29677419354839</v>
      </c>
      <c r="AN20" s="34">
        <f t="shared" si="4"/>
        <v>101.30967741935484</v>
      </c>
      <c r="AO20" s="34">
        <f t="shared" si="4"/>
        <v>101.3225806451613</v>
      </c>
      <c r="AP20" s="34">
        <f t="shared" si="4"/>
        <v>101.33548387096775</v>
      </c>
      <c r="AQ20" s="34">
        <f t="shared" si="4"/>
        <v>101.3483870967742</v>
      </c>
      <c r="AR20" s="34">
        <f t="shared" si="4"/>
        <v>101.36129032258064</v>
      </c>
      <c r="AS20" s="34">
        <f t="shared" si="4"/>
        <v>101.3741935483871</v>
      </c>
      <c r="AT20" s="34">
        <f t="shared" si="4"/>
        <v>101.38709677419355</v>
      </c>
    </row>
    <row r="21" spans="1:46" x14ac:dyDescent="0.75">
      <c r="A21" s="17">
        <f t="shared" si="0"/>
        <v>11</v>
      </c>
      <c r="B21" s="17">
        <f t="shared" si="1"/>
        <v>2017</v>
      </c>
      <c r="C21" s="29">
        <v>30</v>
      </c>
      <c r="D21" s="30">
        <v>43040</v>
      </c>
      <c r="E21" s="31">
        <v>100.8</v>
      </c>
      <c r="G21" s="32">
        <f t="shared" si="5"/>
        <v>-9.9108027750256225E-4</v>
      </c>
      <c r="H21" s="20"/>
      <c r="I21" s="20"/>
      <c r="J21" s="21"/>
      <c r="L21" s="30">
        <f t="shared" si="6"/>
        <v>42948</v>
      </c>
      <c r="M21" s="30">
        <f t="shared" si="7"/>
        <v>42979</v>
      </c>
      <c r="N21" s="33">
        <f t="shared" si="2"/>
        <v>101.4</v>
      </c>
      <c r="O21" s="33">
        <f t="shared" si="2"/>
        <v>101.1</v>
      </c>
      <c r="P21" s="34">
        <f t="shared" si="3"/>
        <v>101.4</v>
      </c>
      <c r="Q21" s="34">
        <f t="shared" si="3"/>
        <v>101.39</v>
      </c>
      <c r="R21" s="34">
        <f t="shared" si="3"/>
        <v>101.38000000000001</v>
      </c>
      <c r="S21" s="34">
        <f t="shared" si="3"/>
        <v>101.37</v>
      </c>
      <c r="T21" s="34">
        <f t="shared" si="3"/>
        <v>101.36</v>
      </c>
      <c r="U21" s="34">
        <f t="shared" si="3"/>
        <v>101.35000000000001</v>
      </c>
      <c r="V21" s="34">
        <f t="shared" si="3"/>
        <v>101.34</v>
      </c>
      <c r="W21" s="34">
        <f t="shared" si="3"/>
        <v>101.33</v>
      </c>
      <c r="X21" s="34">
        <f t="shared" si="3"/>
        <v>101.32000000000001</v>
      </c>
      <c r="Y21" s="34">
        <f t="shared" si="3"/>
        <v>101.31</v>
      </c>
      <c r="Z21" s="34">
        <f t="shared" si="3"/>
        <v>101.3</v>
      </c>
      <c r="AA21" s="34">
        <f t="shared" si="3"/>
        <v>101.29</v>
      </c>
      <c r="AB21" s="34">
        <f t="shared" si="3"/>
        <v>101.28</v>
      </c>
      <c r="AC21" s="34">
        <f t="shared" si="3"/>
        <v>101.27</v>
      </c>
      <c r="AD21" s="34">
        <f t="shared" si="3"/>
        <v>101.26</v>
      </c>
      <c r="AE21" s="34">
        <f t="shared" si="3"/>
        <v>101.25</v>
      </c>
      <c r="AF21" s="34">
        <f t="shared" si="4"/>
        <v>101.24</v>
      </c>
      <c r="AG21" s="34">
        <f t="shared" si="4"/>
        <v>101.23</v>
      </c>
      <c r="AH21" s="34">
        <f t="shared" si="4"/>
        <v>101.22</v>
      </c>
      <c r="AI21" s="34">
        <f t="shared" si="4"/>
        <v>101.21</v>
      </c>
      <c r="AJ21" s="34">
        <f t="shared" si="4"/>
        <v>101.2</v>
      </c>
      <c r="AK21" s="34">
        <f t="shared" si="4"/>
        <v>101.19</v>
      </c>
      <c r="AL21" s="34">
        <f t="shared" si="4"/>
        <v>101.17999999999999</v>
      </c>
      <c r="AM21" s="34">
        <f t="shared" si="4"/>
        <v>101.17</v>
      </c>
      <c r="AN21" s="34">
        <f t="shared" si="4"/>
        <v>101.16</v>
      </c>
      <c r="AO21" s="34">
        <f t="shared" si="4"/>
        <v>101.14999999999999</v>
      </c>
      <c r="AP21" s="34">
        <f t="shared" si="4"/>
        <v>101.14</v>
      </c>
      <c r="AQ21" s="34">
        <f t="shared" si="4"/>
        <v>101.13</v>
      </c>
      <c r="AR21" s="34">
        <f t="shared" si="4"/>
        <v>101.11999999999999</v>
      </c>
      <c r="AS21" s="34">
        <f t="shared" si="4"/>
        <v>101.11</v>
      </c>
      <c r="AT21" s="34">
        <f t="shared" si="4"/>
        <v>101.1</v>
      </c>
    </row>
    <row r="22" spans="1:46" x14ac:dyDescent="0.75">
      <c r="A22" s="17">
        <f t="shared" si="0"/>
        <v>12</v>
      </c>
      <c r="B22" s="17">
        <f t="shared" si="1"/>
        <v>2017</v>
      </c>
      <c r="C22" s="29">
        <v>31</v>
      </c>
      <c r="D22" s="30">
        <v>43070</v>
      </c>
      <c r="E22" s="31">
        <v>101.1</v>
      </c>
      <c r="G22" s="32">
        <f t="shared" si="5"/>
        <v>2.9761904761904483E-3</v>
      </c>
      <c r="H22" s="20"/>
      <c r="I22" s="20"/>
      <c r="J22" s="21"/>
      <c r="L22" s="30">
        <f t="shared" si="6"/>
        <v>42979</v>
      </c>
      <c r="M22" s="30">
        <f t="shared" si="7"/>
        <v>43009</v>
      </c>
      <c r="N22" s="33">
        <f t="shared" si="2"/>
        <v>101.1</v>
      </c>
      <c r="O22" s="33">
        <f t="shared" si="2"/>
        <v>100.9</v>
      </c>
      <c r="P22" s="34">
        <f t="shared" si="3"/>
        <v>101.1</v>
      </c>
      <c r="Q22" s="34">
        <f t="shared" si="3"/>
        <v>101.09354838709677</v>
      </c>
      <c r="R22" s="34">
        <f t="shared" si="3"/>
        <v>101.08709677419354</v>
      </c>
      <c r="S22" s="34">
        <f t="shared" si="3"/>
        <v>101.08064516129032</v>
      </c>
      <c r="T22" s="34">
        <f t="shared" si="3"/>
        <v>101.07419354838709</v>
      </c>
      <c r="U22" s="34">
        <f t="shared" si="3"/>
        <v>101.06774193548387</v>
      </c>
      <c r="V22" s="34">
        <f t="shared" si="3"/>
        <v>101.06129032258065</v>
      </c>
      <c r="W22" s="34">
        <f t="shared" si="3"/>
        <v>101.05483870967741</v>
      </c>
      <c r="X22" s="34">
        <f t="shared" si="3"/>
        <v>101.04838709677419</v>
      </c>
      <c r="Y22" s="34">
        <f t="shared" si="3"/>
        <v>101.04193548387097</v>
      </c>
      <c r="Z22" s="34">
        <f t="shared" si="3"/>
        <v>101.03548387096774</v>
      </c>
      <c r="AA22" s="34">
        <f t="shared" si="3"/>
        <v>101.02903225806452</v>
      </c>
      <c r="AB22" s="34">
        <f t="shared" si="3"/>
        <v>101.02258064516128</v>
      </c>
      <c r="AC22" s="34">
        <f t="shared" si="3"/>
        <v>101.01612903225806</v>
      </c>
      <c r="AD22" s="34">
        <f t="shared" si="3"/>
        <v>101.00967741935484</v>
      </c>
      <c r="AE22" s="34">
        <f t="shared" si="3"/>
        <v>101.00322580645161</v>
      </c>
      <c r="AF22" s="34">
        <f t="shared" si="4"/>
        <v>100.99677419354839</v>
      </c>
      <c r="AG22" s="34">
        <f t="shared" si="4"/>
        <v>100.99032258064516</v>
      </c>
      <c r="AH22" s="34">
        <f t="shared" si="4"/>
        <v>100.98387096774194</v>
      </c>
      <c r="AI22" s="34">
        <f t="shared" si="4"/>
        <v>100.97741935483872</v>
      </c>
      <c r="AJ22" s="34">
        <f t="shared" si="4"/>
        <v>100.97096774193548</v>
      </c>
      <c r="AK22" s="34">
        <f t="shared" si="4"/>
        <v>100.96451612903226</v>
      </c>
      <c r="AL22" s="34">
        <f t="shared" si="4"/>
        <v>100.95806451612903</v>
      </c>
      <c r="AM22" s="34">
        <f t="shared" si="4"/>
        <v>100.95161290322581</v>
      </c>
      <c r="AN22" s="34">
        <f t="shared" si="4"/>
        <v>100.94516129032259</v>
      </c>
      <c r="AO22" s="34">
        <f t="shared" si="4"/>
        <v>100.93870967741935</v>
      </c>
      <c r="AP22" s="34">
        <f t="shared" si="4"/>
        <v>100.93225806451613</v>
      </c>
      <c r="AQ22" s="34">
        <f t="shared" si="4"/>
        <v>100.92580645161291</v>
      </c>
      <c r="AR22" s="34">
        <f t="shared" si="4"/>
        <v>100.91935483870968</v>
      </c>
      <c r="AS22" s="34">
        <f t="shared" si="4"/>
        <v>100.91290322580646</v>
      </c>
      <c r="AT22" s="34">
        <f t="shared" si="4"/>
        <v>100.90645161290323</v>
      </c>
    </row>
    <row r="23" spans="1:46" x14ac:dyDescent="0.75">
      <c r="A23" s="17">
        <f t="shared" si="0"/>
        <v>1</v>
      </c>
      <c r="B23" s="23">
        <f t="shared" si="1"/>
        <v>2018</v>
      </c>
      <c r="C23" s="24">
        <v>31</v>
      </c>
      <c r="D23" s="25">
        <v>43101</v>
      </c>
      <c r="E23" s="26">
        <v>101.5</v>
      </c>
      <c r="G23" s="35">
        <f t="shared" si="5"/>
        <v>3.9564787339268614E-3</v>
      </c>
      <c r="H23" s="35">
        <f>(E23-E11)/E11</f>
        <v>8.9463220675944904E-3</v>
      </c>
      <c r="I23" s="20"/>
      <c r="J23" s="21"/>
      <c r="L23" s="25">
        <f>EDATE($D23,-3)</f>
        <v>43009</v>
      </c>
      <c r="M23" s="25">
        <f>EDATE($D23,-2)</f>
        <v>43040</v>
      </c>
      <c r="N23" s="27">
        <f t="shared" si="2"/>
        <v>100.9</v>
      </c>
      <c r="O23" s="27">
        <f t="shared" si="2"/>
        <v>100.8</v>
      </c>
      <c r="P23" s="28">
        <f t="shared" si="3"/>
        <v>100.9</v>
      </c>
      <c r="Q23" s="28">
        <f t="shared" si="3"/>
        <v>100.8967741935484</v>
      </c>
      <c r="R23" s="28">
        <f t="shared" si="3"/>
        <v>100.89354838709679</v>
      </c>
      <c r="S23" s="28">
        <f t="shared" si="3"/>
        <v>100.89032258064516</v>
      </c>
      <c r="T23" s="28">
        <f t="shared" si="3"/>
        <v>100.88709677419355</v>
      </c>
      <c r="U23" s="28">
        <f t="shared" si="3"/>
        <v>100.88387096774194</v>
      </c>
      <c r="V23" s="28">
        <f t="shared" si="3"/>
        <v>100.88064516129033</v>
      </c>
      <c r="W23" s="28">
        <f t="shared" si="3"/>
        <v>100.87741935483871</v>
      </c>
      <c r="X23" s="28">
        <f t="shared" si="3"/>
        <v>100.8741935483871</v>
      </c>
      <c r="Y23" s="28">
        <f t="shared" si="3"/>
        <v>100.87096774193549</v>
      </c>
      <c r="Z23" s="28">
        <f t="shared" si="3"/>
        <v>100.86774193548388</v>
      </c>
      <c r="AA23" s="28">
        <f t="shared" si="3"/>
        <v>100.86451612903227</v>
      </c>
      <c r="AB23" s="28">
        <f t="shared" si="3"/>
        <v>100.86129032258064</v>
      </c>
      <c r="AC23" s="28">
        <f t="shared" si="3"/>
        <v>100.85806451612903</v>
      </c>
      <c r="AD23" s="28">
        <f t="shared" si="3"/>
        <v>100.85483870967742</v>
      </c>
      <c r="AE23" s="28">
        <f t="shared" si="3"/>
        <v>100.85161290322581</v>
      </c>
      <c r="AF23" s="28">
        <f t="shared" si="4"/>
        <v>100.84838709677419</v>
      </c>
      <c r="AG23" s="28">
        <f t="shared" si="4"/>
        <v>100.84516129032258</v>
      </c>
      <c r="AH23" s="28">
        <f t="shared" si="4"/>
        <v>100.84193548387097</v>
      </c>
      <c r="AI23" s="28">
        <f t="shared" si="4"/>
        <v>100.83870967741936</v>
      </c>
      <c r="AJ23" s="28">
        <f t="shared" si="4"/>
        <v>100.83548387096774</v>
      </c>
      <c r="AK23" s="28">
        <f t="shared" si="4"/>
        <v>100.83225806451613</v>
      </c>
      <c r="AL23" s="28">
        <f t="shared" si="4"/>
        <v>100.82903225806452</v>
      </c>
      <c r="AM23" s="28">
        <f t="shared" si="4"/>
        <v>100.82580645161291</v>
      </c>
      <c r="AN23" s="28">
        <f t="shared" si="4"/>
        <v>100.8225806451613</v>
      </c>
      <c r="AO23" s="28">
        <f t="shared" si="4"/>
        <v>100.81935483870967</v>
      </c>
      <c r="AP23" s="28">
        <f t="shared" si="4"/>
        <v>100.81612903225806</v>
      </c>
      <c r="AQ23" s="28">
        <f t="shared" si="4"/>
        <v>100.81290322580645</v>
      </c>
      <c r="AR23" s="28">
        <f t="shared" si="4"/>
        <v>100.80967741935484</v>
      </c>
      <c r="AS23" s="28">
        <f t="shared" si="4"/>
        <v>100.80645161290322</v>
      </c>
      <c r="AT23" s="28">
        <f t="shared" si="4"/>
        <v>100.80322580645161</v>
      </c>
    </row>
    <row r="24" spans="1:46" x14ac:dyDescent="0.75">
      <c r="A24" s="17">
        <f t="shared" si="0"/>
        <v>2</v>
      </c>
      <c r="B24" s="17">
        <f t="shared" si="1"/>
        <v>2018</v>
      </c>
      <c r="C24" s="29">
        <v>28</v>
      </c>
      <c r="D24" s="30">
        <v>43132</v>
      </c>
      <c r="E24" s="31">
        <v>101.5</v>
      </c>
      <c r="G24" s="32">
        <f t="shared" si="5"/>
        <v>0</v>
      </c>
      <c r="H24" s="32">
        <f t="shared" ref="H24:H34" si="8">(E24-E12)/E12</f>
        <v>4.9504950495049506E-3</v>
      </c>
      <c r="I24" s="31"/>
      <c r="J24" s="21"/>
      <c r="L24" s="30">
        <f t="shared" ref="L24:L34" si="9">EDATE($D24,-3)</f>
        <v>43040</v>
      </c>
      <c r="M24" s="30">
        <f t="shared" ref="M24:M34" si="10">EDATE($D24,-2)</f>
        <v>43070</v>
      </c>
      <c r="N24" s="33">
        <f t="shared" si="2"/>
        <v>100.8</v>
      </c>
      <c r="O24" s="33">
        <f t="shared" si="2"/>
        <v>101.1</v>
      </c>
      <c r="P24" s="34">
        <f t="shared" si="3"/>
        <v>100.8</v>
      </c>
      <c r="Q24" s="34">
        <f t="shared" si="3"/>
        <v>100.81071428571428</v>
      </c>
      <c r="R24" s="34">
        <f t="shared" si="3"/>
        <v>100.82142857142857</v>
      </c>
      <c r="S24" s="34">
        <f t="shared" si="3"/>
        <v>100.83214285714286</v>
      </c>
      <c r="T24" s="34">
        <f t="shared" si="3"/>
        <v>100.84285714285714</v>
      </c>
      <c r="U24" s="34">
        <f t="shared" si="3"/>
        <v>100.85357142857143</v>
      </c>
      <c r="V24" s="34">
        <f t="shared" si="3"/>
        <v>100.86428571428571</v>
      </c>
      <c r="W24" s="34">
        <f t="shared" si="3"/>
        <v>100.875</v>
      </c>
      <c r="X24" s="34">
        <f t="shared" si="3"/>
        <v>100.88571428571429</v>
      </c>
      <c r="Y24" s="34">
        <f t="shared" si="3"/>
        <v>100.89642857142857</v>
      </c>
      <c r="Z24" s="34">
        <f t="shared" si="3"/>
        <v>100.90714285714286</v>
      </c>
      <c r="AA24" s="34">
        <f t="shared" si="3"/>
        <v>100.91785714285714</v>
      </c>
      <c r="AB24" s="34">
        <f t="shared" si="3"/>
        <v>100.92857142857143</v>
      </c>
      <c r="AC24" s="34">
        <f t="shared" si="3"/>
        <v>100.93928571428572</v>
      </c>
      <c r="AD24" s="34">
        <f t="shared" si="3"/>
        <v>100.94999999999999</v>
      </c>
      <c r="AE24" s="34">
        <f t="shared" si="3"/>
        <v>100.96071428571427</v>
      </c>
      <c r="AF24" s="34">
        <f t="shared" si="4"/>
        <v>100.97142857142856</v>
      </c>
      <c r="AG24" s="34">
        <f t="shared" si="4"/>
        <v>100.98214285714285</v>
      </c>
      <c r="AH24" s="34">
        <f t="shared" si="4"/>
        <v>100.99285714285713</v>
      </c>
      <c r="AI24" s="34">
        <f t="shared" si="4"/>
        <v>101.00357142857142</v>
      </c>
      <c r="AJ24" s="34">
        <f t="shared" si="4"/>
        <v>101.01428571428571</v>
      </c>
      <c r="AK24" s="34">
        <f t="shared" si="4"/>
        <v>101.02499999999999</v>
      </c>
      <c r="AL24" s="34">
        <f t="shared" si="4"/>
        <v>101.03571428571428</v>
      </c>
      <c r="AM24" s="34">
        <f t="shared" si="4"/>
        <v>101.04642857142856</v>
      </c>
      <c r="AN24" s="34">
        <f t="shared" si="4"/>
        <v>101.05714285714285</v>
      </c>
      <c r="AO24" s="34">
        <f t="shared" si="4"/>
        <v>101.06785714285714</v>
      </c>
      <c r="AP24" s="34">
        <f t="shared" si="4"/>
        <v>101.07857142857142</v>
      </c>
      <c r="AQ24" s="34">
        <f t="shared" si="4"/>
        <v>101.08928571428571</v>
      </c>
      <c r="AR24" s="34">
        <f t="shared" si="4"/>
        <v>101.1</v>
      </c>
      <c r="AS24" s="34">
        <f t="shared" si="4"/>
        <v>101.11071428571428</v>
      </c>
      <c r="AT24" s="34">
        <f t="shared" si="4"/>
        <v>101.12142857142857</v>
      </c>
    </row>
    <row r="25" spans="1:46" x14ac:dyDescent="0.75">
      <c r="A25" s="17">
        <f t="shared" si="0"/>
        <v>3</v>
      </c>
      <c r="B25" s="17">
        <f t="shared" si="1"/>
        <v>2018</v>
      </c>
      <c r="C25" s="29">
        <v>31</v>
      </c>
      <c r="D25" s="30">
        <v>43160</v>
      </c>
      <c r="E25" s="31">
        <v>101.7</v>
      </c>
      <c r="G25" s="32">
        <f t="shared" si="5"/>
        <v>1.9704433497537226E-3</v>
      </c>
      <c r="H25" s="32">
        <f t="shared" si="8"/>
        <v>6.9306930693069585E-3</v>
      </c>
      <c r="I25" s="31"/>
      <c r="J25" s="21"/>
      <c r="L25" s="30">
        <f t="shared" si="9"/>
        <v>43070</v>
      </c>
      <c r="M25" s="30">
        <f t="shared" si="10"/>
        <v>43101</v>
      </c>
      <c r="N25" s="33">
        <f t="shared" si="2"/>
        <v>101.1</v>
      </c>
      <c r="O25" s="33">
        <f t="shared" si="2"/>
        <v>101.5</v>
      </c>
      <c r="P25" s="34">
        <f t="shared" si="3"/>
        <v>101.1</v>
      </c>
      <c r="Q25" s="34">
        <f t="shared" si="3"/>
        <v>101.11290322580645</v>
      </c>
      <c r="R25" s="34">
        <f t="shared" si="3"/>
        <v>101.1258064516129</v>
      </c>
      <c r="S25" s="34">
        <f t="shared" si="3"/>
        <v>101.13870967741936</v>
      </c>
      <c r="T25" s="34">
        <f t="shared" si="3"/>
        <v>101.1516129032258</v>
      </c>
      <c r="U25" s="34">
        <f t="shared" si="3"/>
        <v>101.16451612903225</v>
      </c>
      <c r="V25" s="34">
        <f t="shared" si="3"/>
        <v>101.1774193548387</v>
      </c>
      <c r="W25" s="34">
        <f t="shared" si="3"/>
        <v>101.19032258064516</v>
      </c>
      <c r="X25" s="34">
        <f t="shared" si="3"/>
        <v>101.20322580645161</v>
      </c>
      <c r="Y25" s="34">
        <f t="shared" si="3"/>
        <v>101.21612903225807</v>
      </c>
      <c r="Z25" s="34">
        <f t="shared" si="3"/>
        <v>101.22903225806451</v>
      </c>
      <c r="AA25" s="34">
        <f t="shared" si="3"/>
        <v>101.24193548387096</v>
      </c>
      <c r="AB25" s="34">
        <f t="shared" si="3"/>
        <v>101.25483870967741</v>
      </c>
      <c r="AC25" s="34">
        <f t="shared" si="3"/>
        <v>101.26774193548387</v>
      </c>
      <c r="AD25" s="34">
        <f t="shared" si="3"/>
        <v>101.28064516129032</v>
      </c>
      <c r="AE25" s="34">
        <f t="shared" si="3"/>
        <v>101.29354838709678</v>
      </c>
      <c r="AF25" s="34">
        <f t="shared" si="4"/>
        <v>101.30645161290322</v>
      </c>
      <c r="AG25" s="34">
        <f t="shared" si="4"/>
        <v>101.31935483870967</v>
      </c>
      <c r="AH25" s="34">
        <f t="shared" si="4"/>
        <v>101.33225806451613</v>
      </c>
      <c r="AI25" s="34">
        <f t="shared" si="4"/>
        <v>101.34516129032258</v>
      </c>
      <c r="AJ25" s="34">
        <f t="shared" si="4"/>
        <v>101.35806451612903</v>
      </c>
      <c r="AK25" s="34">
        <f t="shared" si="4"/>
        <v>101.37096774193549</v>
      </c>
      <c r="AL25" s="34">
        <f t="shared" si="4"/>
        <v>101.38387096774193</v>
      </c>
      <c r="AM25" s="34">
        <f t="shared" si="4"/>
        <v>101.39677419354838</v>
      </c>
      <c r="AN25" s="34">
        <f t="shared" si="4"/>
        <v>101.40967741935484</v>
      </c>
      <c r="AO25" s="34">
        <f t="shared" si="4"/>
        <v>101.42258064516129</v>
      </c>
      <c r="AP25" s="34">
        <f t="shared" si="4"/>
        <v>101.43548387096774</v>
      </c>
      <c r="AQ25" s="34">
        <f t="shared" si="4"/>
        <v>101.4483870967742</v>
      </c>
      <c r="AR25" s="34">
        <f t="shared" si="4"/>
        <v>101.46129032258064</v>
      </c>
      <c r="AS25" s="34">
        <f t="shared" si="4"/>
        <v>101.47419354838709</v>
      </c>
      <c r="AT25" s="34">
        <f t="shared" si="4"/>
        <v>101.48709677419355</v>
      </c>
    </row>
    <row r="26" spans="1:46" x14ac:dyDescent="0.75">
      <c r="A26" s="17">
        <f t="shared" si="0"/>
        <v>4</v>
      </c>
      <c r="B26" s="17">
        <f t="shared" si="1"/>
        <v>2018</v>
      </c>
      <c r="C26" s="29">
        <v>30</v>
      </c>
      <c r="D26" s="30">
        <v>43191</v>
      </c>
      <c r="E26" s="31">
        <v>101.7</v>
      </c>
      <c r="G26" s="32">
        <f t="shared" si="5"/>
        <v>0</v>
      </c>
      <c r="H26" s="32">
        <f t="shared" si="8"/>
        <v>3.9486673247779436E-3</v>
      </c>
      <c r="I26" s="31"/>
      <c r="J26" s="21"/>
      <c r="L26" s="30">
        <f t="shared" si="9"/>
        <v>43101</v>
      </c>
      <c r="M26" s="30">
        <f t="shared" si="10"/>
        <v>43132</v>
      </c>
      <c r="N26" s="33">
        <f t="shared" si="2"/>
        <v>101.5</v>
      </c>
      <c r="O26" s="33">
        <f t="shared" si="2"/>
        <v>101.5</v>
      </c>
      <c r="P26" s="34">
        <f t="shared" si="3"/>
        <v>101.5</v>
      </c>
      <c r="Q26" s="34">
        <f t="shared" si="3"/>
        <v>101.5</v>
      </c>
      <c r="R26" s="34">
        <f t="shared" si="3"/>
        <v>101.5</v>
      </c>
      <c r="S26" s="34">
        <f t="shared" si="3"/>
        <v>101.5</v>
      </c>
      <c r="T26" s="34">
        <f t="shared" si="3"/>
        <v>101.5</v>
      </c>
      <c r="U26" s="34">
        <f t="shared" si="3"/>
        <v>101.5</v>
      </c>
      <c r="V26" s="34">
        <f t="shared" si="3"/>
        <v>101.5</v>
      </c>
      <c r="W26" s="34">
        <f t="shared" si="3"/>
        <v>101.5</v>
      </c>
      <c r="X26" s="34">
        <f t="shared" si="3"/>
        <v>101.5</v>
      </c>
      <c r="Y26" s="34">
        <f t="shared" si="3"/>
        <v>101.5</v>
      </c>
      <c r="Z26" s="34">
        <f t="shared" si="3"/>
        <v>101.5</v>
      </c>
      <c r="AA26" s="34">
        <f t="shared" si="3"/>
        <v>101.5</v>
      </c>
      <c r="AB26" s="34">
        <f t="shared" si="3"/>
        <v>101.5</v>
      </c>
      <c r="AC26" s="34">
        <f t="shared" si="3"/>
        <v>101.5</v>
      </c>
      <c r="AD26" s="34">
        <f t="shared" si="3"/>
        <v>101.5</v>
      </c>
      <c r="AE26" s="34">
        <f t="shared" ref="Z26:AO41" si="11">$N26+($O26-$N26)/$C26*(AE$7-1)</f>
        <v>101.5</v>
      </c>
      <c r="AF26" s="34">
        <f t="shared" si="11"/>
        <v>101.5</v>
      </c>
      <c r="AG26" s="34">
        <f t="shared" si="11"/>
        <v>101.5</v>
      </c>
      <c r="AH26" s="34">
        <f t="shared" si="11"/>
        <v>101.5</v>
      </c>
      <c r="AI26" s="34">
        <f t="shared" si="11"/>
        <v>101.5</v>
      </c>
      <c r="AJ26" s="34">
        <f t="shared" si="4"/>
        <v>101.5</v>
      </c>
      <c r="AK26" s="34">
        <f t="shared" si="4"/>
        <v>101.5</v>
      </c>
      <c r="AL26" s="34">
        <f t="shared" si="4"/>
        <v>101.5</v>
      </c>
      <c r="AM26" s="34">
        <f t="shared" si="4"/>
        <v>101.5</v>
      </c>
      <c r="AN26" s="34">
        <f t="shared" si="4"/>
        <v>101.5</v>
      </c>
      <c r="AO26" s="34">
        <f t="shared" si="4"/>
        <v>101.5</v>
      </c>
      <c r="AP26" s="34">
        <f t="shared" si="4"/>
        <v>101.5</v>
      </c>
      <c r="AQ26" s="34">
        <f t="shared" si="4"/>
        <v>101.5</v>
      </c>
      <c r="AR26" s="34">
        <f t="shared" si="4"/>
        <v>101.5</v>
      </c>
      <c r="AS26" s="34">
        <f t="shared" si="4"/>
        <v>101.5</v>
      </c>
      <c r="AT26" s="34">
        <f t="shared" si="4"/>
        <v>101.5</v>
      </c>
    </row>
    <row r="27" spans="1:46" x14ac:dyDescent="0.75">
      <c r="A27" s="17">
        <f t="shared" si="0"/>
        <v>5</v>
      </c>
      <c r="B27" s="17">
        <f t="shared" si="1"/>
        <v>2018</v>
      </c>
      <c r="C27" s="29">
        <v>31</v>
      </c>
      <c r="D27" s="30">
        <v>43221</v>
      </c>
      <c r="E27" s="31">
        <v>102</v>
      </c>
      <c r="G27" s="32">
        <f t="shared" si="5"/>
        <v>2.949852507374603E-3</v>
      </c>
      <c r="H27" s="32">
        <f t="shared" si="8"/>
        <v>8.9020771513353691E-3</v>
      </c>
      <c r="I27" s="31"/>
      <c r="J27" s="21"/>
      <c r="L27" s="30">
        <f t="shared" si="9"/>
        <v>43132</v>
      </c>
      <c r="M27" s="30">
        <f t="shared" si="10"/>
        <v>43160</v>
      </c>
      <c r="N27" s="33">
        <f t="shared" si="2"/>
        <v>101.5</v>
      </c>
      <c r="O27" s="33">
        <f t="shared" si="2"/>
        <v>101.7</v>
      </c>
      <c r="P27" s="34">
        <f t="shared" ref="P27:AE42" si="12">$N27+($O27-$N27)/$C27*(P$7-1)</f>
        <v>101.5</v>
      </c>
      <c r="Q27" s="34">
        <f t="shared" si="12"/>
        <v>101.50645161290322</v>
      </c>
      <c r="R27" s="34">
        <f t="shared" si="12"/>
        <v>101.51290322580645</v>
      </c>
      <c r="S27" s="34">
        <f t="shared" si="12"/>
        <v>101.51935483870967</v>
      </c>
      <c r="T27" s="34">
        <f t="shared" si="12"/>
        <v>101.52580645161291</v>
      </c>
      <c r="U27" s="34">
        <f t="shared" si="12"/>
        <v>101.53225806451613</v>
      </c>
      <c r="V27" s="34">
        <f t="shared" si="12"/>
        <v>101.53870967741936</v>
      </c>
      <c r="W27" s="34">
        <f t="shared" si="12"/>
        <v>101.54516129032258</v>
      </c>
      <c r="X27" s="34">
        <f t="shared" si="12"/>
        <v>101.5516129032258</v>
      </c>
      <c r="Y27" s="34">
        <f t="shared" si="12"/>
        <v>101.55806451612904</v>
      </c>
      <c r="Z27" s="34">
        <f t="shared" si="11"/>
        <v>101.56451612903226</v>
      </c>
      <c r="AA27" s="34">
        <f t="shared" si="11"/>
        <v>101.57096774193549</v>
      </c>
      <c r="AB27" s="34">
        <f t="shared" si="11"/>
        <v>101.57741935483871</v>
      </c>
      <c r="AC27" s="34">
        <f t="shared" si="11"/>
        <v>101.58387096774193</v>
      </c>
      <c r="AD27" s="34">
        <f t="shared" si="11"/>
        <v>101.59032258064516</v>
      </c>
      <c r="AE27" s="34">
        <f t="shared" si="11"/>
        <v>101.59677419354838</v>
      </c>
      <c r="AF27" s="34">
        <f t="shared" si="11"/>
        <v>101.60322580645162</v>
      </c>
      <c r="AG27" s="34">
        <f t="shared" si="11"/>
        <v>101.60967741935484</v>
      </c>
      <c r="AH27" s="34">
        <f t="shared" si="11"/>
        <v>101.61612903225807</v>
      </c>
      <c r="AI27" s="34">
        <f t="shared" si="11"/>
        <v>101.62258064516129</v>
      </c>
      <c r="AJ27" s="34">
        <f t="shared" si="11"/>
        <v>101.62903225806451</v>
      </c>
      <c r="AK27" s="34">
        <f t="shared" si="11"/>
        <v>101.63548387096775</v>
      </c>
      <c r="AL27" s="34">
        <f t="shared" si="11"/>
        <v>101.64193548387097</v>
      </c>
      <c r="AM27" s="34">
        <f t="shared" si="11"/>
        <v>101.6483870967742</v>
      </c>
      <c r="AN27" s="34">
        <f t="shared" si="11"/>
        <v>101.65483870967742</v>
      </c>
      <c r="AO27" s="34">
        <f t="shared" si="11"/>
        <v>101.66129032258064</v>
      </c>
      <c r="AP27" s="34">
        <f t="shared" ref="AP27:AT41" si="13">$N27+($O27-$N27)/$C27*(AP$7-1)</f>
        <v>101.66774193548387</v>
      </c>
      <c r="AQ27" s="34">
        <f t="shared" si="13"/>
        <v>101.67419354838709</v>
      </c>
      <c r="AR27" s="34">
        <f t="shared" si="13"/>
        <v>101.68064516129033</v>
      </c>
      <c r="AS27" s="34">
        <f t="shared" si="13"/>
        <v>101.68709677419355</v>
      </c>
      <c r="AT27" s="34">
        <f t="shared" si="13"/>
        <v>101.69354838709678</v>
      </c>
    </row>
    <row r="28" spans="1:46" x14ac:dyDescent="0.75">
      <c r="A28" s="17">
        <f t="shared" si="0"/>
        <v>6</v>
      </c>
      <c r="B28" s="17">
        <f t="shared" si="1"/>
        <v>2018</v>
      </c>
      <c r="C28" s="29">
        <v>30</v>
      </c>
      <c r="D28" s="30">
        <v>43252</v>
      </c>
      <c r="E28" s="31">
        <v>102.2</v>
      </c>
      <c r="G28" s="32">
        <f t="shared" si="5"/>
        <v>1.9607843137255179E-3</v>
      </c>
      <c r="H28" s="32">
        <f t="shared" si="8"/>
        <v>1.1881188118811909E-2</v>
      </c>
      <c r="I28" s="31"/>
      <c r="J28" s="21"/>
      <c r="L28" s="30">
        <f t="shared" si="9"/>
        <v>43160</v>
      </c>
      <c r="M28" s="30">
        <f t="shared" si="10"/>
        <v>43191</v>
      </c>
      <c r="N28" s="33">
        <f t="shared" si="2"/>
        <v>101.7</v>
      </c>
      <c r="O28" s="33">
        <f t="shared" si="2"/>
        <v>101.7</v>
      </c>
      <c r="P28" s="34">
        <f t="shared" si="12"/>
        <v>101.7</v>
      </c>
      <c r="Q28" s="34">
        <f t="shared" si="12"/>
        <v>101.7</v>
      </c>
      <c r="R28" s="34">
        <f t="shared" si="12"/>
        <v>101.7</v>
      </c>
      <c r="S28" s="34">
        <f t="shared" si="12"/>
        <v>101.7</v>
      </c>
      <c r="T28" s="34">
        <f t="shared" si="12"/>
        <v>101.7</v>
      </c>
      <c r="U28" s="34">
        <f t="shared" si="12"/>
        <v>101.7</v>
      </c>
      <c r="V28" s="34">
        <f t="shared" si="12"/>
        <v>101.7</v>
      </c>
      <c r="W28" s="34">
        <f t="shared" si="12"/>
        <v>101.7</v>
      </c>
      <c r="X28" s="34">
        <f t="shared" si="12"/>
        <v>101.7</v>
      </c>
      <c r="Y28" s="34">
        <f t="shared" si="12"/>
        <v>101.7</v>
      </c>
      <c r="Z28" s="34">
        <f t="shared" si="11"/>
        <v>101.7</v>
      </c>
      <c r="AA28" s="34">
        <f t="shared" si="11"/>
        <v>101.7</v>
      </c>
      <c r="AB28" s="34">
        <f t="shared" si="11"/>
        <v>101.7</v>
      </c>
      <c r="AC28" s="34">
        <f t="shared" si="11"/>
        <v>101.7</v>
      </c>
      <c r="AD28" s="34">
        <f t="shared" si="11"/>
        <v>101.7</v>
      </c>
      <c r="AE28" s="34">
        <f t="shared" si="11"/>
        <v>101.7</v>
      </c>
      <c r="AF28" s="34">
        <f t="shared" si="11"/>
        <v>101.7</v>
      </c>
      <c r="AG28" s="34">
        <f t="shared" si="11"/>
        <v>101.7</v>
      </c>
      <c r="AH28" s="34">
        <f t="shared" si="11"/>
        <v>101.7</v>
      </c>
      <c r="AI28" s="34">
        <f t="shared" si="11"/>
        <v>101.7</v>
      </c>
      <c r="AJ28" s="34">
        <f t="shared" si="11"/>
        <v>101.7</v>
      </c>
      <c r="AK28" s="34">
        <f t="shared" si="11"/>
        <v>101.7</v>
      </c>
      <c r="AL28" s="34">
        <f t="shared" si="11"/>
        <v>101.7</v>
      </c>
      <c r="AM28" s="34">
        <f t="shared" si="11"/>
        <v>101.7</v>
      </c>
      <c r="AN28" s="34">
        <f t="shared" si="11"/>
        <v>101.7</v>
      </c>
      <c r="AO28" s="34">
        <f t="shared" si="11"/>
        <v>101.7</v>
      </c>
      <c r="AP28" s="34">
        <f t="shared" si="13"/>
        <v>101.7</v>
      </c>
      <c r="AQ28" s="34">
        <f t="shared" si="13"/>
        <v>101.7</v>
      </c>
      <c r="AR28" s="34">
        <f t="shared" si="13"/>
        <v>101.7</v>
      </c>
      <c r="AS28" s="34">
        <f t="shared" si="13"/>
        <v>101.7</v>
      </c>
      <c r="AT28" s="34">
        <f t="shared" si="13"/>
        <v>101.7</v>
      </c>
    </row>
    <row r="29" spans="1:46" x14ac:dyDescent="0.75">
      <c r="A29" s="17">
        <f t="shared" si="0"/>
        <v>7</v>
      </c>
      <c r="B29" s="17">
        <f t="shared" si="1"/>
        <v>2018</v>
      </c>
      <c r="C29" s="29">
        <v>31</v>
      </c>
      <c r="D29" s="30">
        <v>43282</v>
      </c>
      <c r="E29" s="31">
        <v>102.5</v>
      </c>
      <c r="G29" s="32">
        <f t="shared" si="5"/>
        <v>2.9354207436398938E-3</v>
      </c>
      <c r="H29" s="32">
        <f t="shared" si="8"/>
        <v>1.4851485148514851E-2</v>
      </c>
      <c r="I29" s="31"/>
      <c r="J29" s="21"/>
      <c r="L29" s="30">
        <f t="shared" si="9"/>
        <v>43191</v>
      </c>
      <c r="M29" s="30">
        <f t="shared" si="10"/>
        <v>43221</v>
      </c>
      <c r="N29" s="33">
        <f t="shared" si="2"/>
        <v>101.7</v>
      </c>
      <c r="O29" s="33">
        <f t="shared" si="2"/>
        <v>102</v>
      </c>
      <c r="P29" s="34">
        <f t="shared" si="12"/>
        <v>101.7</v>
      </c>
      <c r="Q29" s="34">
        <f t="shared" si="12"/>
        <v>101.70967741935485</v>
      </c>
      <c r="R29" s="34">
        <f t="shared" si="12"/>
        <v>101.71935483870968</v>
      </c>
      <c r="S29" s="34">
        <f t="shared" si="12"/>
        <v>101.72903225806452</v>
      </c>
      <c r="T29" s="34">
        <f t="shared" si="12"/>
        <v>101.73870967741935</v>
      </c>
      <c r="U29" s="34">
        <f t="shared" si="12"/>
        <v>101.7483870967742</v>
      </c>
      <c r="V29" s="34">
        <f t="shared" si="12"/>
        <v>101.75806451612904</v>
      </c>
      <c r="W29" s="34">
        <f t="shared" si="12"/>
        <v>101.76774193548387</v>
      </c>
      <c r="X29" s="34">
        <f t="shared" si="12"/>
        <v>101.77741935483871</v>
      </c>
      <c r="Y29" s="34">
        <f t="shared" si="12"/>
        <v>101.78709677419356</v>
      </c>
      <c r="Z29" s="34">
        <f t="shared" si="11"/>
        <v>101.79677419354839</v>
      </c>
      <c r="AA29" s="34">
        <f t="shared" si="11"/>
        <v>101.80645161290323</v>
      </c>
      <c r="AB29" s="34">
        <f t="shared" si="11"/>
        <v>101.81612903225806</v>
      </c>
      <c r="AC29" s="34">
        <f t="shared" si="11"/>
        <v>101.82580645161291</v>
      </c>
      <c r="AD29" s="34">
        <f t="shared" si="11"/>
        <v>101.83548387096775</v>
      </c>
      <c r="AE29" s="34">
        <f t="shared" si="11"/>
        <v>101.84516129032258</v>
      </c>
      <c r="AF29" s="34">
        <f t="shared" si="11"/>
        <v>101.85483870967742</v>
      </c>
      <c r="AG29" s="34">
        <f t="shared" si="11"/>
        <v>101.86451612903225</v>
      </c>
      <c r="AH29" s="34">
        <f t="shared" si="11"/>
        <v>101.8741935483871</v>
      </c>
      <c r="AI29" s="34">
        <f t="shared" si="11"/>
        <v>101.88387096774194</v>
      </c>
      <c r="AJ29" s="34">
        <f t="shared" si="11"/>
        <v>101.89354838709677</v>
      </c>
      <c r="AK29" s="34">
        <f t="shared" si="11"/>
        <v>101.90322580645162</v>
      </c>
      <c r="AL29" s="34">
        <f t="shared" si="11"/>
        <v>101.91290322580645</v>
      </c>
      <c r="AM29" s="34">
        <f t="shared" si="11"/>
        <v>101.92258064516129</v>
      </c>
      <c r="AN29" s="34">
        <f t="shared" si="11"/>
        <v>101.93225806451613</v>
      </c>
      <c r="AO29" s="34">
        <f t="shared" si="11"/>
        <v>101.94193548387096</v>
      </c>
      <c r="AP29" s="34">
        <f t="shared" si="13"/>
        <v>101.95161290322581</v>
      </c>
      <c r="AQ29" s="34">
        <f t="shared" si="13"/>
        <v>101.96129032258065</v>
      </c>
      <c r="AR29" s="34">
        <f t="shared" si="13"/>
        <v>101.97096774193548</v>
      </c>
      <c r="AS29" s="34">
        <f t="shared" si="13"/>
        <v>101.98064516129033</v>
      </c>
      <c r="AT29" s="34">
        <f t="shared" si="13"/>
        <v>101.99032258064516</v>
      </c>
    </row>
    <row r="30" spans="1:46" x14ac:dyDescent="0.75">
      <c r="A30" s="17">
        <f t="shared" si="0"/>
        <v>8</v>
      </c>
      <c r="B30" s="17">
        <f t="shared" si="1"/>
        <v>2018</v>
      </c>
      <c r="C30" s="29">
        <v>31</v>
      </c>
      <c r="D30" s="30">
        <v>43313</v>
      </c>
      <c r="E30" s="31">
        <v>102.9</v>
      </c>
      <c r="G30" s="32">
        <f t="shared" si="5"/>
        <v>3.9024390243902994E-3</v>
      </c>
      <c r="H30" s="32">
        <f t="shared" si="8"/>
        <v>1.4792899408284023E-2</v>
      </c>
      <c r="I30" s="31"/>
      <c r="J30" s="21"/>
      <c r="L30" s="30">
        <f t="shared" si="9"/>
        <v>43221</v>
      </c>
      <c r="M30" s="30">
        <f t="shared" si="10"/>
        <v>43252</v>
      </c>
      <c r="N30" s="33">
        <f t="shared" si="2"/>
        <v>102</v>
      </c>
      <c r="O30" s="33">
        <f t="shared" si="2"/>
        <v>102.2</v>
      </c>
      <c r="P30" s="34">
        <f t="shared" si="12"/>
        <v>102</v>
      </c>
      <c r="Q30" s="34">
        <f t="shared" si="12"/>
        <v>102.00645161290322</v>
      </c>
      <c r="R30" s="34">
        <f t="shared" si="12"/>
        <v>102.01290322580645</v>
      </c>
      <c r="S30" s="34">
        <f t="shared" si="12"/>
        <v>102.01935483870967</v>
      </c>
      <c r="T30" s="34">
        <f t="shared" si="12"/>
        <v>102.02580645161291</v>
      </c>
      <c r="U30" s="34">
        <f t="shared" si="12"/>
        <v>102.03225806451613</v>
      </c>
      <c r="V30" s="34">
        <f t="shared" si="12"/>
        <v>102.03870967741936</v>
      </c>
      <c r="W30" s="34">
        <f t="shared" si="12"/>
        <v>102.04516129032258</v>
      </c>
      <c r="X30" s="34">
        <f t="shared" si="12"/>
        <v>102.0516129032258</v>
      </c>
      <c r="Y30" s="34">
        <f t="shared" si="12"/>
        <v>102.05806451612904</v>
      </c>
      <c r="Z30" s="34">
        <f t="shared" si="11"/>
        <v>102.06451612903226</v>
      </c>
      <c r="AA30" s="34">
        <f t="shared" si="11"/>
        <v>102.07096774193549</v>
      </c>
      <c r="AB30" s="34">
        <f t="shared" si="11"/>
        <v>102.07741935483871</v>
      </c>
      <c r="AC30" s="34">
        <f t="shared" si="11"/>
        <v>102.08387096774193</v>
      </c>
      <c r="AD30" s="34">
        <f t="shared" si="11"/>
        <v>102.09032258064516</v>
      </c>
      <c r="AE30" s="34">
        <f t="shared" si="11"/>
        <v>102.09677419354838</v>
      </c>
      <c r="AF30" s="34">
        <f t="shared" si="11"/>
        <v>102.10322580645162</v>
      </c>
      <c r="AG30" s="34">
        <f t="shared" si="11"/>
        <v>102.10967741935484</v>
      </c>
      <c r="AH30" s="34">
        <f t="shared" si="11"/>
        <v>102.11612903225807</v>
      </c>
      <c r="AI30" s="34">
        <f t="shared" si="11"/>
        <v>102.12258064516129</v>
      </c>
      <c r="AJ30" s="34">
        <f t="shared" si="11"/>
        <v>102.12903225806451</v>
      </c>
      <c r="AK30" s="34">
        <f t="shared" si="11"/>
        <v>102.13548387096775</v>
      </c>
      <c r="AL30" s="34">
        <f t="shared" si="11"/>
        <v>102.14193548387097</v>
      </c>
      <c r="AM30" s="34">
        <f t="shared" si="11"/>
        <v>102.1483870967742</v>
      </c>
      <c r="AN30" s="34">
        <f t="shared" si="11"/>
        <v>102.15483870967742</v>
      </c>
      <c r="AO30" s="34">
        <f t="shared" si="11"/>
        <v>102.16129032258064</v>
      </c>
      <c r="AP30" s="34">
        <f t="shared" si="13"/>
        <v>102.16774193548387</v>
      </c>
      <c r="AQ30" s="34">
        <f t="shared" si="13"/>
        <v>102.17419354838709</v>
      </c>
      <c r="AR30" s="34">
        <f t="shared" si="13"/>
        <v>102.18064516129033</v>
      </c>
      <c r="AS30" s="34">
        <f t="shared" si="13"/>
        <v>102.18709677419355</v>
      </c>
      <c r="AT30" s="34">
        <f t="shared" si="13"/>
        <v>102.19354838709678</v>
      </c>
    </row>
    <row r="31" spans="1:46" x14ac:dyDescent="0.75">
      <c r="A31" s="17">
        <f t="shared" si="0"/>
        <v>9</v>
      </c>
      <c r="B31" s="17">
        <f t="shared" si="1"/>
        <v>2018</v>
      </c>
      <c r="C31" s="29">
        <v>30</v>
      </c>
      <c r="D31" s="30">
        <v>43344</v>
      </c>
      <c r="E31" s="31">
        <v>102.4</v>
      </c>
      <c r="G31" s="32">
        <f t="shared" si="5"/>
        <v>-4.859086491739553E-3</v>
      </c>
      <c r="H31" s="32">
        <f t="shared" si="8"/>
        <v>1.2858555885262231E-2</v>
      </c>
      <c r="I31" s="31"/>
      <c r="J31" s="21"/>
      <c r="L31" s="30">
        <f t="shared" si="9"/>
        <v>43252</v>
      </c>
      <c r="M31" s="30">
        <f t="shared" si="10"/>
        <v>43282</v>
      </c>
      <c r="N31" s="33">
        <f t="shared" si="2"/>
        <v>102.2</v>
      </c>
      <c r="O31" s="33">
        <f t="shared" si="2"/>
        <v>102.5</v>
      </c>
      <c r="P31" s="34">
        <f t="shared" si="12"/>
        <v>102.2</v>
      </c>
      <c r="Q31" s="34">
        <f t="shared" si="12"/>
        <v>102.21000000000001</v>
      </c>
      <c r="R31" s="34">
        <f t="shared" si="12"/>
        <v>102.22</v>
      </c>
      <c r="S31" s="34">
        <f t="shared" si="12"/>
        <v>102.23</v>
      </c>
      <c r="T31" s="34">
        <f t="shared" si="12"/>
        <v>102.24000000000001</v>
      </c>
      <c r="U31" s="34">
        <f t="shared" si="12"/>
        <v>102.25</v>
      </c>
      <c r="V31" s="34">
        <f t="shared" si="12"/>
        <v>102.26</v>
      </c>
      <c r="W31" s="34">
        <f t="shared" si="12"/>
        <v>102.27</v>
      </c>
      <c r="X31" s="34">
        <f t="shared" si="12"/>
        <v>102.28</v>
      </c>
      <c r="Y31" s="34">
        <f t="shared" si="12"/>
        <v>102.29</v>
      </c>
      <c r="Z31" s="34">
        <f t="shared" si="11"/>
        <v>102.3</v>
      </c>
      <c r="AA31" s="34">
        <f t="shared" si="11"/>
        <v>102.31</v>
      </c>
      <c r="AB31" s="34">
        <f t="shared" si="11"/>
        <v>102.32000000000001</v>
      </c>
      <c r="AC31" s="34">
        <f t="shared" si="11"/>
        <v>102.33</v>
      </c>
      <c r="AD31" s="34">
        <f t="shared" si="11"/>
        <v>102.34</v>
      </c>
      <c r="AE31" s="34">
        <f t="shared" si="11"/>
        <v>102.35</v>
      </c>
      <c r="AF31" s="34">
        <f t="shared" si="11"/>
        <v>102.36</v>
      </c>
      <c r="AG31" s="34">
        <f t="shared" si="11"/>
        <v>102.37</v>
      </c>
      <c r="AH31" s="34">
        <f t="shared" si="11"/>
        <v>102.38</v>
      </c>
      <c r="AI31" s="34">
        <f t="shared" si="11"/>
        <v>102.39</v>
      </c>
      <c r="AJ31" s="34">
        <f t="shared" si="11"/>
        <v>102.4</v>
      </c>
      <c r="AK31" s="34">
        <f t="shared" si="11"/>
        <v>102.41</v>
      </c>
      <c r="AL31" s="34">
        <f t="shared" si="11"/>
        <v>102.42</v>
      </c>
      <c r="AM31" s="34">
        <f t="shared" si="11"/>
        <v>102.43</v>
      </c>
      <c r="AN31" s="34">
        <f t="shared" si="11"/>
        <v>102.44</v>
      </c>
      <c r="AO31" s="34">
        <f t="shared" si="11"/>
        <v>102.45</v>
      </c>
      <c r="AP31" s="34">
        <f t="shared" si="13"/>
        <v>102.46</v>
      </c>
      <c r="AQ31" s="34">
        <f t="shared" si="13"/>
        <v>102.47</v>
      </c>
      <c r="AR31" s="34">
        <f t="shared" si="13"/>
        <v>102.48</v>
      </c>
      <c r="AS31" s="34">
        <f t="shared" si="13"/>
        <v>102.49</v>
      </c>
      <c r="AT31" s="34">
        <f t="shared" si="13"/>
        <v>102.5</v>
      </c>
    </row>
    <row r="32" spans="1:46" x14ac:dyDescent="0.75">
      <c r="A32" s="17">
        <f t="shared" si="0"/>
        <v>10</v>
      </c>
      <c r="B32" s="17">
        <f t="shared" si="1"/>
        <v>2018</v>
      </c>
      <c r="C32" s="29">
        <v>31</v>
      </c>
      <c r="D32" s="30">
        <v>43374</v>
      </c>
      <c r="E32" s="31">
        <v>102.4</v>
      </c>
      <c r="G32" s="32">
        <f t="shared" si="5"/>
        <v>0</v>
      </c>
      <c r="H32" s="32">
        <f t="shared" si="8"/>
        <v>1.4866204162537165E-2</v>
      </c>
      <c r="I32" s="31"/>
      <c r="J32" s="21"/>
      <c r="L32" s="30">
        <f t="shared" si="9"/>
        <v>43282</v>
      </c>
      <c r="M32" s="30">
        <f t="shared" si="10"/>
        <v>43313</v>
      </c>
      <c r="N32" s="33">
        <f t="shared" si="2"/>
        <v>102.5</v>
      </c>
      <c r="O32" s="33">
        <f t="shared" si="2"/>
        <v>102.9</v>
      </c>
      <c r="P32" s="34">
        <f t="shared" si="12"/>
        <v>102.5</v>
      </c>
      <c r="Q32" s="34">
        <f t="shared" si="12"/>
        <v>102.51290322580645</v>
      </c>
      <c r="R32" s="34">
        <f t="shared" si="12"/>
        <v>102.52580645161291</v>
      </c>
      <c r="S32" s="34">
        <f t="shared" si="12"/>
        <v>102.53870967741936</v>
      </c>
      <c r="T32" s="34">
        <f t="shared" si="12"/>
        <v>102.5516129032258</v>
      </c>
      <c r="U32" s="34">
        <f t="shared" si="12"/>
        <v>102.56451612903226</v>
      </c>
      <c r="V32" s="34">
        <f t="shared" si="12"/>
        <v>102.57741935483871</v>
      </c>
      <c r="W32" s="34">
        <f t="shared" si="12"/>
        <v>102.59032258064516</v>
      </c>
      <c r="X32" s="34">
        <f t="shared" si="12"/>
        <v>102.60322580645162</v>
      </c>
      <c r="Y32" s="34">
        <f t="shared" si="12"/>
        <v>102.61612903225807</v>
      </c>
      <c r="Z32" s="34">
        <f t="shared" si="11"/>
        <v>102.62903225806451</v>
      </c>
      <c r="AA32" s="34">
        <f t="shared" si="11"/>
        <v>102.64193548387097</v>
      </c>
      <c r="AB32" s="34">
        <f t="shared" si="11"/>
        <v>102.65483870967742</v>
      </c>
      <c r="AC32" s="34">
        <f t="shared" si="11"/>
        <v>102.66774193548387</v>
      </c>
      <c r="AD32" s="34">
        <f t="shared" si="11"/>
        <v>102.68064516129033</v>
      </c>
      <c r="AE32" s="34">
        <f t="shared" si="11"/>
        <v>102.69354838709678</v>
      </c>
      <c r="AF32" s="34">
        <f t="shared" si="11"/>
        <v>102.70645161290322</v>
      </c>
      <c r="AG32" s="34">
        <f t="shared" si="11"/>
        <v>102.71935483870968</v>
      </c>
      <c r="AH32" s="34">
        <f t="shared" si="11"/>
        <v>102.73225806451613</v>
      </c>
      <c r="AI32" s="34">
        <f t="shared" si="11"/>
        <v>102.74516129032259</v>
      </c>
      <c r="AJ32" s="34">
        <f t="shared" si="11"/>
        <v>102.75806451612904</v>
      </c>
      <c r="AK32" s="34">
        <f t="shared" si="11"/>
        <v>102.77096774193549</v>
      </c>
      <c r="AL32" s="34">
        <f t="shared" si="11"/>
        <v>102.78387096774193</v>
      </c>
      <c r="AM32" s="34">
        <f t="shared" si="11"/>
        <v>102.79677419354839</v>
      </c>
      <c r="AN32" s="34">
        <f t="shared" si="11"/>
        <v>102.80967741935484</v>
      </c>
      <c r="AO32" s="34">
        <f t="shared" si="11"/>
        <v>102.8225806451613</v>
      </c>
      <c r="AP32" s="34">
        <f t="shared" si="13"/>
        <v>102.83548387096775</v>
      </c>
      <c r="AQ32" s="34">
        <f t="shared" si="13"/>
        <v>102.8483870967742</v>
      </c>
      <c r="AR32" s="34">
        <f t="shared" si="13"/>
        <v>102.86129032258064</v>
      </c>
      <c r="AS32" s="34">
        <f t="shared" si="13"/>
        <v>102.8741935483871</v>
      </c>
      <c r="AT32" s="34">
        <f t="shared" si="13"/>
        <v>102.88709677419355</v>
      </c>
    </row>
    <row r="33" spans="1:46" x14ac:dyDescent="0.75">
      <c r="A33" s="17">
        <f t="shared" si="0"/>
        <v>11</v>
      </c>
      <c r="B33" s="17">
        <f t="shared" si="1"/>
        <v>2018</v>
      </c>
      <c r="C33" s="29">
        <v>30</v>
      </c>
      <c r="D33" s="30">
        <v>43405</v>
      </c>
      <c r="E33" s="31">
        <v>102.2</v>
      </c>
      <c r="G33" s="32">
        <f t="shared" si="5"/>
        <v>-1.9531250000000278E-3</v>
      </c>
      <c r="H33" s="32">
        <f t="shared" si="8"/>
        <v>1.3888888888888945E-2</v>
      </c>
      <c r="I33" s="31"/>
      <c r="J33" s="21"/>
      <c r="L33" s="30">
        <f t="shared" si="9"/>
        <v>43313</v>
      </c>
      <c r="M33" s="30">
        <f t="shared" si="10"/>
        <v>43344</v>
      </c>
      <c r="N33" s="33">
        <f t="shared" si="2"/>
        <v>102.9</v>
      </c>
      <c r="O33" s="33">
        <f t="shared" si="2"/>
        <v>102.4</v>
      </c>
      <c r="P33" s="34">
        <f t="shared" si="12"/>
        <v>102.9</v>
      </c>
      <c r="Q33" s="34">
        <f t="shared" si="12"/>
        <v>102.88333333333334</v>
      </c>
      <c r="R33" s="34">
        <f t="shared" si="12"/>
        <v>102.86666666666667</v>
      </c>
      <c r="S33" s="34">
        <f t="shared" si="12"/>
        <v>102.85000000000001</v>
      </c>
      <c r="T33" s="34">
        <f t="shared" si="12"/>
        <v>102.83333333333334</v>
      </c>
      <c r="U33" s="34">
        <f t="shared" si="12"/>
        <v>102.81666666666668</v>
      </c>
      <c r="V33" s="34">
        <f t="shared" si="12"/>
        <v>102.80000000000001</v>
      </c>
      <c r="W33" s="34">
        <f t="shared" si="12"/>
        <v>102.78333333333335</v>
      </c>
      <c r="X33" s="34">
        <f t="shared" si="12"/>
        <v>102.76666666666667</v>
      </c>
      <c r="Y33" s="34">
        <f t="shared" si="12"/>
        <v>102.75</v>
      </c>
      <c r="Z33" s="34">
        <f t="shared" si="11"/>
        <v>102.73333333333333</v>
      </c>
      <c r="AA33" s="34">
        <f t="shared" si="11"/>
        <v>102.71666666666667</v>
      </c>
      <c r="AB33" s="34">
        <f t="shared" si="11"/>
        <v>102.7</v>
      </c>
      <c r="AC33" s="34">
        <f t="shared" si="11"/>
        <v>102.68333333333334</v>
      </c>
      <c r="AD33" s="34">
        <f t="shared" si="11"/>
        <v>102.66666666666667</v>
      </c>
      <c r="AE33" s="34">
        <f t="shared" si="11"/>
        <v>102.65</v>
      </c>
      <c r="AF33" s="34">
        <f t="shared" si="11"/>
        <v>102.63333333333334</v>
      </c>
      <c r="AG33" s="34">
        <f t="shared" si="11"/>
        <v>102.61666666666667</v>
      </c>
      <c r="AH33" s="34">
        <f t="shared" si="11"/>
        <v>102.60000000000001</v>
      </c>
      <c r="AI33" s="34">
        <f t="shared" si="11"/>
        <v>102.58333333333334</v>
      </c>
      <c r="AJ33" s="34">
        <f t="shared" si="11"/>
        <v>102.56666666666668</v>
      </c>
      <c r="AK33" s="34">
        <f t="shared" si="11"/>
        <v>102.55000000000001</v>
      </c>
      <c r="AL33" s="34">
        <f t="shared" si="11"/>
        <v>102.53333333333335</v>
      </c>
      <c r="AM33" s="34">
        <f t="shared" si="11"/>
        <v>102.51666666666667</v>
      </c>
      <c r="AN33" s="34">
        <f t="shared" si="11"/>
        <v>102.5</v>
      </c>
      <c r="AO33" s="34">
        <f t="shared" si="11"/>
        <v>102.48333333333333</v>
      </c>
      <c r="AP33" s="34">
        <f t="shared" si="13"/>
        <v>102.46666666666667</v>
      </c>
      <c r="AQ33" s="34">
        <f t="shared" si="13"/>
        <v>102.45</v>
      </c>
      <c r="AR33" s="34">
        <f t="shared" si="13"/>
        <v>102.43333333333334</v>
      </c>
      <c r="AS33" s="34">
        <f t="shared" si="13"/>
        <v>102.41666666666667</v>
      </c>
      <c r="AT33" s="34">
        <f t="shared" si="13"/>
        <v>102.4</v>
      </c>
    </row>
    <row r="34" spans="1:46" x14ac:dyDescent="0.75">
      <c r="A34" s="17">
        <f t="shared" si="0"/>
        <v>12</v>
      </c>
      <c r="B34" s="17">
        <f t="shared" si="1"/>
        <v>2018</v>
      </c>
      <c r="C34" s="29">
        <v>31</v>
      </c>
      <c r="D34" s="30">
        <v>43435</v>
      </c>
      <c r="E34" s="31">
        <v>102.1</v>
      </c>
      <c r="G34" s="32">
        <f t="shared" si="5"/>
        <v>-9.7847358121339067E-4</v>
      </c>
      <c r="H34" s="32">
        <f t="shared" si="8"/>
        <v>9.8911968348170138E-3</v>
      </c>
      <c r="I34" s="32">
        <f>AVERAGE(H23:H34)</f>
        <v>1.0559056092469654E-2</v>
      </c>
      <c r="J34" s="21"/>
      <c r="L34" s="30">
        <f t="shared" si="9"/>
        <v>43344</v>
      </c>
      <c r="M34" s="30">
        <f t="shared" si="10"/>
        <v>43374</v>
      </c>
      <c r="N34" s="33">
        <f t="shared" si="2"/>
        <v>102.4</v>
      </c>
      <c r="O34" s="33">
        <f t="shared" si="2"/>
        <v>102.4</v>
      </c>
      <c r="P34" s="34">
        <f t="shared" si="12"/>
        <v>102.4</v>
      </c>
      <c r="Q34" s="34">
        <f t="shared" si="12"/>
        <v>102.4</v>
      </c>
      <c r="R34" s="34">
        <f t="shared" si="12"/>
        <v>102.4</v>
      </c>
      <c r="S34" s="34">
        <f t="shared" si="12"/>
        <v>102.4</v>
      </c>
      <c r="T34" s="34">
        <f t="shared" si="12"/>
        <v>102.4</v>
      </c>
      <c r="U34" s="34">
        <f t="shared" si="12"/>
        <v>102.4</v>
      </c>
      <c r="V34" s="34">
        <f t="shared" si="12"/>
        <v>102.4</v>
      </c>
      <c r="W34" s="34">
        <f t="shared" si="12"/>
        <v>102.4</v>
      </c>
      <c r="X34" s="34">
        <f t="shared" si="12"/>
        <v>102.4</v>
      </c>
      <c r="Y34" s="34">
        <f t="shared" si="12"/>
        <v>102.4</v>
      </c>
      <c r="Z34" s="34">
        <f t="shared" si="11"/>
        <v>102.4</v>
      </c>
      <c r="AA34" s="34">
        <f t="shared" si="11"/>
        <v>102.4</v>
      </c>
      <c r="AB34" s="34">
        <f t="shared" si="11"/>
        <v>102.4</v>
      </c>
      <c r="AC34" s="34">
        <f t="shared" si="11"/>
        <v>102.4</v>
      </c>
      <c r="AD34" s="34">
        <f t="shared" si="11"/>
        <v>102.4</v>
      </c>
      <c r="AE34" s="34">
        <f t="shared" si="11"/>
        <v>102.4</v>
      </c>
      <c r="AF34" s="34">
        <f t="shared" si="11"/>
        <v>102.4</v>
      </c>
      <c r="AG34" s="34">
        <f t="shared" si="11"/>
        <v>102.4</v>
      </c>
      <c r="AH34" s="34">
        <f t="shared" si="11"/>
        <v>102.4</v>
      </c>
      <c r="AI34" s="34">
        <f t="shared" si="11"/>
        <v>102.4</v>
      </c>
      <c r="AJ34" s="34">
        <f t="shared" si="11"/>
        <v>102.4</v>
      </c>
      <c r="AK34" s="34">
        <f t="shared" si="11"/>
        <v>102.4</v>
      </c>
      <c r="AL34" s="34">
        <f t="shared" si="11"/>
        <v>102.4</v>
      </c>
      <c r="AM34" s="34">
        <f t="shared" si="11"/>
        <v>102.4</v>
      </c>
      <c r="AN34" s="34">
        <f t="shared" si="11"/>
        <v>102.4</v>
      </c>
      <c r="AO34" s="34">
        <f t="shared" si="11"/>
        <v>102.4</v>
      </c>
      <c r="AP34" s="34">
        <f t="shared" si="13"/>
        <v>102.4</v>
      </c>
      <c r="AQ34" s="34">
        <f t="shared" si="13"/>
        <v>102.4</v>
      </c>
      <c r="AR34" s="34">
        <f t="shared" si="13"/>
        <v>102.4</v>
      </c>
      <c r="AS34" s="34">
        <f t="shared" si="13"/>
        <v>102.4</v>
      </c>
      <c r="AT34" s="34">
        <f t="shared" si="13"/>
        <v>102.4</v>
      </c>
    </row>
    <row r="35" spans="1:46" x14ac:dyDescent="0.75">
      <c r="A35" s="17">
        <f t="shared" si="0"/>
        <v>1</v>
      </c>
      <c r="B35" s="23">
        <f t="shared" si="1"/>
        <v>2019</v>
      </c>
      <c r="C35" s="24">
        <v>31</v>
      </c>
      <c r="D35" s="25">
        <v>43466</v>
      </c>
      <c r="E35" s="26">
        <v>102.2</v>
      </c>
      <c r="G35" s="35">
        <f t="shared" si="5"/>
        <v>9.7943192948098459E-4</v>
      </c>
      <c r="H35" s="35">
        <f>(E35-E23)/E23</f>
        <v>6.8965517241379587E-3</v>
      </c>
      <c r="I35" s="35"/>
      <c r="J35" s="21"/>
      <c r="L35" s="25">
        <f>EDATE($D35,-3)</f>
        <v>43374</v>
      </c>
      <c r="M35" s="25">
        <f>EDATE($D35,-2)</f>
        <v>43405</v>
      </c>
      <c r="N35" s="27">
        <f t="shared" si="2"/>
        <v>102.4</v>
      </c>
      <c r="O35" s="27">
        <f t="shared" si="2"/>
        <v>102.2</v>
      </c>
      <c r="P35" s="28">
        <f t="shared" si="12"/>
        <v>102.4</v>
      </c>
      <c r="Q35" s="28">
        <f t="shared" si="12"/>
        <v>102.39354838709679</v>
      </c>
      <c r="R35" s="28">
        <f t="shared" si="12"/>
        <v>102.38709677419355</v>
      </c>
      <c r="S35" s="28">
        <f t="shared" si="12"/>
        <v>102.38064516129033</v>
      </c>
      <c r="T35" s="28">
        <f t="shared" si="12"/>
        <v>102.3741935483871</v>
      </c>
      <c r="U35" s="28">
        <f t="shared" si="12"/>
        <v>102.36774193548388</v>
      </c>
      <c r="V35" s="28">
        <f t="shared" si="12"/>
        <v>102.36129032258064</v>
      </c>
      <c r="W35" s="28">
        <f t="shared" si="12"/>
        <v>102.35483870967742</v>
      </c>
      <c r="X35" s="28">
        <f t="shared" si="12"/>
        <v>102.3483870967742</v>
      </c>
      <c r="Y35" s="28">
        <f t="shared" si="12"/>
        <v>102.34193548387097</v>
      </c>
      <c r="Z35" s="28">
        <f t="shared" si="11"/>
        <v>102.33548387096775</v>
      </c>
      <c r="AA35" s="28">
        <f t="shared" si="11"/>
        <v>102.32903225806452</v>
      </c>
      <c r="AB35" s="28">
        <f t="shared" si="11"/>
        <v>102.3225806451613</v>
      </c>
      <c r="AC35" s="28">
        <f t="shared" si="11"/>
        <v>102.31612903225808</v>
      </c>
      <c r="AD35" s="28">
        <f t="shared" si="11"/>
        <v>102.30967741935484</v>
      </c>
      <c r="AE35" s="28">
        <f t="shared" si="11"/>
        <v>102.30322580645162</v>
      </c>
      <c r="AF35" s="28">
        <f t="shared" si="11"/>
        <v>102.29677419354839</v>
      </c>
      <c r="AG35" s="28">
        <f t="shared" si="11"/>
        <v>102.29032258064517</v>
      </c>
      <c r="AH35" s="28">
        <f t="shared" si="11"/>
        <v>102.28387096774193</v>
      </c>
      <c r="AI35" s="28">
        <f t="shared" si="11"/>
        <v>102.27741935483871</v>
      </c>
      <c r="AJ35" s="28">
        <f t="shared" si="11"/>
        <v>102.27096774193549</v>
      </c>
      <c r="AK35" s="28">
        <f t="shared" si="11"/>
        <v>102.26451612903226</v>
      </c>
      <c r="AL35" s="28">
        <f t="shared" si="11"/>
        <v>102.25806451612904</v>
      </c>
      <c r="AM35" s="28">
        <f t="shared" si="11"/>
        <v>102.2516129032258</v>
      </c>
      <c r="AN35" s="28">
        <f t="shared" si="11"/>
        <v>102.24516129032259</v>
      </c>
      <c r="AO35" s="28">
        <f t="shared" si="11"/>
        <v>102.23870967741937</v>
      </c>
      <c r="AP35" s="28">
        <f t="shared" si="13"/>
        <v>102.23225806451613</v>
      </c>
      <c r="AQ35" s="28">
        <f t="shared" si="13"/>
        <v>102.22580645161291</v>
      </c>
      <c r="AR35" s="28">
        <f t="shared" si="13"/>
        <v>102.21935483870968</v>
      </c>
      <c r="AS35" s="28">
        <f t="shared" si="13"/>
        <v>102.21290322580646</v>
      </c>
      <c r="AT35" s="28">
        <f t="shared" si="13"/>
        <v>102.20645161290322</v>
      </c>
    </row>
    <row r="36" spans="1:46" x14ac:dyDescent="0.75">
      <c r="A36" s="17">
        <f t="shared" si="0"/>
        <v>2</v>
      </c>
      <c r="B36" s="17">
        <f t="shared" si="1"/>
        <v>2019</v>
      </c>
      <c r="C36" s="29">
        <v>28</v>
      </c>
      <c r="D36" s="30">
        <v>43497</v>
      </c>
      <c r="E36" s="31">
        <v>102.3</v>
      </c>
      <c r="G36" s="32">
        <f t="shared" si="5"/>
        <v>9.7847358121325168E-4</v>
      </c>
      <c r="H36" s="32">
        <f t="shared" ref="H36:H99" si="14">(E36-E24)/E24</f>
        <v>7.88177339901475E-3</v>
      </c>
      <c r="I36" s="32"/>
      <c r="J36" s="21"/>
      <c r="L36" s="30">
        <f t="shared" ref="L36:L46" si="15">EDATE($D36,-3)</f>
        <v>43405</v>
      </c>
      <c r="M36" s="30">
        <f t="shared" ref="M36:M46" si="16">EDATE($D36,-2)</f>
        <v>43435</v>
      </c>
      <c r="N36" s="33">
        <f t="shared" si="2"/>
        <v>102.2</v>
      </c>
      <c r="O36" s="33">
        <f t="shared" si="2"/>
        <v>102.1</v>
      </c>
      <c r="P36" s="34">
        <f t="shared" si="12"/>
        <v>102.2</v>
      </c>
      <c r="Q36" s="34">
        <f t="shared" si="12"/>
        <v>102.19642857142857</v>
      </c>
      <c r="R36" s="34">
        <f t="shared" si="12"/>
        <v>102.19285714285715</v>
      </c>
      <c r="S36" s="34">
        <f t="shared" si="12"/>
        <v>102.18928571428572</v>
      </c>
      <c r="T36" s="34">
        <f t="shared" si="12"/>
        <v>102.18571428571428</v>
      </c>
      <c r="U36" s="34">
        <f t="shared" si="12"/>
        <v>102.18214285714286</v>
      </c>
      <c r="V36" s="34">
        <f t="shared" si="12"/>
        <v>102.17857142857143</v>
      </c>
      <c r="W36" s="34">
        <f t="shared" si="12"/>
        <v>102.175</v>
      </c>
      <c r="X36" s="34">
        <f t="shared" si="12"/>
        <v>102.17142857142858</v>
      </c>
      <c r="Y36" s="34">
        <f t="shared" si="12"/>
        <v>102.16785714285714</v>
      </c>
      <c r="Z36" s="34">
        <f t="shared" si="11"/>
        <v>102.16428571428571</v>
      </c>
      <c r="AA36" s="34">
        <f t="shared" si="11"/>
        <v>102.16071428571429</v>
      </c>
      <c r="AB36" s="34">
        <f t="shared" si="11"/>
        <v>102.15714285714286</v>
      </c>
      <c r="AC36" s="34">
        <f t="shared" si="11"/>
        <v>102.15357142857142</v>
      </c>
      <c r="AD36" s="34">
        <f t="shared" si="11"/>
        <v>102.15</v>
      </c>
      <c r="AE36" s="34">
        <f t="shared" si="11"/>
        <v>102.14642857142857</v>
      </c>
      <c r="AF36" s="34">
        <f t="shared" si="11"/>
        <v>102.14285714285714</v>
      </c>
      <c r="AG36" s="34">
        <f t="shared" si="11"/>
        <v>102.13928571428571</v>
      </c>
      <c r="AH36" s="34">
        <f t="shared" si="11"/>
        <v>102.13571428571429</v>
      </c>
      <c r="AI36" s="34">
        <f t="shared" si="11"/>
        <v>102.13214285714285</v>
      </c>
      <c r="AJ36" s="34">
        <f t="shared" si="11"/>
        <v>102.12857142857142</v>
      </c>
      <c r="AK36" s="34">
        <f t="shared" si="11"/>
        <v>102.125</v>
      </c>
      <c r="AL36" s="34">
        <f t="shared" si="11"/>
        <v>102.12142857142857</v>
      </c>
      <c r="AM36" s="34">
        <f t="shared" si="11"/>
        <v>102.11785714285713</v>
      </c>
      <c r="AN36" s="34">
        <f t="shared" si="11"/>
        <v>102.11428571428571</v>
      </c>
      <c r="AO36" s="34">
        <f t="shared" si="11"/>
        <v>102.11071428571428</v>
      </c>
      <c r="AP36" s="34">
        <f t="shared" si="13"/>
        <v>102.10714285714285</v>
      </c>
      <c r="AQ36" s="34">
        <f t="shared" si="13"/>
        <v>102.10357142857143</v>
      </c>
      <c r="AR36" s="34">
        <f t="shared" si="13"/>
        <v>102.1</v>
      </c>
      <c r="AS36" s="34">
        <f t="shared" si="13"/>
        <v>102.09642857142856</v>
      </c>
      <c r="AT36" s="34">
        <f t="shared" si="13"/>
        <v>102.09285714285714</v>
      </c>
    </row>
    <row r="37" spans="1:46" x14ac:dyDescent="0.75">
      <c r="A37" s="17">
        <f t="shared" si="0"/>
        <v>3</v>
      </c>
      <c r="B37" s="17">
        <f t="shared" si="1"/>
        <v>2019</v>
      </c>
      <c r="C37" s="29">
        <v>31</v>
      </c>
      <c r="D37" s="30">
        <v>43525</v>
      </c>
      <c r="E37" s="31">
        <v>102.5</v>
      </c>
      <c r="G37" s="32">
        <f t="shared" si="5"/>
        <v>1.955034213098757E-3</v>
      </c>
      <c r="H37" s="32">
        <f t="shared" si="14"/>
        <v>7.8662733529989877E-3</v>
      </c>
      <c r="I37" s="32"/>
      <c r="J37" s="21"/>
      <c r="L37" s="30">
        <f t="shared" si="15"/>
        <v>43435</v>
      </c>
      <c r="M37" s="30">
        <f t="shared" si="16"/>
        <v>43466</v>
      </c>
      <c r="N37" s="33">
        <f t="shared" si="2"/>
        <v>102.1</v>
      </c>
      <c r="O37" s="33">
        <f t="shared" si="2"/>
        <v>102.2</v>
      </c>
      <c r="P37" s="34">
        <f t="shared" si="12"/>
        <v>102.1</v>
      </c>
      <c r="Q37" s="34">
        <f t="shared" si="12"/>
        <v>102.1032258064516</v>
      </c>
      <c r="R37" s="34">
        <f t="shared" si="12"/>
        <v>102.10645161290321</v>
      </c>
      <c r="S37" s="34">
        <f t="shared" si="12"/>
        <v>102.10967741935484</v>
      </c>
      <c r="T37" s="34">
        <f t="shared" si="12"/>
        <v>102.11290322580645</v>
      </c>
      <c r="U37" s="34">
        <f t="shared" si="12"/>
        <v>102.11612903225806</v>
      </c>
      <c r="V37" s="34">
        <f t="shared" si="12"/>
        <v>102.11935483870967</v>
      </c>
      <c r="W37" s="34">
        <f t="shared" si="12"/>
        <v>102.12258064516129</v>
      </c>
      <c r="X37" s="34">
        <f t="shared" si="12"/>
        <v>102.1258064516129</v>
      </c>
      <c r="Y37" s="34">
        <f t="shared" si="12"/>
        <v>102.12903225806451</v>
      </c>
      <c r="Z37" s="34">
        <f t="shared" si="11"/>
        <v>102.13225806451612</v>
      </c>
      <c r="AA37" s="34">
        <f t="shared" si="11"/>
        <v>102.13548387096773</v>
      </c>
      <c r="AB37" s="34">
        <f t="shared" si="11"/>
        <v>102.13870967741936</v>
      </c>
      <c r="AC37" s="34">
        <f t="shared" si="11"/>
        <v>102.14193548387097</v>
      </c>
      <c r="AD37" s="34">
        <f t="shared" si="11"/>
        <v>102.14516129032258</v>
      </c>
      <c r="AE37" s="34">
        <f t="shared" si="11"/>
        <v>102.14838709677419</v>
      </c>
      <c r="AF37" s="34">
        <f t="shared" si="11"/>
        <v>102.15161290322581</v>
      </c>
      <c r="AG37" s="34">
        <f t="shared" si="11"/>
        <v>102.15483870967742</v>
      </c>
      <c r="AH37" s="34">
        <f t="shared" si="11"/>
        <v>102.15806451612903</v>
      </c>
      <c r="AI37" s="34">
        <f t="shared" si="11"/>
        <v>102.16129032258064</v>
      </c>
      <c r="AJ37" s="34">
        <f t="shared" si="11"/>
        <v>102.16451612903226</v>
      </c>
      <c r="AK37" s="34">
        <f t="shared" si="11"/>
        <v>102.16774193548387</v>
      </c>
      <c r="AL37" s="34">
        <f t="shared" si="11"/>
        <v>102.17096774193548</v>
      </c>
      <c r="AM37" s="34">
        <f t="shared" si="11"/>
        <v>102.17419354838709</v>
      </c>
      <c r="AN37" s="34">
        <f t="shared" si="11"/>
        <v>102.1774193548387</v>
      </c>
      <c r="AO37" s="34">
        <f t="shared" si="11"/>
        <v>102.18064516129033</v>
      </c>
      <c r="AP37" s="34">
        <f t="shared" si="13"/>
        <v>102.18387096774194</v>
      </c>
      <c r="AQ37" s="34">
        <f t="shared" si="13"/>
        <v>102.18709677419355</v>
      </c>
      <c r="AR37" s="34">
        <f t="shared" si="13"/>
        <v>102.19032258064516</v>
      </c>
      <c r="AS37" s="34">
        <f t="shared" si="13"/>
        <v>102.19354838709678</v>
      </c>
      <c r="AT37" s="34">
        <f t="shared" si="13"/>
        <v>102.19677419354839</v>
      </c>
    </row>
    <row r="38" spans="1:46" x14ac:dyDescent="0.75">
      <c r="A38" s="17">
        <f t="shared" si="0"/>
        <v>4</v>
      </c>
      <c r="B38" s="17">
        <f t="shared" si="1"/>
        <v>2019</v>
      </c>
      <c r="C38" s="29">
        <v>30</v>
      </c>
      <c r="D38" s="30">
        <v>43556</v>
      </c>
      <c r="E38" s="31">
        <v>102.6</v>
      </c>
      <c r="G38" s="32">
        <f t="shared" si="5"/>
        <v>9.7560975609750557E-4</v>
      </c>
      <c r="H38" s="32">
        <f t="shared" si="14"/>
        <v>8.8495575221238104E-3</v>
      </c>
      <c r="I38" s="32"/>
      <c r="J38" s="21"/>
      <c r="L38" s="30">
        <f t="shared" si="15"/>
        <v>43466</v>
      </c>
      <c r="M38" s="30">
        <f t="shared" si="16"/>
        <v>43497</v>
      </c>
      <c r="N38" s="33">
        <f t="shared" si="2"/>
        <v>102.2</v>
      </c>
      <c r="O38" s="33">
        <f t="shared" si="2"/>
        <v>102.3</v>
      </c>
      <c r="P38" s="34">
        <f t="shared" si="12"/>
        <v>102.2</v>
      </c>
      <c r="Q38" s="34">
        <f t="shared" si="12"/>
        <v>102.20333333333333</v>
      </c>
      <c r="R38" s="34">
        <f t="shared" si="12"/>
        <v>102.20666666666666</v>
      </c>
      <c r="S38" s="34">
        <f t="shared" si="12"/>
        <v>102.21000000000001</v>
      </c>
      <c r="T38" s="34">
        <f t="shared" si="12"/>
        <v>102.21333333333334</v>
      </c>
      <c r="U38" s="34">
        <f t="shared" si="12"/>
        <v>102.21666666666667</v>
      </c>
      <c r="V38" s="34">
        <f t="shared" si="12"/>
        <v>102.22</v>
      </c>
      <c r="W38" s="34">
        <f t="shared" si="12"/>
        <v>102.22333333333333</v>
      </c>
      <c r="X38" s="34">
        <f t="shared" si="12"/>
        <v>102.22666666666667</v>
      </c>
      <c r="Y38" s="34">
        <f t="shared" si="12"/>
        <v>102.23</v>
      </c>
      <c r="Z38" s="34">
        <f t="shared" si="11"/>
        <v>102.23333333333333</v>
      </c>
      <c r="AA38" s="34">
        <f t="shared" si="11"/>
        <v>102.23666666666666</v>
      </c>
      <c r="AB38" s="34">
        <f t="shared" si="11"/>
        <v>102.24</v>
      </c>
      <c r="AC38" s="34">
        <f t="shared" si="11"/>
        <v>102.24333333333334</v>
      </c>
      <c r="AD38" s="34">
        <f t="shared" si="11"/>
        <v>102.24666666666667</v>
      </c>
      <c r="AE38" s="34">
        <f t="shared" si="11"/>
        <v>102.25</v>
      </c>
      <c r="AF38" s="34">
        <f t="shared" si="11"/>
        <v>102.25333333333333</v>
      </c>
      <c r="AG38" s="34">
        <f t="shared" si="11"/>
        <v>102.25666666666666</v>
      </c>
      <c r="AH38" s="34">
        <f t="shared" si="11"/>
        <v>102.26</v>
      </c>
      <c r="AI38" s="34">
        <f t="shared" si="11"/>
        <v>102.26333333333334</v>
      </c>
      <c r="AJ38" s="34">
        <f t="shared" si="11"/>
        <v>102.26666666666667</v>
      </c>
      <c r="AK38" s="34">
        <f t="shared" si="11"/>
        <v>102.27</v>
      </c>
      <c r="AL38" s="34">
        <f t="shared" si="11"/>
        <v>102.27333333333333</v>
      </c>
      <c r="AM38" s="34">
        <f t="shared" si="11"/>
        <v>102.27666666666667</v>
      </c>
      <c r="AN38" s="34">
        <f t="shared" si="11"/>
        <v>102.28</v>
      </c>
      <c r="AO38" s="34">
        <f t="shared" si="11"/>
        <v>102.28333333333333</v>
      </c>
      <c r="AP38" s="34">
        <f t="shared" si="13"/>
        <v>102.28666666666666</v>
      </c>
      <c r="AQ38" s="34">
        <f t="shared" si="13"/>
        <v>102.28999999999999</v>
      </c>
      <c r="AR38" s="34">
        <f t="shared" si="13"/>
        <v>102.29333333333334</v>
      </c>
      <c r="AS38" s="34">
        <f t="shared" si="13"/>
        <v>102.29666666666667</v>
      </c>
      <c r="AT38" s="34">
        <f t="shared" si="13"/>
        <v>102.3</v>
      </c>
    </row>
    <row r="39" spans="1:46" x14ac:dyDescent="0.75">
      <c r="A39" s="17">
        <f t="shared" si="0"/>
        <v>5</v>
      </c>
      <c r="B39" s="17">
        <f t="shared" si="1"/>
        <v>2019</v>
      </c>
      <c r="C39" s="29">
        <v>31</v>
      </c>
      <c r="D39" s="30">
        <v>43586</v>
      </c>
      <c r="E39" s="31">
        <v>102.7</v>
      </c>
      <c r="G39" s="32">
        <f t="shared" si="5"/>
        <v>9.7465886939579471E-4</v>
      </c>
      <c r="H39" s="32">
        <f t="shared" si="14"/>
        <v>6.8627450980392433E-3</v>
      </c>
      <c r="I39" s="32"/>
      <c r="J39" s="21"/>
      <c r="L39" s="30">
        <f t="shared" si="15"/>
        <v>43497</v>
      </c>
      <c r="M39" s="30">
        <f t="shared" si="16"/>
        <v>43525</v>
      </c>
      <c r="N39" s="33">
        <f t="shared" si="2"/>
        <v>102.3</v>
      </c>
      <c r="O39" s="33">
        <f t="shared" si="2"/>
        <v>102.5</v>
      </c>
      <c r="P39" s="34">
        <f t="shared" si="12"/>
        <v>102.3</v>
      </c>
      <c r="Q39" s="34">
        <f t="shared" si="12"/>
        <v>102.30645161290322</v>
      </c>
      <c r="R39" s="34">
        <f t="shared" si="12"/>
        <v>102.31290322580645</v>
      </c>
      <c r="S39" s="34">
        <f t="shared" si="12"/>
        <v>102.31935483870967</v>
      </c>
      <c r="T39" s="34">
        <f t="shared" si="12"/>
        <v>102.32580645161291</v>
      </c>
      <c r="U39" s="34">
        <f t="shared" si="12"/>
        <v>102.33225806451613</v>
      </c>
      <c r="V39" s="34">
        <f t="shared" si="12"/>
        <v>102.33870967741936</v>
      </c>
      <c r="W39" s="34">
        <f t="shared" si="12"/>
        <v>102.34516129032258</v>
      </c>
      <c r="X39" s="34">
        <f t="shared" si="12"/>
        <v>102.3516129032258</v>
      </c>
      <c r="Y39" s="34">
        <f t="shared" si="12"/>
        <v>102.35806451612903</v>
      </c>
      <c r="Z39" s="34">
        <f t="shared" si="11"/>
        <v>102.36451612903225</v>
      </c>
      <c r="AA39" s="34">
        <f t="shared" si="11"/>
        <v>102.37096774193549</v>
      </c>
      <c r="AB39" s="34">
        <f t="shared" si="11"/>
        <v>102.37741935483871</v>
      </c>
      <c r="AC39" s="34">
        <f t="shared" si="11"/>
        <v>102.38387096774193</v>
      </c>
      <c r="AD39" s="34">
        <f t="shared" si="11"/>
        <v>102.39032258064516</v>
      </c>
      <c r="AE39" s="34">
        <f t="shared" si="11"/>
        <v>102.39677419354838</v>
      </c>
      <c r="AF39" s="34">
        <f t="shared" si="11"/>
        <v>102.40322580645162</v>
      </c>
      <c r="AG39" s="34">
        <f t="shared" si="11"/>
        <v>102.40967741935484</v>
      </c>
      <c r="AH39" s="34">
        <f t="shared" si="11"/>
        <v>102.41612903225807</v>
      </c>
      <c r="AI39" s="34">
        <f t="shared" si="11"/>
        <v>102.42258064516129</v>
      </c>
      <c r="AJ39" s="34">
        <f t="shared" si="11"/>
        <v>102.42903225806451</v>
      </c>
      <c r="AK39" s="34">
        <f t="shared" si="11"/>
        <v>102.43548387096774</v>
      </c>
      <c r="AL39" s="34">
        <f t="shared" si="11"/>
        <v>102.44193548387096</v>
      </c>
      <c r="AM39" s="34">
        <f t="shared" si="11"/>
        <v>102.4483870967742</v>
      </c>
      <c r="AN39" s="34">
        <f t="shared" si="11"/>
        <v>102.45483870967742</v>
      </c>
      <c r="AO39" s="34">
        <f t="shared" si="11"/>
        <v>102.46129032258064</v>
      </c>
      <c r="AP39" s="34">
        <f t="shared" si="13"/>
        <v>102.46774193548387</v>
      </c>
      <c r="AQ39" s="34">
        <f t="shared" si="13"/>
        <v>102.47419354838709</v>
      </c>
      <c r="AR39" s="34">
        <f t="shared" si="13"/>
        <v>102.48064516129033</v>
      </c>
      <c r="AS39" s="34">
        <f t="shared" si="13"/>
        <v>102.48709677419355</v>
      </c>
      <c r="AT39" s="34">
        <f t="shared" si="13"/>
        <v>102.49354838709678</v>
      </c>
    </row>
    <row r="40" spans="1:46" x14ac:dyDescent="0.75">
      <c r="A40" s="17">
        <f t="shared" si="0"/>
        <v>6</v>
      </c>
      <c r="B40" s="17">
        <f t="shared" si="1"/>
        <v>2019</v>
      </c>
      <c r="C40" s="29">
        <v>30</v>
      </c>
      <c r="D40" s="30">
        <v>43617</v>
      </c>
      <c r="E40" s="31">
        <v>102.7</v>
      </c>
      <c r="G40" s="32">
        <f t="shared" si="5"/>
        <v>0</v>
      </c>
      <c r="H40" s="32">
        <f t="shared" si="14"/>
        <v>4.8923679060665359E-3</v>
      </c>
      <c r="I40" s="32"/>
      <c r="J40" s="21"/>
      <c r="L40" s="30">
        <f t="shared" si="15"/>
        <v>43525</v>
      </c>
      <c r="M40" s="30">
        <f t="shared" si="16"/>
        <v>43556</v>
      </c>
      <c r="N40" s="33">
        <f t="shared" si="2"/>
        <v>102.5</v>
      </c>
      <c r="O40" s="33">
        <f t="shared" si="2"/>
        <v>102.6</v>
      </c>
      <c r="P40" s="34">
        <f t="shared" si="12"/>
        <v>102.5</v>
      </c>
      <c r="Q40" s="34">
        <f t="shared" si="12"/>
        <v>102.50333333333333</v>
      </c>
      <c r="R40" s="34">
        <f t="shared" si="12"/>
        <v>102.50666666666666</v>
      </c>
      <c r="S40" s="34">
        <f t="shared" si="12"/>
        <v>102.51</v>
      </c>
      <c r="T40" s="34">
        <f t="shared" si="12"/>
        <v>102.51333333333334</v>
      </c>
      <c r="U40" s="34">
        <f t="shared" si="12"/>
        <v>102.51666666666667</v>
      </c>
      <c r="V40" s="34">
        <f t="shared" si="12"/>
        <v>102.52</v>
      </c>
      <c r="W40" s="34">
        <f t="shared" si="12"/>
        <v>102.52333333333333</v>
      </c>
      <c r="X40" s="34">
        <f t="shared" si="12"/>
        <v>102.52666666666667</v>
      </c>
      <c r="Y40" s="34">
        <f t="shared" si="12"/>
        <v>102.53</v>
      </c>
      <c r="Z40" s="34">
        <f t="shared" si="11"/>
        <v>102.53333333333333</v>
      </c>
      <c r="AA40" s="34">
        <f t="shared" si="11"/>
        <v>102.53666666666666</v>
      </c>
      <c r="AB40" s="34">
        <f t="shared" si="11"/>
        <v>102.53999999999999</v>
      </c>
      <c r="AC40" s="34">
        <f t="shared" si="11"/>
        <v>102.54333333333334</v>
      </c>
      <c r="AD40" s="34">
        <f t="shared" si="11"/>
        <v>102.54666666666667</v>
      </c>
      <c r="AE40" s="34">
        <f t="shared" si="11"/>
        <v>102.55</v>
      </c>
      <c r="AF40" s="34">
        <f t="shared" si="11"/>
        <v>102.55333333333333</v>
      </c>
      <c r="AG40" s="34">
        <f t="shared" si="11"/>
        <v>102.55666666666666</v>
      </c>
      <c r="AH40" s="34">
        <f t="shared" si="11"/>
        <v>102.56</v>
      </c>
      <c r="AI40" s="34">
        <f t="shared" si="11"/>
        <v>102.56333333333333</v>
      </c>
      <c r="AJ40" s="34">
        <f t="shared" si="11"/>
        <v>102.56666666666666</v>
      </c>
      <c r="AK40" s="34">
        <f t="shared" si="11"/>
        <v>102.57</v>
      </c>
      <c r="AL40" s="34">
        <f t="shared" si="11"/>
        <v>102.57333333333332</v>
      </c>
      <c r="AM40" s="34">
        <f t="shared" si="11"/>
        <v>102.57666666666667</v>
      </c>
      <c r="AN40" s="34">
        <f t="shared" si="11"/>
        <v>102.58</v>
      </c>
      <c r="AO40" s="34">
        <f t="shared" si="11"/>
        <v>102.58333333333333</v>
      </c>
      <c r="AP40" s="34">
        <f t="shared" si="13"/>
        <v>102.58666666666666</v>
      </c>
      <c r="AQ40" s="34">
        <f t="shared" si="13"/>
        <v>102.58999999999999</v>
      </c>
      <c r="AR40" s="34">
        <f t="shared" si="13"/>
        <v>102.59333333333333</v>
      </c>
      <c r="AS40" s="34">
        <f t="shared" si="13"/>
        <v>102.59666666666666</v>
      </c>
      <c r="AT40" s="34">
        <f t="shared" si="13"/>
        <v>102.6</v>
      </c>
    </row>
    <row r="41" spans="1:46" x14ac:dyDescent="0.75">
      <c r="A41" s="17">
        <f t="shared" si="0"/>
        <v>7</v>
      </c>
      <c r="B41" s="17">
        <f t="shared" si="1"/>
        <v>2019</v>
      </c>
      <c r="C41" s="29">
        <v>31</v>
      </c>
      <c r="D41" s="30">
        <v>43647</v>
      </c>
      <c r="E41" s="31">
        <v>102.7</v>
      </c>
      <c r="G41" s="32">
        <f t="shared" si="5"/>
        <v>0</v>
      </c>
      <c r="H41" s="32">
        <f t="shared" si="14"/>
        <v>1.9512195121951497E-3</v>
      </c>
      <c r="I41" s="32"/>
      <c r="J41" s="21"/>
      <c r="L41" s="30">
        <f t="shared" si="15"/>
        <v>43556</v>
      </c>
      <c r="M41" s="30">
        <f t="shared" si="16"/>
        <v>43586</v>
      </c>
      <c r="N41" s="33">
        <f t="shared" si="2"/>
        <v>102.6</v>
      </c>
      <c r="O41" s="33">
        <f t="shared" si="2"/>
        <v>102.7</v>
      </c>
      <c r="P41" s="34">
        <f t="shared" si="12"/>
        <v>102.6</v>
      </c>
      <c r="Q41" s="34">
        <f t="shared" si="12"/>
        <v>102.6032258064516</v>
      </c>
      <c r="R41" s="34">
        <f t="shared" si="12"/>
        <v>102.60645161290321</v>
      </c>
      <c r="S41" s="34">
        <f t="shared" si="12"/>
        <v>102.60967741935484</v>
      </c>
      <c r="T41" s="34">
        <f t="shared" si="12"/>
        <v>102.61290322580645</v>
      </c>
      <c r="U41" s="34">
        <f t="shared" si="12"/>
        <v>102.61612903225806</v>
      </c>
      <c r="V41" s="34">
        <f t="shared" si="12"/>
        <v>102.61935483870967</v>
      </c>
      <c r="W41" s="34">
        <f t="shared" si="12"/>
        <v>102.62258064516129</v>
      </c>
      <c r="X41" s="34">
        <f t="shared" si="12"/>
        <v>102.6258064516129</v>
      </c>
      <c r="Y41" s="34">
        <f t="shared" si="12"/>
        <v>102.62903225806451</v>
      </c>
      <c r="Z41" s="34">
        <f t="shared" si="11"/>
        <v>102.63225806451612</v>
      </c>
      <c r="AA41" s="34">
        <f t="shared" si="11"/>
        <v>102.63548387096773</v>
      </c>
      <c r="AB41" s="34">
        <f t="shared" si="11"/>
        <v>102.63870967741936</v>
      </c>
      <c r="AC41" s="34">
        <f t="shared" si="11"/>
        <v>102.64193548387097</v>
      </c>
      <c r="AD41" s="34">
        <f t="shared" si="11"/>
        <v>102.64516129032258</v>
      </c>
      <c r="AE41" s="34">
        <f t="shared" si="11"/>
        <v>102.64838709677419</v>
      </c>
      <c r="AF41" s="34">
        <f t="shared" si="11"/>
        <v>102.65161290322581</v>
      </c>
      <c r="AG41" s="34">
        <f t="shared" si="11"/>
        <v>102.65483870967742</v>
      </c>
      <c r="AH41" s="34">
        <f t="shared" si="11"/>
        <v>102.65806451612903</v>
      </c>
      <c r="AI41" s="34">
        <f t="shared" si="11"/>
        <v>102.66129032258064</v>
      </c>
      <c r="AJ41" s="34">
        <f t="shared" si="11"/>
        <v>102.66451612903226</v>
      </c>
      <c r="AK41" s="34">
        <f t="shared" si="11"/>
        <v>102.66774193548387</v>
      </c>
      <c r="AL41" s="34">
        <f t="shared" si="11"/>
        <v>102.67096774193548</v>
      </c>
      <c r="AM41" s="34">
        <f t="shared" si="11"/>
        <v>102.67419354838709</v>
      </c>
      <c r="AN41" s="34">
        <f t="shared" si="11"/>
        <v>102.6774193548387</v>
      </c>
      <c r="AO41" s="34">
        <f t="shared" si="11"/>
        <v>102.68064516129033</v>
      </c>
      <c r="AP41" s="34">
        <f t="shared" si="13"/>
        <v>102.68387096774194</v>
      </c>
      <c r="AQ41" s="34">
        <f t="shared" si="13"/>
        <v>102.68709677419355</v>
      </c>
      <c r="AR41" s="34">
        <f t="shared" si="13"/>
        <v>102.69032258064516</v>
      </c>
      <c r="AS41" s="34">
        <f t="shared" si="13"/>
        <v>102.69354838709678</v>
      </c>
      <c r="AT41" s="34">
        <f t="shared" si="13"/>
        <v>102.69677419354839</v>
      </c>
    </row>
    <row r="42" spans="1:46" x14ac:dyDescent="0.75">
      <c r="A42" s="17">
        <f t="shared" si="0"/>
        <v>8</v>
      </c>
      <c r="B42" s="17">
        <f t="shared" si="1"/>
        <v>2019</v>
      </c>
      <c r="C42" s="29">
        <v>31</v>
      </c>
      <c r="D42" s="30">
        <v>43678</v>
      </c>
      <c r="E42" s="31">
        <v>103.2</v>
      </c>
      <c r="G42" s="32">
        <f t="shared" si="5"/>
        <v>4.8685491723466402E-3</v>
      </c>
      <c r="H42" s="32">
        <f t="shared" si="14"/>
        <v>2.915451895043704E-3</v>
      </c>
      <c r="I42" s="32"/>
      <c r="J42" s="21"/>
      <c r="L42" s="30">
        <f t="shared" si="15"/>
        <v>43586</v>
      </c>
      <c r="M42" s="30">
        <f t="shared" si="16"/>
        <v>43617</v>
      </c>
      <c r="N42" s="33">
        <f t="shared" si="2"/>
        <v>102.7</v>
      </c>
      <c r="O42" s="33">
        <f t="shared" si="2"/>
        <v>102.7</v>
      </c>
      <c r="P42" s="34">
        <f t="shared" si="12"/>
        <v>102.7</v>
      </c>
      <c r="Q42" s="34">
        <f t="shared" si="12"/>
        <v>102.7</v>
      </c>
      <c r="R42" s="34">
        <f t="shared" si="12"/>
        <v>102.7</v>
      </c>
      <c r="S42" s="34">
        <f t="shared" si="12"/>
        <v>102.7</v>
      </c>
      <c r="T42" s="34">
        <f t="shared" si="12"/>
        <v>102.7</v>
      </c>
      <c r="U42" s="34">
        <f t="shared" si="12"/>
        <v>102.7</v>
      </c>
      <c r="V42" s="34">
        <f t="shared" si="12"/>
        <v>102.7</v>
      </c>
      <c r="W42" s="34">
        <f t="shared" si="12"/>
        <v>102.7</v>
      </c>
      <c r="X42" s="34">
        <f t="shared" si="12"/>
        <v>102.7</v>
      </c>
      <c r="Y42" s="34">
        <f t="shared" si="12"/>
        <v>102.7</v>
      </c>
      <c r="Z42" s="34">
        <f t="shared" si="12"/>
        <v>102.7</v>
      </c>
      <c r="AA42" s="34">
        <f t="shared" si="12"/>
        <v>102.7</v>
      </c>
      <c r="AB42" s="34">
        <f t="shared" si="12"/>
        <v>102.7</v>
      </c>
      <c r="AC42" s="34">
        <f t="shared" si="12"/>
        <v>102.7</v>
      </c>
      <c r="AD42" s="34">
        <f t="shared" si="12"/>
        <v>102.7</v>
      </c>
      <c r="AE42" s="34">
        <f t="shared" si="12"/>
        <v>102.7</v>
      </c>
      <c r="AF42" s="34">
        <f t="shared" ref="AF42:AT57" si="17">$N42+($O42-$N42)/$C42*(AF$7-1)</f>
        <v>102.7</v>
      </c>
      <c r="AG42" s="34">
        <f t="shared" si="17"/>
        <v>102.7</v>
      </c>
      <c r="AH42" s="34">
        <f t="shared" si="17"/>
        <v>102.7</v>
      </c>
      <c r="AI42" s="34">
        <f t="shared" si="17"/>
        <v>102.7</v>
      </c>
      <c r="AJ42" s="34">
        <f t="shared" si="17"/>
        <v>102.7</v>
      </c>
      <c r="AK42" s="34">
        <f t="shared" si="17"/>
        <v>102.7</v>
      </c>
      <c r="AL42" s="34">
        <f t="shared" si="17"/>
        <v>102.7</v>
      </c>
      <c r="AM42" s="34">
        <f t="shared" si="17"/>
        <v>102.7</v>
      </c>
      <c r="AN42" s="34">
        <f t="shared" si="17"/>
        <v>102.7</v>
      </c>
      <c r="AO42" s="34">
        <f t="shared" si="17"/>
        <v>102.7</v>
      </c>
      <c r="AP42" s="34">
        <f t="shared" si="17"/>
        <v>102.7</v>
      </c>
      <c r="AQ42" s="34">
        <f t="shared" si="17"/>
        <v>102.7</v>
      </c>
      <c r="AR42" s="34">
        <f t="shared" si="17"/>
        <v>102.7</v>
      </c>
      <c r="AS42" s="34">
        <f t="shared" si="17"/>
        <v>102.7</v>
      </c>
      <c r="AT42" s="34">
        <f t="shared" si="17"/>
        <v>102.7</v>
      </c>
    </row>
    <row r="43" spans="1:46" x14ac:dyDescent="0.75">
      <c r="A43" s="17">
        <f t="shared" si="0"/>
        <v>9</v>
      </c>
      <c r="B43" s="17">
        <f t="shared" si="1"/>
        <v>2019</v>
      </c>
      <c r="C43" s="29">
        <v>30</v>
      </c>
      <c r="D43" s="30">
        <v>43709</v>
      </c>
      <c r="E43" s="31">
        <v>102.5</v>
      </c>
      <c r="G43" s="32">
        <f t="shared" si="5"/>
        <v>-6.7829457364341362E-3</v>
      </c>
      <c r="H43" s="32">
        <f t="shared" si="14"/>
        <v>9.7656249999994449E-4</v>
      </c>
      <c r="I43" s="32"/>
      <c r="J43" s="21"/>
      <c r="L43" s="30">
        <f t="shared" si="15"/>
        <v>43617</v>
      </c>
      <c r="M43" s="30">
        <f t="shared" si="16"/>
        <v>43647</v>
      </c>
      <c r="N43" s="33">
        <f t="shared" si="2"/>
        <v>102.7</v>
      </c>
      <c r="O43" s="33">
        <f t="shared" si="2"/>
        <v>102.7</v>
      </c>
      <c r="P43" s="34">
        <f t="shared" ref="P43:AE58" si="18">$N43+($O43-$N43)/$C43*(P$7-1)</f>
        <v>102.7</v>
      </c>
      <c r="Q43" s="34">
        <f t="shared" si="18"/>
        <v>102.7</v>
      </c>
      <c r="R43" s="34">
        <f t="shared" si="18"/>
        <v>102.7</v>
      </c>
      <c r="S43" s="34">
        <f t="shared" si="18"/>
        <v>102.7</v>
      </c>
      <c r="T43" s="34">
        <f t="shared" si="18"/>
        <v>102.7</v>
      </c>
      <c r="U43" s="34">
        <f t="shared" si="18"/>
        <v>102.7</v>
      </c>
      <c r="V43" s="34">
        <f t="shared" si="18"/>
        <v>102.7</v>
      </c>
      <c r="W43" s="34">
        <f t="shared" si="18"/>
        <v>102.7</v>
      </c>
      <c r="X43" s="34">
        <f t="shared" si="18"/>
        <v>102.7</v>
      </c>
      <c r="Y43" s="34">
        <f t="shared" si="18"/>
        <v>102.7</v>
      </c>
      <c r="Z43" s="34">
        <f t="shared" si="18"/>
        <v>102.7</v>
      </c>
      <c r="AA43" s="34">
        <f t="shared" si="18"/>
        <v>102.7</v>
      </c>
      <c r="AB43" s="34">
        <f t="shared" si="18"/>
        <v>102.7</v>
      </c>
      <c r="AC43" s="34">
        <f t="shared" si="18"/>
        <v>102.7</v>
      </c>
      <c r="AD43" s="34">
        <f t="shared" si="18"/>
        <v>102.7</v>
      </c>
      <c r="AE43" s="34">
        <f t="shared" si="18"/>
        <v>102.7</v>
      </c>
      <c r="AF43" s="34">
        <f t="shared" si="17"/>
        <v>102.7</v>
      </c>
      <c r="AG43" s="34">
        <f t="shared" si="17"/>
        <v>102.7</v>
      </c>
      <c r="AH43" s="34">
        <f t="shared" si="17"/>
        <v>102.7</v>
      </c>
      <c r="AI43" s="34">
        <f t="shared" si="17"/>
        <v>102.7</v>
      </c>
      <c r="AJ43" s="34">
        <f t="shared" si="17"/>
        <v>102.7</v>
      </c>
      <c r="AK43" s="34">
        <f t="shared" si="17"/>
        <v>102.7</v>
      </c>
      <c r="AL43" s="34">
        <f t="shared" si="17"/>
        <v>102.7</v>
      </c>
      <c r="AM43" s="34">
        <f t="shared" si="17"/>
        <v>102.7</v>
      </c>
      <c r="AN43" s="34">
        <f t="shared" si="17"/>
        <v>102.7</v>
      </c>
      <c r="AO43" s="34">
        <f t="shared" si="17"/>
        <v>102.7</v>
      </c>
      <c r="AP43" s="34">
        <f t="shared" si="17"/>
        <v>102.7</v>
      </c>
      <c r="AQ43" s="34">
        <f t="shared" si="17"/>
        <v>102.7</v>
      </c>
      <c r="AR43" s="34">
        <f t="shared" si="17"/>
        <v>102.7</v>
      </c>
      <c r="AS43" s="34">
        <f t="shared" si="17"/>
        <v>102.7</v>
      </c>
      <c r="AT43" s="34">
        <f t="shared" si="17"/>
        <v>102.7</v>
      </c>
    </row>
    <row r="44" spans="1:46" x14ac:dyDescent="0.75">
      <c r="A44" s="17">
        <f t="shared" si="0"/>
        <v>10</v>
      </c>
      <c r="B44" s="17">
        <f t="shared" si="1"/>
        <v>2019</v>
      </c>
      <c r="C44" s="29">
        <v>31</v>
      </c>
      <c r="D44" s="30">
        <v>43739</v>
      </c>
      <c r="E44" s="31">
        <v>102.4</v>
      </c>
      <c r="G44" s="32">
        <f t="shared" si="5"/>
        <v>-9.7560975609750557E-4</v>
      </c>
      <c r="H44" s="32">
        <f t="shared" si="14"/>
        <v>0</v>
      </c>
      <c r="I44" s="32"/>
      <c r="J44" s="21"/>
      <c r="L44" s="30">
        <f t="shared" si="15"/>
        <v>43647</v>
      </c>
      <c r="M44" s="30">
        <f t="shared" si="16"/>
        <v>43678</v>
      </c>
      <c r="N44" s="33">
        <f t="shared" si="2"/>
        <v>102.7</v>
      </c>
      <c r="O44" s="33">
        <f t="shared" si="2"/>
        <v>103.2</v>
      </c>
      <c r="P44" s="34">
        <f t="shared" si="18"/>
        <v>102.7</v>
      </c>
      <c r="Q44" s="34">
        <f t="shared" si="18"/>
        <v>102.71612903225807</v>
      </c>
      <c r="R44" s="34">
        <f t="shared" si="18"/>
        <v>102.73225806451613</v>
      </c>
      <c r="S44" s="34">
        <f t="shared" si="18"/>
        <v>102.7483870967742</v>
      </c>
      <c r="T44" s="34">
        <f t="shared" si="18"/>
        <v>102.76451612903226</v>
      </c>
      <c r="U44" s="34">
        <f t="shared" si="18"/>
        <v>102.78064516129032</v>
      </c>
      <c r="V44" s="34">
        <f t="shared" si="18"/>
        <v>102.79677419354839</v>
      </c>
      <c r="W44" s="34">
        <f t="shared" si="18"/>
        <v>102.81290322580645</v>
      </c>
      <c r="X44" s="34">
        <f t="shared" si="18"/>
        <v>102.82903225806452</v>
      </c>
      <c r="Y44" s="34">
        <f t="shared" si="18"/>
        <v>102.84516129032258</v>
      </c>
      <c r="Z44" s="34">
        <f t="shared" si="18"/>
        <v>102.86129032258064</v>
      </c>
      <c r="AA44" s="34">
        <f t="shared" si="18"/>
        <v>102.87741935483871</v>
      </c>
      <c r="AB44" s="34">
        <f t="shared" si="18"/>
        <v>102.89354838709677</v>
      </c>
      <c r="AC44" s="34">
        <f t="shared" si="18"/>
        <v>102.90967741935484</v>
      </c>
      <c r="AD44" s="34">
        <f t="shared" si="18"/>
        <v>102.9258064516129</v>
      </c>
      <c r="AE44" s="34">
        <f t="shared" si="18"/>
        <v>102.94193548387096</v>
      </c>
      <c r="AF44" s="34">
        <f t="shared" si="17"/>
        <v>102.95806451612904</v>
      </c>
      <c r="AG44" s="34">
        <f t="shared" si="17"/>
        <v>102.97419354838711</v>
      </c>
      <c r="AH44" s="34">
        <f t="shared" si="17"/>
        <v>102.99032258064517</v>
      </c>
      <c r="AI44" s="34">
        <f t="shared" si="17"/>
        <v>103.00645161290323</v>
      </c>
      <c r="AJ44" s="34">
        <f t="shared" si="17"/>
        <v>103.0225806451613</v>
      </c>
      <c r="AK44" s="34">
        <f t="shared" si="17"/>
        <v>103.03870967741936</v>
      </c>
      <c r="AL44" s="34">
        <f t="shared" si="17"/>
        <v>103.05483870967743</v>
      </c>
      <c r="AM44" s="34">
        <f t="shared" si="17"/>
        <v>103.07096774193549</v>
      </c>
      <c r="AN44" s="34">
        <f t="shared" si="17"/>
        <v>103.08709677419355</v>
      </c>
      <c r="AO44" s="34">
        <f t="shared" si="17"/>
        <v>103.10322580645162</v>
      </c>
      <c r="AP44" s="34">
        <f t="shared" si="17"/>
        <v>103.11935483870968</v>
      </c>
      <c r="AQ44" s="34">
        <f t="shared" si="17"/>
        <v>103.13548387096775</v>
      </c>
      <c r="AR44" s="34">
        <f t="shared" si="17"/>
        <v>103.15161290322581</v>
      </c>
      <c r="AS44" s="34">
        <f t="shared" si="17"/>
        <v>103.16774193548387</v>
      </c>
      <c r="AT44" s="34">
        <f t="shared" si="17"/>
        <v>103.18387096774194</v>
      </c>
    </row>
    <row r="45" spans="1:46" x14ac:dyDescent="0.75">
      <c r="A45" s="17">
        <f t="shared" si="0"/>
        <v>11</v>
      </c>
      <c r="B45" s="17">
        <f t="shared" si="1"/>
        <v>2019</v>
      </c>
      <c r="C45" s="29">
        <v>30</v>
      </c>
      <c r="D45" s="30">
        <v>43770</v>
      </c>
      <c r="E45" s="31">
        <v>102.3</v>
      </c>
      <c r="G45" s="32">
        <f t="shared" si="5"/>
        <v>-9.7656250000008327E-4</v>
      </c>
      <c r="H45" s="32">
        <f t="shared" si="14"/>
        <v>9.7847358121325168E-4</v>
      </c>
      <c r="I45" s="32"/>
      <c r="J45" s="21"/>
      <c r="L45" s="30">
        <f t="shared" si="15"/>
        <v>43678</v>
      </c>
      <c r="M45" s="30">
        <f t="shared" si="16"/>
        <v>43709</v>
      </c>
      <c r="N45" s="33">
        <f t="shared" si="2"/>
        <v>103.2</v>
      </c>
      <c r="O45" s="33">
        <f t="shared" si="2"/>
        <v>102.5</v>
      </c>
      <c r="P45" s="34">
        <f t="shared" si="18"/>
        <v>103.2</v>
      </c>
      <c r="Q45" s="34">
        <f t="shared" si="18"/>
        <v>103.17666666666668</v>
      </c>
      <c r="R45" s="34">
        <f t="shared" si="18"/>
        <v>103.15333333333334</v>
      </c>
      <c r="S45" s="34">
        <f t="shared" si="18"/>
        <v>103.13</v>
      </c>
      <c r="T45" s="34">
        <f t="shared" si="18"/>
        <v>103.10666666666667</v>
      </c>
      <c r="U45" s="34">
        <f t="shared" si="18"/>
        <v>103.08333333333334</v>
      </c>
      <c r="V45" s="34">
        <f t="shared" si="18"/>
        <v>103.06</v>
      </c>
      <c r="W45" s="34">
        <f t="shared" si="18"/>
        <v>103.03666666666666</v>
      </c>
      <c r="X45" s="34">
        <f t="shared" si="18"/>
        <v>103.01333333333334</v>
      </c>
      <c r="Y45" s="34">
        <f t="shared" si="18"/>
        <v>102.99000000000001</v>
      </c>
      <c r="Z45" s="34">
        <f t="shared" si="18"/>
        <v>102.96666666666667</v>
      </c>
      <c r="AA45" s="34">
        <f t="shared" si="18"/>
        <v>102.94333333333333</v>
      </c>
      <c r="AB45" s="34">
        <f t="shared" si="18"/>
        <v>102.92</v>
      </c>
      <c r="AC45" s="34">
        <f t="shared" si="18"/>
        <v>102.89666666666668</v>
      </c>
      <c r="AD45" s="34">
        <f t="shared" si="18"/>
        <v>102.87333333333333</v>
      </c>
      <c r="AE45" s="34">
        <f t="shared" si="18"/>
        <v>102.85</v>
      </c>
      <c r="AF45" s="34">
        <f t="shared" si="17"/>
        <v>102.82666666666667</v>
      </c>
      <c r="AG45" s="34">
        <f t="shared" si="17"/>
        <v>102.80333333333334</v>
      </c>
      <c r="AH45" s="34">
        <f t="shared" si="17"/>
        <v>102.78</v>
      </c>
      <c r="AI45" s="34">
        <f t="shared" si="17"/>
        <v>102.75666666666666</v>
      </c>
      <c r="AJ45" s="34">
        <f t="shared" si="17"/>
        <v>102.73333333333333</v>
      </c>
      <c r="AK45" s="34">
        <f t="shared" si="17"/>
        <v>102.71000000000001</v>
      </c>
      <c r="AL45" s="34">
        <f t="shared" si="17"/>
        <v>102.68666666666667</v>
      </c>
      <c r="AM45" s="34">
        <f t="shared" si="17"/>
        <v>102.66333333333333</v>
      </c>
      <c r="AN45" s="34">
        <f t="shared" si="17"/>
        <v>102.64</v>
      </c>
      <c r="AO45" s="34">
        <f t="shared" si="17"/>
        <v>102.61666666666667</v>
      </c>
      <c r="AP45" s="34">
        <f t="shared" si="17"/>
        <v>102.59333333333333</v>
      </c>
      <c r="AQ45" s="34">
        <f t="shared" si="17"/>
        <v>102.57</v>
      </c>
      <c r="AR45" s="34">
        <f t="shared" si="17"/>
        <v>102.54666666666667</v>
      </c>
      <c r="AS45" s="34">
        <f t="shared" si="17"/>
        <v>102.52333333333334</v>
      </c>
      <c r="AT45" s="34">
        <f t="shared" si="17"/>
        <v>102.5</v>
      </c>
    </row>
    <row r="46" spans="1:46" x14ac:dyDescent="0.75">
      <c r="A46" s="17">
        <f t="shared" si="0"/>
        <v>12</v>
      </c>
      <c r="B46" s="17">
        <f t="shared" si="1"/>
        <v>2019</v>
      </c>
      <c r="C46" s="29">
        <v>31</v>
      </c>
      <c r="D46" s="30">
        <v>43800</v>
      </c>
      <c r="E46" s="31">
        <v>102.5</v>
      </c>
      <c r="G46" s="32">
        <f t="shared" si="5"/>
        <v>1.955034213098757E-3</v>
      </c>
      <c r="H46" s="32">
        <f t="shared" si="14"/>
        <v>3.9177277179236599E-3</v>
      </c>
      <c r="I46" s="32">
        <f>AVERAGE(H35:H46)</f>
        <v>4.4990586840630833E-3</v>
      </c>
      <c r="J46" s="21"/>
      <c r="L46" s="30">
        <f t="shared" si="15"/>
        <v>43709</v>
      </c>
      <c r="M46" s="30">
        <f t="shared" si="16"/>
        <v>43739</v>
      </c>
      <c r="N46" s="33">
        <f t="shared" si="2"/>
        <v>102.5</v>
      </c>
      <c r="O46" s="33">
        <f t="shared" si="2"/>
        <v>102.4</v>
      </c>
      <c r="P46" s="34">
        <f t="shared" si="18"/>
        <v>102.5</v>
      </c>
      <c r="Q46" s="34">
        <f t="shared" si="18"/>
        <v>102.49677419354839</v>
      </c>
      <c r="R46" s="34">
        <f t="shared" si="18"/>
        <v>102.49354838709678</v>
      </c>
      <c r="S46" s="34">
        <f t="shared" si="18"/>
        <v>102.49032258064516</v>
      </c>
      <c r="T46" s="34">
        <f t="shared" si="18"/>
        <v>102.48709677419355</v>
      </c>
      <c r="U46" s="34">
        <f t="shared" si="18"/>
        <v>102.48387096774194</v>
      </c>
      <c r="V46" s="34">
        <f t="shared" si="18"/>
        <v>102.48064516129033</v>
      </c>
      <c r="W46" s="34">
        <f t="shared" si="18"/>
        <v>102.47741935483872</v>
      </c>
      <c r="X46" s="34">
        <f t="shared" si="18"/>
        <v>102.47419354838709</v>
      </c>
      <c r="Y46" s="34">
        <f t="shared" si="18"/>
        <v>102.47096774193548</v>
      </c>
      <c r="Z46" s="34">
        <f t="shared" si="18"/>
        <v>102.46774193548387</v>
      </c>
      <c r="AA46" s="34">
        <f t="shared" si="18"/>
        <v>102.46451612903226</v>
      </c>
      <c r="AB46" s="34">
        <f t="shared" si="18"/>
        <v>102.46129032258065</v>
      </c>
      <c r="AC46" s="34">
        <f t="shared" si="18"/>
        <v>102.45806451612903</v>
      </c>
      <c r="AD46" s="34">
        <f t="shared" si="18"/>
        <v>102.45483870967742</v>
      </c>
      <c r="AE46" s="34">
        <f t="shared" si="18"/>
        <v>102.45161290322581</v>
      </c>
      <c r="AF46" s="34">
        <f t="shared" si="17"/>
        <v>102.4483870967742</v>
      </c>
      <c r="AG46" s="34">
        <f t="shared" si="17"/>
        <v>102.44516129032259</v>
      </c>
      <c r="AH46" s="34">
        <f t="shared" si="17"/>
        <v>102.44193548387098</v>
      </c>
      <c r="AI46" s="34">
        <f t="shared" si="17"/>
        <v>102.43870967741935</v>
      </c>
      <c r="AJ46" s="34">
        <f t="shared" si="17"/>
        <v>102.43548387096774</v>
      </c>
      <c r="AK46" s="34">
        <f t="shared" si="17"/>
        <v>102.43225806451613</v>
      </c>
      <c r="AL46" s="34">
        <f t="shared" si="17"/>
        <v>102.42903225806452</v>
      </c>
      <c r="AM46" s="34">
        <f t="shared" si="17"/>
        <v>102.42580645161291</v>
      </c>
      <c r="AN46" s="34">
        <f t="shared" si="17"/>
        <v>102.42258064516129</v>
      </c>
      <c r="AO46" s="34">
        <f t="shared" si="17"/>
        <v>102.41935483870968</v>
      </c>
      <c r="AP46" s="34">
        <f t="shared" si="17"/>
        <v>102.41612903225807</v>
      </c>
      <c r="AQ46" s="34">
        <f t="shared" si="17"/>
        <v>102.41290322580646</v>
      </c>
      <c r="AR46" s="34">
        <f t="shared" si="17"/>
        <v>102.40967741935485</v>
      </c>
      <c r="AS46" s="34">
        <f t="shared" si="17"/>
        <v>102.40645161290323</v>
      </c>
      <c r="AT46" s="34">
        <f t="shared" si="17"/>
        <v>102.40322580645162</v>
      </c>
    </row>
    <row r="47" spans="1:46" x14ac:dyDescent="0.75">
      <c r="A47" s="17">
        <f t="shared" si="0"/>
        <v>1</v>
      </c>
      <c r="B47" s="23">
        <f t="shared" si="1"/>
        <v>2020</v>
      </c>
      <c r="C47" s="24">
        <v>31</v>
      </c>
      <c r="D47" s="25">
        <v>43831</v>
      </c>
      <c r="E47" s="26">
        <v>102.7</v>
      </c>
      <c r="G47" s="35">
        <f t="shared" si="5"/>
        <v>1.9512195121951497E-3</v>
      </c>
      <c r="H47" s="35">
        <f t="shared" si="14"/>
        <v>4.8923679060665359E-3</v>
      </c>
      <c r="I47" s="35"/>
      <c r="J47" s="21"/>
      <c r="L47" s="25">
        <f>EDATE($D47,-3)</f>
        <v>43739</v>
      </c>
      <c r="M47" s="25">
        <f>EDATE($D47,-2)</f>
        <v>43770</v>
      </c>
      <c r="N47" s="27">
        <f t="shared" si="2"/>
        <v>102.4</v>
      </c>
      <c r="O47" s="27">
        <f t="shared" si="2"/>
        <v>102.3</v>
      </c>
      <c r="P47" s="28">
        <f t="shared" si="18"/>
        <v>102.4</v>
      </c>
      <c r="Q47" s="28">
        <f t="shared" si="18"/>
        <v>102.3967741935484</v>
      </c>
      <c r="R47" s="28">
        <f t="shared" si="18"/>
        <v>102.39354838709679</v>
      </c>
      <c r="S47" s="28">
        <f t="shared" si="18"/>
        <v>102.39032258064516</v>
      </c>
      <c r="T47" s="28">
        <f t="shared" si="18"/>
        <v>102.38709677419355</v>
      </c>
      <c r="U47" s="28">
        <f t="shared" si="18"/>
        <v>102.38387096774194</v>
      </c>
      <c r="V47" s="28">
        <f t="shared" si="18"/>
        <v>102.38064516129033</v>
      </c>
      <c r="W47" s="28">
        <f t="shared" si="18"/>
        <v>102.37741935483871</v>
      </c>
      <c r="X47" s="28">
        <f t="shared" si="18"/>
        <v>102.3741935483871</v>
      </c>
      <c r="Y47" s="28">
        <f t="shared" si="18"/>
        <v>102.37096774193549</v>
      </c>
      <c r="Z47" s="28">
        <f t="shared" si="18"/>
        <v>102.36774193548388</v>
      </c>
      <c r="AA47" s="28">
        <f t="shared" si="18"/>
        <v>102.36451612903227</v>
      </c>
      <c r="AB47" s="28">
        <f t="shared" si="18"/>
        <v>102.36129032258064</v>
      </c>
      <c r="AC47" s="28">
        <f t="shared" si="18"/>
        <v>102.35806451612903</v>
      </c>
      <c r="AD47" s="28">
        <f t="shared" si="18"/>
        <v>102.35483870967742</v>
      </c>
      <c r="AE47" s="28">
        <f t="shared" si="18"/>
        <v>102.35161290322581</v>
      </c>
      <c r="AF47" s="28">
        <f t="shared" si="17"/>
        <v>102.34838709677419</v>
      </c>
      <c r="AG47" s="28">
        <f t="shared" si="17"/>
        <v>102.34516129032258</v>
      </c>
      <c r="AH47" s="28">
        <f t="shared" si="17"/>
        <v>102.34193548387097</v>
      </c>
      <c r="AI47" s="28">
        <f t="shared" si="17"/>
        <v>102.33870967741936</v>
      </c>
      <c r="AJ47" s="28">
        <f t="shared" si="17"/>
        <v>102.33548387096774</v>
      </c>
      <c r="AK47" s="28">
        <f t="shared" si="17"/>
        <v>102.33225806451613</v>
      </c>
      <c r="AL47" s="28">
        <f t="shared" si="17"/>
        <v>102.32903225806452</v>
      </c>
      <c r="AM47" s="28">
        <f t="shared" si="17"/>
        <v>102.32580645161291</v>
      </c>
      <c r="AN47" s="28">
        <f t="shared" si="17"/>
        <v>102.3225806451613</v>
      </c>
      <c r="AO47" s="28">
        <f t="shared" si="17"/>
        <v>102.31935483870967</v>
      </c>
      <c r="AP47" s="28">
        <f t="shared" si="17"/>
        <v>102.31612903225806</v>
      </c>
      <c r="AQ47" s="28">
        <f t="shared" si="17"/>
        <v>102.31290322580645</v>
      </c>
      <c r="AR47" s="28">
        <f t="shared" si="17"/>
        <v>102.30967741935484</v>
      </c>
      <c r="AS47" s="28">
        <f t="shared" si="17"/>
        <v>102.30645161290322</v>
      </c>
      <c r="AT47" s="28">
        <f t="shared" si="17"/>
        <v>102.30322580645161</v>
      </c>
    </row>
    <row r="48" spans="1:46" x14ac:dyDescent="0.75">
      <c r="A48" s="17">
        <f t="shared" si="0"/>
        <v>2</v>
      </c>
      <c r="B48" s="17">
        <f t="shared" si="1"/>
        <v>2020</v>
      </c>
      <c r="C48" s="29">
        <v>28</v>
      </c>
      <c r="D48" s="30">
        <v>43862</v>
      </c>
      <c r="E48" s="31">
        <v>102.5</v>
      </c>
      <c r="G48" s="32">
        <f t="shared" si="5"/>
        <v>-1.9474196689386839E-3</v>
      </c>
      <c r="H48" s="32">
        <f t="shared" si="14"/>
        <v>1.955034213098757E-3</v>
      </c>
      <c r="I48" s="32"/>
      <c r="J48" s="21"/>
      <c r="L48" s="30">
        <f t="shared" ref="L48:L58" si="19">EDATE($D48,-3)</f>
        <v>43770</v>
      </c>
      <c r="M48" s="30">
        <f t="shared" ref="M48:M58" si="20">EDATE($D48,-2)</f>
        <v>43800</v>
      </c>
      <c r="N48" s="33">
        <f t="shared" si="2"/>
        <v>102.3</v>
      </c>
      <c r="O48" s="33">
        <f t="shared" si="2"/>
        <v>102.5</v>
      </c>
      <c r="P48" s="34">
        <f t="shared" si="18"/>
        <v>102.3</v>
      </c>
      <c r="Q48" s="34">
        <f t="shared" si="18"/>
        <v>102.30714285714285</v>
      </c>
      <c r="R48" s="34">
        <f t="shared" si="18"/>
        <v>102.31428571428572</v>
      </c>
      <c r="S48" s="34">
        <f t="shared" si="18"/>
        <v>102.32142857142857</v>
      </c>
      <c r="T48" s="34">
        <f t="shared" si="18"/>
        <v>102.32857142857142</v>
      </c>
      <c r="U48" s="34">
        <f t="shared" si="18"/>
        <v>102.33571428571429</v>
      </c>
      <c r="V48" s="34">
        <f t="shared" si="18"/>
        <v>102.34285714285714</v>
      </c>
      <c r="W48" s="34">
        <f t="shared" si="18"/>
        <v>102.35</v>
      </c>
      <c r="X48" s="34">
        <f t="shared" si="18"/>
        <v>102.35714285714286</v>
      </c>
      <c r="Y48" s="34">
        <f t="shared" si="18"/>
        <v>102.36428571428571</v>
      </c>
      <c r="Z48" s="34">
        <f t="shared" si="18"/>
        <v>102.37142857142857</v>
      </c>
      <c r="AA48" s="34">
        <f t="shared" si="18"/>
        <v>102.37857142857143</v>
      </c>
      <c r="AB48" s="34">
        <f t="shared" si="18"/>
        <v>102.38571428571429</v>
      </c>
      <c r="AC48" s="34">
        <f t="shared" si="18"/>
        <v>102.39285714285714</v>
      </c>
      <c r="AD48" s="34">
        <f t="shared" si="18"/>
        <v>102.4</v>
      </c>
      <c r="AE48" s="34">
        <f t="shared" si="18"/>
        <v>102.40714285714286</v>
      </c>
      <c r="AF48" s="34">
        <f t="shared" si="17"/>
        <v>102.41428571428571</v>
      </c>
      <c r="AG48" s="34">
        <f t="shared" si="17"/>
        <v>102.42142857142856</v>
      </c>
      <c r="AH48" s="34">
        <f t="shared" si="17"/>
        <v>102.42857142857143</v>
      </c>
      <c r="AI48" s="34">
        <f t="shared" si="17"/>
        <v>102.43571428571428</v>
      </c>
      <c r="AJ48" s="34">
        <f t="shared" si="17"/>
        <v>102.44285714285714</v>
      </c>
      <c r="AK48" s="34">
        <f t="shared" si="17"/>
        <v>102.45</v>
      </c>
      <c r="AL48" s="34">
        <f t="shared" si="17"/>
        <v>102.45714285714286</v>
      </c>
      <c r="AM48" s="34">
        <f t="shared" si="17"/>
        <v>102.46428571428571</v>
      </c>
      <c r="AN48" s="34">
        <f t="shared" si="17"/>
        <v>102.47142857142858</v>
      </c>
      <c r="AO48" s="34">
        <f t="shared" si="17"/>
        <v>102.47857142857143</v>
      </c>
      <c r="AP48" s="34">
        <f t="shared" si="17"/>
        <v>102.48571428571428</v>
      </c>
      <c r="AQ48" s="34">
        <f t="shared" si="17"/>
        <v>102.49285714285715</v>
      </c>
      <c r="AR48" s="34">
        <f t="shared" si="17"/>
        <v>102.5</v>
      </c>
      <c r="AS48" s="34">
        <f t="shared" si="17"/>
        <v>102.50714285714285</v>
      </c>
      <c r="AT48" s="34">
        <f t="shared" si="17"/>
        <v>102.51428571428572</v>
      </c>
    </row>
    <row r="49" spans="1:46" x14ac:dyDescent="0.75">
      <c r="A49" s="17">
        <f t="shared" si="0"/>
        <v>3</v>
      </c>
      <c r="B49" s="17">
        <f t="shared" si="1"/>
        <v>2020</v>
      </c>
      <c r="C49" s="29">
        <v>31</v>
      </c>
      <c r="D49" s="30">
        <v>43891</v>
      </c>
      <c r="E49" s="31">
        <v>102.6</v>
      </c>
      <c r="G49" s="32">
        <f t="shared" si="5"/>
        <v>9.7560975609750557E-4</v>
      </c>
      <c r="H49" s="32">
        <f t="shared" si="14"/>
        <v>9.7560975609750557E-4</v>
      </c>
      <c r="I49" s="32"/>
      <c r="J49" s="21"/>
      <c r="L49" s="30">
        <f t="shared" si="19"/>
        <v>43800</v>
      </c>
      <c r="M49" s="30">
        <f t="shared" si="20"/>
        <v>43831</v>
      </c>
      <c r="N49" s="33">
        <f t="shared" si="2"/>
        <v>102.5</v>
      </c>
      <c r="O49" s="33">
        <f t="shared" si="2"/>
        <v>102.7</v>
      </c>
      <c r="P49" s="34">
        <f t="shared" si="18"/>
        <v>102.5</v>
      </c>
      <c r="Q49" s="34">
        <f t="shared" si="18"/>
        <v>102.50645161290322</v>
      </c>
      <c r="R49" s="34">
        <f t="shared" si="18"/>
        <v>102.51290322580645</v>
      </c>
      <c r="S49" s="34">
        <f t="shared" si="18"/>
        <v>102.51935483870967</v>
      </c>
      <c r="T49" s="34">
        <f t="shared" si="18"/>
        <v>102.52580645161291</v>
      </c>
      <c r="U49" s="34">
        <f t="shared" si="18"/>
        <v>102.53225806451613</v>
      </c>
      <c r="V49" s="34">
        <f t="shared" si="18"/>
        <v>102.53870967741936</v>
      </c>
      <c r="W49" s="34">
        <f t="shared" si="18"/>
        <v>102.54516129032258</v>
      </c>
      <c r="X49" s="34">
        <f t="shared" si="18"/>
        <v>102.5516129032258</v>
      </c>
      <c r="Y49" s="34">
        <f t="shared" si="18"/>
        <v>102.55806451612904</v>
      </c>
      <c r="Z49" s="34">
        <f t="shared" si="18"/>
        <v>102.56451612903226</v>
      </c>
      <c r="AA49" s="34">
        <f t="shared" si="18"/>
        <v>102.57096774193549</v>
      </c>
      <c r="AB49" s="34">
        <f t="shared" si="18"/>
        <v>102.57741935483871</v>
      </c>
      <c r="AC49" s="34">
        <f t="shared" si="18"/>
        <v>102.58387096774193</v>
      </c>
      <c r="AD49" s="34">
        <f t="shared" si="18"/>
        <v>102.59032258064516</v>
      </c>
      <c r="AE49" s="34">
        <f t="shared" si="18"/>
        <v>102.59677419354838</v>
      </c>
      <c r="AF49" s="34">
        <f t="shared" si="17"/>
        <v>102.60322580645162</v>
      </c>
      <c r="AG49" s="34">
        <f t="shared" si="17"/>
        <v>102.60967741935484</v>
      </c>
      <c r="AH49" s="34">
        <f t="shared" si="17"/>
        <v>102.61612903225807</v>
      </c>
      <c r="AI49" s="34">
        <f t="shared" si="17"/>
        <v>102.62258064516129</v>
      </c>
      <c r="AJ49" s="34">
        <f t="shared" si="17"/>
        <v>102.62903225806451</v>
      </c>
      <c r="AK49" s="34">
        <f t="shared" si="17"/>
        <v>102.63548387096775</v>
      </c>
      <c r="AL49" s="34">
        <f t="shared" si="17"/>
        <v>102.64193548387097</v>
      </c>
      <c r="AM49" s="34">
        <f t="shared" si="17"/>
        <v>102.6483870967742</v>
      </c>
      <c r="AN49" s="34">
        <f t="shared" si="17"/>
        <v>102.65483870967742</v>
      </c>
      <c r="AO49" s="34">
        <f t="shared" si="17"/>
        <v>102.66129032258064</v>
      </c>
      <c r="AP49" s="34">
        <f t="shared" si="17"/>
        <v>102.66774193548387</v>
      </c>
      <c r="AQ49" s="34">
        <f t="shared" si="17"/>
        <v>102.67419354838709</v>
      </c>
      <c r="AR49" s="34">
        <f t="shared" si="17"/>
        <v>102.68064516129033</v>
      </c>
      <c r="AS49" s="34">
        <f t="shared" si="17"/>
        <v>102.68709677419355</v>
      </c>
      <c r="AT49" s="34">
        <f t="shared" si="17"/>
        <v>102.69354838709678</v>
      </c>
    </row>
    <row r="50" spans="1:46" x14ac:dyDescent="0.75">
      <c r="A50" s="17">
        <f t="shared" si="0"/>
        <v>4</v>
      </c>
      <c r="B50" s="17">
        <f t="shared" si="1"/>
        <v>2020</v>
      </c>
      <c r="C50" s="29">
        <v>30</v>
      </c>
      <c r="D50" s="30">
        <v>43922</v>
      </c>
      <c r="E50" s="31">
        <v>102.5</v>
      </c>
      <c r="G50" s="32">
        <f t="shared" si="5"/>
        <v>-9.7465886939565615E-4</v>
      </c>
      <c r="H50" s="32">
        <f t="shared" si="14"/>
        <v>-9.7465886939565615E-4</v>
      </c>
      <c r="I50" s="32"/>
      <c r="J50" s="21"/>
      <c r="L50" s="30">
        <f t="shared" si="19"/>
        <v>43831</v>
      </c>
      <c r="M50" s="30">
        <f t="shared" si="20"/>
        <v>43862</v>
      </c>
      <c r="N50" s="33">
        <f t="shared" si="2"/>
        <v>102.7</v>
      </c>
      <c r="O50" s="33">
        <f t="shared" si="2"/>
        <v>102.5</v>
      </c>
      <c r="P50" s="34">
        <f t="shared" si="18"/>
        <v>102.7</v>
      </c>
      <c r="Q50" s="34">
        <f t="shared" si="18"/>
        <v>102.69333333333334</v>
      </c>
      <c r="R50" s="34">
        <f t="shared" si="18"/>
        <v>102.68666666666667</v>
      </c>
      <c r="S50" s="34">
        <f t="shared" si="18"/>
        <v>102.68</v>
      </c>
      <c r="T50" s="34">
        <f t="shared" si="18"/>
        <v>102.67333333333333</v>
      </c>
      <c r="U50" s="34">
        <f t="shared" si="18"/>
        <v>102.66666666666667</v>
      </c>
      <c r="V50" s="34">
        <f t="shared" si="18"/>
        <v>102.66</v>
      </c>
      <c r="W50" s="34">
        <f t="shared" si="18"/>
        <v>102.65333333333334</v>
      </c>
      <c r="X50" s="34">
        <f t="shared" si="18"/>
        <v>102.64666666666668</v>
      </c>
      <c r="Y50" s="34">
        <f t="shared" si="18"/>
        <v>102.64</v>
      </c>
      <c r="Z50" s="34">
        <f t="shared" si="18"/>
        <v>102.63333333333334</v>
      </c>
      <c r="AA50" s="34">
        <f t="shared" si="18"/>
        <v>102.62666666666667</v>
      </c>
      <c r="AB50" s="34">
        <f t="shared" si="18"/>
        <v>102.62</v>
      </c>
      <c r="AC50" s="34">
        <f t="shared" si="18"/>
        <v>102.61333333333333</v>
      </c>
      <c r="AD50" s="34">
        <f t="shared" si="18"/>
        <v>102.60666666666667</v>
      </c>
      <c r="AE50" s="34">
        <f t="shared" si="18"/>
        <v>102.6</v>
      </c>
      <c r="AF50" s="34">
        <f t="shared" si="17"/>
        <v>102.59333333333333</v>
      </c>
      <c r="AG50" s="34">
        <f t="shared" si="17"/>
        <v>102.58666666666667</v>
      </c>
      <c r="AH50" s="34">
        <f t="shared" si="17"/>
        <v>102.58</v>
      </c>
      <c r="AI50" s="34">
        <f t="shared" si="17"/>
        <v>102.57333333333334</v>
      </c>
      <c r="AJ50" s="34">
        <f t="shared" si="17"/>
        <v>102.56666666666666</v>
      </c>
      <c r="AK50" s="34">
        <f t="shared" si="17"/>
        <v>102.56</v>
      </c>
      <c r="AL50" s="34">
        <f t="shared" si="17"/>
        <v>102.55333333333333</v>
      </c>
      <c r="AM50" s="34">
        <f t="shared" si="17"/>
        <v>102.54666666666667</v>
      </c>
      <c r="AN50" s="34">
        <f t="shared" si="17"/>
        <v>102.54</v>
      </c>
      <c r="AO50" s="34">
        <f t="shared" si="17"/>
        <v>102.53333333333333</v>
      </c>
      <c r="AP50" s="34">
        <f t="shared" si="17"/>
        <v>102.52666666666667</v>
      </c>
      <c r="AQ50" s="34">
        <f t="shared" si="17"/>
        <v>102.52</v>
      </c>
      <c r="AR50" s="34">
        <f t="shared" si="17"/>
        <v>102.51333333333334</v>
      </c>
      <c r="AS50" s="34">
        <f t="shared" si="17"/>
        <v>102.50666666666666</v>
      </c>
      <c r="AT50" s="34">
        <f t="shared" si="17"/>
        <v>102.5</v>
      </c>
    </row>
    <row r="51" spans="1:46" x14ac:dyDescent="0.75">
      <c r="A51" s="17">
        <f t="shared" si="0"/>
        <v>5</v>
      </c>
      <c r="B51" s="17">
        <f t="shared" si="1"/>
        <v>2020</v>
      </c>
      <c r="C51" s="29">
        <v>31</v>
      </c>
      <c r="D51" s="30">
        <v>43952</v>
      </c>
      <c r="E51" s="31">
        <v>102.3</v>
      </c>
      <c r="G51" s="32">
        <f t="shared" si="5"/>
        <v>-1.9512195121951497E-3</v>
      </c>
      <c r="H51" s="32">
        <f t="shared" si="14"/>
        <v>-3.8948393378773678E-3</v>
      </c>
      <c r="I51" s="32"/>
      <c r="J51" s="21"/>
      <c r="L51" s="30">
        <f t="shared" si="19"/>
        <v>43862</v>
      </c>
      <c r="M51" s="30">
        <f t="shared" si="20"/>
        <v>43891</v>
      </c>
      <c r="N51" s="33">
        <f t="shared" si="2"/>
        <v>102.5</v>
      </c>
      <c r="O51" s="33">
        <f t="shared" si="2"/>
        <v>102.6</v>
      </c>
      <c r="P51" s="34">
        <f t="shared" si="18"/>
        <v>102.5</v>
      </c>
      <c r="Q51" s="34">
        <f t="shared" si="18"/>
        <v>102.50322580645161</v>
      </c>
      <c r="R51" s="34">
        <f t="shared" si="18"/>
        <v>102.50645161290322</v>
      </c>
      <c r="S51" s="34">
        <f t="shared" si="18"/>
        <v>102.50967741935484</v>
      </c>
      <c r="T51" s="34">
        <f t="shared" si="18"/>
        <v>102.51290322580645</v>
      </c>
      <c r="U51" s="34">
        <f t="shared" si="18"/>
        <v>102.51612903225806</v>
      </c>
      <c r="V51" s="34">
        <f t="shared" si="18"/>
        <v>102.51935483870967</v>
      </c>
      <c r="W51" s="34">
        <f t="shared" si="18"/>
        <v>102.52258064516128</v>
      </c>
      <c r="X51" s="34">
        <f t="shared" si="18"/>
        <v>102.52580645161291</v>
      </c>
      <c r="Y51" s="34">
        <f t="shared" si="18"/>
        <v>102.52903225806452</v>
      </c>
      <c r="Z51" s="34">
        <f t="shared" si="18"/>
        <v>102.53225806451613</v>
      </c>
      <c r="AA51" s="34">
        <f t="shared" si="18"/>
        <v>102.53548387096774</v>
      </c>
      <c r="AB51" s="34">
        <f t="shared" si="18"/>
        <v>102.53870967741935</v>
      </c>
      <c r="AC51" s="34">
        <f t="shared" si="18"/>
        <v>102.54193548387097</v>
      </c>
      <c r="AD51" s="34">
        <f t="shared" si="18"/>
        <v>102.54516129032258</v>
      </c>
      <c r="AE51" s="34">
        <f t="shared" si="18"/>
        <v>102.54838709677419</v>
      </c>
      <c r="AF51" s="34">
        <f t="shared" si="17"/>
        <v>102.5516129032258</v>
      </c>
      <c r="AG51" s="34">
        <f t="shared" si="17"/>
        <v>102.55483870967741</v>
      </c>
      <c r="AH51" s="34">
        <f t="shared" si="17"/>
        <v>102.55806451612902</v>
      </c>
      <c r="AI51" s="34">
        <f t="shared" si="17"/>
        <v>102.56129032258065</v>
      </c>
      <c r="AJ51" s="34">
        <f t="shared" si="17"/>
        <v>102.56451612903226</v>
      </c>
      <c r="AK51" s="34">
        <f t="shared" si="17"/>
        <v>102.56774193548387</v>
      </c>
      <c r="AL51" s="34">
        <f t="shared" si="17"/>
        <v>102.57096774193548</v>
      </c>
      <c r="AM51" s="34">
        <f t="shared" si="17"/>
        <v>102.57419354838709</v>
      </c>
      <c r="AN51" s="34">
        <f t="shared" si="17"/>
        <v>102.57741935483871</v>
      </c>
      <c r="AO51" s="34">
        <f t="shared" si="17"/>
        <v>102.58064516129032</v>
      </c>
      <c r="AP51" s="34">
        <f t="shared" si="17"/>
        <v>102.58387096774193</v>
      </c>
      <c r="AQ51" s="34">
        <f t="shared" si="17"/>
        <v>102.58709677419354</v>
      </c>
      <c r="AR51" s="34">
        <f t="shared" si="17"/>
        <v>102.59032258064515</v>
      </c>
      <c r="AS51" s="34">
        <f t="shared" si="17"/>
        <v>102.59354838709677</v>
      </c>
      <c r="AT51" s="34">
        <f t="shared" si="17"/>
        <v>102.59677419354838</v>
      </c>
    </row>
    <row r="52" spans="1:46" x14ac:dyDescent="0.75">
      <c r="A52" s="17">
        <f t="shared" si="0"/>
        <v>6</v>
      </c>
      <c r="B52" s="17">
        <f t="shared" si="1"/>
        <v>2020</v>
      </c>
      <c r="C52" s="29">
        <v>30</v>
      </c>
      <c r="D52" s="30">
        <v>43983</v>
      </c>
      <c r="E52" s="31">
        <v>102.4</v>
      </c>
      <c r="G52" s="32">
        <f t="shared" si="5"/>
        <v>9.775171065494481E-4</v>
      </c>
      <c r="H52" s="32">
        <f t="shared" si="14"/>
        <v>-2.9211295034079566E-3</v>
      </c>
      <c r="I52" s="32"/>
      <c r="J52" s="21"/>
      <c r="L52" s="30">
        <f t="shared" si="19"/>
        <v>43891</v>
      </c>
      <c r="M52" s="30">
        <f t="shared" si="20"/>
        <v>43922</v>
      </c>
      <c r="N52" s="33">
        <f t="shared" si="2"/>
        <v>102.6</v>
      </c>
      <c r="O52" s="33">
        <f t="shared" si="2"/>
        <v>102.5</v>
      </c>
      <c r="P52" s="34">
        <f t="shared" si="18"/>
        <v>102.6</v>
      </c>
      <c r="Q52" s="34">
        <f t="shared" si="18"/>
        <v>102.59666666666666</v>
      </c>
      <c r="R52" s="34">
        <f t="shared" si="18"/>
        <v>102.59333333333333</v>
      </c>
      <c r="S52" s="34">
        <f t="shared" si="18"/>
        <v>102.58999999999999</v>
      </c>
      <c r="T52" s="34">
        <f t="shared" si="18"/>
        <v>102.58666666666666</v>
      </c>
      <c r="U52" s="34">
        <f t="shared" si="18"/>
        <v>102.58333333333333</v>
      </c>
      <c r="V52" s="34">
        <f t="shared" si="18"/>
        <v>102.58</v>
      </c>
      <c r="W52" s="34">
        <f t="shared" si="18"/>
        <v>102.57666666666667</v>
      </c>
      <c r="X52" s="34">
        <f t="shared" si="18"/>
        <v>102.57333333333332</v>
      </c>
      <c r="Y52" s="34">
        <f t="shared" si="18"/>
        <v>102.57</v>
      </c>
      <c r="Z52" s="34">
        <f t="shared" si="18"/>
        <v>102.56666666666666</v>
      </c>
      <c r="AA52" s="34">
        <f t="shared" si="18"/>
        <v>102.56333333333333</v>
      </c>
      <c r="AB52" s="34">
        <f t="shared" si="18"/>
        <v>102.56</v>
      </c>
      <c r="AC52" s="34">
        <f t="shared" si="18"/>
        <v>102.55666666666666</v>
      </c>
      <c r="AD52" s="34">
        <f t="shared" si="18"/>
        <v>102.55333333333333</v>
      </c>
      <c r="AE52" s="34">
        <f t="shared" si="18"/>
        <v>102.55</v>
      </c>
      <c r="AF52" s="34">
        <f t="shared" si="17"/>
        <v>102.54666666666667</v>
      </c>
      <c r="AG52" s="34">
        <f t="shared" si="17"/>
        <v>102.54333333333334</v>
      </c>
      <c r="AH52" s="34">
        <f t="shared" si="17"/>
        <v>102.53999999999999</v>
      </c>
      <c r="AI52" s="34">
        <f t="shared" si="17"/>
        <v>102.53666666666666</v>
      </c>
      <c r="AJ52" s="34">
        <f t="shared" si="17"/>
        <v>102.53333333333333</v>
      </c>
      <c r="AK52" s="34">
        <f t="shared" si="17"/>
        <v>102.53</v>
      </c>
      <c r="AL52" s="34">
        <f t="shared" si="17"/>
        <v>102.52666666666667</v>
      </c>
      <c r="AM52" s="34">
        <f t="shared" si="17"/>
        <v>102.52333333333333</v>
      </c>
      <c r="AN52" s="34">
        <f t="shared" si="17"/>
        <v>102.52</v>
      </c>
      <c r="AO52" s="34">
        <f t="shared" si="17"/>
        <v>102.51666666666667</v>
      </c>
      <c r="AP52" s="34">
        <f t="shared" si="17"/>
        <v>102.51333333333334</v>
      </c>
      <c r="AQ52" s="34">
        <f t="shared" si="17"/>
        <v>102.51</v>
      </c>
      <c r="AR52" s="34">
        <f t="shared" si="17"/>
        <v>102.50666666666666</v>
      </c>
      <c r="AS52" s="34">
        <f t="shared" si="17"/>
        <v>102.50333333333333</v>
      </c>
      <c r="AT52" s="34">
        <f t="shared" si="17"/>
        <v>102.5</v>
      </c>
    </row>
    <row r="53" spans="1:46" x14ac:dyDescent="0.75">
      <c r="A53" s="17">
        <f t="shared" si="0"/>
        <v>7</v>
      </c>
      <c r="B53" s="17">
        <f t="shared" si="1"/>
        <v>2020</v>
      </c>
      <c r="C53" s="29">
        <v>31</v>
      </c>
      <c r="D53" s="30">
        <v>44013</v>
      </c>
      <c r="E53" s="31">
        <v>102.3</v>
      </c>
      <c r="G53" s="32">
        <f t="shared" si="5"/>
        <v>-9.7656250000008327E-4</v>
      </c>
      <c r="H53" s="32">
        <f t="shared" si="14"/>
        <v>-3.8948393378773678E-3</v>
      </c>
      <c r="I53" s="32"/>
      <c r="J53" s="21"/>
      <c r="L53" s="30">
        <f t="shared" si="19"/>
        <v>43922</v>
      </c>
      <c r="M53" s="30">
        <f t="shared" si="20"/>
        <v>43952</v>
      </c>
      <c r="N53" s="33">
        <f t="shared" si="2"/>
        <v>102.5</v>
      </c>
      <c r="O53" s="33">
        <f t="shared" si="2"/>
        <v>102.3</v>
      </c>
      <c r="P53" s="34">
        <f t="shared" si="18"/>
        <v>102.5</v>
      </c>
      <c r="Q53" s="34">
        <f t="shared" si="18"/>
        <v>102.49354838709678</v>
      </c>
      <c r="R53" s="34">
        <f t="shared" si="18"/>
        <v>102.48709677419355</v>
      </c>
      <c r="S53" s="34">
        <f t="shared" si="18"/>
        <v>102.48064516129033</v>
      </c>
      <c r="T53" s="34">
        <f t="shared" si="18"/>
        <v>102.47419354838709</v>
      </c>
      <c r="U53" s="34">
        <f t="shared" si="18"/>
        <v>102.46774193548387</v>
      </c>
      <c r="V53" s="34">
        <f t="shared" si="18"/>
        <v>102.46129032258064</v>
      </c>
      <c r="W53" s="34">
        <f t="shared" si="18"/>
        <v>102.45483870967742</v>
      </c>
      <c r="X53" s="34">
        <f t="shared" si="18"/>
        <v>102.4483870967742</v>
      </c>
      <c r="Y53" s="34">
        <f t="shared" si="18"/>
        <v>102.44193548387096</v>
      </c>
      <c r="Z53" s="34">
        <f t="shared" si="18"/>
        <v>102.43548387096774</v>
      </c>
      <c r="AA53" s="34">
        <f t="shared" si="18"/>
        <v>102.42903225806451</v>
      </c>
      <c r="AB53" s="34">
        <f t="shared" si="18"/>
        <v>102.42258064516129</v>
      </c>
      <c r="AC53" s="34">
        <f t="shared" si="18"/>
        <v>102.41612903225807</v>
      </c>
      <c r="AD53" s="34">
        <f t="shared" si="18"/>
        <v>102.40967741935484</v>
      </c>
      <c r="AE53" s="34">
        <f t="shared" si="18"/>
        <v>102.40322580645162</v>
      </c>
      <c r="AF53" s="34">
        <f t="shared" si="17"/>
        <v>102.39677419354838</v>
      </c>
      <c r="AG53" s="34">
        <f t="shared" si="17"/>
        <v>102.39032258064516</v>
      </c>
      <c r="AH53" s="34">
        <f t="shared" si="17"/>
        <v>102.38387096774193</v>
      </c>
      <c r="AI53" s="34">
        <f t="shared" si="17"/>
        <v>102.37741935483871</v>
      </c>
      <c r="AJ53" s="34">
        <f t="shared" si="17"/>
        <v>102.37096774193549</v>
      </c>
      <c r="AK53" s="34">
        <f t="shared" si="17"/>
        <v>102.36451612903225</v>
      </c>
      <c r="AL53" s="34">
        <f t="shared" si="17"/>
        <v>102.35806451612903</v>
      </c>
      <c r="AM53" s="34">
        <f t="shared" si="17"/>
        <v>102.3516129032258</v>
      </c>
      <c r="AN53" s="34">
        <f t="shared" si="17"/>
        <v>102.34516129032258</v>
      </c>
      <c r="AO53" s="34">
        <f t="shared" si="17"/>
        <v>102.33870967741936</v>
      </c>
      <c r="AP53" s="34">
        <f t="shared" si="17"/>
        <v>102.33225806451613</v>
      </c>
      <c r="AQ53" s="34">
        <f t="shared" si="17"/>
        <v>102.32580645161291</v>
      </c>
      <c r="AR53" s="34">
        <f t="shared" si="17"/>
        <v>102.31935483870967</v>
      </c>
      <c r="AS53" s="34">
        <f t="shared" si="17"/>
        <v>102.31290322580645</v>
      </c>
      <c r="AT53" s="34">
        <f t="shared" si="17"/>
        <v>102.30645161290322</v>
      </c>
    </row>
    <row r="54" spans="1:46" x14ac:dyDescent="0.75">
      <c r="A54" s="17">
        <f t="shared" si="0"/>
        <v>8</v>
      </c>
      <c r="B54" s="17">
        <f t="shared" si="1"/>
        <v>2020</v>
      </c>
      <c r="C54" s="29">
        <v>31</v>
      </c>
      <c r="D54" s="30">
        <v>44044</v>
      </c>
      <c r="E54" s="31">
        <v>102.5</v>
      </c>
      <c r="G54" s="32">
        <f t="shared" si="5"/>
        <v>1.955034213098757E-3</v>
      </c>
      <c r="H54" s="32">
        <f t="shared" si="14"/>
        <v>-6.7829457364341362E-3</v>
      </c>
      <c r="I54" s="32"/>
      <c r="J54" s="21"/>
      <c r="L54" s="30">
        <f t="shared" si="19"/>
        <v>43952</v>
      </c>
      <c r="M54" s="30">
        <f t="shared" si="20"/>
        <v>43983</v>
      </c>
      <c r="N54" s="33">
        <f t="shared" si="2"/>
        <v>102.3</v>
      </c>
      <c r="O54" s="33">
        <f t="shared" si="2"/>
        <v>102.4</v>
      </c>
      <c r="P54" s="34">
        <f t="shared" si="18"/>
        <v>102.3</v>
      </c>
      <c r="Q54" s="34">
        <f t="shared" si="18"/>
        <v>102.30322580645161</v>
      </c>
      <c r="R54" s="34">
        <f t="shared" si="18"/>
        <v>102.30645161290322</v>
      </c>
      <c r="S54" s="34">
        <f t="shared" si="18"/>
        <v>102.30967741935484</v>
      </c>
      <c r="T54" s="34">
        <f t="shared" si="18"/>
        <v>102.31290322580645</v>
      </c>
      <c r="U54" s="34">
        <f t="shared" si="18"/>
        <v>102.31612903225806</v>
      </c>
      <c r="V54" s="34">
        <f t="shared" si="18"/>
        <v>102.31935483870967</v>
      </c>
      <c r="W54" s="34">
        <f t="shared" si="18"/>
        <v>102.3225806451613</v>
      </c>
      <c r="X54" s="34">
        <f t="shared" si="18"/>
        <v>102.32580645161291</v>
      </c>
      <c r="Y54" s="34">
        <f t="shared" si="18"/>
        <v>102.32903225806452</v>
      </c>
      <c r="Z54" s="34">
        <f t="shared" si="18"/>
        <v>102.33225806451613</v>
      </c>
      <c r="AA54" s="34">
        <f t="shared" si="18"/>
        <v>102.33548387096774</v>
      </c>
      <c r="AB54" s="34">
        <f t="shared" si="18"/>
        <v>102.33870967741936</v>
      </c>
      <c r="AC54" s="34">
        <f t="shared" si="18"/>
        <v>102.34193548387097</v>
      </c>
      <c r="AD54" s="34">
        <f t="shared" si="18"/>
        <v>102.34516129032258</v>
      </c>
      <c r="AE54" s="34">
        <f t="shared" si="18"/>
        <v>102.34838709677419</v>
      </c>
      <c r="AF54" s="34">
        <f t="shared" si="17"/>
        <v>102.35161290322581</v>
      </c>
      <c r="AG54" s="34">
        <f t="shared" si="17"/>
        <v>102.35483870967742</v>
      </c>
      <c r="AH54" s="34">
        <f t="shared" si="17"/>
        <v>102.35806451612903</v>
      </c>
      <c r="AI54" s="34">
        <f t="shared" si="17"/>
        <v>102.36129032258064</v>
      </c>
      <c r="AJ54" s="34">
        <f t="shared" si="17"/>
        <v>102.36451612903227</v>
      </c>
      <c r="AK54" s="34">
        <f t="shared" si="17"/>
        <v>102.36774193548388</v>
      </c>
      <c r="AL54" s="34">
        <f t="shared" si="17"/>
        <v>102.37096774193549</v>
      </c>
      <c r="AM54" s="34">
        <f t="shared" si="17"/>
        <v>102.3741935483871</v>
      </c>
      <c r="AN54" s="34">
        <f t="shared" si="17"/>
        <v>102.37741935483871</v>
      </c>
      <c r="AO54" s="34">
        <f t="shared" si="17"/>
        <v>102.38064516129033</v>
      </c>
      <c r="AP54" s="34">
        <f t="shared" si="17"/>
        <v>102.38387096774194</v>
      </c>
      <c r="AQ54" s="34">
        <f t="shared" si="17"/>
        <v>102.38709677419355</v>
      </c>
      <c r="AR54" s="34">
        <f t="shared" si="17"/>
        <v>102.39032258064516</v>
      </c>
      <c r="AS54" s="34">
        <f t="shared" si="17"/>
        <v>102.39354838709679</v>
      </c>
      <c r="AT54" s="34">
        <f t="shared" si="17"/>
        <v>102.3967741935484</v>
      </c>
    </row>
    <row r="55" spans="1:46" x14ac:dyDescent="0.75">
      <c r="A55" s="17">
        <f t="shared" si="0"/>
        <v>9</v>
      </c>
      <c r="B55" s="17">
        <f t="shared" si="1"/>
        <v>2020</v>
      </c>
      <c r="C55" s="29">
        <v>30</v>
      </c>
      <c r="D55" s="30">
        <v>44075</v>
      </c>
      <c r="E55" s="31">
        <v>101.9</v>
      </c>
      <c r="G55" s="32">
        <f t="shared" si="5"/>
        <v>-5.8536585365853103E-3</v>
      </c>
      <c r="H55" s="32">
        <f t="shared" si="14"/>
        <v>-5.8536585365853103E-3</v>
      </c>
      <c r="I55" s="32"/>
      <c r="J55" s="21"/>
      <c r="L55" s="30">
        <f t="shared" si="19"/>
        <v>43983</v>
      </c>
      <c r="M55" s="30">
        <f t="shared" si="20"/>
        <v>44013</v>
      </c>
      <c r="N55" s="33">
        <f t="shared" si="2"/>
        <v>102.4</v>
      </c>
      <c r="O55" s="33">
        <f t="shared" si="2"/>
        <v>102.3</v>
      </c>
      <c r="P55" s="34">
        <f t="shared" si="18"/>
        <v>102.4</v>
      </c>
      <c r="Q55" s="34">
        <f t="shared" si="18"/>
        <v>102.39666666666668</v>
      </c>
      <c r="R55" s="34">
        <f t="shared" si="18"/>
        <v>102.39333333333335</v>
      </c>
      <c r="S55" s="34">
        <f t="shared" si="18"/>
        <v>102.39</v>
      </c>
      <c r="T55" s="34">
        <f t="shared" si="18"/>
        <v>102.38666666666667</v>
      </c>
      <c r="U55" s="34">
        <f t="shared" si="18"/>
        <v>102.38333333333334</v>
      </c>
      <c r="V55" s="34">
        <f t="shared" si="18"/>
        <v>102.38000000000001</v>
      </c>
      <c r="W55" s="34">
        <f t="shared" si="18"/>
        <v>102.37666666666667</v>
      </c>
      <c r="X55" s="34">
        <f t="shared" si="18"/>
        <v>102.37333333333333</v>
      </c>
      <c r="Y55" s="34">
        <f t="shared" si="18"/>
        <v>102.37</v>
      </c>
      <c r="Z55" s="34">
        <f t="shared" si="18"/>
        <v>102.36666666666667</v>
      </c>
      <c r="AA55" s="34">
        <f t="shared" si="18"/>
        <v>102.36333333333333</v>
      </c>
      <c r="AB55" s="34">
        <f t="shared" si="18"/>
        <v>102.36</v>
      </c>
      <c r="AC55" s="34">
        <f t="shared" si="18"/>
        <v>102.35666666666667</v>
      </c>
      <c r="AD55" s="34">
        <f t="shared" si="18"/>
        <v>102.35333333333334</v>
      </c>
      <c r="AE55" s="34">
        <f t="shared" si="18"/>
        <v>102.35</v>
      </c>
      <c r="AF55" s="34">
        <f t="shared" si="17"/>
        <v>102.34666666666666</v>
      </c>
      <c r="AG55" s="34">
        <f t="shared" si="17"/>
        <v>102.34333333333333</v>
      </c>
      <c r="AH55" s="34">
        <f t="shared" si="17"/>
        <v>102.34</v>
      </c>
      <c r="AI55" s="34">
        <f t="shared" si="17"/>
        <v>102.33666666666667</v>
      </c>
      <c r="AJ55" s="34">
        <f t="shared" si="17"/>
        <v>102.33333333333333</v>
      </c>
      <c r="AK55" s="34">
        <f t="shared" si="17"/>
        <v>102.33</v>
      </c>
      <c r="AL55" s="34">
        <f t="shared" si="17"/>
        <v>102.32666666666667</v>
      </c>
      <c r="AM55" s="34">
        <f t="shared" si="17"/>
        <v>102.32333333333334</v>
      </c>
      <c r="AN55" s="34">
        <f t="shared" si="17"/>
        <v>102.32</v>
      </c>
      <c r="AO55" s="34">
        <f t="shared" si="17"/>
        <v>102.31666666666666</v>
      </c>
      <c r="AP55" s="34">
        <f t="shared" si="17"/>
        <v>102.31333333333333</v>
      </c>
      <c r="AQ55" s="34">
        <f t="shared" si="17"/>
        <v>102.31</v>
      </c>
      <c r="AR55" s="34">
        <f t="shared" si="17"/>
        <v>102.30666666666666</v>
      </c>
      <c r="AS55" s="34">
        <f t="shared" si="17"/>
        <v>102.30333333333333</v>
      </c>
      <c r="AT55" s="34">
        <f t="shared" si="17"/>
        <v>102.3</v>
      </c>
    </row>
    <row r="56" spans="1:46" x14ac:dyDescent="0.75">
      <c r="A56" s="17">
        <f t="shared" si="0"/>
        <v>10</v>
      </c>
      <c r="B56" s="17">
        <f t="shared" si="1"/>
        <v>2020</v>
      </c>
      <c r="C56" s="29">
        <v>31</v>
      </c>
      <c r="D56" s="30">
        <v>44105</v>
      </c>
      <c r="E56" s="31">
        <v>102</v>
      </c>
      <c r="G56" s="32">
        <f t="shared" si="5"/>
        <v>9.8135426889101388E-4</v>
      </c>
      <c r="H56" s="32">
        <f t="shared" si="14"/>
        <v>-3.9062500000000555E-3</v>
      </c>
      <c r="I56" s="32"/>
      <c r="J56" s="21"/>
      <c r="L56" s="30">
        <f t="shared" si="19"/>
        <v>44013</v>
      </c>
      <c r="M56" s="30">
        <f t="shared" si="20"/>
        <v>44044</v>
      </c>
      <c r="N56" s="33">
        <f t="shared" si="2"/>
        <v>102.3</v>
      </c>
      <c r="O56" s="33">
        <f t="shared" si="2"/>
        <v>102.5</v>
      </c>
      <c r="P56" s="34">
        <f t="shared" si="18"/>
        <v>102.3</v>
      </c>
      <c r="Q56" s="34">
        <f t="shared" si="18"/>
        <v>102.30645161290322</v>
      </c>
      <c r="R56" s="34">
        <f t="shared" si="18"/>
        <v>102.31290322580645</v>
      </c>
      <c r="S56" s="34">
        <f t="shared" si="18"/>
        <v>102.31935483870967</v>
      </c>
      <c r="T56" s="34">
        <f t="shared" si="18"/>
        <v>102.32580645161291</v>
      </c>
      <c r="U56" s="34">
        <f t="shared" si="18"/>
        <v>102.33225806451613</v>
      </c>
      <c r="V56" s="34">
        <f t="shared" si="18"/>
        <v>102.33870967741936</v>
      </c>
      <c r="W56" s="34">
        <f t="shared" si="18"/>
        <v>102.34516129032258</v>
      </c>
      <c r="X56" s="34">
        <f t="shared" si="18"/>
        <v>102.3516129032258</v>
      </c>
      <c r="Y56" s="34">
        <f t="shared" si="18"/>
        <v>102.35806451612903</v>
      </c>
      <c r="Z56" s="34">
        <f t="shared" si="18"/>
        <v>102.36451612903225</v>
      </c>
      <c r="AA56" s="34">
        <f t="shared" si="18"/>
        <v>102.37096774193549</v>
      </c>
      <c r="AB56" s="34">
        <f t="shared" si="18"/>
        <v>102.37741935483871</v>
      </c>
      <c r="AC56" s="34">
        <f t="shared" si="18"/>
        <v>102.38387096774193</v>
      </c>
      <c r="AD56" s="34">
        <f t="shared" si="18"/>
        <v>102.39032258064516</v>
      </c>
      <c r="AE56" s="34">
        <f t="shared" si="18"/>
        <v>102.39677419354838</v>
      </c>
      <c r="AF56" s="34">
        <f t="shared" si="17"/>
        <v>102.40322580645162</v>
      </c>
      <c r="AG56" s="34">
        <f t="shared" si="17"/>
        <v>102.40967741935484</v>
      </c>
      <c r="AH56" s="34">
        <f t="shared" si="17"/>
        <v>102.41612903225807</v>
      </c>
      <c r="AI56" s="34">
        <f t="shared" si="17"/>
        <v>102.42258064516129</v>
      </c>
      <c r="AJ56" s="34">
        <f t="shared" si="17"/>
        <v>102.42903225806451</v>
      </c>
      <c r="AK56" s="34">
        <f t="shared" si="17"/>
        <v>102.43548387096774</v>
      </c>
      <c r="AL56" s="34">
        <f t="shared" si="17"/>
        <v>102.44193548387096</v>
      </c>
      <c r="AM56" s="34">
        <f t="shared" si="17"/>
        <v>102.4483870967742</v>
      </c>
      <c r="AN56" s="34">
        <f t="shared" si="17"/>
        <v>102.45483870967742</v>
      </c>
      <c r="AO56" s="34">
        <f t="shared" si="17"/>
        <v>102.46129032258064</v>
      </c>
      <c r="AP56" s="34">
        <f t="shared" si="17"/>
        <v>102.46774193548387</v>
      </c>
      <c r="AQ56" s="34">
        <f t="shared" si="17"/>
        <v>102.47419354838709</v>
      </c>
      <c r="AR56" s="34">
        <f t="shared" si="17"/>
        <v>102.48064516129033</v>
      </c>
      <c r="AS56" s="34">
        <f t="shared" si="17"/>
        <v>102.48709677419355</v>
      </c>
      <c r="AT56" s="34">
        <f t="shared" si="17"/>
        <v>102.49354838709678</v>
      </c>
    </row>
    <row r="57" spans="1:46" x14ac:dyDescent="0.75">
      <c r="A57" s="17">
        <f t="shared" si="0"/>
        <v>11</v>
      </c>
      <c r="B57" s="17">
        <f t="shared" si="1"/>
        <v>2020</v>
      </c>
      <c r="C57" s="29">
        <v>30</v>
      </c>
      <c r="D57" s="30">
        <v>44136</v>
      </c>
      <c r="E57" s="31">
        <v>102</v>
      </c>
      <c r="G57" s="32">
        <f t="shared" si="5"/>
        <v>0</v>
      </c>
      <c r="H57" s="32">
        <f t="shared" si="14"/>
        <v>-2.9325513196480661E-3</v>
      </c>
      <c r="I57" s="32"/>
      <c r="J57" s="21"/>
      <c r="L57" s="30">
        <f t="shared" si="19"/>
        <v>44044</v>
      </c>
      <c r="M57" s="30">
        <f t="shared" si="20"/>
        <v>44075</v>
      </c>
      <c r="N57" s="33">
        <f t="shared" si="2"/>
        <v>102.5</v>
      </c>
      <c r="O57" s="33">
        <f t="shared" si="2"/>
        <v>101.9</v>
      </c>
      <c r="P57" s="34">
        <f t="shared" si="18"/>
        <v>102.5</v>
      </c>
      <c r="Q57" s="34">
        <f t="shared" si="18"/>
        <v>102.48</v>
      </c>
      <c r="R57" s="34">
        <f t="shared" si="18"/>
        <v>102.46</v>
      </c>
      <c r="S57" s="34">
        <f t="shared" si="18"/>
        <v>102.44</v>
      </c>
      <c r="T57" s="34">
        <f t="shared" si="18"/>
        <v>102.42</v>
      </c>
      <c r="U57" s="34">
        <f t="shared" si="18"/>
        <v>102.4</v>
      </c>
      <c r="V57" s="34">
        <f t="shared" si="18"/>
        <v>102.38</v>
      </c>
      <c r="W57" s="34">
        <f t="shared" si="18"/>
        <v>102.36</v>
      </c>
      <c r="X57" s="34">
        <f t="shared" si="18"/>
        <v>102.34</v>
      </c>
      <c r="Y57" s="34">
        <f t="shared" si="18"/>
        <v>102.32000000000001</v>
      </c>
      <c r="Z57" s="34">
        <f t="shared" si="18"/>
        <v>102.3</v>
      </c>
      <c r="AA57" s="34">
        <f t="shared" si="18"/>
        <v>102.28</v>
      </c>
      <c r="AB57" s="34">
        <f t="shared" si="18"/>
        <v>102.26</v>
      </c>
      <c r="AC57" s="34">
        <f t="shared" si="18"/>
        <v>102.24000000000001</v>
      </c>
      <c r="AD57" s="34">
        <f t="shared" si="18"/>
        <v>102.22</v>
      </c>
      <c r="AE57" s="34">
        <f t="shared" si="18"/>
        <v>102.2</v>
      </c>
      <c r="AF57" s="34">
        <f t="shared" si="17"/>
        <v>102.18</v>
      </c>
      <c r="AG57" s="34">
        <f t="shared" si="17"/>
        <v>102.16</v>
      </c>
      <c r="AH57" s="34">
        <f t="shared" si="17"/>
        <v>102.14</v>
      </c>
      <c r="AI57" s="34">
        <f t="shared" si="17"/>
        <v>102.12</v>
      </c>
      <c r="AJ57" s="34">
        <f t="shared" si="17"/>
        <v>102.10000000000001</v>
      </c>
      <c r="AK57" s="34">
        <f t="shared" si="17"/>
        <v>102.08</v>
      </c>
      <c r="AL57" s="34">
        <f t="shared" si="17"/>
        <v>102.06</v>
      </c>
      <c r="AM57" s="34">
        <f t="shared" si="17"/>
        <v>102.04</v>
      </c>
      <c r="AN57" s="34">
        <f t="shared" si="17"/>
        <v>102.02000000000001</v>
      </c>
      <c r="AO57" s="34">
        <f t="shared" si="17"/>
        <v>102</v>
      </c>
      <c r="AP57" s="34">
        <f t="shared" si="17"/>
        <v>101.98</v>
      </c>
      <c r="AQ57" s="34">
        <f t="shared" si="17"/>
        <v>101.96000000000001</v>
      </c>
      <c r="AR57" s="34">
        <f t="shared" si="17"/>
        <v>101.94000000000001</v>
      </c>
      <c r="AS57" s="34">
        <f t="shared" si="17"/>
        <v>101.92</v>
      </c>
      <c r="AT57" s="34">
        <f t="shared" si="17"/>
        <v>101.9</v>
      </c>
    </row>
    <row r="58" spans="1:46" x14ac:dyDescent="0.75">
      <c r="A58" s="17">
        <f t="shared" si="0"/>
        <v>12</v>
      </c>
      <c r="B58" s="17">
        <f t="shared" si="1"/>
        <v>2020</v>
      </c>
      <c r="C58" s="29">
        <v>31</v>
      </c>
      <c r="D58" s="30">
        <v>44166</v>
      </c>
      <c r="E58" s="31">
        <v>102.3</v>
      </c>
      <c r="G58" s="32">
        <f t="shared" si="5"/>
        <v>2.9411764705882075E-3</v>
      </c>
      <c r="H58" s="32">
        <f t="shared" si="14"/>
        <v>-1.9512195121951497E-3</v>
      </c>
      <c r="I58" s="32">
        <f>AVERAGE(H47:H58)</f>
        <v>-2.107423356513189E-3</v>
      </c>
      <c r="J58" s="21"/>
      <c r="L58" s="30">
        <f t="shared" si="19"/>
        <v>44075</v>
      </c>
      <c r="M58" s="30">
        <f t="shared" si="20"/>
        <v>44105</v>
      </c>
      <c r="N58" s="33">
        <f t="shared" si="2"/>
        <v>101.9</v>
      </c>
      <c r="O58" s="33">
        <f t="shared" si="2"/>
        <v>102</v>
      </c>
      <c r="P58" s="34">
        <f t="shared" si="18"/>
        <v>101.9</v>
      </c>
      <c r="Q58" s="34">
        <f t="shared" si="18"/>
        <v>101.90322580645162</v>
      </c>
      <c r="R58" s="34">
        <f t="shared" si="18"/>
        <v>101.90645161290323</v>
      </c>
      <c r="S58" s="34">
        <f t="shared" si="18"/>
        <v>101.90967741935485</v>
      </c>
      <c r="T58" s="34">
        <f t="shared" si="18"/>
        <v>101.91290322580646</v>
      </c>
      <c r="U58" s="34">
        <f t="shared" si="18"/>
        <v>101.91612903225807</v>
      </c>
      <c r="V58" s="34">
        <f t="shared" si="18"/>
        <v>101.91935483870968</v>
      </c>
      <c r="W58" s="34">
        <f t="shared" si="18"/>
        <v>101.92258064516129</v>
      </c>
      <c r="X58" s="34">
        <f t="shared" si="18"/>
        <v>101.92580645161291</v>
      </c>
      <c r="Y58" s="34">
        <f t="shared" si="18"/>
        <v>101.92903225806452</v>
      </c>
      <c r="Z58" s="34">
        <f t="shared" si="18"/>
        <v>101.93225806451613</v>
      </c>
      <c r="AA58" s="34">
        <f t="shared" si="18"/>
        <v>101.93548387096774</v>
      </c>
      <c r="AB58" s="34">
        <f t="shared" si="18"/>
        <v>101.93870967741935</v>
      </c>
      <c r="AC58" s="34">
        <f t="shared" si="18"/>
        <v>101.94193548387098</v>
      </c>
      <c r="AD58" s="34">
        <f t="shared" si="18"/>
        <v>101.94516129032259</v>
      </c>
      <c r="AE58" s="34">
        <f t="shared" ref="AE58:AT73" si="21">$N58+($O58-$N58)/$C58*(AE$7-1)</f>
        <v>101.9483870967742</v>
      </c>
      <c r="AF58" s="34">
        <f t="shared" si="21"/>
        <v>101.95161290322581</v>
      </c>
      <c r="AG58" s="34">
        <f t="shared" si="21"/>
        <v>101.95483870967742</v>
      </c>
      <c r="AH58" s="34">
        <f t="shared" si="21"/>
        <v>101.95806451612903</v>
      </c>
      <c r="AI58" s="34">
        <f t="shared" si="21"/>
        <v>101.96129032258065</v>
      </c>
      <c r="AJ58" s="34">
        <f t="shared" si="21"/>
        <v>101.96451612903226</v>
      </c>
      <c r="AK58" s="34">
        <f t="shared" si="21"/>
        <v>101.96774193548387</v>
      </c>
      <c r="AL58" s="34">
        <f t="shared" si="21"/>
        <v>101.97096774193548</v>
      </c>
      <c r="AM58" s="34">
        <f t="shared" si="21"/>
        <v>101.97419354838709</v>
      </c>
      <c r="AN58" s="34">
        <f t="shared" si="21"/>
        <v>101.97741935483872</v>
      </c>
      <c r="AO58" s="34">
        <f t="shared" si="21"/>
        <v>101.98064516129033</v>
      </c>
      <c r="AP58" s="34">
        <f t="shared" si="21"/>
        <v>101.98387096774194</v>
      </c>
      <c r="AQ58" s="34">
        <f t="shared" si="21"/>
        <v>101.98709677419355</v>
      </c>
      <c r="AR58" s="34">
        <f t="shared" si="21"/>
        <v>101.99032258064516</v>
      </c>
      <c r="AS58" s="34">
        <f t="shared" si="21"/>
        <v>101.99354838709678</v>
      </c>
      <c r="AT58" s="34">
        <f t="shared" si="21"/>
        <v>101.99677419354839</v>
      </c>
    </row>
    <row r="59" spans="1:46" x14ac:dyDescent="0.75">
      <c r="A59" s="17">
        <f t="shared" si="0"/>
        <v>1</v>
      </c>
      <c r="B59" s="23">
        <f t="shared" si="1"/>
        <v>2021</v>
      </c>
      <c r="C59" s="24">
        <v>31</v>
      </c>
      <c r="D59" s="25">
        <v>44197</v>
      </c>
      <c r="E59" s="26">
        <v>102.9</v>
      </c>
      <c r="G59" s="35">
        <f t="shared" si="5"/>
        <v>5.8651026392962709E-3</v>
      </c>
      <c r="H59" s="35">
        <f t="shared" si="14"/>
        <v>1.9474196689386839E-3</v>
      </c>
      <c r="I59" s="35"/>
      <c r="J59" s="21"/>
      <c r="L59" s="25">
        <f>EDATE($D59,-3)</f>
        <v>44105</v>
      </c>
      <c r="M59" s="25">
        <f>EDATE($D59,-2)</f>
        <v>44136</v>
      </c>
      <c r="N59" s="27">
        <f t="shared" si="2"/>
        <v>102</v>
      </c>
      <c r="O59" s="27">
        <f t="shared" si="2"/>
        <v>102</v>
      </c>
      <c r="P59" s="28">
        <f t="shared" ref="P59:AE74" si="22">$N59+($O59-$N59)/$C59*(P$7-1)</f>
        <v>102</v>
      </c>
      <c r="Q59" s="28">
        <f t="shared" si="22"/>
        <v>102</v>
      </c>
      <c r="R59" s="28">
        <f t="shared" si="22"/>
        <v>102</v>
      </c>
      <c r="S59" s="28">
        <f t="shared" si="22"/>
        <v>102</v>
      </c>
      <c r="T59" s="28">
        <f t="shared" si="22"/>
        <v>102</v>
      </c>
      <c r="U59" s="28">
        <f t="shared" si="22"/>
        <v>102</v>
      </c>
      <c r="V59" s="28">
        <f t="shared" si="22"/>
        <v>102</v>
      </c>
      <c r="W59" s="28">
        <f t="shared" si="22"/>
        <v>102</v>
      </c>
      <c r="X59" s="28">
        <f t="shared" si="22"/>
        <v>102</v>
      </c>
      <c r="Y59" s="28">
        <f t="shared" si="22"/>
        <v>102</v>
      </c>
      <c r="Z59" s="28">
        <f t="shared" si="22"/>
        <v>102</v>
      </c>
      <c r="AA59" s="28">
        <f t="shared" si="22"/>
        <v>102</v>
      </c>
      <c r="AB59" s="28">
        <f t="shared" si="22"/>
        <v>102</v>
      </c>
      <c r="AC59" s="28">
        <f t="shared" si="22"/>
        <v>102</v>
      </c>
      <c r="AD59" s="28">
        <f t="shared" si="22"/>
        <v>102</v>
      </c>
      <c r="AE59" s="28">
        <f t="shared" si="22"/>
        <v>102</v>
      </c>
      <c r="AF59" s="28">
        <f t="shared" si="21"/>
        <v>102</v>
      </c>
      <c r="AG59" s="28">
        <f t="shared" si="21"/>
        <v>102</v>
      </c>
      <c r="AH59" s="28">
        <f t="shared" si="21"/>
        <v>102</v>
      </c>
      <c r="AI59" s="28">
        <f t="shared" si="21"/>
        <v>102</v>
      </c>
      <c r="AJ59" s="28">
        <f t="shared" si="21"/>
        <v>102</v>
      </c>
      <c r="AK59" s="28">
        <f t="shared" si="21"/>
        <v>102</v>
      </c>
      <c r="AL59" s="28">
        <f t="shared" si="21"/>
        <v>102</v>
      </c>
      <c r="AM59" s="28">
        <f t="shared" si="21"/>
        <v>102</v>
      </c>
      <c r="AN59" s="28">
        <f t="shared" si="21"/>
        <v>102</v>
      </c>
      <c r="AO59" s="28">
        <f t="shared" si="21"/>
        <v>102</v>
      </c>
      <c r="AP59" s="28">
        <f t="shared" si="21"/>
        <v>102</v>
      </c>
      <c r="AQ59" s="28">
        <f t="shared" si="21"/>
        <v>102</v>
      </c>
      <c r="AR59" s="28">
        <f t="shared" si="21"/>
        <v>102</v>
      </c>
      <c r="AS59" s="28">
        <f t="shared" si="21"/>
        <v>102</v>
      </c>
      <c r="AT59" s="28">
        <f t="shared" si="21"/>
        <v>102</v>
      </c>
    </row>
    <row r="60" spans="1:46" x14ac:dyDescent="0.75">
      <c r="A60" s="17">
        <f t="shared" si="0"/>
        <v>2</v>
      </c>
      <c r="B60" s="17">
        <f t="shared" si="1"/>
        <v>2021</v>
      </c>
      <c r="C60" s="29">
        <v>28</v>
      </c>
      <c r="D60" s="30">
        <v>44228</v>
      </c>
      <c r="E60" s="31">
        <v>103</v>
      </c>
      <c r="G60" s="32">
        <f t="shared" si="5"/>
        <v>9.7181729834785525E-4</v>
      </c>
      <c r="H60" s="32">
        <f t="shared" si="14"/>
        <v>4.8780487804878049E-3</v>
      </c>
      <c r="I60" s="32"/>
      <c r="J60" s="21"/>
      <c r="L60" s="30">
        <f t="shared" ref="L60:L70" si="23">EDATE($D60,-3)</f>
        <v>44136</v>
      </c>
      <c r="M60" s="30">
        <f t="shared" ref="M60:M70" si="24">EDATE($D60,-2)</f>
        <v>44166</v>
      </c>
      <c r="N60" s="33">
        <f t="shared" si="2"/>
        <v>102</v>
      </c>
      <c r="O60" s="33">
        <f t="shared" si="2"/>
        <v>102.3</v>
      </c>
      <c r="P60" s="34">
        <f t="shared" si="22"/>
        <v>102</v>
      </c>
      <c r="Q60" s="34">
        <f t="shared" si="22"/>
        <v>102.01071428571429</v>
      </c>
      <c r="R60" s="34">
        <f t="shared" si="22"/>
        <v>102.02142857142857</v>
      </c>
      <c r="S60" s="34">
        <f t="shared" si="22"/>
        <v>102.03214285714286</v>
      </c>
      <c r="T60" s="34">
        <f t="shared" si="22"/>
        <v>102.04285714285714</v>
      </c>
      <c r="U60" s="34">
        <f t="shared" si="22"/>
        <v>102.05357142857143</v>
      </c>
      <c r="V60" s="34">
        <f t="shared" si="22"/>
        <v>102.06428571428572</v>
      </c>
      <c r="W60" s="34">
        <f t="shared" si="22"/>
        <v>102.075</v>
      </c>
      <c r="X60" s="34">
        <f t="shared" si="22"/>
        <v>102.08571428571429</v>
      </c>
      <c r="Y60" s="34">
        <f t="shared" si="22"/>
        <v>102.09642857142858</v>
      </c>
      <c r="Z60" s="34">
        <f t="shared" si="22"/>
        <v>102.10714285714286</v>
      </c>
      <c r="AA60" s="34">
        <f t="shared" si="22"/>
        <v>102.11785714285715</v>
      </c>
      <c r="AB60" s="34">
        <f t="shared" si="22"/>
        <v>102.12857142857143</v>
      </c>
      <c r="AC60" s="34">
        <f t="shared" si="22"/>
        <v>102.13928571428572</v>
      </c>
      <c r="AD60" s="34">
        <f t="shared" si="22"/>
        <v>102.15</v>
      </c>
      <c r="AE60" s="34">
        <f t="shared" si="22"/>
        <v>102.16071428571428</v>
      </c>
      <c r="AF60" s="34">
        <f t="shared" si="21"/>
        <v>102.17142857142856</v>
      </c>
      <c r="AG60" s="34">
        <f t="shared" si="21"/>
        <v>102.18214285714285</v>
      </c>
      <c r="AH60" s="34">
        <f t="shared" si="21"/>
        <v>102.19285714285714</v>
      </c>
      <c r="AI60" s="34">
        <f t="shared" si="21"/>
        <v>102.20357142857142</v>
      </c>
      <c r="AJ60" s="34">
        <f t="shared" si="21"/>
        <v>102.21428571428571</v>
      </c>
      <c r="AK60" s="34">
        <f t="shared" si="21"/>
        <v>102.22499999999999</v>
      </c>
      <c r="AL60" s="34">
        <f t="shared" si="21"/>
        <v>102.23571428571428</v>
      </c>
      <c r="AM60" s="34">
        <f t="shared" si="21"/>
        <v>102.24642857142857</v>
      </c>
      <c r="AN60" s="34">
        <f t="shared" si="21"/>
        <v>102.25714285714285</v>
      </c>
      <c r="AO60" s="34">
        <f t="shared" si="21"/>
        <v>102.26785714285714</v>
      </c>
      <c r="AP60" s="34">
        <f t="shared" si="21"/>
        <v>102.27857142857142</v>
      </c>
      <c r="AQ60" s="34">
        <f t="shared" si="21"/>
        <v>102.28928571428571</v>
      </c>
      <c r="AR60" s="34">
        <f t="shared" si="21"/>
        <v>102.3</v>
      </c>
      <c r="AS60" s="34">
        <f t="shared" si="21"/>
        <v>102.31071428571428</v>
      </c>
      <c r="AT60" s="34">
        <f t="shared" si="21"/>
        <v>102.32142857142857</v>
      </c>
    </row>
    <row r="61" spans="1:46" x14ac:dyDescent="0.75">
      <c r="A61" s="17">
        <f t="shared" si="0"/>
        <v>3</v>
      </c>
      <c r="B61" s="17">
        <f t="shared" si="1"/>
        <v>2021</v>
      </c>
      <c r="C61" s="29">
        <v>31</v>
      </c>
      <c r="D61" s="30">
        <v>44256</v>
      </c>
      <c r="E61" s="31">
        <v>103.3</v>
      </c>
      <c r="G61" s="32">
        <f t="shared" si="5"/>
        <v>2.9126213592232733E-3</v>
      </c>
      <c r="H61" s="32">
        <f t="shared" si="14"/>
        <v>6.8226120857700088E-3</v>
      </c>
      <c r="I61" s="32"/>
      <c r="J61" s="21"/>
      <c r="L61" s="30">
        <f t="shared" si="23"/>
        <v>44166</v>
      </c>
      <c r="M61" s="30">
        <f t="shared" si="24"/>
        <v>44197</v>
      </c>
      <c r="N61" s="33">
        <f t="shared" si="2"/>
        <v>102.3</v>
      </c>
      <c r="O61" s="33">
        <f t="shared" si="2"/>
        <v>102.9</v>
      </c>
      <c r="P61" s="34">
        <f t="shared" si="22"/>
        <v>102.3</v>
      </c>
      <c r="Q61" s="34">
        <f t="shared" si="22"/>
        <v>102.31935483870967</v>
      </c>
      <c r="R61" s="34">
        <f t="shared" si="22"/>
        <v>102.33870967741936</v>
      </c>
      <c r="S61" s="34">
        <f t="shared" si="22"/>
        <v>102.35806451612903</v>
      </c>
      <c r="T61" s="34">
        <f t="shared" si="22"/>
        <v>102.37741935483871</v>
      </c>
      <c r="U61" s="34">
        <f t="shared" si="22"/>
        <v>102.39677419354838</v>
      </c>
      <c r="V61" s="34">
        <f t="shared" si="22"/>
        <v>102.41612903225807</v>
      </c>
      <c r="W61" s="34">
        <f t="shared" si="22"/>
        <v>102.43548387096774</v>
      </c>
      <c r="X61" s="34">
        <f t="shared" si="22"/>
        <v>102.45483870967742</v>
      </c>
      <c r="Y61" s="34">
        <f t="shared" si="22"/>
        <v>102.47419354838709</v>
      </c>
      <c r="Z61" s="34">
        <f t="shared" si="22"/>
        <v>102.49354838709678</v>
      </c>
      <c r="AA61" s="34">
        <f t="shared" si="22"/>
        <v>102.51290322580645</v>
      </c>
      <c r="AB61" s="34">
        <f t="shared" si="22"/>
        <v>102.53225806451613</v>
      </c>
      <c r="AC61" s="34">
        <f t="shared" si="22"/>
        <v>102.5516129032258</v>
      </c>
      <c r="AD61" s="34">
        <f t="shared" si="22"/>
        <v>102.57096774193549</v>
      </c>
      <c r="AE61" s="34">
        <f t="shared" si="22"/>
        <v>102.59032258064516</v>
      </c>
      <c r="AF61" s="34">
        <f t="shared" si="21"/>
        <v>102.60967741935484</v>
      </c>
      <c r="AG61" s="34">
        <f t="shared" si="21"/>
        <v>102.62903225806451</v>
      </c>
      <c r="AH61" s="34">
        <f t="shared" si="21"/>
        <v>102.6483870967742</v>
      </c>
      <c r="AI61" s="34">
        <f t="shared" si="21"/>
        <v>102.66774193548387</v>
      </c>
      <c r="AJ61" s="34">
        <f t="shared" si="21"/>
        <v>102.68709677419355</v>
      </c>
      <c r="AK61" s="34">
        <f t="shared" si="21"/>
        <v>102.70645161290322</v>
      </c>
      <c r="AL61" s="34">
        <f t="shared" si="21"/>
        <v>102.72580645161291</v>
      </c>
      <c r="AM61" s="34">
        <f t="shared" si="21"/>
        <v>102.74516129032259</v>
      </c>
      <c r="AN61" s="34">
        <f t="shared" si="21"/>
        <v>102.76451612903226</v>
      </c>
      <c r="AO61" s="34">
        <f t="shared" si="21"/>
        <v>102.78387096774193</v>
      </c>
      <c r="AP61" s="34">
        <f t="shared" si="21"/>
        <v>102.80322580645162</v>
      </c>
      <c r="AQ61" s="34">
        <f t="shared" si="21"/>
        <v>102.8225806451613</v>
      </c>
      <c r="AR61" s="34">
        <f t="shared" si="21"/>
        <v>102.84193548387097</v>
      </c>
      <c r="AS61" s="34">
        <f t="shared" si="21"/>
        <v>102.86129032258064</v>
      </c>
      <c r="AT61" s="34">
        <f t="shared" si="21"/>
        <v>102.88064516129033</v>
      </c>
    </row>
    <row r="62" spans="1:46" x14ac:dyDescent="0.75">
      <c r="A62" s="17">
        <f t="shared" si="0"/>
        <v>4</v>
      </c>
      <c r="B62" s="17">
        <f t="shared" si="1"/>
        <v>2021</v>
      </c>
      <c r="C62" s="29">
        <v>30</v>
      </c>
      <c r="D62" s="30">
        <v>44287</v>
      </c>
      <c r="E62" s="31">
        <v>103.7</v>
      </c>
      <c r="G62" s="32">
        <f t="shared" si="5"/>
        <v>3.8722168441433272E-3</v>
      </c>
      <c r="H62" s="32">
        <f t="shared" si="14"/>
        <v>1.1707317073170759E-2</v>
      </c>
      <c r="I62" s="32"/>
      <c r="J62" s="21"/>
      <c r="L62" s="30">
        <f t="shared" si="23"/>
        <v>44197</v>
      </c>
      <c r="M62" s="30">
        <f t="shared" si="24"/>
        <v>44228</v>
      </c>
      <c r="N62" s="33">
        <f t="shared" si="2"/>
        <v>102.9</v>
      </c>
      <c r="O62" s="33">
        <f t="shared" si="2"/>
        <v>103</v>
      </c>
      <c r="P62" s="34">
        <f t="shared" si="22"/>
        <v>102.9</v>
      </c>
      <c r="Q62" s="34">
        <f t="shared" si="22"/>
        <v>102.90333333333334</v>
      </c>
      <c r="R62" s="34">
        <f t="shared" si="22"/>
        <v>102.90666666666667</v>
      </c>
      <c r="S62" s="34">
        <f t="shared" si="22"/>
        <v>102.91000000000001</v>
      </c>
      <c r="T62" s="34">
        <f t="shared" si="22"/>
        <v>102.91333333333334</v>
      </c>
      <c r="U62" s="34">
        <f t="shared" si="22"/>
        <v>102.91666666666667</v>
      </c>
      <c r="V62" s="34">
        <f t="shared" si="22"/>
        <v>102.92</v>
      </c>
      <c r="W62" s="34">
        <f t="shared" si="22"/>
        <v>102.92333333333333</v>
      </c>
      <c r="X62" s="34">
        <f t="shared" si="22"/>
        <v>102.92666666666668</v>
      </c>
      <c r="Y62" s="34">
        <f t="shared" si="22"/>
        <v>102.93</v>
      </c>
      <c r="Z62" s="34">
        <f t="shared" si="22"/>
        <v>102.93333333333334</v>
      </c>
      <c r="AA62" s="34">
        <f t="shared" si="22"/>
        <v>102.93666666666667</v>
      </c>
      <c r="AB62" s="34">
        <f t="shared" si="22"/>
        <v>102.94</v>
      </c>
      <c r="AC62" s="34">
        <f t="shared" si="22"/>
        <v>102.94333333333334</v>
      </c>
      <c r="AD62" s="34">
        <f t="shared" si="22"/>
        <v>102.94666666666667</v>
      </c>
      <c r="AE62" s="34">
        <f t="shared" si="22"/>
        <v>102.95</v>
      </c>
      <c r="AF62" s="34">
        <f t="shared" si="21"/>
        <v>102.95333333333333</v>
      </c>
      <c r="AG62" s="34">
        <f t="shared" si="21"/>
        <v>102.95666666666666</v>
      </c>
      <c r="AH62" s="34">
        <f t="shared" si="21"/>
        <v>102.96000000000001</v>
      </c>
      <c r="AI62" s="34">
        <f t="shared" si="21"/>
        <v>102.96333333333334</v>
      </c>
      <c r="AJ62" s="34">
        <f t="shared" si="21"/>
        <v>102.96666666666667</v>
      </c>
      <c r="AK62" s="34">
        <f t="shared" si="21"/>
        <v>102.97</v>
      </c>
      <c r="AL62" s="34">
        <f t="shared" si="21"/>
        <v>102.97333333333333</v>
      </c>
      <c r="AM62" s="34">
        <f t="shared" si="21"/>
        <v>102.97666666666667</v>
      </c>
      <c r="AN62" s="34">
        <f t="shared" si="21"/>
        <v>102.98</v>
      </c>
      <c r="AO62" s="34">
        <f t="shared" si="21"/>
        <v>102.98333333333333</v>
      </c>
      <c r="AP62" s="34">
        <f t="shared" si="21"/>
        <v>102.98666666666666</v>
      </c>
      <c r="AQ62" s="34">
        <f t="shared" si="21"/>
        <v>102.99</v>
      </c>
      <c r="AR62" s="34">
        <f t="shared" si="21"/>
        <v>102.99333333333334</v>
      </c>
      <c r="AS62" s="34">
        <f t="shared" si="21"/>
        <v>102.99666666666667</v>
      </c>
      <c r="AT62" s="34">
        <f t="shared" si="21"/>
        <v>103</v>
      </c>
    </row>
    <row r="63" spans="1:46" x14ac:dyDescent="0.75">
      <c r="A63" s="17">
        <f t="shared" si="0"/>
        <v>5</v>
      </c>
      <c r="B63" s="17">
        <f t="shared" si="1"/>
        <v>2021</v>
      </c>
      <c r="C63" s="29">
        <v>31</v>
      </c>
      <c r="D63" s="30">
        <v>44317</v>
      </c>
      <c r="E63" s="31">
        <v>103.6</v>
      </c>
      <c r="G63" s="32">
        <f t="shared" si="5"/>
        <v>-9.643201542913069E-4</v>
      </c>
      <c r="H63" s="32">
        <f t="shared" si="14"/>
        <v>1.2707722385141713E-2</v>
      </c>
      <c r="I63" s="32"/>
      <c r="J63" s="21"/>
      <c r="L63" s="30">
        <f t="shared" si="23"/>
        <v>44228</v>
      </c>
      <c r="M63" s="30">
        <f t="shared" si="24"/>
        <v>44256</v>
      </c>
      <c r="N63" s="33">
        <f t="shared" si="2"/>
        <v>103</v>
      </c>
      <c r="O63" s="33">
        <f t="shared" si="2"/>
        <v>103.3</v>
      </c>
      <c r="P63" s="34">
        <f t="shared" si="22"/>
        <v>103</v>
      </c>
      <c r="Q63" s="34">
        <f t="shared" si="22"/>
        <v>103.00967741935484</v>
      </c>
      <c r="R63" s="34">
        <f t="shared" si="22"/>
        <v>103.01935483870967</v>
      </c>
      <c r="S63" s="34">
        <f t="shared" si="22"/>
        <v>103.02903225806452</v>
      </c>
      <c r="T63" s="34">
        <f t="shared" si="22"/>
        <v>103.03870967741935</v>
      </c>
      <c r="U63" s="34">
        <f t="shared" si="22"/>
        <v>103.04838709677419</v>
      </c>
      <c r="V63" s="34">
        <f t="shared" si="22"/>
        <v>103.05806451612904</v>
      </c>
      <c r="W63" s="34">
        <f t="shared" si="22"/>
        <v>103.06774193548387</v>
      </c>
      <c r="X63" s="34">
        <f t="shared" si="22"/>
        <v>103.07741935483871</v>
      </c>
      <c r="Y63" s="34">
        <f t="shared" si="22"/>
        <v>103.08709677419355</v>
      </c>
      <c r="Z63" s="34">
        <f t="shared" si="22"/>
        <v>103.09677419354838</v>
      </c>
      <c r="AA63" s="34">
        <f t="shared" si="22"/>
        <v>103.10645161290323</v>
      </c>
      <c r="AB63" s="34">
        <f t="shared" si="22"/>
        <v>103.11612903225806</v>
      </c>
      <c r="AC63" s="34">
        <f t="shared" si="22"/>
        <v>103.1258064516129</v>
      </c>
      <c r="AD63" s="34">
        <f t="shared" si="22"/>
        <v>103.13548387096775</v>
      </c>
      <c r="AE63" s="34">
        <f t="shared" si="22"/>
        <v>103.14516129032258</v>
      </c>
      <c r="AF63" s="34">
        <f t="shared" si="21"/>
        <v>103.15483870967742</v>
      </c>
      <c r="AG63" s="34">
        <f t="shared" si="21"/>
        <v>103.16451612903225</v>
      </c>
      <c r="AH63" s="34">
        <f t="shared" si="21"/>
        <v>103.17419354838709</v>
      </c>
      <c r="AI63" s="34">
        <f t="shared" si="21"/>
        <v>103.18387096774194</v>
      </c>
      <c r="AJ63" s="34">
        <f t="shared" si="21"/>
        <v>103.19354838709677</v>
      </c>
      <c r="AK63" s="34">
        <f t="shared" si="21"/>
        <v>103.20322580645161</v>
      </c>
      <c r="AL63" s="34">
        <f t="shared" si="21"/>
        <v>103.21290322580644</v>
      </c>
      <c r="AM63" s="34">
        <f t="shared" si="21"/>
        <v>103.22258064516129</v>
      </c>
      <c r="AN63" s="34">
        <f t="shared" si="21"/>
        <v>103.23225806451613</v>
      </c>
      <c r="AO63" s="34">
        <f t="shared" si="21"/>
        <v>103.24193548387096</v>
      </c>
      <c r="AP63" s="34">
        <f t="shared" si="21"/>
        <v>103.2516129032258</v>
      </c>
      <c r="AQ63" s="34">
        <f t="shared" si="21"/>
        <v>103.26129032258065</v>
      </c>
      <c r="AR63" s="34">
        <f t="shared" si="21"/>
        <v>103.27096774193548</v>
      </c>
      <c r="AS63" s="34">
        <f t="shared" si="21"/>
        <v>103.28064516129032</v>
      </c>
      <c r="AT63" s="34">
        <f t="shared" si="21"/>
        <v>103.29032258064515</v>
      </c>
    </row>
    <row r="64" spans="1:46" x14ac:dyDescent="0.75">
      <c r="A64" s="17">
        <f t="shared" si="0"/>
        <v>6</v>
      </c>
      <c r="B64" s="17">
        <f t="shared" si="1"/>
        <v>2021</v>
      </c>
      <c r="C64" s="29">
        <v>30</v>
      </c>
      <c r="D64" s="30">
        <v>44348</v>
      </c>
      <c r="E64" s="31">
        <v>103.8</v>
      </c>
      <c r="G64" s="32">
        <f t="shared" si="5"/>
        <v>1.9305019305019581E-3</v>
      </c>
      <c r="H64" s="32">
        <f t="shared" si="14"/>
        <v>1.3671874999999917E-2</v>
      </c>
      <c r="I64" s="32"/>
      <c r="J64" s="21"/>
      <c r="L64" s="30">
        <f t="shared" si="23"/>
        <v>44256</v>
      </c>
      <c r="M64" s="30">
        <f t="shared" si="24"/>
        <v>44287</v>
      </c>
      <c r="N64" s="33">
        <f t="shared" si="2"/>
        <v>103.3</v>
      </c>
      <c r="O64" s="33">
        <f t="shared" si="2"/>
        <v>103.7</v>
      </c>
      <c r="P64" s="34">
        <f t="shared" si="22"/>
        <v>103.3</v>
      </c>
      <c r="Q64" s="34">
        <f t="shared" si="22"/>
        <v>103.31333333333333</v>
      </c>
      <c r="R64" s="34">
        <f t="shared" si="22"/>
        <v>103.32666666666667</v>
      </c>
      <c r="S64" s="34">
        <f t="shared" si="22"/>
        <v>103.34</v>
      </c>
      <c r="T64" s="34">
        <f t="shared" si="22"/>
        <v>103.35333333333332</v>
      </c>
      <c r="U64" s="34">
        <f t="shared" si="22"/>
        <v>103.36666666666666</v>
      </c>
      <c r="V64" s="34">
        <f t="shared" si="22"/>
        <v>103.38</v>
      </c>
      <c r="W64" s="34">
        <f t="shared" si="22"/>
        <v>103.39333333333333</v>
      </c>
      <c r="X64" s="34">
        <f t="shared" si="22"/>
        <v>103.40666666666667</v>
      </c>
      <c r="Y64" s="34">
        <f t="shared" si="22"/>
        <v>103.42</v>
      </c>
      <c r="Z64" s="34">
        <f t="shared" si="22"/>
        <v>103.43333333333334</v>
      </c>
      <c r="AA64" s="34">
        <f t="shared" si="22"/>
        <v>103.44666666666667</v>
      </c>
      <c r="AB64" s="34">
        <f t="shared" si="22"/>
        <v>103.46</v>
      </c>
      <c r="AC64" s="34">
        <f t="shared" si="22"/>
        <v>103.47333333333333</v>
      </c>
      <c r="AD64" s="34">
        <f t="shared" si="22"/>
        <v>103.48666666666666</v>
      </c>
      <c r="AE64" s="34">
        <f t="shared" si="22"/>
        <v>103.5</v>
      </c>
      <c r="AF64" s="34">
        <f t="shared" si="21"/>
        <v>103.51333333333334</v>
      </c>
      <c r="AG64" s="34">
        <f t="shared" si="21"/>
        <v>103.52666666666667</v>
      </c>
      <c r="AH64" s="34">
        <f t="shared" si="21"/>
        <v>103.54</v>
      </c>
      <c r="AI64" s="34">
        <f t="shared" si="21"/>
        <v>103.55333333333333</v>
      </c>
      <c r="AJ64" s="34">
        <f t="shared" si="21"/>
        <v>103.56666666666666</v>
      </c>
      <c r="AK64" s="34">
        <f t="shared" si="21"/>
        <v>103.58</v>
      </c>
      <c r="AL64" s="34">
        <f t="shared" si="21"/>
        <v>103.59333333333333</v>
      </c>
      <c r="AM64" s="34">
        <f t="shared" si="21"/>
        <v>103.60666666666667</v>
      </c>
      <c r="AN64" s="34">
        <f t="shared" si="21"/>
        <v>103.62</v>
      </c>
      <c r="AO64" s="34">
        <f t="shared" si="21"/>
        <v>103.63333333333334</v>
      </c>
      <c r="AP64" s="34">
        <f t="shared" si="21"/>
        <v>103.64666666666668</v>
      </c>
      <c r="AQ64" s="34">
        <f t="shared" si="21"/>
        <v>103.66</v>
      </c>
      <c r="AR64" s="34">
        <f t="shared" si="21"/>
        <v>103.67333333333333</v>
      </c>
      <c r="AS64" s="34">
        <f t="shared" si="21"/>
        <v>103.68666666666667</v>
      </c>
      <c r="AT64" s="34">
        <f t="shared" si="21"/>
        <v>103.7</v>
      </c>
    </row>
    <row r="65" spans="1:46" x14ac:dyDescent="0.75">
      <c r="A65" s="17">
        <f t="shared" si="0"/>
        <v>7</v>
      </c>
      <c r="B65" s="17">
        <f t="shared" si="1"/>
        <v>2021</v>
      </c>
      <c r="C65" s="29">
        <v>31</v>
      </c>
      <c r="D65" s="30">
        <v>44378</v>
      </c>
      <c r="E65" s="31">
        <v>104.2</v>
      </c>
      <c r="G65" s="32">
        <f t="shared" si="5"/>
        <v>3.8535645472062207E-3</v>
      </c>
      <c r="H65" s="32">
        <f t="shared" si="14"/>
        <v>1.8572825024437984E-2</v>
      </c>
      <c r="I65" s="32"/>
      <c r="J65" s="21"/>
      <c r="L65" s="30">
        <f t="shared" si="23"/>
        <v>44287</v>
      </c>
      <c r="M65" s="30">
        <f t="shared" si="24"/>
        <v>44317</v>
      </c>
      <c r="N65" s="33">
        <f t="shared" si="2"/>
        <v>103.7</v>
      </c>
      <c r="O65" s="33">
        <f t="shared" si="2"/>
        <v>103.6</v>
      </c>
      <c r="P65" s="34">
        <f t="shared" si="22"/>
        <v>103.7</v>
      </c>
      <c r="Q65" s="34">
        <f t="shared" si="22"/>
        <v>103.69677419354839</v>
      </c>
      <c r="R65" s="34">
        <f t="shared" si="22"/>
        <v>103.69354838709678</v>
      </c>
      <c r="S65" s="34">
        <f t="shared" si="22"/>
        <v>103.69032258064516</v>
      </c>
      <c r="T65" s="34">
        <f t="shared" si="22"/>
        <v>103.68709677419355</v>
      </c>
      <c r="U65" s="34">
        <f t="shared" si="22"/>
        <v>103.68387096774194</v>
      </c>
      <c r="V65" s="34">
        <f t="shared" si="22"/>
        <v>103.68064516129033</v>
      </c>
      <c r="W65" s="34">
        <f t="shared" si="22"/>
        <v>103.6774193548387</v>
      </c>
      <c r="X65" s="34">
        <f t="shared" si="22"/>
        <v>103.67419354838709</v>
      </c>
      <c r="Y65" s="34">
        <f t="shared" si="22"/>
        <v>103.67096774193548</v>
      </c>
      <c r="Z65" s="34">
        <f t="shared" si="22"/>
        <v>103.66774193548387</v>
      </c>
      <c r="AA65" s="34">
        <f t="shared" si="22"/>
        <v>103.66451612903226</v>
      </c>
      <c r="AB65" s="34">
        <f t="shared" si="22"/>
        <v>103.66129032258064</v>
      </c>
      <c r="AC65" s="34">
        <f t="shared" si="22"/>
        <v>103.65806451612903</v>
      </c>
      <c r="AD65" s="34">
        <f t="shared" si="22"/>
        <v>103.65483870967742</v>
      </c>
      <c r="AE65" s="34">
        <f t="shared" si="22"/>
        <v>103.65161290322581</v>
      </c>
      <c r="AF65" s="34">
        <f t="shared" si="21"/>
        <v>103.64838709677419</v>
      </c>
      <c r="AG65" s="34">
        <f t="shared" si="21"/>
        <v>103.64516129032258</v>
      </c>
      <c r="AH65" s="34">
        <f t="shared" si="21"/>
        <v>103.64193548387097</v>
      </c>
      <c r="AI65" s="34">
        <f t="shared" si="21"/>
        <v>103.63870967741936</v>
      </c>
      <c r="AJ65" s="34">
        <f t="shared" si="21"/>
        <v>103.63548387096773</v>
      </c>
      <c r="AK65" s="34">
        <f t="shared" si="21"/>
        <v>103.63225806451612</v>
      </c>
      <c r="AL65" s="34">
        <f t="shared" si="21"/>
        <v>103.62903225806451</v>
      </c>
      <c r="AM65" s="34">
        <f t="shared" si="21"/>
        <v>103.6258064516129</v>
      </c>
      <c r="AN65" s="34">
        <f t="shared" si="21"/>
        <v>103.62258064516129</v>
      </c>
      <c r="AO65" s="34">
        <f t="shared" si="21"/>
        <v>103.61935483870967</v>
      </c>
      <c r="AP65" s="34">
        <f t="shared" si="21"/>
        <v>103.61612903225806</v>
      </c>
      <c r="AQ65" s="34">
        <f t="shared" si="21"/>
        <v>103.61290322580645</v>
      </c>
      <c r="AR65" s="34">
        <f t="shared" si="21"/>
        <v>103.60967741935484</v>
      </c>
      <c r="AS65" s="34">
        <f t="shared" si="21"/>
        <v>103.60645161290321</v>
      </c>
      <c r="AT65" s="34">
        <f t="shared" si="21"/>
        <v>103.6032258064516</v>
      </c>
    </row>
    <row r="66" spans="1:46" x14ac:dyDescent="0.75">
      <c r="A66" s="17">
        <f t="shared" si="0"/>
        <v>8</v>
      </c>
      <c r="B66" s="17">
        <f t="shared" si="1"/>
        <v>2021</v>
      </c>
      <c r="C66" s="29">
        <v>31</v>
      </c>
      <c r="D66" s="30">
        <v>44409</v>
      </c>
      <c r="E66" s="31">
        <v>104.7</v>
      </c>
      <c r="G66" s="32">
        <f t="shared" si="5"/>
        <v>4.7984644913627635E-3</v>
      </c>
      <c r="H66" s="32">
        <f t="shared" si="14"/>
        <v>2.1463414634146367E-2</v>
      </c>
      <c r="I66" s="32"/>
      <c r="J66" s="21"/>
      <c r="L66" s="30">
        <f t="shared" si="23"/>
        <v>44317</v>
      </c>
      <c r="M66" s="30">
        <f t="shared" si="24"/>
        <v>44348</v>
      </c>
      <c r="N66" s="33">
        <f t="shared" si="2"/>
        <v>103.6</v>
      </c>
      <c r="O66" s="33">
        <f t="shared" si="2"/>
        <v>103.8</v>
      </c>
      <c r="P66" s="34">
        <f t="shared" si="22"/>
        <v>103.6</v>
      </c>
      <c r="Q66" s="34">
        <f t="shared" si="22"/>
        <v>103.60645161290321</v>
      </c>
      <c r="R66" s="34">
        <f t="shared" si="22"/>
        <v>103.61290322580645</v>
      </c>
      <c r="S66" s="34">
        <f t="shared" si="22"/>
        <v>103.61935483870967</v>
      </c>
      <c r="T66" s="34">
        <f t="shared" si="22"/>
        <v>103.6258064516129</v>
      </c>
      <c r="U66" s="34">
        <f t="shared" si="22"/>
        <v>103.63225806451612</v>
      </c>
      <c r="V66" s="34">
        <f t="shared" si="22"/>
        <v>103.63870967741936</v>
      </c>
      <c r="W66" s="34">
        <f t="shared" si="22"/>
        <v>103.64516129032258</v>
      </c>
      <c r="X66" s="34">
        <f t="shared" si="22"/>
        <v>103.6516129032258</v>
      </c>
      <c r="Y66" s="34">
        <f t="shared" si="22"/>
        <v>103.65806451612903</v>
      </c>
      <c r="Z66" s="34">
        <f t="shared" si="22"/>
        <v>103.66451612903225</v>
      </c>
      <c r="AA66" s="34">
        <f t="shared" si="22"/>
        <v>103.67096774193548</v>
      </c>
      <c r="AB66" s="34">
        <f t="shared" si="22"/>
        <v>103.6774193548387</v>
      </c>
      <c r="AC66" s="34">
        <f t="shared" si="22"/>
        <v>103.68387096774192</v>
      </c>
      <c r="AD66" s="34">
        <f t="shared" si="22"/>
        <v>103.69032258064516</v>
      </c>
      <c r="AE66" s="34">
        <f t="shared" si="22"/>
        <v>103.69677419354838</v>
      </c>
      <c r="AF66" s="34">
        <f t="shared" si="21"/>
        <v>103.70322580645161</v>
      </c>
      <c r="AG66" s="34">
        <f t="shared" si="21"/>
        <v>103.70967741935483</v>
      </c>
      <c r="AH66" s="34">
        <f t="shared" si="21"/>
        <v>103.71612903225807</v>
      </c>
      <c r="AI66" s="34">
        <f t="shared" si="21"/>
        <v>103.72258064516129</v>
      </c>
      <c r="AJ66" s="34">
        <f t="shared" si="21"/>
        <v>103.72903225806451</v>
      </c>
      <c r="AK66" s="34">
        <f t="shared" si="21"/>
        <v>103.73548387096774</v>
      </c>
      <c r="AL66" s="34">
        <f t="shared" si="21"/>
        <v>103.74193548387096</v>
      </c>
      <c r="AM66" s="34">
        <f t="shared" si="21"/>
        <v>103.7483870967742</v>
      </c>
      <c r="AN66" s="34">
        <f t="shared" si="21"/>
        <v>103.75483870967741</v>
      </c>
      <c r="AO66" s="34">
        <f t="shared" si="21"/>
        <v>103.76129032258063</v>
      </c>
      <c r="AP66" s="34">
        <f t="shared" si="21"/>
        <v>103.76774193548387</v>
      </c>
      <c r="AQ66" s="34">
        <f t="shared" si="21"/>
        <v>103.77419354838709</v>
      </c>
      <c r="AR66" s="34">
        <f t="shared" si="21"/>
        <v>103.78064516129032</v>
      </c>
      <c r="AS66" s="34">
        <f t="shared" si="21"/>
        <v>103.78709677419354</v>
      </c>
      <c r="AT66" s="34">
        <f t="shared" si="21"/>
        <v>103.79354838709678</v>
      </c>
    </row>
    <row r="67" spans="1:46" x14ac:dyDescent="0.75">
      <c r="A67" s="17">
        <f t="shared" si="0"/>
        <v>9</v>
      </c>
      <c r="B67" s="17">
        <f t="shared" si="1"/>
        <v>2021</v>
      </c>
      <c r="C67" s="29">
        <v>30</v>
      </c>
      <c r="D67" s="30">
        <v>44440</v>
      </c>
      <c r="E67" s="31">
        <v>104.5</v>
      </c>
      <c r="G67" s="32">
        <f t="shared" si="5"/>
        <v>-1.9102196752626823E-3</v>
      </c>
      <c r="H67" s="32">
        <f t="shared" si="14"/>
        <v>2.5515210991167755E-2</v>
      </c>
      <c r="I67" s="32"/>
      <c r="J67" s="21"/>
      <c r="L67" s="30">
        <f t="shared" si="23"/>
        <v>44348</v>
      </c>
      <c r="M67" s="30">
        <f t="shared" si="24"/>
        <v>44378</v>
      </c>
      <c r="N67" s="33">
        <f t="shared" si="2"/>
        <v>103.8</v>
      </c>
      <c r="O67" s="33">
        <f t="shared" si="2"/>
        <v>104.2</v>
      </c>
      <c r="P67" s="34">
        <f t="shared" si="22"/>
        <v>103.8</v>
      </c>
      <c r="Q67" s="34">
        <f t="shared" si="22"/>
        <v>103.81333333333333</v>
      </c>
      <c r="R67" s="34">
        <f t="shared" si="22"/>
        <v>103.82666666666667</v>
      </c>
      <c r="S67" s="34">
        <f t="shared" si="22"/>
        <v>103.84</v>
      </c>
      <c r="T67" s="34">
        <f t="shared" si="22"/>
        <v>103.85333333333332</v>
      </c>
      <c r="U67" s="34">
        <f t="shared" si="22"/>
        <v>103.86666666666666</v>
      </c>
      <c r="V67" s="34">
        <f t="shared" si="22"/>
        <v>103.88</v>
      </c>
      <c r="W67" s="34">
        <f t="shared" si="22"/>
        <v>103.89333333333333</v>
      </c>
      <c r="X67" s="34">
        <f t="shared" si="22"/>
        <v>103.90666666666667</v>
      </c>
      <c r="Y67" s="34">
        <f t="shared" si="22"/>
        <v>103.92</v>
      </c>
      <c r="Z67" s="34">
        <f t="shared" si="22"/>
        <v>103.93333333333334</v>
      </c>
      <c r="AA67" s="34">
        <f t="shared" si="22"/>
        <v>103.94666666666667</v>
      </c>
      <c r="AB67" s="34">
        <f t="shared" si="22"/>
        <v>103.96</v>
      </c>
      <c r="AC67" s="34">
        <f t="shared" si="22"/>
        <v>103.97333333333333</v>
      </c>
      <c r="AD67" s="34">
        <f t="shared" si="22"/>
        <v>103.98666666666666</v>
      </c>
      <c r="AE67" s="34">
        <f t="shared" si="22"/>
        <v>104</v>
      </c>
      <c r="AF67" s="34">
        <f t="shared" si="21"/>
        <v>104.01333333333334</v>
      </c>
      <c r="AG67" s="34">
        <f t="shared" si="21"/>
        <v>104.02666666666667</v>
      </c>
      <c r="AH67" s="34">
        <f t="shared" si="21"/>
        <v>104.04</v>
      </c>
      <c r="AI67" s="34">
        <f t="shared" si="21"/>
        <v>104.05333333333333</v>
      </c>
      <c r="AJ67" s="34">
        <f t="shared" si="21"/>
        <v>104.06666666666666</v>
      </c>
      <c r="AK67" s="34">
        <f t="shared" si="21"/>
        <v>104.08</v>
      </c>
      <c r="AL67" s="34">
        <f t="shared" si="21"/>
        <v>104.09333333333333</v>
      </c>
      <c r="AM67" s="34">
        <f t="shared" si="21"/>
        <v>104.10666666666667</v>
      </c>
      <c r="AN67" s="34">
        <f t="shared" si="21"/>
        <v>104.12</v>
      </c>
      <c r="AO67" s="34">
        <f t="shared" si="21"/>
        <v>104.13333333333334</v>
      </c>
      <c r="AP67" s="34">
        <f t="shared" si="21"/>
        <v>104.14666666666668</v>
      </c>
      <c r="AQ67" s="34">
        <f t="shared" si="21"/>
        <v>104.16</v>
      </c>
      <c r="AR67" s="34">
        <f t="shared" si="21"/>
        <v>104.17333333333333</v>
      </c>
      <c r="AS67" s="34">
        <f t="shared" si="21"/>
        <v>104.18666666666667</v>
      </c>
      <c r="AT67" s="34">
        <f t="shared" si="21"/>
        <v>104.2</v>
      </c>
    </row>
    <row r="68" spans="1:46" x14ac:dyDescent="0.75">
      <c r="A68" s="17">
        <f t="shared" si="0"/>
        <v>10</v>
      </c>
      <c r="B68" s="17">
        <f t="shared" si="1"/>
        <v>2021</v>
      </c>
      <c r="C68" s="29">
        <v>31</v>
      </c>
      <c r="D68" s="30">
        <v>44470</v>
      </c>
      <c r="E68" s="31">
        <v>105.1</v>
      </c>
      <c r="G68" s="32">
        <f t="shared" si="5"/>
        <v>5.7416267942583185E-3</v>
      </c>
      <c r="H68" s="32">
        <f t="shared" si="14"/>
        <v>3.0392156862745042E-2</v>
      </c>
      <c r="I68" s="32"/>
      <c r="J68" s="21"/>
      <c r="L68" s="30">
        <f t="shared" si="23"/>
        <v>44378</v>
      </c>
      <c r="M68" s="30">
        <f t="shared" si="24"/>
        <v>44409</v>
      </c>
      <c r="N68" s="33">
        <f t="shared" si="2"/>
        <v>104.2</v>
      </c>
      <c r="O68" s="33">
        <f t="shared" si="2"/>
        <v>104.7</v>
      </c>
      <c r="P68" s="34">
        <f t="shared" si="22"/>
        <v>104.2</v>
      </c>
      <c r="Q68" s="34">
        <f t="shared" si="22"/>
        <v>104.21612903225807</v>
      </c>
      <c r="R68" s="34">
        <f t="shared" si="22"/>
        <v>104.23225806451613</v>
      </c>
      <c r="S68" s="34">
        <f t="shared" si="22"/>
        <v>104.2483870967742</v>
      </c>
      <c r="T68" s="34">
        <f t="shared" si="22"/>
        <v>104.26451612903226</v>
      </c>
      <c r="U68" s="34">
        <f t="shared" si="22"/>
        <v>104.28064516129032</v>
      </c>
      <c r="V68" s="34">
        <f t="shared" si="22"/>
        <v>104.29677419354839</v>
      </c>
      <c r="W68" s="34">
        <f t="shared" si="22"/>
        <v>104.31290322580645</v>
      </c>
      <c r="X68" s="34">
        <f t="shared" si="22"/>
        <v>104.32903225806452</v>
      </c>
      <c r="Y68" s="34">
        <f t="shared" si="22"/>
        <v>104.34516129032258</v>
      </c>
      <c r="Z68" s="34">
        <f t="shared" si="22"/>
        <v>104.36129032258064</v>
      </c>
      <c r="AA68" s="34">
        <f t="shared" si="22"/>
        <v>104.37741935483871</v>
      </c>
      <c r="AB68" s="34">
        <f t="shared" si="22"/>
        <v>104.39354838709677</v>
      </c>
      <c r="AC68" s="34">
        <f t="shared" si="22"/>
        <v>104.40967741935484</v>
      </c>
      <c r="AD68" s="34">
        <f t="shared" si="22"/>
        <v>104.4258064516129</v>
      </c>
      <c r="AE68" s="34">
        <f t="shared" si="22"/>
        <v>104.44193548387096</v>
      </c>
      <c r="AF68" s="34">
        <f t="shared" si="21"/>
        <v>104.45806451612904</v>
      </c>
      <c r="AG68" s="34">
        <f t="shared" si="21"/>
        <v>104.47419354838711</v>
      </c>
      <c r="AH68" s="34">
        <f t="shared" si="21"/>
        <v>104.49032258064517</v>
      </c>
      <c r="AI68" s="34">
        <f t="shared" si="21"/>
        <v>104.50645161290323</v>
      </c>
      <c r="AJ68" s="34">
        <f t="shared" si="21"/>
        <v>104.5225806451613</v>
      </c>
      <c r="AK68" s="34">
        <f t="shared" si="21"/>
        <v>104.53870967741936</v>
      </c>
      <c r="AL68" s="34">
        <f t="shared" si="21"/>
        <v>104.55483870967743</v>
      </c>
      <c r="AM68" s="34">
        <f t="shared" si="21"/>
        <v>104.57096774193549</v>
      </c>
      <c r="AN68" s="34">
        <f t="shared" si="21"/>
        <v>104.58709677419355</v>
      </c>
      <c r="AO68" s="34">
        <f t="shared" si="21"/>
        <v>104.60322580645162</v>
      </c>
      <c r="AP68" s="34">
        <f t="shared" si="21"/>
        <v>104.61935483870968</v>
      </c>
      <c r="AQ68" s="34">
        <f t="shared" si="21"/>
        <v>104.63548387096775</v>
      </c>
      <c r="AR68" s="34">
        <f t="shared" si="21"/>
        <v>104.65161290322581</v>
      </c>
      <c r="AS68" s="34">
        <f t="shared" si="21"/>
        <v>104.66774193548387</v>
      </c>
      <c r="AT68" s="34">
        <f t="shared" si="21"/>
        <v>104.68387096774194</v>
      </c>
    </row>
    <row r="69" spans="1:46" x14ac:dyDescent="0.75">
      <c r="A69" s="17">
        <f t="shared" si="0"/>
        <v>11</v>
      </c>
      <c r="B69" s="17">
        <f t="shared" si="1"/>
        <v>2021</v>
      </c>
      <c r="C69" s="29">
        <v>30</v>
      </c>
      <c r="D69" s="30">
        <v>44501</v>
      </c>
      <c r="E69" s="31">
        <v>105.7</v>
      </c>
      <c r="G69" s="32">
        <f t="shared" si="5"/>
        <v>5.7088487155091206E-3</v>
      </c>
      <c r="H69" s="32">
        <f t="shared" si="14"/>
        <v>3.6274509803921599E-2</v>
      </c>
      <c r="I69" s="32"/>
      <c r="J69" s="21"/>
      <c r="L69" s="30">
        <f t="shared" si="23"/>
        <v>44409</v>
      </c>
      <c r="M69" s="30">
        <f t="shared" si="24"/>
        <v>44440</v>
      </c>
      <c r="N69" s="33">
        <f t="shared" si="2"/>
        <v>104.7</v>
      </c>
      <c r="O69" s="33">
        <f t="shared" si="2"/>
        <v>104.5</v>
      </c>
      <c r="P69" s="34">
        <f t="shared" si="22"/>
        <v>104.7</v>
      </c>
      <c r="Q69" s="34">
        <f t="shared" si="22"/>
        <v>104.69333333333334</v>
      </c>
      <c r="R69" s="34">
        <f t="shared" si="22"/>
        <v>104.68666666666667</v>
      </c>
      <c r="S69" s="34">
        <f t="shared" si="22"/>
        <v>104.68</v>
      </c>
      <c r="T69" s="34">
        <f t="shared" si="22"/>
        <v>104.67333333333333</v>
      </c>
      <c r="U69" s="34">
        <f t="shared" si="22"/>
        <v>104.66666666666667</v>
      </c>
      <c r="V69" s="34">
        <f t="shared" si="22"/>
        <v>104.66</v>
      </c>
      <c r="W69" s="34">
        <f t="shared" si="22"/>
        <v>104.65333333333334</v>
      </c>
      <c r="X69" s="34">
        <f t="shared" si="22"/>
        <v>104.64666666666668</v>
      </c>
      <c r="Y69" s="34">
        <f t="shared" si="22"/>
        <v>104.64</v>
      </c>
      <c r="Z69" s="34">
        <f t="shared" si="22"/>
        <v>104.63333333333334</v>
      </c>
      <c r="AA69" s="34">
        <f t="shared" si="22"/>
        <v>104.62666666666667</v>
      </c>
      <c r="AB69" s="34">
        <f t="shared" si="22"/>
        <v>104.62</v>
      </c>
      <c r="AC69" s="34">
        <f t="shared" si="22"/>
        <v>104.61333333333333</v>
      </c>
      <c r="AD69" s="34">
        <f t="shared" si="22"/>
        <v>104.60666666666667</v>
      </c>
      <c r="AE69" s="34">
        <f t="shared" si="22"/>
        <v>104.6</v>
      </c>
      <c r="AF69" s="34">
        <f t="shared" si="21"/>
        <v>104.59333333333333</v>
      </c>
      <c r="AG69" s="34">
        <f t="shared" si="21"/>
        <v>104.58666666666667</v>
      </c>
      <c r="AH69" s="34">
        <f t="shared" si="21"/>
        <v>104.58</v>
      </c>
      <c r="AI69" s="34">
        <f t="shared" si="21"/>
        <v>104.57333333333334</v>
      </c>
      <c r="AJ69" s="34">
        <f t="shared" si="21"/>
        <v>104.56666666666666</v>
      </c>
      <c r="AK69" s="34">
        <f t="shared" si="21"/>
        <v>104.56</v>
      </c>
      <c r="AL69" s="34">
        <f t="shared" si="21"/>
        <v>104.55333333333333</v>
      </c>
      <c r="AM69" s="34">
        <f t="shared" si="21"/>
        <v>104.54666666666667</v>
      </c>
      <c r="AN69" s="34">
        <f t="shared" si="21"/>
        <v>104.54</v>
      </c>
      <c r="AO69" s="34">
        <f t="shared" si="21"/>
        <v>104.53333333333333</v>
      </c>
      <c r="AP69" s="34">
        <f t="shared" si="21"/>
        <v>104.52666666666667</v>
      </c>
      <c r="AQ69" s="34">
        <f t="shared" si="21"/>
        <v>104.52</v>
      </c>
      <c r="AR69" s="34">
        <f t="shared" si="21"/>
        <v>104.51333333333334</v>
      </c>
      <c r="AS69" s="34">
        <f t="shared" si="21"/>
        <v>104.50666666666666</v>
      </c>
      <c r="AT69" s="34">
        <f t="shared" si="21"/>
        <v>104.5</v>
      </c>
    </row>
    <row r="70" spans="1:46" x14ac:dyDescent="0.75">
      <c r="A70" s="17">
        <f t="shared" si="0"/>
        <v>12</v>
      </c>
      <c r="B70" s="17">
        <f t="shared" si="1"/>
        <v>2021</v>
      </c>
      <c r="C70" s="29">
        <v>31</v>
      </c>
      <c r="D70" s="30">
        <v>44531</v>
      </c>
      <c r="E70" s="31">
        <v>106.2</v>
      </c>
      <c r="G70" s="32">
        <f t="shared" si="5"/>
        <v>4.7303689687795648E-3</v>
      </c>
      <c r="H70" s="32">
        <f t="shared" si="14"/>
        <v>3.8123167155425276E-2</v>
      </c>
      <c r="I70" s="32">
        <f>AVERAGE(H59:H70)</f>
        <v>1.8506356622112741E-2</v>
      </c>
      <c r="J70" s="21"/>
      <c r="L70" s="30">
        <f t="shared" si="23"/>
        <v>44440</v>
      </c>
      <c r="M70" s="30">
        <f t="shared" si="24"/>
        <v>44470</v>
      </c>
      <c r="N70" s="33">
        <f t="shared" si="2"/>
        <v>104.5</v>
      </c>
      <c r="O70" s="33">
        <f t="shared" si="2"/>
        <v>105.1</v>
      </c>
      <c r="P70" s="34">
        <f t="shared" si="22"/>
        <v>104.5</v>
      </c>
      <c r="Q70" s="34">
        <f t="shared" si="22"/>
        <v>104.51935483870967</v>
      </c>
      <c r="R70" s="34">
        <f t="shared" si="22"/>
        <v>104.53870967741935</v>
      </c>
      <c r="S70" s="34">
        <f t="shared" si="22"/>
        <v>104.55806451612904</v>
      </c>
      <c r="T70" s="34">
        <f t="shared" si="22"/>
        <v>104.57741935483871</v>
      </c>
      <c r="U70" s="34">
        <f t="shared" si="22"/>
        <v>104.59677419354838</v>
      </c>
      <c r="V70" s="34">
        <f t="shared" si="22"/>
        <v>104.61612903225806</v>
      </c>
      <c r="W70" s="34">
        <f t="shared" si="22"/>
        <v>104.63548387096775</v>
      </c>
      <c r="X70" s="34">
        <f t="shared" si="22"/>
        <v>104.65483870967742</v>
      </c>
      <c r="Y70" s="34">
        <f t="shared" si="22"/>
        <v>104.67419354838709</v>
      </c>
      <c r="Z70" s="34">
        <f t="shared" si="22"/>
        <v>104.69354838709677</v>
      </c>
      <c r="AA70" s="34">
        <f t="shared" si="22"/>
        <v>104.71290322580644</v>
      </c>
      <c r="AB70" s="34">
        <f t="shared" si="22"/>
        <v>104.73225806451613</v>
      </c>
      <c r="AC70" s="34">
        <f t="shared" si="22"/>
        <v>104.7516129032258</v>
      </c>
      <c r="AD70" s="34">
        <f t="shared" si="22"/>
        <v>104.77096774193548</v>
      </c>
      <c r="AE70" s="34">
        <f t="shared" si="22"/>
        <v>104.79032258064515</v>
      </c>
      <c r="AF70" s="34">
        <f t="shared" si="21"/>
        <v>104.80967741935484</v>
      </c>
      <c r="AG70" s="34">
        <f t="shared" si="21"/>
        <v>104.82903225806452</v>
      </c>
      <c r="AH70" s="34">
        <f t="shared" si="21"/>
        <v>104.84838709677419</v>
      </c>
      <c r="AI70" s="34">
        <f t="shared" si="21"/>
        <v>104.86774193548386</v>
      </c>
      <c r="AJ70" s="34">
        <f t="shared" si="21"/>
        <v>104.88709677419355</v>
      </c>
      <c r="AK70" s="34">
        <f t="shared" si="21"/>
        <v>104.90645161290323</v>
      </c>
      <c r="AL70" s="34">
        <f t="shared" si="21"/>
        <v>104.9258064516129</v>
      </c>
      <c r="AM70" s="34">
        <f t="shared" si="21"/>
        <v>104.94516129032257</v>
      </c>
      <c r="AN70" s="34">
        <f t="shared" si="21"/>
        <v>104.96451612903225</v>
      </c>
      <c r="AO70" s="34">
        <f t="shared" si="21"/>
        <v>104.98387096774194</v>
      </c>
      <c r="AP70" s="34">
        <f t="shared" si="21"/>
        <v>105.00322580645161</v>
      </c>
      <c r="AQ70" s="34">
        <f t="shared" si="21"/>
        <v>105.02258064516128</v>
      </c>
      <c r="AR70" s="34">
        <f t="shared" si="21"/>
        <v>105.04193548387096</v>
      </c>
      <c r="AS70" s="34">
        <f t="shared" si="21"/>
        <v>105.06129032258065</v>
      </c>
      <c r="AT70" s="34">
        <f t="shared" si="21"/>
        <v>105.08064516129032</v>
      </c>
    </row>
    <row r="71" spans="1:46" x14ac:dyDescent="0.75">
      <c r="A71" s="17">
        <f t="shared" si="0"/>
        <v>1</v>
      </c>
      <c r="B71" s="23">
        <f t="shared" si="1"/>
        <v>2022</v>
      </c>
      <c r="C71" s="24">
        <v>31</v>
      </c>
      <c r="D71" s="25">
        <v>44562</v>
      </c>
      <c r="E71" s="36">
        <v>107.7</v>
      </c>
      <c r="G71" s="35">
        <f t="shared" si="5"/>
        <v>1.4124293785310734E-2</v>
      </c>
      <c r="H71" s="35">
        <f t="shared" si="14"/>
        <v>4.664723032069968E-2</v>
      </c>
      <c r="I71" s="35"/>
      <c r="J71" s="21"/>
      <c r="L71" s="25">
        <f>EDATE($D71,-3)</f>
        <v>44470</v>
      </c>
      <c r="M71" s="25">
        <f>EDATE($D71,-2)</f>
        <v>44501</v>
      </c>
      <c r="N71" s="27">
        <f t="shared" si="2"/>
        <v>105.1</v>
      </c>
      <c r="O71" s="27">
        <f t="shared" si="2"/>
        <v>105.7</v>
      </c>
      <c r="P71" s="28">
        <f t="shared" si="22"/>
        <v>105.1</v>
      </c>
      <c r="Q71" s="28">
        <f t="shared" si="22"/>
        <v>105.11935483870967</v>
      </c>
      <c r="R71" s="28">
        <f t="shared" si="22"/>
        <v>105.13870967741936</v>
      </c>
      <c r="S71" s="28">
        <f t="shared" si="22"/>
        <v>105.15806451612903</v>
      </c>
      <c r="T71" s="28">
        <f t="shared" si="22"/>
        <v>105.1774193548387</v>
      </c>
      <c r="U71" s="28">
        <f t="shared" si="22"/>
        <v>105.19677419354838</v>
      </c>
      <c r="V71" s="28">
        <f t="shared" si="22"/>
        <v>105.21612903225807</v>
      </c>
      <c r="W71" s="28">
        <f t="shared" si="22"/>
        <v>105.23548387096774</v>
      </c>
      <c r="X71" s="28">
        <f t="shared" si="22"/>
        <v>105.25483870967741</v>
      </c>
      <c r="Y71" s="28">
        <f t="shared" si="22"/>
        <v>105.27419354838709</v>
      </c>
      <c r="Z71" s="28">
        <f t="shared" si="22"/>
        <v>105.29354838709678</v>
      </c>
      <c r="AA71" s="28">
        <f t="shared" si="22"/>
        <v>105.31290322580645</v>
      </c>
      <c r="AB71" s="28">
        <f t="shared" si="22"/>
        <v>105.33225806451613</v>
      </c>
      <c r="AC71" s="28">
        <f t="shared" si="22"/>
        <v>105.3516129032258</v>
      </c>
      <c r="AD71" s="28">
        <f t="shared" si="22"/>
        <v>105.37096774193549</v>
      </c>
      <c r="AE71" s="28">
        <f t="shared" si="22"/>
        <v>105.39032258064516</v>
      </c>
      <c r="AF71" s="28">
        <f t="shared" si="21"/>
        <v>105.40967741935484</v>
      </c>
      <c r="AG71" s="28">
        <f t="shared" si="21"/>
        <v>105.42903225806451</v>
      </c>
      <c r="AH71" s="28">
        <f t="shared" si="21"/>
        <v>105.4483870967742</v>
      </c>
      <c r="AI71" s="28">
        <f t="shared" si="21"/>
        <v>105.46774193548387</v>
      </c>
      <c r="AJ71" s="28">
        <f t="shared" si="21"/>
        <v>105.48709677419355</v>
      </c>
      <c r="AK71" s="28">
        <f t="shared" si="21"/>
        <v>105.50645161290322</v>
      </c>
      <c r="AL71" s="28">
        <f t="shared" si="21"/>
        <v>105.52580645161291</v>
      </c>
      <c r="AM71" s="28">
        <f t="shared" si="21"/>
        <v>105.54516129032258</v>
      </c>
      <c r="AN71" s="28">
        <f t="shared" si="21"/>
        <v>105.56451612903226</v>
      </c>
      <c r="AO71" s="28">
        <f t="shared" si="21"/>
        <v>105.58387096774193</v>
      </c>
      <c r="AP71" s="28">
        <f t="shared" si="21"/>
        <v>105.60322580645162</v>
      </c>
      <c r="AQ71" s="28">
        <f t="shared" si="21"/>
        <v>105.62258064516129</v>
      </c>
      <c r="AR71" s="28">
        <f t="shared" si="21"/>
        <v>105.64193548387097</v>
      </c>
      <c r="AS71" s="28">
        <f t="shared" si="21"/>
        <v>105.66129032258064</v>
      </c>
      <c r="AT71" s="28">
        <f t="shared" si="21"/>
        <v>105.68064516129033</v>
      </c>
    </row>
    <row r="72" spans="1:46" x14ac:dyDescent="0.75">
      <c r="A72" s="17">
        <f t="shared" si="0"/>
        <v>2</v>
      </c>
      <c r="B72" s="17">
        <f t="shared" si="1"/>
        <v>2022</v>
      </c>
      <c r="C72" s="29">
        <v>28</v>
      </c>
      <c r="D72" s="30">
        <v>44593</v>
      </c>
      <c r="E72" s="38">
        <v>108.8</v>
      </c>
      <c r="G72" s="32">
        <f t="shared" si="5"/>
        <v>1.0213556174558908E-2</v>
      </c>
      <c r="H72" s="32">
        <f t="shared" si="14"/>
        <v>5.6310679611650455E-2</v>
      </c>
      <c r="I72" s="32"/>
      <c r="J72" s="21"/>
      <c r="L72" s="30">
        <f t="shared" ref="L72:L135" si="25">EDATE($D72,-3)</f>
        <v>44501</v>
      </c>
      <c r="M72" s="30">
        <f t="shared" ref="M72:M135" si="26">EDATE($D72,-2)</f>
        <v>44531</v>
      </c>
      <c r="N72" s="33">
        <f t="shared" si="2"/>
        <v>105.7</v>
      </c>
      <c r="O72" s="33">
        <f t="shared" si="2"/>
        <v>106.2</v>
      </c>
      <c r="P72" s="34">
        <f t="shared" si="22"/>
        <v>105.7</v>
      </c>
      <c r="Q72" s="34">
        <f t="shared" si="22"/>
        <v>105.71785714285714</v>
      </c>
      <c r="R72" s="34">
        <f t="shared" si="22"/>
        <v>105.73571428571429</v>
      </c>
      <c r="S72" s="34">
        <f t="shared" si="22"/>
        <v>105.75357142857143</v>
      </c>
      <c r="T72" s="34">
        <f t="shared" si="22"/>
        <v>105.77142857142857</v>
      </c>
      <c r="U72" s="34">
        <f t="shared" si="22"/>
        <v>105.78928571428571</v>
      </c>
      <c r="V72" s="34">
        <f t="shared" si="22"/>
        <v>105.80714285714286</v>
      </c>
      <c r="W72" s="34">
        <f t="shared" si="22"/>
        <v>105.825</v>
      </c>
      <c r="X72" s="34">
        <f t="shared" si="22"/>
        <v>105.84285714285714</v>
      </c>
      <c r="Y72" s="34">
        <f t="shared" si="22"/>
        <v>105.86071428571429</v>
      </c>
      <c r="Z72" s="34">
        <f t="shared" si="22"/>
        <v>105.87857142857143</v>
      </c>
      <c r="AA72" s="34">
        <f t="shared" si="22"/>
        <v>105.89642857142857</v>
      </c>
      <c r="AB72" s="34">
        <f t="shared" si="22"/>
        <v>105.91428571428571</v>
      </c>
      <c r="AC72" s="34">
        <f t="shared" si="22"/>
        <v>105.93214285714286</v>
      </c>
      <c r="AD72" s="34">
        <f t="shared" si="22"/>
        <v>105.95</v>
      </c>
      <c r="AE72" s="34">
        <f t="shared" si="22"/>
        <v>105.96785714285714</v>
      </c>
      <c r="AF72" s="34">
        <f t="shared" si="21"/>
        <v>105.98571428571429</v>
      </c>
      <c r="AG72" s="34">
        <f t="shared" si="21"/>
        <v>106.00357142857143</v>
      </c>
      <c r="AH72" s="34">
        <f t="shared" si="21"/>
        <v>106.02142857142857</v>
      </c>
      <c r="AI72" s="34">
        <f t="shared" si="21"/>
        <v>106.03928571428571</v>
      </c>
      <c r="AJ72" s="34">
        <f t="shared" si="21"/>
        <v>106.05714285714286</v>
      </c>
      <c r="AK72" s="34">
        <f t="shared" si="21"/>
        <v>106.075</v>
      </c>
      <c r="AL72" s="34">
        <f t="shared" si="21"/>
        <v>106.09285714285714</v>
      </c>
      <c r="AM72" s="34">
        <f t="shared" si="21"/>
        <v>106.11071428571429</v>
      </c>
      <c r="AN72" s="34">
        <f t="shared" si="21"/>
        <v>106.12857142857143</v>
      </c>
      <c r="AO72" s="34">
        <f t="shared" si="21"/>
        <v>106.14642857142857</v>
      </c>
      <c r="AP72" s="34">
        <f t="shared" si="21"/>
        <v>106.16428571428571</v>
      </c>
      <c r="AQ72" s="34">
        <f t="shared" si="21"/>
        <v>106.18214285714286</v>
      </c>
      <c r="AR72" s="34">
        <f t="shared" si="21"/>
        <v>106.2</v>
      </c>
      <c r="AS72" s="34">
        <f t="shared" si="21"/>
        <v>106.21785714285714</v>
      </c>
      <c r="AT72" s="34">
        <f t="shared" si="21"/>
        <v>106.23571428571429</v>
      </c>
    </row>
    <row r="73" spans="1:46" x14ac:dyDescent="0.75">
      <c r="A73" s="17">
        <f t="shared" ref="A73:A136" si="27">MONTH(D73)</f>
        <v>3</v>
      </c>
      <c r="B73" s="17">
        <f t="shared" si="1"/>
        <v>2022</v>
      </c>
      <c r="C73" s="29">
        <v>31</v>
      </c>
      <c r="D73" s="30">
        <v>44621</v>
      </c>
      <c r="E73" s="38">
        <v>109.9</v>
      </c>
      <c r="G73" s="32">
        <f t="shared" si="5"/>
        <v>1.0110294117647137E-2</v>
      </c>
      <c r="H73" s="32">
        <f t="shared" si="14"/>
        <v>6.3891577928364071E-2</v>
      </c>
      <c r="I73" s="32"/>
      <c r="J73" s="21"/>
      <c r="L73" s="30">
        <f t="shared" si="25"/>
        <v>44531</v>
      </c>
      <c r="M73" s="30">
        <f t="shared" si="26"/>
        <v>44562</v>
      </c>
      <c r="N73" s="33">
        <f t="shared" si="2"/>
        <v>106.2</v>
      </c>
      <c r="O73" s="33">
        <f t="shared" si="2"/>
        <v>107.7</v>
      </c>
      <c r="P73" s="34">
        <f t="shared" si="22"/>
        <v>106.2</v>
      </c>
      <c r="Q73" s="34">
        <f t="shared" si="22"/>
        <v>106.2483870967742</v>
      </c>
      <c r="R73" s="34">
        <f t="shared" si="22"/>
        <v>106.29677419354839</v>
      </c>
      <c r="S73" s="34">
        <f t="shared" si="22"/>
        <v>106.34516129032258</v>
      </c>
      <c r="T73" s="34">
        <f t="shared" si="22"/>
        <v>106.39354838709677</v>
      </c>
      <c r="U73" s="34">
        <f t="shared" si="22"/>
        <v>106.44193548387096</v>
      </c>
      <c r="V73" s="34">
        <f t="shared" si="22"/>
        <v>106.49032258064517</v>
      </c>
      <c r="W73" s="34">
        <f t="shared" si="22"/>
        <v>106.53870967741936</v>
      </c>
      <c r="X73" s="34">
        <f t="shared" si="22"/>
        <v>106.58709677419355</v>
      </c>
      <c r="Y73" s="34">
        <f t="shared" si="22"/>
        <v>106.63548387096775</v>
      </c>
      <c r="Z73" s="34">
        <f t="shared" si="22"/>
        <v>106.68387096774194</v>
      </c>
      <c r="AA73" s="34">
        <f t="shared" si="22"/>
        <v>106.73225806451613</v>
      </c>
      <c r="AB73" s="34">
        <f t="shared" si="22"/>
        <v>106.78064516129032</v>
      </c>
      <c r="AC73" s="34">
        <f t="shared" si="22"/>
        <v>106.82903225806452</v>
      </c>
      <c r="AD73" s="34">
        <f t="shared" si="22"/>
        <v>106.87741935483871</v>
      </c>
      <c r="AE73" s="34">
        <f t="shared" si="22"/>
        <v>106.9258064516129</v>
      </c>
      <c r="AF73" s="34">
        <f t="shared" si="21"/>
        <v>106.97419354838711</v>
      </c>
      <c r="AG73" s="34">
        <f t="shared" si="21"/>
        <v>107.0225806451613</v>
      </c>
      <c r="AH73" s="34">
        <f t="shared" si="21"/>
        <v>107.07096774193549</v>
      </c>
      <c r="AI73" s="34">
        <f t="shared" si="21"/>
        <v>107.11935483870968</v>
      </c>
      <c r="AJ73" s="34">
        <f t="shared" si="21"/>
        <v>107.16774193548387</v>
      </c>
      <c r="AK73" s="34">
        <f t="shared" si="21"/>
        <v>107.21612903225807</v>
      </c>
      <c r="AL73" s="34">
        <f t="shared" si="21"/>
        <v>107.26451612903226</v>
      </c>
      <c r="AM73" s="34">
        <f t="shared" si="21"/>
        <v>107.31290322580645</v>
      </c>
      <c r="AN73" s="34">
        <f t="shared" si="21"/>
        <v>107.36129032258064</v>
      </c>
      <c r="AO73" s="34">
        <f t="shared" si="21"/>
        <v>107.40967741935484</v>
      </c>
      <c r="AP73" s="34">
        <f t="shared" si="21"/>
        <v>107.45806451612904</v>
      </c>
      <c r="AQ73" s="34">
        <f t="shared" si="21"/>
        <v>107.50645161290323</v>
      </c>
      <c r="AR73" s="34">
        <f t="shared" si="21"/>
        <v>107.55483870967743</v>
      </c>
      <c r="AS73" s="34">
        <f t="shared" si="21"/>
        <v>107.60322580645162</v>
      </c>
      <c r="AT73" s="34">
        <f t="shared" si="21"/>
        <v>107.65161290322581</v>
      </c>
    </row>
    <row r="74" spans="1:46" x14ac:dyDescent="0.75">
      <c r="A74" s="17">
        <f t="shared" si="27"/>
        <v>4</v>
      </c>
      <c r="B74" s="17">
        <f t="shared" si="1"/>
        <v>2022</v>
      </c>
      <c r="C74" s="29">
        <v>30</v>
      </c>
      <c r="D74" s="30">
        <v>44652</v>
      </c>
      <c r="E74" s="38">
        <v>109.7</v>
      </c>
      <c r="G74" s="32">
        <f t="shared" si="5"/>
        <v>-1.8198362147406992E-3</v>
      </c>
      <c r="H74" s="32">
        <f t="shared" si="14"/>
        <v>5.7859209257473482E-2</v>
      </c>
      <c r="I74" s="32"/>
      <c r="J74" s="21"/>
      <c r="L74" s="30">
        <f t="shared" si="25"/>
        <v>44562</v>
      </c>
      <c r="M74" s="30">
        <f t="shared" si="26"/>
        <v>44593</v>
      </c>
      <c r="N74" s="33">
        <f t="shared" si="2"/>
        <v>107.7</v>
      </c>
      <c r="O74" s="33">
        <f t="shared" si="2"/>
        <v>108.8</v>
      </c>
      <c r="P74" s="34">
        <f t="shared" si="22"/>
        <v>107.7</v>
      </c>
      <c r="Q74" s="34">
        <f t="shared" si="22"/>
        <v>107.73666666666666</v>
      </c>
      <c r="R74" s="34">
        <f t="shared" si="22"/>
        <v>107.77333333333334</v>
      </c>
      <c r="S74" s="34">
        <f t="shared" si="22"/>
        <v>107.81</v>
      </c>
      <c r="T74" s="34">
        <f t="shared" si="22"/>
        <v>107.84666666666666</v>
      </c>
      <c r="U74" s="34">
        <f t="shared" si="22"/>
        <v>107.88333333333334</v>
      </c>
      <c r="V74" s="34">
        <f t="shared" si="22"/>
        <v>107.92</v>
      </c>
      <c r="W74" s="34">
        <f t="shared" si="22"/>
        <v>107.95666666666666</v>
      </c>
      <c r="X74" s="34">
        <f t="shared" si="22"/>
        <v>107.99333333333334</v>
      </c>
      <c r="Y74" s="34">
        <f t="shared" si="22"/>
        <v>108.03</v>
      </c>
      <c r="Z74" s="34">
        <f t="shared" si="22"/>
        <v>108.06666666666666</v>
      </c>
      <c r="AA74" s="34">
        <f t="shared" si="22"/>
        <v>108.10333333333334</v>
      </c>
      <c r="AB74" s="34">
        <f t="shared" si="22"/>
        <v>108.14</v>
      </c>
      <c r="AC74" s="34">
        <f t="shared" si="22"/>
        <v>108.17666666666666</v>
      </c>
      <c r="AD74" s="34">
        <f t="shared" si="22"/>
        <v>108.21333333333334</v>
      </c>
      <c r="AE74" s="34">
        <f t="shared" ref="AE74:AT89" si="28">$N74+($O74-$N74)/$C74*(AE$7-1)</f>
        <v>108.25</v>
      </c>
      <c r="AF74" s="34">
        <f t="shared" si="28"/>
        <v>108.28666666666666</v>
      </c>
      <c r="AG74" s="34">
        <f t="shared" si="28"/>
        <v>108.32333333333334</v>
      </c>
      <c r="AH74" s="34">
        <f t="shared" si="28"/>
        <v>108.36</v>
      </c>
      <c r="AI74" s="34">
        <f t="shared" si="28"/>
        <v>108.39666666666666</v>
      </c>
      <c r="AJ74" s="34">
        <f t="shared" si="28"/>
        <v>108.43333333333334</v>
      </c>
      <c r="AK74" s="34">
        <f t="shared" si="28"/>
        <v>108.47</v>
      </c>
      <c r="AL74" s="34">
        <f t="shared" si="28"/>
        <v>108.50666666666666</v>
      </c>
      <c r="AM74" s="34">
        <f t="shared" si="28"/>
        <v>108.54333333333334</v>
      </c>
      <c r="AN74" s="34">
        <f t="shared" si="28"/>
        <v>108.58</v>
      </c>
      <c r="AO74" s="34">
        <f t="shared" si="28"/>
        <v>108.61666666666666</v>
      </c>
      <c r="AP74" s="34">
        <f t="shared" si="28"/>
        <v>108.65333333333334</v>
      </c>
      <c r="AQ74" s="34">
        <f t="shared" si="28"/>
        <v>108.69</v>
      </c>
      <c r="AR74" s="34">
        <f t="shared" si="28"/>
        <v>108.72666666666666</v>
      </c>
      <c r="AS74" s="34">
        <f t="shared" si="28"/>
        <v>108.76333333333334</v>
      </c>
      <c r="AT74" s="34">
        <f t="shared" si="28"/>
        <v>108.8</v>
      </c>
    </row>
    <row r="75" spans="1:46" x14ac:dyDescent="0.75">
      <c r="A75" s="17">
        <f t="shared" si="27"/>
        <v>5</v>
      </c>
      <c r="B75" s="17">
        <f t="shared" si="1"/>
        <v>2022</v>
      </c>
      <c r="C75" s="29">
        <v>31</v>
      </c>
      <c r="D75" s="30">
        <v>44682</v>
      </c>
      <c r="E75" s="38">
        <v>110.6</v>
      </c>
      <c r="G75" s="32">
        <f t="shared" si="5"/>
        <v>8.2041932543299133E-3</v>
      </c>
      <c r="H75" s="32">
        <f t="shared" si="14"/>
        <v>6.7567567567567571E-2</v>
      </c>
      <c r="I75" s="32"/>
      <c r="J75" s="21"/>
      <c r="L75" s="30">
        <f t="shared" si="25"/>
        <v>44593</v>
      </c>
      <c r="M75" s="30">
        <f t="shared" si="26"/>
        <v>44621</v>
      </c>
      <c r="N75" s="33">
        <f t="shared" ref="N75:O138" si="29">SUMIFS($E:$E,$D:$D,L75)</f>
        <v>108.8</v>
      </c>
      <c r="O75" s="33">
        <f t="shared" si="29"/>
        <v>109.9</v>
      </c>
      <c r="P75" s="34">
        <f t="shared" ref="P75:AE90" si="30">$N75+($O75-$N75)/$C75*(P$7-1)</f>
        <v>108.8</v>
      </c>
      <c r="Q75" s="34">
        <f t="shared" si="30"/>
        <v>108.83548387096774</v>
      </c>
      <c r="R75" s="34">
        <f t="shared" si="30"/>
        <v>108.87096774193549</v>
      </c>
      <c r="S75" s="34">
        <f t="shared" si="30"/>
        <v>108.90645161290323</v>
      </c>
      <c r="T75" s="34">
        <f t="shared" si="30"/>
        <v>108.94193548387096</v>
      </c>
      <c r="U75" s="34">
        <f t="shared" si="30"/>
        <v>108.9774193548387</v>
      </c>
      <c r="V75" s="34">
        <f t="shared" si="30"/>
        <v>109.01290322580645</v>
      </c>
      <c r="W75" s="34">
        <f t="shared" si="30"/>
        <v>109.04838709677419</v>
      </c>
      <c r="X75" s="34">
        <f t="shared" si="30"/>
        <v>109.08387096774193</v>
      </c>
      <c r="Y75" s="34">
        <f t="shared" si="30"/>
        <v>109.11935483870968</v>
      </c>
      <c r="Z75" s="34">
        <f t="shared" si="30"/>
        <v>109.15483870967742</v>
      </c>
      <c r="AA75" s="34">
        <f t="shared" si="30"/>
        <v>109.19032258064516</v>
      </c>
      <c r="AB75" s="34">
        <f t="shared" si="30"/>
        <v>109.2258064516129</v>
      </c>
      <c r="AC75" s="34">
        <f t="shared" si="30"/>
        <v>109.26129032258065</v>
      </c>
      <c r="AD75" s="34">
        <f t="shared" si="30"/>
        <v>109.29677419354839</v>
      </c>
      <c r="AE75" s="34">
        <f t="shared" si="30"/>
        <v>109.33225806451613</v>
      </c>
      <c r="AF75" s="34">
        <f t="shared" si="28"/>
        <v>109.36774193548388</v>
      </c>
      <c r="AG75" s="34">
        <f t="shared" si="28"/>
        <v>109.40322580645162</v>
      </c>
      <c r="AH75" s="34">
        <f t="shared" si="28"/>
        <v>109.43870967741935</v>
      </c>
      <c r="AI75" s="34">
        <f t="shared" si="28"/>
        <v>109.47419354838711</v>
      </c>
      <c r="AJ75" s="34">
        <f t="shared" si="28"/>
        <v>109.50967741935484</v>
      </c>
      <c r="AK75" s="34">
        <f t="shared" si="28"/>
        <v>109.54516129032258</v>
      </c>
      <c r="AL75" s="34">
        <f t="shared" si="28"/>
        <v>109.58064516129032</v>
      </c>
      <c r="AM75" s="34">
        <f t="shared" si="28"/>
        <v>109.61612903225807</v>
      </c>
      <c r="AN75" s="34">
        <f t="shared" si="28"/>
        <v>109.65161290322581</v>
      </c>
      <c r="AO75" s="34">
        <f t="shared" si="28"/>
        <v>109.68709677419355</v>
      </c>
      <c r="AP75" s="34">
        <f t="shared" si="28"/>
        <v>109.7225806451613</v>
      </c>
      <c r="AQ75" s="34">
        <f t="shared" si="28"/>
        <v>109.75806451612904</v>
      </c>
      <c r="AR75" s="34">
        <f t="shared" si="28"/>
        <v>109.79354838709678</v>
      </c>
      <c r="AS75" s="34">
        <f t="shared" si="28"/>
        <v>109.82903225806452</v>
      </c>
      <c r="AT75" s="34">
        <f t="shared" si="28"/>
        <v>109.86451612903227</v>
      </c>
    </row>
    <row r="76" spans="1:46" x14ac:dyDescent="0.75">
      <c r="A76" s="17">
        <f t="shared" si="27"/>
        <v>6</v>
      </c>
      <c r="B76" s="17">
        <f t="shared" si="1"/>
        <v>2022</v>
      </c>
      <c r="C76" s="29">
        <v>30</v>
      </c>
      <c r="D76" s="30">
        <v>44713</v>
      </c>
      <c r="E76" s="38">
        <v>111.9</v>
      </c>
      <c r="G76" s="32">
        <f t="shared" ref="G76:G139" si="31">(E76-E75)/E75</f>
        <v>1.1754068716094137E-2</v>
      </c>
      <c r="H76" s="32">
        <f t="shared" si="14"/>
        <v>7.8034682080924941E-2</v>
      </c>
      <c r="I76" s="32"/>
      <c r="J76" s="21"/>
      <c r="L76" s="30">
        <f t="shared" si="25"/>
        <v>44621</v>
      </c>
      <c r="M76" s="30">
        <f t="shared" si="26"/>
        <v>44652</v>
      </c>
      <c r="N76" s="33">
        <f t="shared" si="29"/>
        <v>109.9</v>
      </c>
      <c r="O76" s="33">
        <f t="shared" si="29"/>
        <v>109.7</v>
      </c>
      <c r="P76" s="34">
        <f t="shared" si="30"/>
        <v>109.9</v>
      </c>
      <c r="Q76" s="34">
        <f t="shared" si="30"/>
        <v>109.89333333333335</v>
      </c>
      <c r="R76" s="34">
        <f t="shared" si="30"/>
        <v>109.88666666666667</v>
      </c>
      <c r="S76" s="34">
        <f t="shared" si="30"/>
        <v>109.88000000000001</v>
      </c>
      <c r="T76" s="34">
        <f t="shared" si="30"/>
        <v>109.87333333333333</v>
      </c>
      <c r="U76" s="34">
        <f t="shared" si="30"/>
        <v>109.86666666666667</v>
      </c>
      <c r="V76" s="34">
        <f t="shared" si="30"/>
        <v>109.86</v>
      </c>
      <c r="W76" s="34">
        <f t="shared" si="30"/>
        <v>109.85333333333334</v>
      </c>
      <c r="X76" s="34">
        <f t="shared" si="30"/>
        <v>109.84666666666668</v>
      </c>
      <c r="Y76" s="34">
        <f t="shared" si="30"/>
        <v>109.84</v>
      </c>
      <c r="Z76" s="34">
        <f t="shared" si="30"/>
        <v>109.83333333333334</v>
      </c>
      <c r="AA76" s="34">
        <f t="shared" si="30"/>
        <v>109.82666666666667</v>
      </c>
      <c r="AB76" s="34">
        <f t="shared" si="30"/>
        <v>109.82000000000001</v>
      </c>
      <c r="AC76" s="34">
        <f t="shared" si="30"/>
        <v>109.81333333333333</v>
      </c>
      <c r="AD76" s="34">
        <f t="shared" si="30"/>
        <v>109.80666666666667</v>
      </c>
      <c r="AE76" s="34">
        <f t="shared" si="30"/>
        <v>109.80000000000001</v>
      </c>
      <c r="AF76" s="34">
        <f t="shared" si="28"/>
        <v>109.79333333333334</v>
      </c>
      <c r="AG76" s="34">
        <f t="shared" si="28"/>
        <v>109.78666666666668</v>
      </c>
      <c r="AH76" s="34">
        <f t="shared" si="28"/>
        <v>109.78</v>
      </c>
      <c r="AI76" s="34">
        <f t="shared" si="28"/>
        <v>109.77333333333334</v>
      </c>
      <c r="AJ76" s="34">
        <f t="shared" si="28"/>
        <v>109.76666666666667</v>
      </c>
      <c r="AK76" s="34">
        <f t="shared" si="28"/>
        <v>109.76</v>
      </c>
      <c r="AL76" s="34">
        <f t="shared" si="28"/>
        <v>109.75333333333333</v>
      </c>
      <c r="AM76" s="34">
        <f t="shared" si="28"/>
        <v>109.74666666666667</v>
      </c>
      <c r="AN76" s="34">
        <f t="shared" si="28"/>
        <v>109.74000000000001</v>
      </c>
      <c r="AO76" s="34">
        <f t="shared" si="28"/>
        <v>109.73333333333333</v>
      </c>
      <c r="AP76" s="34">
        <f t="shared" si="28"/>
        <v>109.72666666666667</v>
      </c>
      <c r="AQ76" s="34">
        <f t="shared" si="28"/>
        <v>109.72</v>
      </c>
      <c r="AR76" s="34">
        <f t="shared" si="28"/>
        <v>109.71333333333334</v>
      </c>
      <c r="AS76" s="34">
        <f t="shared" si="28"/>
        <v>109.70666666666666</v>
      </c>
      <c r="AT76" s="34">
        <f t="shared" si="28"/>
        <v>109.7</v>
      </c>
    </row>
    <row r="77" spans="1:46" x14ac:dyDescent="0.75">
      <c r="A77" s="17">
        <f t="shared" si="27"/>
        <v>7</v>
      </c>
      <c r="B77" s="17">
        <f t="shared" si="1"/>
        <v>2022</v>
      </c>
      <c r="C77" s="29">
        <v>31</v>
      </c>
      <c r="D77" s="30">
        <v>44743</v>
      </c>
      <c r="E77" s="38">
        <v>112.3</v>
      </c>
      <c r="G77" s="32">
        <f t="shared" si="31"/>
        <v>3.5746201966040344E-3</v>
      </c>
      <c r="H77" s="32">
        <f t="shared" si="14"/>
        <v>7.7735124760076713E-2</v>
      </c>
      <c r="I77" s="32"/>
      <c r="J77" s="21"/>
      <c r="L77" s="30">
        <f t="shared" si="25"/>
        <v>44652</v>
      </c>
      <c r="M77" s="30">
        <f t="shared" si="26"/>
        <v>44682</v>
      </c>
      <c r="N77" s="33">
        <f t="shared" si="29"/>
        <v>109.7</v>
      </c>
      <c r="O77" s="33">
        <f t="shared" si="29"/>
        <v>110.6</v>
      </c>
      <c r="P77" s="34">
        <f t="shared" si="30"/>
        <v>109.7</v>
      </c>
      <c r="Q77" s="34">
        <f t="shared" si="30"/>
        <v>109.72903225806452</v>
      </c>
      <c r="R77" s="34">
        <f t="shared" si="30"/>
        <v>109.75806451612904</v>
      </c>
      <c r="S77" s="34">
        <f t="shared" si="30"/>
        <v>109.78709677419356</v>
      </c>
      <c r="T77" s="34">
        <f t="shared" si="30"/>
        <v>109.81612903225806</v>
      </c>
      <c r="U77" s="34">
        <f t="shared" si="30"/>
        <v>109.84516129032258</v>
      </c>
      <c r="V77" s="34">
        <f t="shared" si="30"/>
        <v>109.8741935483871</v>
      </c>
      <c r="W77" s="34">
        <f t="shared" si="30"/>
        <v>109.90322580645162</v>
      </c>
      <c r="X77" s="34">
        <f t="shared" si="30"/>
        <v>109.93225806451613</v>
      </c>
      <c r="Y77" s="34">
        <f t="shared" si="30"/>
        <v>109.96129032258065</v>
      </c>
      <c r="Z77" s="34">
        <f t="shared" si="30"/>
        <v>109.99032258064516</v>
      </c>
      <c r="AA77" s="34">
        <f t="shared" si="30"/>
        <v>110.01935483870967</v>
      </c>
      <c r="AB77" s="34">
        <f t="shared" si="30"/>
        <v>110.04838709677419</v>
      </c>
      <c r="AC77" s="34">
        <f t="shared" si="30"/>
        <v>110.07741935483871</v>
      </c>
      <c r="AD77" s="34">
        <f t="shared" si="30"/>
        <v>110.10645161290323</v>
      </c>
      <c r="AE77" s="34">
        <f t="shared" si="30"/>
        <v>110.13548387096775</v>
      </c>
      <c r="AF77" s="34">
        <f t="shared" si="28"/>
        <v>110.16451612903225</v>
      </c>
      <c r="AG77" s="34">
        <f t="shared" si="28"/>
        <v>110.19354838709677</v>
      </c>
      <c r="AH77" s="34">
        <f t="shared" si="28"/>
        <v>110.22258064516129</v>
      </c>
      <c r="AI77" s="34">
        <f t="shared" si="28"/>
        <v>110.2516129032258</v>
      </c>
      <c r="AJ77" s="34">
        <f t="shared" si="28"/>
        <v>110.28064516129032</v>
      </c>
      <c r="AK77" s="34">
        <f t="shared" si="28"/>
        <v>110.30967741935484</v>
      </c>
      <c r="AL77" s="34">
        <f t="shared" si="28"/>
        <v>110.33870967741935</v>
      </c>
      <c r="AM77" s="34">
        <f t="shared" si="28"/>
        <v>110.36774193548386</v>
      </c>
      <c r="AN77" s="34">
        <f t="shared" si="28"/>
        <v>110.39677419354838</v>
      </c>
      <c r="AO77" s="34">
        <f t="shared" si="28"/>
        <v>110.4258064516129</v>
      </c>
      <c r="AP77" s="34">
        <f t="shared" si="28"/>
        <v>110.45483870967742</v>
      </c>
      <c r="AQ77" s="34">
        <f t="shared" si="28"/>
        <v>110.48387096774194</v>
      </c>
      <c r="AR77" s="34">
        <f t="shared" si="28"/>
        <v>110.51290322580644</v>
      </c>
      <c r="AS77" s="34">
        <f t="shared" si="28"/>
        <v>110.54193548387096</v>
      </c>
      <c r="AT77" s="34">
        <f t="shared" si="28"/>
        <v>110.57096774193548</v>
      </c>
    </row>
    <row r="78" spans="1:46" x14ac:dyDescent="0.75">
      <c r="A78" s="17">
        <f t="shared" si="27"/>
        <v>8</v>
      </c>
      <c r="B78" s="17">
        <f t="shared" si="1"/>
        <v>2022</v>
      </c>
      <c r="C78" s="29">
        <v>31</v>
      </c>
      <c r="D78" s="30">
        <v>44774</v>
      </c>
      <c r="E78" s="38">
        <v>113.2</v>
      </c>
      <c r="G78" s="39">
        <f t="shared" si="31"/>
        <v>8.0142475512021884E-3</v>
      </c>
      <c r="H78" s="39">
        <f t="shared" si="14"/>
        <v>8.1184336198662846E-2</v>
      </c>
      <c r="I78" s="39"/>
      <c r="J78" s="21"/>
      <c r="L78" s="30">
        <f t="shared" si="25"/>
        <v>44682</v>
      </c>
      <c r="M78" s="30">
        <f t="shared" si="26"/>
        <v>44713</v>
      </c>
      <c r="N78" s="33">
        <f t="shared" si="29"/>
        <v>110.6</v>
      </c>
      <c r="O78" s="33">
        <f t="shared" si="29"/>
        <v>111.9</v>
      </c>
      <c r="P78" s="34">
        <f t="shared" si="30"/>
        <v>110.6</v>
      </c>
      <c r="Q78" s="34">
        <f t="shared" si="30"/>
        <v>110.64193548387097</v>
      </c>
      <c r="R78" s="34">
        <f t="shared" si="30"/>
        <v>110.68387096774192</v>
      </c>
      <c r="S78" s="34">
        <f t="shared" si="30"/>
        <v>110.7258064516129</v>
      </c>
      <c r="T78" s="34">
        <f t="shared" si="30"/>
        <v>110.76774193548387</v>
      </c>
      <c r="U78" s="34">
        <f t="shared" si="30"/>
        <v>110.80967741935484</v>
      </c>
      <c r="V78" s="34">
        <f t="shared" si="30"/>
        <v>110.8516129032258</v>
      </c>
      <c r="W78" s="34">
        <f t="shared" si="30"/>
        <v>110.89354838709677</v>
      </c>
      <c r="X78" s="34">
        <f t="shared" si="30"/>
        <v>110.93548387096774</v>
      </c>
      <c r="Y78" s="34">
        <f t="shared" si="30"/>
        <v>110.9774193548387</v>
      </c>
      <c r="Z78" s="34">
        <f t="shared" si="30"/>
        <v>111.01935483870967</v>
      </c>
      <c r="AA78" s="34">
        <f t="shared" si="30"/>
        <v>111.06129032258065</v>
      </c>
      <c r="AB78" s="34">
        <f t="shared" si="30"/>
        <v>111.10322580645162</v>
      </c>
      <c r="AC78" s="34">
        <f t="shared" si="30"/>
        <v>111.14516129032258</v>
      </c>
      <c r="AD78" s="34">
        <f t="shared" si="30"/>
        <v>111.18709677419355</v>
      </c>
      <c r="AE78" s="34">
        <f t="shared" si="30"/>
        <v>111.22903225806452</v>
      </c>
      <c r="AF78" s="34">
        <f t="shared" si="28"/>
        <v>111.27096774193548</v>
      </c>
      <c r="AG78" s="34">
        <f t="shared" si="28"/>
        <v>111.31290322580645</v>
      </c>
      <c r="AH78" s="34">
        <f t="shared" si="28"/>
        <v>111.35483870967742</v>
      </c>
      <c r="AI78" s="34">
        <f t="shared" si="28"/>
        <v>111.39677419354838</v>
      </c>
      <c r="AJ78" s="34">
        <f t="shared" si="28"/>
        <v>111.43870967741935</v>
      </c>
      <c r="AK78" s="34">
        <f t="shared" si="28"/>
        <v>111.48064516129033</v>
      </c>
      <c r="AL78" s="34">
        <f t="shared" si="28"/>
        <v>111.5225806451613</v>
      </c>
      <c r="AM78" s="34">
        <f t="shared" si="28"/>
        <v>111.56451612903226</v>
      </c>
      <c r="AN78" s="34">
        <f t="shared" si="28"/>
        <v>111.60645161290323</v>
      </c>
      <c r="AO78" s="34">
        <f t="shared" si="28"/>
        <v>111.6483870967742</v>
      </c>
      <c r="AP78" s="34">
        <f t="shared" si="28"/>
        <v>111.69032258064516</v>
      </c>
      <c r="AQ78" s="34">
        <f t="shared" si="28"/>
        <v>111.73225806451613</v>
      </c>
      <c r="AR78" s="34">
        <f t="shared" si="28"/>
        <v>111.7741935483871</v>
      </c>
      <c r="AS78" s="34">
        <f t="shared" si="28"/>
        <v>111.81612903225808</v>
      </c>
      <c r="AT78" s="34">
        <f t="shared" si="28"/>
        <v>111.85806451612903</v>
      </c>
    </row>
    <row r="79" spans="1:46" x14ac:dyDescent="0.75">
      <c r="A79" s="17">
        <f t="shared" si="27"/>
        <v>9</v>
      </c>
      <c r="B79" s="17">
        <f t="shared" si="1"/>
        <v>2022</v>
      </c>
      <c r="C79" s="29">
        <v>30</v>
      </c>
      <c r="D79" s="30">
        <v>44805</v>
      </c>
      <c r="E79" s="38">
        <v>113.5</v>
      </c>
      <c r="G79" s="39">
        <f t="shared" si="31"/>
        <v>2.6501766784452047E-3</v>
      </c>
      <c r="H79" s="39">
        <f t="shared" si="14"/>
        <v>8.6124401913875603E-2</v>
      </c>
      <c r="I79" s="39"/>
      <c r="J79" s="21"/>
      <c r="L79" s="30">
        <f t="shared" si="25"/>
        <v>44713</v>
      </c>
      <c r="M79" s="30">
        <f t="shared" si="26"/>
        <v>44743</v>
      </c>
      <c r="N79" s="33">
        <f t="shared" si="29"/>
        <v>111.9</v>
      </c>
      <c r="O79" s="33">
        <f t="shared" si="29"/>
        <v>112.3</v>
      </c>
      <c r="P79" s="34">
        <f t="shared" si="30"/>
        <v>111.9</v>
      </c>
      <c r="Q79" s="34">
        <f t="shared" si="30"/>
        <v>111.91333333333334</v>
      </c>
      <c r="R79" s="34">
        <f t="shared" si="30"/>
        <v>111.92666666666668</v>
      </c>
      <c r="S79" s="34">
        <f t="shared" si="30"/>
        <v>111.94</v>
      </c>
      <c r="T79" s="34">
        <f t="shared" si="30"/>
        <v>111.95333333333333</v>
      </c>
      <c r="U79" s="34">
        <f t="shared" si="30"/>
        <v>111.96666666666667</v>
      </c>
      <c r="V79" s="34">
        <f t="shared" si="30"/>
        <v>111.98</v>
      </c>
      <c r="W79" s="34">
        <f t="shared" si="30"/>
        <v>111.99333333333334</v>
      </c>
      <c r="X79" s="34">
        <f t="shared" si="30"/>
        <v>112.00666666666667</v>
      </c>
      <c r="Y79" s="34">
        <f t="shared" si="30"/>
        <v>112.02000000000001</v>
      </c>
      <c r="Z79" s="34">
        <f t="shared" si="30"/>
        <v>112.03333333333333</v>
      </c>
      <c r="AA79" s="34">
        <f t="shared" si="30"/>
        <v>112.04666666666667</v>
      </c>
      <c r="AB79" s="34">
        <f t="shared" si="30"/>
        <v>112.06</v>
      </c>
      <c r="AC79" s="34">
        <f t="shared" si="30"/>
        <v>112.07333333333334</v>
      </c>
      <c r="AD79" s="34">
        <f t="shared" si="30"/>
        <v>112.08666666666667</v>
      </c>
      <c r="AE79" s="34">
        <f t="shared" si="30"/>
        <v>112.1</v>
      </c>
      <c r="AF79" s="34">
        <f t="shared" si="28"/>
        <v>112.11333333333333</v>
      </c>
      <c r="AG79" s="34">
        <f t="shared" si="28"/>
        <v>112.12666666666667</v>
      </c>
      <c r="AH79" s="34">
        <f t="shared" si="28"/>
        <v>112.14</v>
      </c>
      <c r="AI79" s="34">
        <f t="shared" si="28"/>
        <v>112.15333333333334</v>
      </c>
      <c r="AJ79" s="34">
        <f t="shared" si="28"/>
        <v>112.16666666666667</v>
      </c>
      <c r="AK79" s="34">
        <f t="shared" si="28"/>
        <v>112.18</v>
      </c>
      <c r="AL79" s="34">
        <f t="shared" si="28"/>
        <v>112.19333333333333</v>
      </c>
      <c r="AM79" s="34">
        <f t="shared" si="28"/>
        <v>112.20666666666666</v>
      </c>
      <c r="AN79" s="34">
        <f t="shared" si="28"/>
        <v>112.22</v>
      </c>
      <c r="AO79" s="34">
        <f t="shared" si="28"/>
        <v>112.23333333333333</v>
      </c>
      <c r="AP79" s="34">
        <f t="shared" si="28"/>
        <v>112.24666666666667</v>
      </c>
      <c r="AQ79" s="34">
        <f t="shared" si="28"/>
        <v>112.25999999999999</v>
      </c>
      <c r="AR79" s="34">
        <f t="shared" si="28"/>
        <v>112.27333333333333</v>
      </c>
      <c r="AS79" s="34">
        <f t="shared" si="28"/>
        <v>112.28666666666666</v>
      </c>
      <c r="AT79" s="34">
        <f t="shared" si="28"/>
        <v>112.3</v>
      </c>
    </row>
    <row r="80" spans="1:46" x14ac:dyDescent="0.75">
      <c r="A80" s="17">
        <f t="shared" si="27"/>
        <v>10</v>
      </c>
      <c r="B80" s="17">
        <f t="shared" si="1"/>
        <v>2022</v>
      </c>
      <c r="C80" s="29">
        <v>31</v>
      </c>
      <c r="D80" s="30">
        <v>44835</v>
      </c>
      <c r="E80" s="38">
        <v>117.2</v>
      </c>
      <c r="G80" s="39">
        <f t="shared" si="31"/>
        <v>3.2599118942731299E-2</v>
      </c>
      <c r="H80" s="39">
        <f t="shared" si="14"/>
        <v>0.11512844909609904</v>
      </c>
      <c r="I80" s="39"/>
      <c r="J80" s="21"/>
      <c r="L80" s="30">
        <f t="shared" si="25"/>
        <v>44743</v>
      </c>
      <c r="M80" s="30">
        <f t="shared" si="26"/>
        <v>44774</v>
      </c>
      <c r="N80" s="33">
        <f t="shared" si="29"/>
        <v>112.3</v>
      </c>
      <c r="O80" s="33">
        <f t="shared" si="29"/>
        <v>113.2</v>
      </c>
      <c r="P80" s="34">
        <f t="shared" si="30"/>
        <v>112.3</v>
      </c>
      <c r="Q80" s="34">
        <f t="shared" si="30"/>
        <v>112.32903225806452</v>
      </c>
      <c r="R80" s="34">
        <f t="shared" si="30"/>
        <v>112.35806451612903</v>
      </c>
      <c r="S80" s="34">
        <f t="shared" si="30"/>
        <v>112.38709677419355</v>
      </c>
      <c r="T80" s="34">
        <f t="shared" si="30"/>
        <v>112.41612903225806</v>
      </c>
      <c r="U80" s="34">
        <f t="shared" si="30"/>
        <v>112.44516129032257</v>
      </c>
      <c r="V80" s="34">
        <f t="shared" si="30"/>
        <v>112.47419354838709</v>
      </c>
      <c r="W80" s="34">
        <f t="shared" si="30"/>
        <v>112.50322580645161</v>
      </c>
      <c r="X80" s="34">
        <f t="shared" si="30"/>
        <v>112.53225806451613</v>
      </c>
      <c r="Y80" s="34">
        <f t="shared" si="30"/>
        <v>112.56129032258065</v>
      </c>
      <c r="Z80" s="34">
        <f t="shared" si="30"/>
        <v>112.59032258064516</v>
      </c>
      <c r="AA80" s="34">
        <f t="shared" si="30"/>
        <v>112.61935483870968</v>
      </c>
      <c r="AB80" s="34">
        <f t="shared" si="30"/>
        <v>112.64838709677419</v>
      </c>
      <c r="AC80" s="34">
        <f t="shared" si="30"/>
        <v>112.6774193548387</v>
      </c>
      <c r="AD80" s="34">
        <f t="shared" si="30"/>
        <v>112.70645161290322</v>
      </c>
      <c r="AE80" s="34">
        <f t="shared" si="30"/>
        <v>112.73548387096774</v>
      </c>
      <c r="AF80" s="34">
        <f t="shared" si="28"/>
        <v>112.76451612903226</v>
      </c>
      <c r="AG80" s="34">
        <f t="shared" si="28"/>
        <v>112.79354838709678</v>
      </c>
      <c r="AH80" s="34">
        <f t="shared" si="28"/>
        <v>112.8225806451613</v>
      </c>
      <c r="AI80" s="34">
        <f t="shared" si="28"/>
        <v>112.85161290322581</v>
      </c>
      <c r="AJ80" s="34">
        <f t="shared" si="28"/>
        <v>112.88064516129032</v>
      </c>
      <c r="AK80" s="34">
        <f t="shared" si="28"/>
        <v>112.90967741935484</v>
      </c>
      <c r="AL80" s="34">
        <f t="shared" si="28"/>
        <v>112.93870967741935</v>
      </c>
      <c r="AM80" s="34">
        <f t="shared" si="28"/>
        <v>112.96774193548387</v>
      </c>
      <c r="AN80" s="34">
        <f t="shared" si="28"/>
        <v>112.99677419354839</v>
      </c>
      <c r="AO80" s="34">
        <f t="shared" si="28"/>
        <v>113.02580645161291</v>
      </c>
      <c r="AP80" s="34">
        <f t="shared" si="28"/>
        <v>113.05483870967743</v>
      </c>
      <c r="AQ80" s="34">
        <f t="shared" si="28"/>
        <v>113.08387096774194</v>
      </c>
      <c r="AR80" s="34">
        <f t="shared" si="28"/>
        <v>113.11290322580645</v>
      </c>
      <c r="AS80" s="34">
        <f t="shared" si="28"/>
        <v>113.14193548387097</v>
      </c>
      <c r="AT80" s="34">
        <f t="shared" si="28"/>
        <v>113.17096774193548</v>
      </c>
    </row>
    <row r="81" spans="1:46" x14ac:dyDescent="0.75">
      <c r="A81" s="17">
        <f t="shared" si="27"/>
        <v>11</v>
      </c>
      <c r="B81" s="17">
        <f t="shared" si="1"/>
        <v>2022</v>
      </c>
      <c r="C81" s="29">
        <v>30</v>
      </c>
      <c r="D81" s="30">
        <v>44866</v>
      </c>
      <c r="E81" s="38">
        <v>117.9</v>
      </c>
      <c r="G81" s="39">
        <f t="shared" si="31"/>
        <v>5.9726962457338122E-3</v>
      </c>
      <c r="H81" s="39">
        <f t="shared" si="14"/>
        <v>0.1154210028382214</v>
      </c>
      <c r="I81" s="39"/>
      <c r="J81" s="21"/>
      <c r="L81" s="30">
        <f t="shared" si="25"/>
        <v>44774</v>
      </c>
      <c r="M81" s="30">
        <f t="shared" si="26"/>
        <v>44805</v>
      </c>
      <c r="N81" s="33">
        <f t="shared" si="29"/>
        <v>113.2</v>
      </c>
      <c r="O81" s="33">
        <f t="shared" si="29"/>
        <v>113.5</v>
      </c>
      <c r="P81" s="34">
        <f t="shared" si="30"/>
        <v>113.2</v>
      </c>
      <c r="Q81" s="34">
        <f t="shared" si="30"/>
        <v>113.21000000000001</v>
      </c>
      <c r="R81" s="34">
        <f t="shared" si="30"/>
        <v>113.22</v>
      </c>
      <c r="S81" s="34">
        <f t="shared" si="30"/>
        <v>113.23</v>
      </c>
      <c r="T81" s="34">
        <f t="shared" si="30"/>
        <v>113.24000000000001</v>
      </c>
      <c r="U81" s="34">
        <f t="shared" si="30"/>
        <v>113.25</v>
      </c>
      <c r="V81" s="34">
        <f t="shared" si="30"/>
        <v>113.26</v>
      </c>
      <c r="W81" s="34">
        <f t="shared" si="30"/>
        <v>113.27</v>
      </c>
      <c r="X81" s="34">
        <f t="shared" si="30"/>
        <v>113.28</v>
      </c>
      <c r="Y81" s="34">
        <f t="shared" si="30"/>
        <v>113.29</v>
      </c>
      <c r="Z81" s="34">
        <f t="shared" si="30"/>
        <v>113.3</v>
      </c>
      <c r="AA81" s="34">
        <f t="shared" si="30"/>
        <v>113.31</v>
      </c>
      <c r="AB81" s="34">
        <f t="shared" si="30"/>
        <v>113.32000000000001</v>
      </c>
      <c r="AC81" s="34">
        <f t="shared" si="30"/>
        <v>113.33</v>
      </c>
      <c r="AD81" s="34">
        <f t="shared" si="30"/>
        <v>113.34</v>
      </c>
      <c r="AE81" s="34">
        <f t="shared" si="30"/>
        <v>113.35</v>
      </c>
      <c r="AF81" s="34">
        <f t="shared" si="28"/>
        <v>113.36</v>
      </c>
      <c r="AG81" s="34">
        <f t="shared" si="28"/>
        <v>113.37</v>
      </c>
      <c r="AH81" s="34">
        <f t="shared" si="28"/>
        <v>113.38</v>
      </c>
      <c r="AI81" s="34">
        <f t="shared" si="28"/>
        <v>113.39</v>
      </c>
      <c r="AJ81" s="34">
        <f t="shared" si="28"/>
        <v>113.4</v>
      </c>
      <c r="AK81" s="34">
        <f t="shared" si="28"/>
        <v>113.41</v>
      </c>
      <c r="AL81" s="34">
        <f t="shared" si="28"/>
        <v>113.42</v>
      </c>
      <c r="AM81" s="34">
        <f t="shared" si="28"/>
        <v>113.43</v>
      </c>
      <c r="AN81" s="34">
        <f t="shared" si="28"/>
        <v>113.44</v>
      </c>
      <c r="AO81" s="34">
        <f t="shared" si="28"/>
        <v>113.45</v>
      </c>
      <c r="AP81" s="34">
        <f t="shared" si="28"/>
        <v>113.46</v>
      </c>
      <c r="AQ81" s="34">
        <f t="shared" si="28"/>
        <v>113.47</v>
      </c>
      <c r="AR81" s="34">
        <f t="shared" si="28"/>
        <v>113.48</v>
      </c>
      <c r="AS81" s="34">
        <f t="shared" si="28"/>
        <v>113.49</v>
      </c>
      <c r="AT81" s="34">
        <f t="shared" si="28"/>
        <v>113.5</v>
      </c>
    </row>
    <row r="82" spans="1:46" x14ac:dyDescent="0.75">
      <c r="A82" s="17">
        <f t="shared" si="27"/>
        <v>12</v>
      </c>
      <c r="B82" s="17">
        <f t="shared" si="1"/>
        <v>2022</v>
      </c>
      <c r="C82" s="29">
        <v>31</v>
      </c>
      <c r="D82" s="30">
        <v>44896</v>
      </c>
      <c r="E82" s="38">
        <v>118.2</v>
      </c>
      <c r="G82" s="39">
        <f t="shared" si="31"/>
        <v>2.5445292620864899E-3</v>
      </c>
      <c r="H82" s="39">
        <f t="shared" si="14"/>
        <v>0.11299435028248588</v>
      </c>
      <c r="I82" s="32">
        <f>AVERAGE(H71:H82)</f>
        <v>7.9908217654675137E-2</v>
      </c>
      <c r="J82" s="21"/>
      <c r="L82" s="30">
        <f t="shared" si="25"/>
        <v>44805</v>
      </c>
      <c r="M82" s="30">
        <f t="shared" si="26"/>
        <v>44835</v>
      </c>
      <c r="N82" s="33">
        <f t="shared" si="29"/>
        <v>113.5</v>
      </c>
      <c r="O82" s="33">
        <f t="shared" si="29"/>
        <v>117.2</v>
      </c>
      <c r="P82" s="34">
        <f t="shared" si="30"/>
        <v>113.5</v>
      </c>
      <c r="Q82" s="34">
        <f t="shared" si="30"/>
        <v>113.61935483870968</v>
      </c>
      <c r="R82" s="34">
        <f t="shared" si="30"/>
        <v>113.73870967741935</v>
      </c>
      <c r="S82" s="34">
        <f t="shared" si="30"/>
        <v>113.85806451612903</v>
      </c>
      <c r="T82" s="34">
        <f t="shared" si="30"/>
        <v>113.97741935483872</v>
      </c>
      <c r="U82" s="34">
        <f t="shared" si="30"/>
        <v>114.09677419354838</v>
      </c>
      <c r="V82" s="34">
        <f t="shared" si="30"/>
        <v>114.21612903225807</v>
      </c>
      <c r="W82" s="34">
        <f t="shared" si="30"/>
        <v>114.33548387096775</v>
      </c>
      <c r="X82" s="34">
        <f t="shared" si="30"/>
        <v>114.45483870967742</v>
      </c>
      <c r="Y82" s="34">
        <f t="shared" si="30"/>
        <v>114.5741935483871</v>
      </c>
      <c r="Z82" s="34">
        <f t="shared" si="30"/>
        <v>114.69354838709677</v>
      </c>
      <c r="AA82" s="34">
        <f t="shared" si="30"/>
        <v>114.81290322580645</v>
      </c>
      <c r="AB82" s="34">
        <f t="shared" si="30"/>
        <v>114.93225806451613</v>
      </c>
      <c r="AC82" s="34">
        <f t="shared" si="30"/>
        <v>115.0516129032258</v>
      </c>
      <c r="AD82" s="34">
        <f t="shared" si="30"/>
        <v>115.17096774193548</v>
      </c>
      <c r="AE82" s="34">
        <f t="shared" si="30"/>
        <v>115.29032258064517</v>
      </c>
      <c r="AF82" s="34">
        <f t="shared" si="28"/>
        <v>115.40967741935484</v>
      </c>
      <c r="AG82" s="34">
        <f t="shared" si="28"/>
        <v>115.52903225806452</v>
      </c>
      <c r="AH82" s="34">
        <f t="shared" si="28"/>
        <v>115.6483870967742</v>
      </c>
      <c r="AI82" s="34">
        <f t="shared" si="28"/>
        <v>115.76774193548387</v>
      </c>
      <c r="AJ82" s="34">
        <f t="shared" si="28"/>
        <v>115.88709677419355</v>
      </c>
      <c r="AK82" s="34">
        <f t="shared" si="28"/>
        <v>116.00645161290323</v>
      </c>
      <c r="AL82" s="34">
        <f t="shared" si="28"/>
        <v>116.1258064516129</v>
      </c>
      <c r="AM82" s="34">
        <f t="shared" si="28"/>
        <v>116.24516129032259</v>
      </c>
      <c r="AN82" s="34">
        <f t="shared" si="28"/>
        <v>116.36451612903227</v>
      </c>
      <c r="AO82" s="34">
        <f t="shared" si="28"/>
        <v>116.48387096774194</v>
      </c>
      <c r="AP82" s="34">
        <f t="shared" si="28"/>
        <v>116.60322580645162</v>
      </c>
      <c r="AQ82" s="34">
        <f t="shared" si="28"/>
        <v>116.72258064516129</v>
      </c>
      <c r="AR82" s="34">
        <f t="shared" si="28"/>
        <v>116.84193548387097</v>
      </c>
      <c r="AS82" s="34">
        <f t="shared" si="28"/>
        <v>116.96129032258065</v>
      </c>
      <c r="AT82" s="34">
        <f t="shared" si="28"/>
        <v>117.08064516129032</v>
      </c>
    </row>
    <row r="83" spans="1:46" x14ac:dyDescent="0.75">
      <c r="A83" s="17">
        <f t="shared" si="27"/>
        <v>1</v>
      </c>
      <c r="B83" s="23">
        <f t="shared" si="1"/>
        <v>2023</v>
      </c>
      <c r="C83" s="24">
        <v>31</v>
      </c>
      <c r="D83" s="25">
        <v>44927</v>
      </c>
      <c r="E83" s="36">
        <v>118.3</v>
      </c>
      <c r="G83" s="35">
        <f t="shared" si="31"/>
        <v>8.4602368866323451E-4</v>
      </c>
      <c r="H83" s="35">
        <f t="shared" si="14"/>
        <v>9.842154131847719E-2</v>
      </c>
      <c r="I83" s="35"/>
      <c r="J83" s="21"/>
      <c r="L83" s="25">
        <f t="shared" si="25"/>
        <v>44835</v>
      </c>
      <c r="M83" s="25">
        <f t="shared" si="26"/>
        <v>44866</v>
      </c>
      <c r="N83" s="27">
        <f t="shared" si="29"/>
        <v>117.2</v>
      </c>
      <c r="O83" s="27">
        <f t="shared" si="29"/>
        <v>117.9</v>
      </c>
      <c r="P83" s="28">
        <f t="shared" si="30"/>
        <v>117.2</v>
      </c>
      <c r="Q83" s="28">
        <f t="shared" si="30"/>
        <v>117.22258064516129</v>
      </c>
      <c r="R83" s="28">
        <f t="shared" si="30"/>
        <v>117.24516129032259</v>
      </c>
      <c r="S83" s="28">
        <f t="shared" si="30"/>
        <v>117.26774193548387</v>
      </c>
      <c r="T83" s="28">
        <f t="shared" si="30"/>
        <v>117.29032258064517</v>
      </c>
      <c r="U83" s="28">
        <f t="shared" si="30"/>
        <v>117.31290322580645</v>
      </c>
      <c r="V83" s="28">
        <f t="shared" si="30"/>
        <v>117.33548387096775</v>
      </c>
      <c r="W83" s="28">
        <f t="shared" si="30"/>
        <v>117.35806451612903</v>
      </c>
      <c r="X83" s="28">
        <f t="shared" si="30"/>
        <v>117.38064516129033</v>
      </c>
      <c r="Y83" s="28">
        <f t="shared" si="30"/>
        <v>117.40322580645162</v>
      </c>
      <c r="Z83" s="28">
        <f t="shared" si="30"/>
        <v>117.42580645161291</v>
      </c>
      <c r="AA83" s="28">
        <f t="shared" si="30"/>
        <v>117.4483870967742</v>
      </c>
      <c r="AB83" s="28">
        <f t="shared" si="30"/>
        <v>117.47096774193548</v>
      </c>
      <c r="AC83" s="28">
        <f t="shared" si="30"/>
        <v>117.49354838709678</v>
      </c>
      <c r="AD83" s="28">
        <f t="shared" si="30"/>
        <v>117.51612903225806</v>
      </c>
      <c r="AE83" s="28">
        <f t="shared" si="30"/>
        <v>117.53870967741936</v>
      </c>
      <c r="AF83" s="28">
        <f t="shared" si="28"/>
        <v>117.56129032258065</v>
      </c>
      <c r="AG83" s="28">
        <f t="shared" si="28"/>
        <v>117.58387096774194</v>
      </c>
      <c r="AH83" s="28">
        <f t="shared" si="28"/>
        <v>117.60645161290323</v>
      </c>
      <c r="AI83" s="28">
        <f t="shared" si="28"/>
        <v>117.62903225806453</v>
      </c>
      <c r="AJ83" s="28">
        <f t="shared" si="28"/>
        <v>117.65161290322581</v>
      </c>
      <c r="AK83" s="28">
        <f t="shared" si="28"/>
        <v>117.67419354838709</v>
      </c>
      <c r="AL83" s="28">
        <f t="shared" si="28"/>
        <v>117.69677419354839</v>
      </c>
      <c r="AM83" s="28">
        <f t="shared" si="28"/>
        <v>117.71935483870968</v>
      </c>
      <c r="AN83" s="28">
        <f t="shared" si="28"/>
        <v>117.74193548387098</v>
      </c>
      <c r="AO83" s="28">
        <f t="shared" si="28"/>
        <v>117.76451612903226</v>
      </c>
      <c r="AP83" s="28">
        <f t="shared" si="28"/>
        <v>117.78709677419356</v>
      </c>
      <c r="AQ83" s="28">
        <f t="shared" si="28"/>
        <v>117.80967741935484</v>
      </c>
      <c r="AR83" s="28">
        <f t="shared" si="28"/>
        <v>117.83225806451614</v>
      </c>
      <c r="AS83" s="28">
        <f t="shared" si="28"/>
        <v>117.85483870967742</v>
      </c>
      <c r="AT83" s="28">
        <f t="shared" si="28"/>
        <v>117.87741935483872</v>
      </c>
    </row>
    <row r="84" spans="1:46" x14ac:dyDescent="0.75">
      <c r="A84" s="17">
        <f t="shared" si="27"/>
        <v>2</v>
      </c>
      <c r="B84" s="17">
        <f t="shared" si="1"/>
        <v>2023</v>
      </c>
      <c r="C84" s="29">
        <v>28</v>
      </c>
      <c r="D84" s="30">
        <v>44958</v>
      </c>
      <c r="E84" s="38">
        <v>118.5</v>
      </c>
      <c r="G84" s="39">
        <f t="shared" si="31"/>
        <v>1.6906170752324838E-3</v>
      </c>
      <c r="H84" s="39">
        <f t="shared" si="14"/>
        <v>8.9154411764705913E-2</v>
      </c>
      <c r="I84" s="39"/>
      <c r="J84" s="21"/>
      <c r="L84" s="30">
        <f t="shared" si="25"/>
        <v>44866</v>
      </c>
      <c r="M84" s="30">
        <f t="shared" si="26"/>
        <v>44896</v>
      </c>
      <c r="N84" s="33">
        <f t="shared" si="29"/>
        <v>117.9</v>
      </c>
      <c r="O84" s="33">
        <f t="shared" si="29"/>
        <v>118.2</v>
      </c>
      <c r="P84" s="34">
        <f t="shared" si="30"/>
        <v>117.9</v>
      </c>
      <c r="Q84" s="34">
        <f t="shared" si="30"/>
        <v>117.91071428571429</v>
      </c>
      <c r="R84" s="34">
        <f t="shared" si="30"/>
        <v>117.92142857142858</v>
      </c>
      <c r="S84" s="34">
        <f t="shared" si="30"/>
        <v>117.93214285714286</v>
      </c>
      <c r="T84" s="34">
        <f t="shared" si="30"/>
        <v>117.94285714285715</v>
      </c>
      <c r="U84" s="34">
        <f t="shared" si="30"/>
        <v>117.95357142857144</v>
      </c>
      <c r="V84" s="34">
        <f t="shared" si="30"/>
        <v>117.96428571428572</v>
      </c>
      <c r="W84" s="34">
        <f t="shared" si="30"/>
        <v>117.97500000000001</v>
      </c>
      <c r="X84" s="34">
        <f t="shared" si="30"/>
        <v>117.98571428571429</v>
      </c>
      <c r="Y84" s="34">
        <f t="shared" si="30"/>
        <v>117.99642857142858</v>
      </c>
      <c r="Z84" s="34">
        <f t="shared" si="30"/>
        <v>118.00714285714287</v>
      </c>
      <c r="AA84" s="34">
        <f t="shared" si="30"/>
        <v>118.01785714285715</v>
      </c>
      <c r="AB84" s="34">
        <f t="shared" si="30"/>
        <v>118.02857142857144</v>
      </c>
      <c r="AC84" s="34">
        <f t="shared" si="30"/>
        <v>118.03928571428573</v>
      </c>
      <c r="AD84" s="34">
        <f t="shared" si="30"/>
        <v>118.05000000000001</v>
      </c>
      <c r="AE84" s="34">
        <f t="shared" si="30"/>
        <v>118.06071428571428</v>
      </c>
      <c r="AF84" s="34">
        <f t="shared" si="28"/>
        <v>118.07142857142857</v>
      </c>
      <c r="AG84" s="34">
        <f t="shared" si="28"/>
        <v>118.08214285714286</v>
      </c>
      <c r="AH84" s="34">
        <f t="shared" si="28"/>
        <v>118.09285714285714</v>
      </c>
      <c r="AI84" s="34">
        <f t="shared" si="28"/>
        <v>118.10357142857143</v>
      </c>
      <c r="AJ84" s="34">
        <f t="shared" si="28"/>
        <v>118.11428571428571</v>
      </c>
      <c r="AK84" s="34">
        <f t="shared" si="28"/>
        <v>118.125</v>
      </c>
      <c r="AL84" s="34">
        <f t="shared" si="28"/>
        <v>118.13571428571429</v>
      </c>
      <c r="AM84" s="34">
        <f t="shared" si="28"/>
        <v>118.14642857142857</v>
      </c>
      <c r="AN84" s="34">
        <f t="shared" si="28"/>
        <v>118.15714285714286</v>
      </c>
      <c r="AO84" s="34">
        <f t="shared" si="28"/>
        <v>118.16785714285714</v>
      </c>
      <c r="AP84" s="34">
        <f t="shared" si="28"/>
        <v>118.17857142857143</v>
      </c>
      <c r="AQ84" s="34">
        <f t="shared" si="28"/>
        <v>118.18928571428572</v>
      </c>
      <c r="AR84" s="34">
        <f t="shared" si="28"/>
        <v>118.2</v>
      </c>
      <c r="AS84" s="34">
        <f t="shared" si="28"/>
        <v>118.21071428571429</v>
      </c>
      <c r="AT84" s="34">
        <f t="shared" si="28"/>
        <v>118.22142857142858</v>
      </c>
    </row>
    <row r="85" spans="1:46" x14ac:dyDescent="0.75">
      <c r="A85" s="17">
        <f t="shared" si="27"/>
        <v>3</v>
      </c>
      <c r="B85" s="17">
        <f t="shared" ref="B85:B148" si="32">YEAR(D85)</f>
        <v>2023</v>
      </c>
      <c r="C85" s="29">
        <v>31</v>
      </c>
      <c r="D85" s="30">
        <v>44986</v>
      </c>
      <c r="E85" s="31">
        <v>118</v>
      </c>
      <c r="G85" s="39">
        <f t="shared" si="31"/>
        <v>-4.2194092827004216E-3</v>
      </c>
      <c r="H85" s="39">
        <f t="shared" si="14"/>
        <v>7.3703366696997216E-2</v>
      </c>
      <c r="I85" s="39"/>
      <c r="J85" s="21"/>
      <c r="L85" s="30">
        <f t="shared" si="25"/>
        <v>44896</v>
      </c>
      <c r="M85" s="30">
        <f t="shared" si="26"/>
        <v>44927</v>
      </c>
      <c r="N85" s="33">
        <f t="shared" si="29"/>
        <v>118.2</v>
      </c>
      <c r="O85" s="33">
        <f t="shared" si="29"/>
        <v>118.3</v>
      </c>
      <c r="P85" s="34">
        <f t="shared" si="30"/>
        <v>118.2</v>
      </c>
      <c r="Q85" s="34">
        <f t="shared" si="30"/>
        <v>118.20322580645161</v>
      </c>
      <c r="R85" s="34">
        <f t="shared" si="30"/>
        <v>118.20645161290322</v>
      </c>
      <c r="S85" s="34">
        <f t="shared" si="30"/>
        <v>118.20967741935485</v>
      </c>
      <c r="T85" s="34">
        <f t="shared" si="30"/>
        <v>118.21290322580646</v>
      </c>
      <c r="U85" s="34">
        <f t="shared" si="30"/>
        <v>118.21612903225807</v>
      </c>
      <c r="V85" s="34">
        <f t="shared" si="30"/>
        <v>118.21935483870968</v>
      </c>
      <c r="W85" s="34">
        <f t="shared" si="30"/>
        <v>118.22258064516129</v>
      </c>
      <c r="X85" s="34">
        <f t="shared" si="30"/>
        <v>118.22580645161291</v>
      </c>
      <c r="Y85" s="34">
        <f t="shared" si="30"/>
        <v>118.22903225806452</v>
      </c>
      <c r="Z85" s="34">
        <f t="shared" si="30"/>
        <v>118.23225806451613</v>
      </c>
      <c r="AA85" s="34">
        <f t="shared" si="30"/>
        <v>118.23548387096774</v>
      </c>
      <c r="AB85" s="34">
        <f t="shared" si="30"/>
        <v>118.23870967741935</v>
      </c>
      <c r="AC85" s="34">
        <f t="shared" si="30"/>
        <v>118.24193548387098</v>
      </c>
      <c r="AD85" s="34">
        <f t="shared" si="30"/>
        <v>118.24516129032259</v>
      </c>
      <c r="AE85" s="34">
        <f t="shared" si="30"/>
        <v>118.2483870967742</v>
      </c>
      <c r="AF85" s="34">
        <f t="shared" si="28"/>
        <v>118.2516129032258</v>
      </c>
      <c r="AG85" s="34">
        <f t="shared" si="28"/>
        <v>118.25483870967741</v>
      </c>
      <c r="AH85" s="34">
        <f t="shared" si="28"/>
        <v>118.25806451612902</v>
      </c>
      <c r="AI85" s="34">
        <f t="shared" si="28"/>
        <v>118.26129032258065</v>
      </c>
      <c r="AJ85" s="34">
        <f t="shared" si="28"/>
        <v>118.26451612903226</v>
      </c>
      <c r="AK85" s="34">
        <f t="shared" si="28"/>
        <v>118.26774193548387</v>
      </c>
      <c r="AL85" s="34">
        <f t="shared" si="28"/>
        <v>118.27096774193548</v>
      </c>
      <c r="AM85" s="34">
        <f t="shared" si="28"/>
        <v>118.27419354838709</v>
      </c>
      <c r="AN85" s="34">
        <f t="shared" si="28"/>
        <v>118.27741935483871</v>
      </c>
      <c r="AO85" s="34">
        <f t="shared" si="28"/>
        <v>118.28064516129032</v>
      </c>
      <c r="AP85" s="34">
        <f t="shared" si="28"/>
        <v>118.28387096774193</v>
      </c>
      <c r="AQ85" s="34">
        <f t="shared" si="28"/>
        <v>118.28709677419354</v>
      </c>
      <c r="AR85" s="34">
        <f t="shared" si="28"/>
        <v>118.29032258064515</v>
      </c>
      <c r="AS85" s="34">
        <f t="shared" si="28"/>
        <v>118.29354838709678</v>
      </c>
      <c r="AT85" s="34">
        <f t="shared" si="28"/>
        <v>118.29677419354839</v>
      </c>
    </row>
    <row r="86" spans="1:46" x14ac:dyDescent="0.75">
      <c r="A86" s="17">
        <f t="shared" si="27"/>
        <v>4</v>
      </c>
      <c r="B86" s="17">
        <f t="shared" si="32"/>
        <v>2023</v>
      </c>
      <c r="C86" s="29">
        <v>30</v>
      </c>
      <c r="D86" s="30">
        <v>45017</v>
      </c>
      <c r="E86" s="38">
        <v>118.4</v>
      </c>
      <c r="G86" s="39">
        <f t="shared" si="31"/>
        <v>3.3898305084746243E-3</v>
      </c>
      <c r="H86" s="39">
        <f t="shared" si="14"/>
        <v>7.9307201458523269E-2</v>
      </c>
      <c r="I86" s="39"/>
      <c r="J86" s="21"/>
      <c r="L86" s="30">
        <f t="shared" si="25"/>
        <v>44927</v>
      </c>
      <c r="M86" s="30">
        <f t="shared" si="26"/>
        <v>44958</v>
      </c>
      <c r="N86" s="33">
        <f t="shared" si="29"/>
        <v>118.3</v>
      </c>
      <c r="O86" s="33">
        <f t="shared" si="29"/>
        <v>118.5</v>
      </c>
      <c r="P86" s="34">
        <f t="shared" si="30"/>
        <v>118.3</v>
      </c>
      <c r="Q86" s="34">
        <f t="shared" si="30"/>
        <v>118.30666666666666</v>
      </c>
      <c r="R86" s="34">
        <f t="shared" si="30"/>
        <v>118.31333333333333</v>
      </c>
      <c r="S86" s="34">
        <f t="shared" si="30"/>
        <v>118.32</v>
      </c>
      <c r="T86" s="34">
        <f t="shared" si="30"/>
        <v>118.32666666666667</v>
      </c>
      <c r="U86" s="34">
        <f t="shared" si="30"/>
        <v>118.33333333333333</v>
      </c>
      <c r="V86" s="34">
        <f t="shared" si="30"/>
        <v>118.34</v>
      </c>
      <c r="W86" s="34">
        <f t="shared" si="30"/>
        <v>118.34666666666666</v>
      </c>
      <c r="X86" s="34">
        <f t="shared" si="30"/>
        <v>118.35333333333332</v>
      </c>
      <c r="Y86" s="34">
        <f t="shared" si="30"/>
        <v>118.36</v>
      </c>
      <c r="Z86" s="34">
        <f t="shared" si="30"/>
        <v>118.36666666666666</v>
      </c>
      <c r="AA86" s="34">
        <f t="shared" si="30"/>
        <v>118.37333333333333</v>
      </c>
      <c r="AB86" s="34">
        <f t="shared" si="30"/>
        <v>118.38</v>
      </c>
      <c r="AC86" s="34">
        <f t="shared" si="30"/>
        <v>118.38666666666667</v>
      </c>
      <c r="AD86" s="34">
        <f t="shared" si="30"/>
        <v>118.39333333333333</v>
      </c>
      <c r="AE86" s="34">
        <f t="shared" si="30"/>
        <v>118.4</v>
      </c>
      <c r="AF86" s="34">
        <f t="shared" si="28"/>
        <v>118.40666666666667</v>
      </c>
      <c r="AG86" s="34">
        <f t="shared" si="28"/>
        <v>118.41333333333333</v>
      </c>
      <c r="AH86" s="34">
        <f t="shared" si="28"/>
        <v>118.42</v>
      </c>
      <c r="AI86" s="34">
        <f t="shared" si="28"/>
        <v>118.42666666666666</v>
      </c>
      <c r="AJ86" s="34">
        <f t="shared" si="28"/>
        <v>118.43333333333334</v>
      </c>
      <c r="AK86" s="34">
        <f t="shared" si="28"/>
        <v>118.44</v>
      </c>
      <c r="AL86" s="34">
        <f t="shared" si="28"/>
        <v>118.44666666666667</v>
      </c>
      <c r="AM86" s="34">
        <f t="shared" si="28"/>
        <v>118.45333333333333</v>
      </c>
      <c r="AN86" s="34">
        <f t="shared" si="28"/>
        <v>118.46</v>
      </c>
      <c r="AO86" s="34">
        <f t="shared" si="28"/>
        <v>118.46666666666667</v>
      </c>
      <c r="AP86" s="34">
        <f t="shared" si="28"/>
        <v>118.47333333333333</v>
      </c>
      <c r="AQ86" s="34">
        <f t="shared" si="28"/>
        <v>118.48</v>
      </c>
      <c r="AR86" s="34">
        <f t="shared" si="28"/>
        <v>118.48666666666666</v>
      </c>
      <c r="AS86" s="34">
        <f t="shared" si="28"/>
        <v>118.49333333333334</v>
      </c>
      <c r="AT86" s="34">
        <f t="shared" si="28"/>
        <v>118.5</v>
      </c>
    </row>
    <row r="87" spans="1:46" x14ac:dyDescent="0.75">
      <c r="A87" s="17">
        <f t="shared" si="27"/>
        <v>5</v>
      </c>
      <c r="B87" s="17">
        <f t="shared" si="32"/>
        <v>2023</v>
      </c>
      <c r="C87" s="29">
        <v>31</v>
      </c>
      <c r="D87" s="30">
        <v>45047</v>
      </c>
      <c r="E87" s="38">
        <v>118.6</v>
      </c>
      <c r="G87" s="39">
        <f t="shared" si="31"/>
        <v>1.689189189189093E-3</v>
      </c>
      <c r="H87" s="39">
        <f t="shared" si="14"/>
        <v>7.2332730560578665E-2</v>
      </c>
      <c r="I87" s="39"/>
      <c r="J87" s="21"/>
      <c r="L87" s="30">
        <f t="shared" si="25"/>
        <v>44958</v>
      </c>
      <c r="M87" s="30">
        <f t="shared" si="26"/>
        <v>44986</v>
      </c>
      <c r="N87" s="33">
        <f t="shared" si="29"/>
        <v>118.5</v>
      </c>
      <c r="O87" s="33">
        <f t="shared" si="29"/>
        <v>118</v>
      </c>
      <c r="P87" s="34">
        <f t="shared" si="30"/>
        <v>118.5</v>
      </c>
      <c r="Q87" s="34">
        <f t="shared" si="30"/>
        <v>118.48387096774194</v>
      </c>
      <c r="R87" s="34">
        <f t="shared" si="30"/>
        <v>118.46774193548387</v>
      </c>
      <c r="S87" s="34">
        <f t="shared" si="30"/>
        <v>118.45161290322581</v>
      </c>
      <c r="T87" s="34">
        <f t="shared" si="30"/>
        <v>118.43548387096774</v>
      </c>
      <c r="U87" s="34">
        <f t="shared" si="30"/>
        <v>118.41935483870968</v>
      </c>
      <c r="V87" s="34">
        <f t="shared" si="30"/>
        <v>118.40322580645162</v>
      </c>
      <c r="W87" s="34">
        <f t="shared" si="30"/>
        <v>118.38709677419355</v>
      </c>
      <c r="X87" s="34">
        <f t="shared" si="30"/>
        <v>118.37096774193549</v>
      </c>
      <c r="Y87" s="34">
        <f t="shared" si="30"/>
        <v>118.35483870967742</v>
      </c>
      <c r="Z87" s="34">
        <f t="shared" si="30"/>
        <v>118.33870967741936</v>
      </c>
      <c r="AA87" s="34">
        <f t="shared" si="30"/>
        <v>118.3225806451613</v>
      </c>
      <c r="AB87" s="34">
        <f t="shared" si="30"/>
        <v>118.30645161290323</v>
      </c>
      <c r="AC87" s="34">
        <f t="shared" si="30"/>
        <v>118.29032258064517</v>
      </c>
      <c r="AD87" s="34">
        <f t="shared" si="30"/>
        <v>118.2741935483871</v>
      </c>
      <c r="AE87" s="34">
        <f t="shared" si="30"/>
        <v>118.25806451612904</v>
      </c>
      <c r="AF87" s="34">
        <f t="shared" si="28"/>
        <v>118.24193548387096</v>
      </c>
      <c r="AG87" s="34">
        <f t="shared" si="28"/>
        <v>118.2258064516129</v>
      </c>
      <c r="AH87" s="34">
        <f t="shared" si="28"/>
        <v>118.20967741935483</v>
      </c>
      <c r="AI87" s="34">
        <f t="shared" si="28"/>
        <v>118.19354838709677</v>
      </c>
      <c r="AJ87" s="34">
        <f t="shared" si="28"/>
        <v>118.1774193548387</v>
      </c>
      <c r="AK87" s="34">
        <f t="shared" si="28"/>
        <v>118.16129032258064</v>
      </c>
      <c r="AL87" s="34">
        <f t="shared" si="28"/>
        <v>118.14516129032258</v>
      </c>
      <c r="AM87" s="34">
        <f t="shared" si="28"/>
        <v>118.12903225806451</v>
      </c>
      <c r="AN87" s="34">
        <f t="shared" si="28"/>
        <v>118.11290322580645</v>
      </c>
      <c r="AO87" s="34">
        <f t="shared" si="28"/>
        <v>118.09677419354838</v>
      </c>
      <c r="AP87" s="34">
        <f t="shared" si="28"/>
        <v>118.08064516129032</v>
      </c>
      <c r="AQ87" s="34">
        <f t="shared" si="28"/>
        <v>118.06451612903226</v>
      </c>
      <c r="AR87" s="34">
        <f t="shared" si="28"/>
        <v>118.04838709677419</v>
      </c>
      <c r="AS87" s="34">
        <f t="shared" si="28"/>
        <v>118.03225806451613</v>
      </c>
      <c r="AT87" s="34">
        <f t="shared" si="28"/>
        <v>118.01612903225806</v>
      </c>
    </row>
    <row r="88" spans="1:46" x14ac:dyDescent="0.75">
      <c r="A88" s="17">
        <f t="shared" si="27"/>
        <v>6</v>
      </c>
      <c r="B88" s="17">
        <f t="shared" si="32"/>
        <v>2023</v>
      </c>
      <c r="C88" s="29">
        <v>30</v>
      </c>
      <c r="D88" s="30">
        <v>45078</v>
      </c>
      <c r="E88" s="38">
        <v>118.6</v>
      </c>
      <c r="G88" s="39">
        <f t="shared" si="31"/>
        <v>0</v>
      </c>
      <c r="H88" s="39">
        <f t="shared" si="14"/>
        <v>5.9874888293118753E-2</v>
      </c>
      <c r="I88" s="39"/>
      <c r="J88" s="21"/>
      <c r="L88" s="30">
        <f t="shared" si="25"/>
        <v>44986</v>
      </c>
      <c r="M88" s="30">
        <f t="shared" si="26"/>
        <v>45017</v>
      </c>
      <c r="N88" s="33">
        <f t="shared" si="29"/>
        <v>118</v>
      </c>
      <c r="O88" s="33">
        <f t="shared" si="29"/>
        <v>118.4</v>
      </c>
      <c r="P88" s="34">
        <f t="shared" si="30"/>
        <v>118</v>
      </c>
      <c r="Q88" s="34">
        <f t="shared" si="30"/>
        <v>118.01333333333334</v>
      </c>
      <c r="R88" s="34">
        <f t="shared" si="30"/>
        <v>118.02666666666667</v>
      </c>
      <c r="S88" s="34">
        <f t="shared" si="30"/>
        <v>118.04</v>
      </c>
      <c r="T88" s="34">
        <f t="shared" si="30"/>
        <v>118.05333333333333</v>
      </c>
      <c r="U88" s="34">
        <f t="shared" si="30"/>
        <v>118.06666666666666</v>
      </c>
      <c r="V88" s="34">
        <f t="shared" si="30"/>
        <v>118.08</v>
      </c>
      <c r="W88" s="34">
        <f t="shared" si="30"/>
        <v>118.09333333333333</v>
      </c>
      <c r="X88" s="34">
        <f t="shared" si="30"/>
        <v>118.10666666666667</v>
      </c>
      <c r="Y88" s="34">
        <f t="shared" si="30"/>
        <v>118.12</v>
      </c>
      <c r="Z88" s="34">
        <f t="shared" si="30"/>
        <v>118.13333333333334</v>
      </c>
      <c r="AA88" s="34">
        <f t="shared" si="30"/>
        <v>118.14666666666668</v>
      </c>
      <c r="AB88" s="34">
        <f t="shared" si="30"/>
        <v>118.16</v>
      </c>
      <c r="AC88" s="34">
        <f t="shared" si="30"/>
        <v>118.17333333333333</v>
      </c>
      <c r="AD88" s="34">
        <f t="shared" si="30"/>
        <v>118.18666666666667</v>
      </c>
      <c r="AE88" s="34">
        <f t="shared" si="30"/>
        <v>118.2</v>
      </c>
      <c r="AF88" s="34">
        <f t="shared" si="28"/>
        <v>118.21333333333334</v>
      </c>
      <c r="AG88" s="34">
        <f t="shared" si="28"/>
        <v>118.22666666666667</v>
      </c>
      <c r="AH88" s="34">
        <f t="shared" si="28"/>
        <v>118.24000000000001</v>
      </c>
      <c r="AI88" s="34">
        <f t="shared" si="28"/>
        <v>118.25333333333333</v>
      </c>
      <c r="AJ88" s="34">
        <f t="shared" si="28"/>
        <v>118.26666666666667</v>
      </c>
      <c r="AK88" s="34">
        <f t="shared" si="28"/>
        <v>118.28</v>
      </c>
      <c r="AL88" s="34">
        <f t="shared" si="28"/>
        <v>118.29333333333334</v>
      </c>
      <c r="AM88" s="34">
        <f t="shared" si="28"/>
        <v>118.30666666666667</v>
      </c>
      <c r="AN88" s="34">
        <f t="shared" si="28"/>
        <v>118.32000000000001</v>
      </c>
      <c r="AO88" s="34">
        <f t="shared" si="28"/>
        <v>118.33333333333334</v>
      </c>
      <c r="AP88" s="34">
        <f t="shared" si="28"/>
        <v>118.34666666666668</v>
      </c>
      <c r="AQ88" s="34">
        <f t="shared" si="28"/>
        <v>118.36</v>
      </c>
      <c r="AR88" s="34">
        <f t="shared" si="28"/>
        <v>118.37333333333333</v>
      </c>
      <c r="AS88" s="34">
        <f t="shared" si="28"/>
        <v>118.38666666666667</v>
      </c>
      <c r="AT88" s="34">
        <f t="shared" si="28"/>
        <v>118.4</v>
      </c>
    </row>
    <row r="89" spans="1:46" x14ac:dyDescent="0.75">
      <c r="A89" s="17">
        <f t="shared" si="27"/>
        <v>7</v>
      </c>
      <c r="B89" s="17">
        <f t="shared" si="32"/>
        <v>2023</v>
      </c>
      <c r="C89" s="29">
        <v>31</v>
      </c>
      <c r="D89" s="30">
        <v>45108</v>
      </c>
      <c r="E89" s="38">
        <v>118.7</v>
      </c>
      <c r="G89" s="39">
        <f t="shared" si="31"/>
        <v>8.431703204047937E-4</v>
      </c>
      <c r="H89" s="39">
        <f t="shared" si="14"/>
        <v>5.6990204808548585E-2</v>
      </c>
      <c r="I89" s="39"/>
      <c r="J89" s="21"/>
      <c r="L89" s="30">
        <f t="shared" si="25"/>
        <v>45017</v>
      </c>
      <c r="M89" s="30">
        <f t="shared" si="26"/>
        <v>45047</v>
      </c>
      <c r="N89" s="33">
        <f t="shared" si="29"/>
        <v>118.4</v>
      </c>
      <c r="O89" s="33">
        <f t="shared" si="29"/>
        <v>118.6</v>
      </c>
      <c r="P89" s="34">
        <f t="shared" si="30"/>
        <v>118.4</v>
      </c>
      <c r="Q89" s="34">
        <f t="shared" si="30"/>
        <v>118.40645161290323</v>
      </c>
      <c r="R89" s="34">
        <f t="shared" si="30"/>
        <v>118.41290322580646</v>
      </c>
      <c r="S89" s="34">
        <f t="shared" si="30"/>
        <v>118.41935483870968</v>
      </c>
      <c r="T89" s="34">
        <f t="shared" si="30"/>
        <v>118.42580645161291</v>
      </c>
      <c r="U89" s="34">
        <f t="shared" si="30"/>
        <v>118.43225806451613</v>
      </c>
      <c r="V89" s="34">
        <f t="shared" si="30"/>
        <v>118.43870967741935</v>
      </c>
      <c r="W89" s="34">
        <f t="shared" si="30"/>
        <v>118.44516129032259</v>
      </c>
      <c r="X89" s="34">
        <f t="shared" si="30"/>
        <v>118.45161290322581</v>
      </c>
      <c r="Y89" s="34">
        <f t="shared" si="30"/>
        <v>118.45806451612903</v>
      </c>
      <c r="Z89" s="34">
        <f t="shared" si="30"/>
        <v>118.46451612903226</v>
      </c>
      <c r="AA89" s="34">
        <f t="shared" si="30"/>
        <v>118.47096774193548</v>
      </c>
      <c r="AB89" s="34">
        <f t="shared" si="30"/>
        <v>118.47741935483872</v>
      </c>
      <c r="AC89" s="34">
        <f t="shared" si="30"/>
        <v>118.48387096774194</v>
      </c>
      <c r="AD89" s="34">
        <f t="shared" si="30"/>
        <v>118.49032258064516</v>
      </c>
      <c r="AE89" s="34">
        <f t="shared" si="30"/>
        <v>118.49677419354839</v>
      </c>
      <c r="AF89" s="34">
        <f t="shared" si="28"/>
        <v>118.50322580645161</v>
      </c>
      <c r="AG89" s="34">
        <f t="shared" si="28"/>
        <v>118.50967741935484</v>
      </c>
      <c r="AH89" s="34">
        <f t="shared" si="28"/>
        <v>118.51612903225806</v>
      </c>
      <c r="AI89" s="34">
        <f t="shared" si="28"/>
        <v>118.52258064516128</v>
      </c>
      <c r="AJ89" s="34">
        <f t="shared" si="28"/>
        <v>118.52903225806452</v>
      </c>
      <c r="AK89" s="34">
        <f t="shared" si="28"/>
        <v>118.53548387096774</v>
      </c>
      <c r="AL89" s="34">
        <f t="shared" si="28"/>
        <v>118.54193548387097</v>
      </c>
      <c r="AM89" s="34">
        <f t="shared" si="28"/>
        <v>118.54838709677419</v>
      </c>
      <c r="AN89" s="34">
        <f t="shared" si="28"/>
        <v>118.55483870967741</v>
      </c>
      <c r="AO89" s="34">
        <f t="shared" si="28"/>
        <v>118.56129032258065</v>
      </c>
      <c r="AP89" s="34">
        <f t="shared" si="28"/>
        <v>118.56774193548387</v>
      </c>
      <c r="AQ89" s="34">
        <f t="shared" si="28"/>
        <v>118.57419354838709</v>
      </c>
      <c r="AR89" s="34">
        <f t="shared" si="28"/>
        <v>118.58064516129032</v>
      </c>
      <c r="AS89" s="34">
        <f t="shared" si="28"/>
        <v>118.58709677419354</v>
      </c>
      <c r="AT89" s="34">
        <f t="shared" si="28"/>
        <v>118.59354838709677</v>
      </c>
    </row>
    <row r="90" spans="1:46" x14ac:dyDescent="0.75">
      <c r="A90" s="17">
        <f t="shared" si="27"/>
        <v>8</v>
      </c>
      <c r="B90" s="17">
        <f t="shared" si="32"/>
        <v>2023</v>
      </c>
      <c r="C90" s="29">
        <v>31</v>
      </c>
      <c r="D90" s="30">
        <v>45139</v>
      </c>
      <c r="E90" s="38">
        <v>119.1</v>
      </c>
      <c r="G90" s="39">
        <f t="shared" si="31"/>
        <v>3.3698399326031296E-3</v>
      </c>
      <c r="H90" s="39">
        <f t="shared" si="14"/>
        <v>5.212014134275611E-2</v>
      </c>
      <c r="I90" s="39"/>
      <c r="J90" s="21"/>
      <c r="L90" s="30">
        <f t="shared" si="25"/>
        <v>45047</v>
      </c>
      <c r="M90" s="30">
        <f t="shared" si="26"/>
        <v>45078</v>
      </c>
      <c r="N90" s="33">
        <f t="shared" si="29"/>
        <v>118.6</v>
      </c>
      <c r="O90" s="33">
        <f t="shared" si="29"/>
        <v>118.6</v>
      </c>
      <c r="P90" s="34">
        <f t="shared" si="30"/>
        <v>118.6</v>
      </c>
      <c r="Q90" s="34">
        <f t="shared" si="30"/>
        <v>118.6</v>
      </c>
      <c r="R90" s="34">
        <f t="shared" si="30"/>
        <v>118.6</v>
      </c>
      <c r="S90" s="34">
        <f t="shared" si="30"/>
        <v>118.6</v>
      </c>
      <c r="T90" s="34">
        <f t="shared" si="30"/>
        <v>118.6</v>
      </c>
      <c r="U90" s="34">
        <f t="shared" si="30"/>
        <v>118.6</v>
      </c>
      <c r="V90" s="34">
        <f t="shared" si="30"/>
        <v>118.6</v>
      </c>
      <c r="W90" s="34">
        <f t="shared" si="30"/>
        <v>118.6</v>
      </c>
      <c r="X90" s="34">
        <f t="shared" si="30"/>
        <v>118.6</v>
      </c>
      <c r="Y90" s="34">
        <f t="shared" si="30"/>
        <v>118.6</v>
      </c>
      <c r="Z90" s="34">
        <f t="shared" si="30"/>
        <v>118.6</v>
      </c>
      <c r="AA90" s="34">
        <f t="shared" si="30"/>
        <v>118.6</v>
      </c>
      <c r="AB90" s="34">
        <f t="shared" si="30"/>
        <v>118.6</v>
      </c>
      <c r="AC90" s="34">
        <f t="shared" si="30"/>
        <v>118.6</v>
      </c>
      <c r="AD90" s="34">
        <f t="shared" si="30"/>
        <v>118.6</v>
      </c>
      <c r="AE90" s="34">
        <f t="shared" ref="AE90:AT105" si="33">$N90+($O90-$N90)/$C90*(AE$7-1)</f>
        <v>118.6</v>
      </c>
      <c r="AF90" s="34">
        <f t="shared" si="33"/>
        <v>118.6</v>
      </c>
      <c r="AG90" s="34">
        <f t="shared" si="33"/>
        <v>118.6</v>
      </c>
      <c r="AH90" s="34">
        <f t="shared" si="33"/>
        <v>118.6</v>
      </c>
      <c r="AI90" s="34">
        <f t="shared" si="33"/>
        <v>118.6</v>
      </c>
      <c r="AJ90" s="34">
        <f t="shared" si="33"/>
        <v>118.6</v>
      </c>
      <c r="AK90" s="34">
        <f t="shared" si="33"/>
        <v>118.6</v>
      </c>
      <c r="AL90" s="34">
        <f t="shared" si="33"/>
        <v>118.6</v>
      </c>
      <c r="AM90" s="34">
        <f t="shared" si="33"/>
        <v>118.6</v>
      </c>
      <c r="AN90" s="34">
        <f t="shared" si="33"/>
        <v>118.6</v>
      </c>
      <c r="AO90" s="34">
        <f t="shared" si="33"/>
        <v>118.6</v>
      </c>
      <c r="AP90" s="34">
        <f t="shared" si="33"/>
        <v>118.6</v>
      </c>
      <c r="AQ90" s="34">
        <f t="shared" si="33"/>
        <v>118.6</v>
      </c>
      <c r="AR90" s="34">
        <f t="shared" si="33"/>
        <v>118.6</v>
      </c>
      <c r="AS90" s="34">
        <f t="shared" si="33"/>
        <v>118.6</v>
      </c>
      <c r="AT90" s="34">
        <f t="shared" si="33"/>
        <v>118.6</v>
      </c>
    </row>
    <row r="91" spans="1:46" x14ac:dyDescent="0.75">
      <c r="A91" s="17">
        <f t="shared" si="27"/>
        <v>9</v>
      </c>
      <c r="B91" s="17">
        <f t="shared" si="32"/>
        <v>2023</v>
      </c>
      <c r="C91" s="29">
        <v>30</v>
      </c>
      <c r="D91" s="30">
        <v>45170</v>
      </c>
      <c r="E91" s="38">
        <v>119.3</v>
      </c>
      <c r="G91" s="39">
        <f t="shared" si="31"/>
        <v>1.6792611251049778E-3</v>
      </c>
      <c r="H91" s="39">
        <f t="shared" si="14"/>
        <v>5.110132158590306E-2</v>
      </c>
      <c r="I91" s="39"/>
      <c r="J91" s="40"/>
      <c r="L91" s="30">
        <f t="shared" si="25"/>
        <v>45078</v>
      </c>
      <c r="M91" s="30">
        <f t="shared" si="26"/>
        <v>45108</v>
      </c>
      <c r="N91" s="33">
        <f t="shared" si="29"/>
        <v>118.6</v>
      </c>
      <c r="O91" s="33">
        <f t="shared" si="29"/>
        <v>118.7</v>
      </c>
      <c r="P91" s="34">
        <f t="shared" ref="P91:AE106" si="34">$N91+($O91-$N91)/$C91*(P$7-1)</f>
        <v>118.6</v>
      </c>
      <c r="Q91" s="34">
        <f t="shared" si="34"/>
        <v>118.60333333333332</v>
      </c>
      <c r="R91" s="34">
        <f t="shared" si="34"/>
        <v>118.60666666666665</v>
      </c>
      <c r="S91" s="34">
        <f t="shared" si="34"/>
        <v>118.61</v>
      </c>
      <c r="T91" s="34">
        <f t="shared" si="34"/>
        <v>118.61333333333333</v>
      </c>
      <c r="U91" s="34">
        <f t="shared" si="34"/>
        <v>118.61666666666666</v>
      </c>
      <c r="V91" s="34">
        <f t="shared" si="34"/>
        <v>118.61999999999999</v>
      </c>
      <c r="W91" s="34">
        <f t="shared" si="34"/>
        <v>118.62333333333333</v>
      </c>
      <c r="X91" s="34">
        <f t="shared" si="34"/>
        <v>118.62666666666667</v>
      </c>
      <c r="Y91" s="34">
        <f t="shared" si="34"/>
        <v>118.63</v>
      </c>
      <c r="Z91" s="34">
        <f t="shared" si="34"/>
        <v>118.63333333333333</v>
      </c>
      <c r="AA91" s="34">
        <f t="shared" si="34"/>
        <v>118.63666666666667</v>
      </c>
      <c r="AB91" s="34">
        <f t="shared" si="34"/>
        <v>118.64</v>
      </c>
      <c r="AC91" s="34">
        <f t="shared" si="34"/>
        <v>118.64333333333333</v>
      </c>
      <c r="AD91" s="34">
        <f t="shared" si="34"/>
        <v>118.64666666666666</v>
      </c>
      <c r="AE91" s="34">
        <f t="shared" si="34"/>
        <v>118.65</v>
      </c>
      <c r="AF91" s="34">
        <f t="shared" si="33"/>
        <v>118.65333333333334</v>
      </c>
      <c r="AG91" s="34">
        <f t="shared" si="33"/>
        <v>118.65666666666667</v>
      </c>
      <c r="AH91" s="34">
        <f t="shared" si="33"/>
        <v>118.66</v>
      </c>
      <c r="AI91" s="34">
        <f t="shared" si="33"/>
        <v>118.66333333333333</v>
      </c>
      <c r="AJ91" s="34">
        <f t="shared" si="33"/>
        <v>118.66666666666667</v>
      </c>
      <c r="AK91" s="34">
        <f t="shared" si="33"/>
        <v>118.67</v>
      </c>
      <c r="AL91" s="34">
        <f t="shared" si="33"/>
        <v>118.67333333333333</v>
      </c>
      <c r="AM91" s="34">
        <f t="shared" si="33"/>
        <v>118.67666666666666</v>
      </c>
      <c r="AN91" s="34">
        <f t="shared" si="33"/>
        <v>118.68</v>
      </c>
      <c r="AO91" s="34">
        <f t="shared" si="33"/>
        <v>118.68333333333334</v>
      </c>
      <c r="AP91" s="34">
        <f t="shared" si="33"/>
        <v>118.68666666666667</v>
      </c>
      <c r="AQ91" s="34">
        <f t="shared" si="33"/>
        <v>118.69</v>
      </c>
      <c r="AR91" s="34">
        <f t="shared" si="33"/>
        <v>118.69333333333334</v>
      </c>
      <c r="AS91" s="34">
        <f t="shared" si="33"/>
        <v>118.69666666666667</v>
      </c>
      <c r="AT91" s="34">
        <f t="shared" si="33"/>
        <v>118.7</v>
      </c>
    </row>
    <row r="92" spans="1:46" x14ac:dyDescent="0.75">
      <c r="A92" s="17">
        <f t="shared" si="27"/>
        <v>10</v>
      </c>
      <c r="B92" s="17">
        <f t="shared" si="32"/>
        <v>2023</v>
      </c>
      <c r="C92" s="29">
        <v>31</v>
      </c>
      <c r="D92" s="30">
        <v>45200</v>
      </c>
      <c r="E92" s="38">
        <v>119.2</v>
      </c>
      <c r="G92" s="39">
        <f t="shared" si="31"/>
        <v>-8.3822296730925669E-4</v>
      </c>
      <c r="H92" s="39">
        <f t="shared" si="14"/>
        <v>1.7064846416382253E-2</v>
      </c>
      <c r="I92" s="39"/>
      <c r="J92" s="21"/>
      <c r="L92" s="30">
        <f t="shared" si="25"/>
        <v>45108</v>
      </c>
      <c r="M92" s="30">
        <f t="shared" si="26"/>
        <v>45139</v>
      </c>
      <c r="N92" s="33">
        <f t="shared" si="29"/>
        <v>118.7</v>
      </c>
      <c r="O92" s="33">
        <f t="shared" si="29"/>
        <v>119.1</v>
      </c>
      <c r="P92" s="34">
        <f t="shared" si="34"/>
        <v>118.7</v>
      </c>
      <c r="Q92" s="34">
        <f t="shared" si="34"/>
        <v>118.71290322580646</v>
      </c>
      <c r="R92" s="34">
        <f t="shared" si="34"/>
        <v>118.72580645161291</v>
      </c>
      <c r="S92" s="34">
        <f t="shared" si="34"/>
        <v>118.73870967741935</v>
      </c>
      <c r="T92" s="34">
        <f t="shared" si="34"/>
        <v>118.7516129032258</v>
      </c>
      <c r="U92" s="34">
        <f t="shared" si="34"/>
        <v>118.76451612903226</v>
      </c>
      <c r="V92" s="34">
        <f t="shared" si="34"/>
        <v>118.77741935483871</v>
      </c>
      <c r="W92" s="34">
        <f t="shared" si="34"/>
        <v>118.79032258064517</v>
      </c>
      <c r="X92" s="34">
        <f t="shared" si="34"/>
        <v>118.80322580645161</v>
      </c>
      <c r="Y92" s="34">
        <f t="shared" si="34"/>
        <v>118.81612903225806</v>
      </c>
      <c r="Z92" s="34">
        <f t="shared" si="34"/>
        <v>118.82903225806452</v>
      </c>
      <c r="AA92" s="34">
        <f t="shared" si="34"/>
        <v>118.84193548387097</v>
      </c>
      <c r="AB92" s="34">
        <f t="shared" si="34"/>
        <v>118.85483870967742</v>
      </c>
      <c r="AC92" s="34">
        <f t="shared" si="34"/>
        <v>118.86774193548386</v>
      </c>
      <c r="AD92" s="34">
        <f t="shared" si="34"/>
        <v>118.88064516129032</v>
      </c>
      <c r="AE92" s="34">
        <f t="shared" si="34"/>
        <v>118.89354838709677</v>
      </c>
      <c r="AF92" s="34">
        <f t="shared" si="33"/>
        <v>118.90645161290323</v>
      </c>
      <c r="AG92" s="34">
        <f t="shared" si="33"/>
        <v>118.91935483870968</v>
      </c>
      <c r="AH92" s="34">
        <f t="shared" si="33"/>
        <v>118.93225806451613</v>
      </c>
      <c r="AI92" s="34">
        <f t="shared" si="33"/>
        <v>118.94516129032257</v>
      </c>
      <c r="AJ92" s="34">
        <f t="shared" si="33"/>
        <v>118.95806451612903</v>
      </c>
      <c r="AK92" s="34">
        <f t="shared" si="33"/>
        <v>118.97096774193548</v>
      </c>
      <c r="AL92" s="34">
        <f t="shared" si="33"/>
        <v>118.98387096774194</v>
      </c>
      <c r="AM92" s="34">
        <f t="shared" si="33"/>
        <v>118.99677419354839</v>
      </c>
      <c r="AN92" s="34">
        <f t="shared" si="33"/>
        <v>119.00967741935483</v>
      </c>
      <c r="AO92" s="34">
        <f t="shared" si="33"/>
        <v>119.02258064516128</v>
      </c>
      <c r="AP92" s="34">
        <f t="shared" si="33"/>
        <v>119.03548387096774</v>
      </c>
      <c r="AQ92" s="34">
        <f t="shared" si="33"/>
        <v>119.04838709677419</v>
      </c>
      <c r="AR92" s="34">
        <f t="shared" si="33"/>
        <v>119.06129032258065</v>
      </c>
      <c r="AS92" s="34">
        <f t="shared" si="33"/>
        <v>119.07419354838709</v>
      </c>
      <c r="AT92" s="34">
        <f t="shared" si="33"/>
        <v>119.08709677419354</v>
      </c>
    </row>
    <row r="93" spans="1:46" x14ac:dyDescent="0.75">
      <c r="A93" s="17">
        <f t="shared" si="27"/>
        <v>11</v>
      </c>
      <c r="B93" s="17">
        <f t="shared" si="32"/>
        <v>2023</v>
      </c>
      <c r="C93" s="29">
        <v>30</v>
      </c>
      <c r="D93" s="30">
        <v>45231</v>
      </c>
      <c r="E93" s="38">
        <v>118.7</v>
      </c>
      <c r="G93" s="39">
        <f t="shared" si="31"/>
        <v>-4.1946308724832215E-3</v>
      </c>
      <c r="H93" s="39">
        <f t="shared" si="14"/>
        <v>6.785411365564013E-3</v>
      </c>
      <c r="I93" s="39"/>
      <c r="J93" s="21"/>
      <c r="L93" s="30">
        <f t="shared" si="25"/>
        <v>45139</v>
      </c>
      <c r="M93" s="30">
        <f t="shared" si="26"/>
        <v>45170</v>
      </c>
      <c r="N93" s="33">
        <f t="shared" si="29"/>
        <v>119.1</v>
      </c>
      <c r="O93" s="33">
        <f t="shared" si="29"/>
        <v>119.3</v>
      </c>
      <c r="P93" s="34">
        <f t="shared" si="34"/>
        <v>119.1</v>
      </c>
      <c r="Q93" s="34">
        <f t="shared" si="34"/>
        <v>119.10666666666665</v>
      </c>
      <c r="R93" s="34">
        <f t="shared" si="34"/>
        <v>119.11333333333333</v>
      </c>
      <c r="S93" s="34">
        <f t="shared" si="34"/>
        <v>119.11999999999999</v>
      </c>
      <c r="T93" s="34">
        <f t="shared" si="34"/>
        <v>119.12666666666667</v>
      </c>
      <c r="U93" s="34">
        <f t="shared" si="34"/>
        <v>119.13333333333333</v>
      </c>
      <c r="V93" s="34">
        <f t="shared" si="34"/>
        <v>119.14</v>
      </c>
      <c r="W93" s="34">
        <f t="shared" si="34"/>
        <v>119.14666666666666</v>
      </c>
      <c r="X93" s="34">
        <f t="shared" si="34"/>
        <v>119.15333333333332</v>
      </c>
      <c r="Y93" s="34">
        <f t="shared" si="34"/>
        <v>119.16</v>
      </c>
      <c r="Z93" s="34">
        <f t="shared" si="34"/>
        <v>119.16666666666666</v>
      </c>
      <c r="AA93" s="34">
        <f t="shared" si="34"/>
        <v>119.17333333333333</v>
      </c>
      <c r="AB93" s="34">
        <f t="shared" si="34"/>
        <v>119.17999999999999</v>
      </c>
      <c r="AC93" s="34">
        <f t="shared" si="34"/>
        <v>119.18666666666667</v>
      </c>
      <c r="AD93" s="34">
        <f t="shared" si="34"/>
        <v>119.19333333333333</v>
      </c>
      <c r="AE93" s="34">
        <f t="shared" si="34"/>
        <v>119.19999999999999</v>
      </c>
      <c r="AF93" s="34">
        <f t="shared" si="33"/>
        <v>119.20666666666666</v>
      </c>
      <c r="AG93" s="34">
        <f t="shared" si="33"/>
        <v>119.21333333333332</v>
      </c>
      <c r="AH93" s="34">
        <f t="shared" si="33"/>
        <v>119.22</v>
      </c>
      <c r="AI93" s="34">
        <f t="shared" si="33"/>
        <v>119.22666666666666</v>
      </c>
      <c r="AJ93" s="34">
        <f t="shared" si="33"/>
        <v>119.23333333333333</v>
      </c>
      <c r="AK93" s="34">
        <f t="shared" si="33"/>
        <v>119.24</v>
      </c>
      <c r="AL93" s="34">
        <f t="shared" si="33"/>
        <v>119.24666666666667</v>
      </c>
      <c r="AM93" s="34">
        <f t="shared" si="33"/>
        <v>119.25333333333333</v>
      </c>
      <c r="AN93" s="34">
        <f t="shared" si="33"/>
        <v>119.25999999999999</v>
      </c>
      <c r="AO93" s="34">
        <f t="shared" si="33"/>
        <v>119.26666666666667</v>
      </c>
      <c r="AP93" s="34">
        <f t="shared" si="33"/>
        <v>119.27333333333333</v>
      </c>
      <c r="AQ93" s="34">
        <f t="shared" si="33"/>
        <v>119.28</v>
      </c>
      <c r="AR93" s="34">
        <f t="shared" si="33"/>
        <v>119.28666666666666</v>
      </c>
      <c r="AS93" s="34">
        <f t="shared" si="33"/>
        <v>119.29333333333334</v>
      </c>
      <c r="AT93" s="34">
        <f t="shared" si="33"/>
        <v>119.3</v>
      </c>
    </row>
    <row r="94" spans="1:46" x14ac:dyDescent="0.75">
      <c r="A94" s="17">
        <f t="shared" si="27"/>
        <v>12</v>
      </c>
      <c r="B94" s="17">
        <f t="shared" si="32"/>
        <v>2023</v>
      </c>
      <c r="C94" s="29">
        <v>31</v>
      </c>
      <c r="D94" s="30">
        <v>45261</v>
      </c>
      <c r="E94" s="38">
        <v>118.9</v>
      </c>
      <c r="G94" s="39">
        <f t="shared" si="31"/>
        <v>1.6849199663016247E-3</v>
      </c>
      <c r="H94" s="39">
        <f t="shared" si="14"/>
        <v>5.9221658206430015E-3</v>
      </c>
      <c r="I94" s="32">
        <f>AVERAGE(H83:H94)</f>
        <v>5.5231519286016502E-2</v>
      </c>
      <c r="J94" s="21"/>
      <c r="L94" s="30">
        <f t="shared" si="25"/>
        <v>45170</v>
      </c>
      <c r="M94" s="30">
        <f t="shared" si="26"/>
        <v>45200</v>
      </c>
      <c r="N94" s="33">
        <f t="shared" si="29"/>
        <v>119.3</v>
      </c>
      <c r="O94" s="33">
        <f t="shared" si="29"/>
        <v>119.2</v>
      </c>
      <c r="P94" s="34">
        <f t="shared" si="34"/>
        <v>119.3</v>
      </c>
      <c r="Q94" s="34">
        <f t="shared" si="34"/>
        <v>119.29677419354839</v>
      </c>
      <c r="R94" s="34">
        <f t="shared" si="34"/>
        <v>119.29354838709678</v>
      </c>
      <c r="S94" s="34">
        <f t="shared" si="34"/>
        <v>119.29032258064515</v>
      </c>
      <c r="T94" s="34">
        <f t="shared" si="34"/>
        <v>119.28709677419354</v>
      </c>
      <c r="U94" s="34">
        <f t="shared" si="34"/>
        <v>119.28387096774193</v>
      </c>
      <c r="V94" s="34">
        <f t="shared" si="34"/>
        <v>119.28064516129032</v>
      </c>
      <c r="W94" s="34">
        <f t="shared" si="34"/>
        <v>119.27741935483871</v>
      </c>
      <c r="X94" s="34">
        <f t="shared" si="34"/>
        <v>119.27419354838709</v>
      </c>
      <c r="Y94" s="34">
        <f t="shared" si="34"/>
        <v>119.27096774193548</v>
      </c>
      <c r="Z94" s="34">
        <f t="shared" si="34"/>
        <v>119.26774193548387</v>
      </c>
      <c r="AA94" s="34">
        <f t="shared" si="34"/>
        <v>119.26451612903226</v>
      </c>
      <c r="AB94" s="34">
        <f t="shared" si="34"/>
        <v>119.26129032258065</v>
      </c>
      <c r="AC94" s="34">
        <f t="shared" si="34"/>
        <v>119.25806451612902</v>
      </c>
      <c r="AD94" s="34">
        <f t="shared" si="34"/>
        <v>119.25483870967741</v>
      </c>
      <c r="AE94" s="34">
        <f t="shared" si="34"/>
        <v>119.2516129032258</v>
      </c>
      <c r="AF94" s="34">
        <f t="shared" si="33"/>
        <v>119.2483870967742</v>
      </c>
      <c r="AG94" s="34">
        <f t="shared" si="33"/>
        <v>119.24516129032259</v>
      </c>
      <c r="AH94" s="34">
        <f t="shared" si="33"/>
        <v>119.24193548387098</v>
      </c>
      <c r="AI94" s="34">
        <f t="shared" si="33"/>
        <v>119.23870967741935</v>
      </c>
      <c r="AJ94" s="34">
        <f t="shared" si="33"/>
        <v>119.23548387096774</v>
      </c>
      <c r="AK94" s="34">
        <f t="shared" si="33"/>
        <v>119.23225806451613</v>
      </c>
      <c r="AL94" s="34">
        <f t="shared" si="33"/>
        <v>119.22903225806452</v>
      </c>
      <c r="AM94" s="34">
        <f t="shared" si="33"/>
        <v>119.22580645161291</v>
      </c>
      <c r="AN94" s="34">
        <f t="shared" si="33"/>
        <v>119.22258064516129</v>
      </c>
      <c r="AO94" s="34">
        <f t="shared" si="33"/>
        <v>119.21935483870968</v>
      </c>
      <c r="AP94" s="34">
        <f t="shared" si="33"/>
        <v>119.21612903225807</v>
      </c>
      <c r="AQ94" s="34">
        <f t="shared" si="33"/>
        <v>119.21290322580646</v>
      </c>
      <c r="AR94" s="34">
        <f t="shared" si="33"/>
        <v>119.20967741935485</v>
      </c>
      <c r="AS94" s="34">
        <f t="shared" si="33"/>
        <v>119.20645161290322</v>
      </c>
      <c r="AT94" s="34">
        <f t="shared" si="33"/>
        <v>119.20322580645161</v>
      </c>
    </row>
    <row r="95" spans="1:46" x14ac:dyDescent="0.75">
      <c r="A95" s="17">
        <f t="shared" si="27"/>
        <v>1</v>
      </c>
      <c r="B95" s="23">
        <f t="shared" si="32"/>
        <v>2024</v>
      </c>
      <c r="C95" s="24">
        <v>31</v>
      </c>
      <c r="D95" s="25">
        <v>45292</v>
      </c>
      <c r="E95" s="26">
        <v>119.3</v>
      </c>
      <c r="G95" s="35">
        <f t="shared" si="31"/>
        <v>3.3641715727501386E-3</v>
      </c>
      <c r="H95" s="35">
        <f t="shared" si="14"/>
        <v>8.4530853761623E-3</v>
      </c>
      <c r="I95" s="35"/>
      <c r="J95" s="21"/>
      <c r="L95" s="25">
        <f t="shared" si="25"/>
        <v>45200</v>
      </c>
      <c r="M95" s="25">
        <f t="shared" si="26"/>
        <v>45231</v>
      </c>
      <c r="N95" s="27">
        <f t="shared" si="29"/>
        <v>119.2</v>
      </c>
      <c r="O95" s="27">
        <f t="shared" si="29"/>
        <v>118.7</v>
      </c>
      <c r="P95" s="28">
        <f t="shared" si="34"/>
        <v>119.2</v>
      </c>
      <c r="Q95" s="28">
        <f t="shared" si="34"/>
        <v>119.18387096774194</v>
      </c>
      <c r="R95" s="28">
        <f t="shared" si="34"/>
        <v>119.16774193548387</v>
      </c>
      <c r="S95" s="28">
        <f t="shared" si="34"/>
        <v>119.15161290322581</v>
      </c>
      <c r="T95" s="28">
        <f t="shared" si="34"/>
        <v>119.13548387096775</v>
      </c>
      <c r="U95" s="28">
        <f t="shared" si="34"/>
        <v>119.11935483870968</v>
      </c>
      <c r="V95" s="28">
        <f t="shared" si="34"/>
        <v>119.10322580645162</v>
      </c>
      <c r="W95" s="28">
        <f t="shared" si="34"/>
        <v>119.08709677419355</v>
      </c>
      <c r="X95" s="28">
        <f t="shared" si="34"/>
        <v>119.07096774193549</v>
      </c>
      <c r="Y95" s="28">
        <f t="shared" si="34"/>
        <v>119.05483870967743</v>
      </c>
      <c r="Z95" s="28">
        <f t="shared" si="34"/>
        <v>119.03870967741936</v>
      </c>
      <c r="AA95" s="28">
        <f t="shared" si="34"/>
        <v>119.0225806451613</v>
      </c>
      <c r="AB95" s="28">
        <f t="shared" si="34"/>
        <v>119.00645161290323</v>
      </c>
      <c r="AC95" s="28">
        <f t="shared" si="34"/>
        <v>118.99032258064517</v>
      </c>
      <c r="AD95" s="28">
        <f t="shared" si="34"/>
        <v>118.97419354838711</v>
      </c>
      <c r="AE95" s="28">
        <f t="shared" si="34"/>
        <v>118.95806451612904</v>
      </c>
      <c r="AF95" s="28">
        <f t="shared" si="33"/>
        <v>118.94193548387096</v>
      </c>
      <c r="AG95" s="28">
        <f t="shared" si="33"/>
        <v>118.9258064516129</v>
      </c>
      <c r="AH95" s="28">
        <f t="shared" si="33"/>
        <v>118.90967741935484</v>
      </c>
      <c r="AI95" s="28">
        <f t="shared" si="33"/>
        <v>118.89354838709677</v>
      </c>
      <c r="AJ95" s="28">
        <f t="shared" si="33"/>
        <v>118.87741935483871</v>
      </c>
      <c r="AK95" s="28">
        <f t="shared" si="33"/>
        <v>118.86129032258064</v>
      </c>
      <c r="AL95" s="28">
        <f t="shared" si="33"/>
        <v>118.84516129032258</v>
      </c>
      <c r="AM95" s="28">
        <f t="shared" si="33"/>
        <v>118.82903225806452</v>
      </c>
      <c r="AN95" s="28">
        <f t="shared" si="33"/>
        <v>118.81290322580645</v>
      </c>
      <c r="AO95" s="28">
        <f t="shared" si="33"/>
        <v>118.79677419354839</v>
      </c>
      <c r="AP95" s="28">
        <f t="shared" si="33"/>
        <v>118.78064516129032</v>
      </c>
      <c r="AQ95" s="28">
        <f t="shared" si="33"/>
        <v>118.76451612903226</v>
      </c>
      <c r="AR95" s="28">
        <f t="shared" si="33"/>
        <v>118.7483870967742</v>
      </c>
      <c r="AS95" s="28">
        <f t="shared" si="33"/>
        <v>118.73225806451613</v>
      </c>
      <c r="AT95" s="28">
        <f t="shared" si="33"/>
        <v>118.71612903225807</v>
      </c>
    </row>
    <row r="96" spans="1:46" x14ac:dyDescent="0.75">
      <c r="A96" s="17">
        <f t="shared" si="27"/>
        <v>2</v>
      </c>
      <c r="B96" s="17">
        <f t="shared" si="32"/>
        <v>2024</v>
      </c>
      <c r="C96" s="29">
        <v>28</v>
      </c>
      <c r="D96" s="30">
        <v>45323</v>
      </c>
      <c r="E96" s="31">
        <v>119.3</v>
      </c>
      <c r="G96" s="39">
        <f t="shared" si="31"/>
        <v>0</v>
      </c>
      <c r="H96" s="39">
        <f t="shared" si="14"/>
        <v>6.7510548523206509E-3</v>
      </c>
      <c r="I96" s="39"/>
      <c r="J96" s="21"/>
      <c r="L96" s="30">
        <f t="shared" si="25"/>
        <v>45231</v>
      </c>
      <c r="M96" s="30">
        <f t="shared" si="26"/>
        <v>45261</v>
      </c>
      <c r="N96" s="33">
        <f t="shared" si="29"/>
        <v>118.7</v>
      </c>
      <c r="O96" s="33">
        <f t="shared" si="29"/>
        <v>118.9</v>
      </c>
      <c r="P96" s="34">
        <f t="shared" si="34"/>
        <v>118.7</v>
      </c>
      <c r="Q96" s="34">
        <f t="shared" si="34"/>
        <v>118.70714285714286</v>
      </c>
      <c r="R96" s="34">
        <f t="shared" si="34"/>
        <v>118.71428571428572</v>
      </c>
      <c r="S96" s="34">
        <f t="shared" si="34"/>
        <v>118.72142857142858</v>
      </c>
      <c r="T96" s="34">
        <f t="shared" si="34"/>
        <v>118.72857142857143</v>
      </c>
      <c r="U96" s="34">
        <f t="shared" si="34"/>
        <v>118.73571428571429</v>
      </c>
      <c r="V96" s="34">
        <f t="shared" si="34"/>
        <v>118.74285714285715</v>
      </c>
      <c r="W96" s="34">
        <f t="shared" si="34"/>
        <v>118.75</v>
      </c>
      <c r="X96" s="34">
        <f t="shared" si="34"/>
        <v>118.75714285714287</v>
      </c>
      <c r="Y96" s="34">
        <f t="shared" si="34"/>
        <v>118.76428571428572</v>
      </c>
      <c r="Z96" s="34">
        <f t="shared" si="34"/>
        <v>118.77142857142857</v>
      </c>
      <c r="AA96" s="34">
        <f t="shared" si="34"/>
        <v>118.77857142857144</v>
      </c>
      <c r="AB96" s="34">
        <f t="shared" si="34"/>
        <v>118.78571428571429</v>
      </c>
      <c r="AC96" s="34">
        <f t="shared" si="34"/>
        <v>118.79285714285714</v>
      </c>
      <c r="AD96" s="34">
        <f t="shared" si="34"/>
        <v>118.80000000000001</v>
      </c>
      <c r="AE96" s="34">
        <f t="shared" si="34"/>
        <v>118.80714285714286</v>
      </c>
      <c r="AF96" s="34">
        <f t="shared" si="33"/>
        <v>118.81428571428572</v>
      </c>
      <c r="AG96" s="34">
        <f t="shared" si="33"/>
        <v>118.82142857142857</v>
      </c>
      <c r="AH96" s="34">
        <f t="shared" si="33"/>
        <v>118.82857142857144</v>
      </c>
      <c r="AI96" s="34">
        <f t="shared" si="33"/>
        <v>118.83571428571429</v>
      </c>
      <c r="AJ96" s="34">
        <f t="shared" si="33"/>
        <v>118.84285714285714</v>
      </c>
      <c r="AK96" s="34">
        <f t="shared" si="33"/>
        <v>118.85000000000001</v>
      </c>
      <c r="AL96" s="34">
        <f t="shared" si="33"/>
        <v>118.85714285714286</v>
      </c>
      <c r="AM96" s="34">
        <f t="shared" si="33"/>
        <v>118.86428571428571</v>
      </c>
      <c r="AN96" s="34">
        <f t="shared" si="33"/>
        <v>118.87142857142858</v>
      </c>
      <c r="AO96" s="34">
        <f t="shared" si="33"/>
        <v>118.87857142857143</v>
      </c>
      <c r="AP96" s="34">
        <f t="shared" si="33"/>
        <v>118.88571428571429</v>
      </c>
      <c r="AQ96" s="34">
        <f t="shared" si="33"/>
        <v>118.89285714285715</v>
      </c>
      <c r="AR96" s="34">
        <f t="shared" si="33"/>
        <v>118.9</v>
      </c>
      <c r="AS96" s="34">
        <f t="shared" si="33"/>
        <v>118.90714285714286</v>
      </c>
      <c r="AT96" s="34">
        <f t="shared" si="33"/>
        <v>118.91428571428573</v>
      </c>
    </row>
    <row r="97" spans="1:46" x14ac:dyDescent="0.75">
      <c r="A97" s="17">
        <f t="shared" si="27"/>
        <v>3</v>
      </c>
      <c r="B97" s="17">
        <f t="shared" si="32"/>
        <v>2024</v>
      </c>
      <c r="C97" s="29">
        <v>31</v>
      </c>
      <c r="D97" s="30">
        <v>45352</v>
      </c>
      <c r="E97" s="31">
        <v>119.4</v>
      </c>
      <c r="G97" s="32">
        <f t="shared" si="31"/>
        <v>8.3822296730937573E-4</v>
      </c>
      <c r="H97" s="32">
        <f t="shared" si="14"/>
        <v>1.1864406779661066E-2</v>
      </c>
      <c r="I97" s="32"/>
      <c r="J97" s="21"/>
      <c r="L97" s="30">
        <f t="shared" si="25"/>
        <v>45261</v>
      </c>
      <c r="M97" s="30">
        <f t="shared" si="26"/>
        <v>45292</v>
      </c>
      <c r="N97" s="33">
        <f t="shared" si="29"/>
        <v>118.9</v>
      </c>
      <c r="O97" s="33">
        <f t="shared" si="29"/>
        <v>119.3</v>
      </c>
      <c r="P97" s="34">
        <f t="shared" si="34"/>
        <v>118.9</v>
      </c>
      <c r="Q97" s="34">
        <f t="shared" si="34"/>
        <v>118.91290322580646</v>
      </c>
      <c r="R97" s="34">
        <f t="shared" si="34"/>
        <v>118.92580645161291</v>
      </c>
      <c r="S97" s="34">
        <f t="shared" si="34"/>
        <v>118.93870967741935</v>
      </c>
      <c r="T97" s="34">
        <f t="shared" si="34"/>
        <v>118.95161290322581</v>
      </c>
      <c r="U97" s="34">
        <f t="shared" si="34"/>
        <v>118.96451612903226</v>
      </c>
      <c r="V97" s="34">
        <f t="shared" si="34"/>
        <v>118.97741935483872</v>
      </c>
      <c r="W97" s="34">
        <f t="shared" si="34"/>
        <v>118.99032258064517</v>
      </c>
      <c r="X97" s="34">
        <f t="shared" si="34"/>
        <v>119.00322580645161</v>
      </c>
      <c r="Y97" s="34">
        <f t="shared" si="34"/>
        <v>119.01612903225806</v>
      </c>
      <c r="Z97" s="34">
        <f t="shared" si="34"/>
        <v>119.02903225806452</v>
      </c>
      <c r="AA97" s="34">
        <f t="shared" si="34"/>
        <v>119.04193548387097</v>
      </c>
      <c r="AB97" s="34">
        <f t="shared" si="34"/>
        <v>119.05483870967743</v>
      </c>
      <c r="AC97" s="34">
        <f t="shared" si="34"/>
        <v>119.06774193548387</v>
      </c>
      <c r="AD97" s="34">
        <f t="shared" si="34"/>
        <v>119.08064516129032</v>
      </c>
      <c r="AE97" s="34">
        <f t="shared" si="34"/>
        <v>119.09354838709677</v>
      </c>
      <c r="AF97" s="34">
        <f t="shared" si="33"/>
        <v>119.10645161290323</v>
      </c>
      <c r="AG97" s="34">
        <f t="shared" si="33"/>
        <v>119.11935483870968</v>
      </c>
      <c r="AH97" s="34">
        <f t="shared" si="33"/>
        <v>119.13225806451614</v>
      </c>
      <c r="AI97" s="34">
        <f t="shared" si="33"/>
        <v>119.14516129032258</v>
      </c>
      <c r="AJ97" s="34">
        <f t="shared" si="33"/>
        <v>119.15806451612903</v>
      </c>
      <c r="AK97" s="34">
        <f t="shared" si="33"/>
        <v>119.17096774193548</v>
      </c>
      <c r="AL97" s="34">
        <f t="shared" si="33"/>
        <v>119.18387096774194</v>
      </c>
      <c r="AM97" s="34">
        <f t="shared" si="33"/>
        <v>119.19677419354839</v>
      </c>
      <c r="AN97" s="34">
        <f t="shared" si="33"/>
        <v>119.20967741935483</v>
      </c>
      <c r="AO97" s="34">
        <f t="shared" si="33"/>
        <v>119.22258064516129</v>
      </c>
      <c r="AP97" s="34">
        <f t="shared" si="33"/>
        <v>119.23548387096774</v>
      </c>
      <c r="AQ97" s="34">
        <f t="shared" si="33"/>
        <v>119.2483870967742</v>
      </c>
      <c r="AR97" s="34">
        <f t="shared" si="33"/>
        <v>119.26129032258065</v>
      </c>
      <c r="AS97" s="34">
        <f t="shared" si="33"/>
        <v>119.27419354838709</v>
      </c>
      <c r="AT97" s="34">
        <f t="shared" si="33"/>
        <v>119.28709677419354</v>
      </c>
    </row>
    <row r="98" spans="1:46" x14ac:dyDescent="0.75">
      <c r="A98" s="17">
        <f t="shared" si="27"/>
        <v>4</v>
      </c>
      <c r="B98" s="17">
        <f t="shared" si="32"/>
        <v>2024</v>
      </c>
      <c r="C98" s="29">
        <v>30</v>
      </c>
      <c r="D98" s="30">
        <v>45383</v>
      </c>
      <c r="E98" s="31">
        <v>119.3</v>
      </c>
      <c r="G98" s="32">
        <f t="shared" si="31"/>
        <v>-8.3752093802352194E-4</v>
      </c>
      <c r="H98" s="32">
        <f t="shared" si="14"/>
        <v>7.6013513513512789E-3</v>
      </c>
      <c r="I98" s="32"/>
      <c r="J98" s="21"/>
      <c r="L98" s="30">
        <f t="shared" si="25"/>
        <v>45292</v>
      </c>
      <c r="M98" s="30">
        <f t="shared" si="26"/>
        <v>45323</v>
      </c>
      <c r="N98" s="33">
        <f t="shared" si="29"/>
        <v>119.3</v>
      </c>
      <c r="O98" s="33">
        <f t="shared" si="29"/>
        <v>119.3</v>
      </c>
      <c r="P98" s="34">
        <f t="shared" si="34"/>
        <v>119.3</v>
      </c>
      <c r="Q98" s="34">
        <f t="shared" si="34"/>
        <v>119.3</v>
      </c>
      <c r="R98" s="34">
        <f t="shared" si="34"/>
        <v>119.3</v>
      </c>
      <c r="S98" s="34">
        <f t="shared" si="34"/>
        <v>119.3</v>
      </c>
      <c r="T98" s="34">
        <f t="shared" si="34"/>
        <v>119.3</v>
      </c>
      <c r="U98" s="34">
        <f t="shared" si="34"/>
        <v>119.3</v>
      </c>
      <c r="V98" s="34">
        <f t="shared" si="34"/>
        <v>119.3</v>
      </c>
      <c r="W98" s="34">
        <f t="shared" si="34"/>
        <v>119.3</v>
      </c>
      <c r="X98" s="34">
        <f t="shared" si="34"/>
        <v>119.3</v>
      </c>
      <c r="Y98" s="34">
        <f t="shared" si="34"/>
        <v>119.3</v>
      </c>
      <c r="Z98" s="34">
        <f t="shared" si="34"/>
        <v>119.3</v>
      </c>
      <c r="AA98" s="34">
        <f t="shared" si="34"/>
        <v>119.3</v>
      </c>
      <c r="AB98" s="34">
        <f t="shared" si="34"/>
        <v>119.3</v>
      </c>
      <c r="AC98" s="34">
        <f t="shared" si="34"/>
        <v>119.3</v>
      </c>
      <c r="AD98" s="34">
        <f t="shared" si="34"/>
        <v>119.3</v>
      </c>
      <c r="AE98" s="34">
        <f t="shared" si="34"/>
        <v>119.3</v>
      </c>
      <c r="AF98" s="34">
        <f t="shared" si="33"/>
        <v>119.3</v>
      </c>
      <c r="AG98" s="34">
        <f t="shared" si="33"/>
        <v>119.3</v>
      </c>
      <c r="AH98" s="34">
        <f t="shared" si="33"/>
        <v>119.3</v>
      </c>
      <c r="AI98" s="34">
        <f t="shared" si="33"/>
        <v>119.3</v>
      </c>
      <c r="AJ98" s="34">
        <f t="shared" si="33"/>
        <v>119.3</v>
      </c>
      <c r="AK98" s="34">
        <f t="shared" si="33"/>
        <v>119.3</v>
      </c>
      <c r="AL98" s="34">
        <f t="shared" si="33"/>
        <v>119.3</v>
      </c>
      <c r="AM98" s="34">
        <f t="shared" si="33"/>
        <v>119.3</v>
      </c>
      <c r="AN98" s="34">
        <f t="shared" si="33"/>
        <v>119.3</v>
      </c>
      <c r="AO98" s="34">
        <f t="shared" si="33"/>
        <v>119.3</v>
      </c>
      <c r="AP98" s="34">
        <f t="shared" si="33"/>
        <v>119.3</v>
      </c>
      <c r="AQ98" s="34">
        <f t="shared" si="33"/>
        <v>119.3</v>
      </c>
      <c r="AR98" s="34">
        <f t="shared" si="33"/>
        <v>119.3</v>
      </c>
      <c r="AS98" s="34">
        <f t="shared" si="33"/>
        <v>119.3</v>
      </c>
      <c r="AT98" s="34">
        <f t="shared" si="33"/>
        <v>119.3</v>
      </c>
    </row>
    <row r="99" spans="1:46" x14ac:dyDescent="0.75">
      <c r="A99" s="17">
        <f t="shared" si="27"/>
        <v>5</v>
      </c>
      <c r="B99" s="17">
        <f t="shared" si="32"/>
        <v>2024</v>
      </c>
      <c r="C99" s="29">
        <v>31</v>
      </c>
      <c r="D99" s="30">
        <v>45413</v>
      </c>
      <c r="E99" s="31">
        <v>119.5</v>
      </c>
      <c r="G99" s="32">
        <f t="shared" si="31"/>
        <v>1.6764459346186324E-3</v>
      </c>
      <c r="H99" s="32">
        <f t="shared" si="14"/>
        <v>7.5885328836425439E-3</v>
      </c>
      <c r="I99" s="32"/>
      <c r="J99" s="21"/>
      <c r="L99" s="30">
        <f t="shared" si="25"/>
        <v>45323</v>
      </c>
      <c r="M99" s="30">
        <f t="shared" si="26"/>
        <v>45352</v>
      </c>
      <c r="N99" s="33">
        <f t="shared" si="29"/>
        <v>119.3</v>
      </c>
      <c r="O99" s="33">
        <f t="shared" si="29"/>
        <v>119.4</v>
      </c>
      <c r="P99" s="34">
        <f t="shared" si="34"/>
        <v>119.3</v>
      </c>
      <c r="Q99" s="34">
        <f t="shared" si="34"/>
        <v>119.30322580645161</v>
      </c>
      <c r="R99" s="34">
        <f t="shared" si="34"/>
        <v>119.30645161290322</v>
      </c>
      <c r="S99" s="34">
        <f t="shared" si="34"/>
        <v>119.30967741935484</v>
      </c>
      <c r="T99" s="34">
        <f t="shared" si="34"/>
        <v>119.31290322580645</v>
      </c>
      <c r="U99" s="34">
        <f t="shared" si="34"/>
        <v>119.31612903225806</v>
      </c>
      <c r="V99" s="34">
        <f t="shared" si="34"/>
        <v>119.31935483870967</v>
      </c>
      <c r="W99" s="34">
        <f t="shared" si="34"/>
        <v>119.3225806451613</v>
      </c>
      <c r="X99" s="34">
        <f t="shared" si="34"/>
        <v>119.32580645161291</v>
      </c>
      <c r="Y99" s="34">
        <f t="shared" si="34"/>
        <v>119.32903225806452</v>
      </c>
      <c r="Z99" s="34">
        <f t="shared" si="34"/>
        <v>119.33225806451613</v>
      </c>
      <c r="AA99" s="34">
        <f t="shared" si="34"/>
        <v>119.33548387096774</v>
      </c>
      <c r="AB99" s="34">
        <f t="shared" si="34"/>
        <v>119.33870967741936</v>
      </c>
      <c r="AC99" s="34">
        <f t="shared" si="34"/>
        <v>119.34193548387097</v>
      </c>
      <c r="AD99" s="34">
        <f t="shared" si="34"/>
        <v>119.34516129032258</v>
      </c>
      <c r="AE99" s="34">
        <f t="shared" si="34"/>
        <v>119.34838709677419</v>
      </c>
      <c r="AF99" s="34">
        <f t="shared" si="33"/>
        <v>119.35161290322581</v>
      </c>
      <c r="AG99" s="34">
        <f t="shared" si="33"/>
        <v>119.35483870967742</v>
      </c>
      <c r="AH99" s="34">
        <f t="shared" si="33"/>
        <v>119.35806451612903</v>
      </c>
      <c r="AI99" s="34">
        <f t="shared" si="33"/>
        <v>119.36129032258064</v>
      </c>
      <c r="AJ99" s="34">
        <f t="shared" si="33"/>
        <v>119.36451612903227</v>
      </c>
      <c r="AK99" s="34">
        <f t="shared" si="33"/>
        <v>119.36774193548388</v>
      </c>
      <c r="AL99" s="34">
        <f t="shared" si="33"/>
        <v>119.37096774193549</v>
      </c>
      <c r="AM99" s="34">
        <f t="shared" si="33"/>
        <v>119.3741935483871</v>
      </c>
      <c r="AN99" s="34">
        <f t="shared" si="33"/>
        <v>119.37741935483871</v>
      </c>
      <c r="AO99" s="34">
        <f t="shared" si="33"/>
        <v>119.38064516129033</v>
      </c>
      <c r="AP99" s="34">
        <f t="shared" si="33"/>
        <v>119.38387096774194</v>
      </c>
      <c r="AQ99" s="34">
        <f t="shared" si="33"/>
        <v>119.38709677419355</v>
      </c>
      <c r="AR99" s="34">
        <f t="shared" si="33"/>
        <v>119.39032258064516</v>
      </c>
      <c r="AS99" s="34">
        <f t="shared" si="33"/>
        <v>119.39354838709679</v>
      </c>
      <c r="AT99" s="34">
        <f t="shared" si="33"/>
        <v>119.3967741935484</v>
      </c>
    </row>
    <row r="100" spans="1:46" x14ac:dyDescent="0.75">
      <c r="A100" s="17">
        <f t="shared" si="27"/>
        <v>6</v>
      </c>
      <c r="B100" s="17">
        <f t="shared" si="32"/>
        <v>2024</v>
      </c>
      <c r="C100" s="29">
        <v>30</v>
      </c>
      <c r="D100" s="30">
        <v>45444</v>
      </c>
      <c r="E100" s="31">
        <v>119.5</v>
      </c>
      <c r="G100" s="32">
        <f t="shared" si="31"/>
        <v>0</v>
      </c>
      <c r="H100" s="32">
        <f t="shared" ref="H100:H163" si="35">(E100-E88)/E88</f>
        <v>7.5885328836425439E-3</v>
      </c>
      <c r="I100" s="32"/>
      <c r="J100" s="21"/>
      <c r="L100" s="30">
        <f t="shared" si="25"/>
        <v>45352</v>
      </c>
      <c r="M100" s="30">
        <f t="shared" si="26"/>
        <v>45383</v>
      </c>
      <c r="N100" s="33">
        <f t="shared" si="29"/>
        <v>119.4</v>
      </c>
      <c r="O100" s="33">
        <f t="shared" si="29"/>
        <v>119.3</v>
      </c>
      <c r="P100" s="34">
        <f t="shared" si="34"/>
        <v>119.4</v>
      </c>
      <c r="Q100" s="34">
        <f t="shared" si="34"/>
        <v>119.39666666666668</v>
      </c>
      <c r="R100" s="34">
        <f t="shared" si="34"/>
        <v>119.39333333333335</v>
      </c>
      <c r="S100" s="34">
        <f t="shared" si="34"/>
        <v>119.39</v>
      </c>
      <c r="T100" s="34">
        <f t="shared" si="34"/>
        <v>119.38666666666667</v>
      </c>
      <c r="U100" s="34">
        <f t="shared" si="34"/>
        <v>119.38333333333334</v>
      </c>
      <c r="V100" s="34">
        <f t="shared" si="34"/>
        <v>119.38000000000001</v>
      </c>
      <c r="W100" s="34">
        <f t="shared" si="34"/>
        <v>119.37666666666667</v>
      </c>
      <c r="X100" s="34">
        <f t="shared" si="34"/>
        <v>119.37333333333333</v>
      </c>
      <c r="Y100" s="34">
        <f t="shared" si="34"/>
        <v>119.37</v>
      </c>
      <c r="Z100" s="34">
        <f t="shared" si="34"/>
        <v>119.36666666666667</v>
      </c>
      <c r="AA100" s="34">
        <f t="shared" si="34"/>
        <v>119.36333333333333</v>
      </c>
      <c r="AB100" s="34">
        <f t="shared" si="34"/>
        <v>119.36</v>
      </c>
      <c r="AC100" s="34">
        <f t="shared" si="34"/>
        <v>119.35666666666667</v>
      </c>
      <c r="AD100" s="34">
        <f t="shared" si="34"/>
        <v>119.35333333333334</v>
      </c>
      <c r="AE100" s="34">
        <f t="shared" si="34"/>
        <v>119.35</v>
      </c>
      <c r="AF100" s="34">
        <f t="shared" si="33"/>
        <v>119.34666666666666</v>
      </c>
      <c r="AG100" s="34">
        <f t="shared" si="33"/>
        <v>119.34333333333333</v>
      </c>
      <c r="AH100" s="34">
        <f t="shared" si="33"/>
        <v>119.34</v>
      </c>
      <c r="AI100" s="34">
        <f t="shared" si="33"/>
        <v>119.33666666666667</v>
      </c>
      <c r="AJ100" s="34">
        <f t="shared" si="33"/>
        <v>119.33333333333333</v>
      </c>
      <c r="AK100" s="34">
        <f t="shared" si="33"/>
        <v>119.33</v>
      </c>
      <c r="AL100" s="34">
        <f t="shared" si="33"/>
        <v>119.32666666666667</v>
      </c>
      <c r="AM100" s="34">
        <f t="shared" si="33"/>
        <v>119.32333333333334</v>
      </c>
      <c r="AN100" s="34">
        <f t="shared" si="33"/>
        <v>119.32</v>
      </c>
      <c r="AO100" s="34">
        <f t="shared" si="33"/>
        <v>119.31666666666666</v>
      </c>
      <c r="AP100" s="34">
        <f t="shared" si="33"/>
        <v>119.31333333333333</v>
      </c>
      <c r="AQ100" s="34">
        <f t="shared" si="33"/>
        <v>119.31</v>
      </c>
      <c r="AR100" s="34">
        <f t="shared" si="33"/>
        <v>119.30666666666666</v>
      </c>
      <c r="AS100" s="34">
        <f t="shared" si="33"/>
        <v>119.30333333333333</v>
      </c>
      <c r="AT100" s="34">
        <f t="shared" si="33"/>
        <v>119.3</v>
      </c>
    </row>
    <row r="101" spans="1:46" x14ac:dyDescent="0.75">
      <c r="A101" s="17">
        <f t="shared" si="27"/>
        <v>7</v>
      </c>
      <c r="B101" s="17">
        <f t="shared" si="32"/>
        <v>2024</v>
      </c>
      <c r="C101" s="29">
        <v>31</v>
      </c>
      <c r="D101" s="30">
        <v>45474</v>
      </c>
      <c r="E101" s="31">
        <v>120</v>
      </c>
      <c r="G101" s="32">
        <f t="shared" si="31"/>
        <v>4.1841004184100415E-3</v>
      </c>
      <c r="H101" s="32">
        <f t="shared" si="35"/>
        <v>1.095197978096038E-2</v>
      </c>
      <c r="I101" s="32"/>
      <c r="J101" s="21"/>
      <c r="L101" s="30">
        <f t="shared" si="25"/>
        <v>45383</v>
      </c>
      <c r="M101" s="30">
        <f t="shared" si="26"/>
        <v>45413</v>
      </c>
      <c r="N101" s="33">
        <f t="shared" si="29"/>
        <v>119.3</v>
      </c>
      <c r="O101" s="33">
        <f t="shared" si="29"/>
        <v>119.5</v>
      </c>
      <c r="P101" s="34">
        <f t="shared" si="34"/>
        <v>119.3</v>
      </c>
      <c r="Q101" s="34">
        <f t="shared" si="34"/>
        <v>119.30645161290322</v>
      </c>
      <c r="R101" s="34">
        <f t="shared" si="34"/>
        <v>119.31290322580645</v>
      </c>
      <c r="S101" s="34">
        <f t="shared" si="34"/>
        <v>119.31935483870967</v>
      </c>
      <c r="T101" s="34">
        <f t="shared" si="34"/>
        <v>119.32580645161291</v>
      </c>
      <c r="U101" s="34">
        <f t="shared" si="34"/>
        <v>119.33225806451613</v>
      </c>
      <c r="V101" s="34">
        <f t="shared" si="34"/>
        <v>119.33870967741936</v>
      </c>
      <c r="W101" s="34">
        <f t="shared" si="34"/>
        <v>119.34516129032258</v>
      </c>
      <c r="X101" s="34">
        <f t="shared" si="34"/>
        <v>119.3516129032258</v>
      </c>
      <c r="Y101" s="34">
        <f t="shared" si="34"/>
        <v>119.35806451612903</v>
      </c>
      <c r="Z101" s="34">
        <f t="shared" si="34"/>
        <v>119.36451612903225</v>
      </c>
      <c r="AA101" s="34">
        <f t="shared" si="34"/>
        <v>119.37096774193549</v>
      </c>
      <c r="AB101" s="34">
        <f t="shared" si="34"/>
        <v>119.37741935483871</v>
      </c>
      <c r="AC101" s="34">
        <f t="shared" si="34"/>
        <v>119.38387096774193</v>
      </c>
      <c r="AD101" s="34">
        <f t="shared" si="34"/>
        <v>119.39032258064516</v>
      </c>
      <c r="AE101" s="34">
        <f t="shared" si="34"/>
        <v>119.39677419354838</v>
      </c>
      <c r="AF101" s="34">
        <f t="shared" si="33"/>
        <v>119.40322580645162</v>
      </c>
      <c r="AG101" s="34">
        <f t="shared" si="33"/>
        <v>119.40967741935484</v>
      </c>
      <c r="AH101" s="34">
        <f t="shared" si="33"/>
        <v>119.41612903225807</v>
      </c>
      <c r="AI101" s="34">
        <f t="shared" si="33"/>
        <v>119.42258064516129</v>
      </c>
      <c r="AJ101" s="34">
        <f t="shared" si="33"/>
        <v>119.42903225806451</v>
      </c>
      <c r="AK101" s="34">
        <f t="shared" si="33"/>
        <v>119.43548387096774</v>
      </c>
      <c r="AL101" s="34">
        <f t="shared" si="33"/>
        <v>119.44193548387096</v>
      </c>
      <c r="AM101" s="34">
        <f t="shared" si="33"/>
        <v>119.4483870967742</v>
      </c>
      <c r="AN101" s="34">
        <f t="shared" si="33"/>
        <v>119.45483870967742</v>
      </c>
      <c r="AO101" s="34">
        <f t="shared" si="33"/>
        <v>119.46129032258064</v>
      </c>
      <c r="AP101" s="34">
        <f t="shared" si="33"/>
        <v>119.46774193548387</v>
      </c>
      <c r="AQ101" s="34">
        <f t="shared" si="33"/>
        <v>119.47419354838709</v>
      </c>
      <c r="AR101" s="34">
        <f t="shared" si="33"/>
        <v>119.48064516129033</v>
      </c>
      <c r="AS101" s="34">
        <f t="shared" si="33"/>
        <v>119.48709677419355</v>
      </c>
      <c r="AT101" s="34">
        <f t="shared" si="33"/>
        <v>119.49354838709678</v>
      </c>
    </row>
    <row r="102" spans="1:46" x14ac:dyDescent="0.75">
      <c r="A102" s="17">
        <f t="shared" si="27"/>
        <v>8</v>
      </c>
      <c r="B102" s="17">
        <f t="shared" si="32"/>
        <v>2024</v>
      </c>
      <c r="C102" s="29">
        <v>31</v>
      </c>
      <c r="D102" s="30">
        <v>45505</v>
      </c>
      <c r="E102" s="31">
        <v>120.1</v>
      </c>
      <c r="G102" s="32">
        <f t="shared" si="31"/>
        <v>8.3333333333328601E-4</v>
      </c>
      <c r="H102" s="32">
        <f t="shared" si="35"/>
        <v>8.3963056255247689E-3</v>
      </c>
      <c r="I102" s="32"/>
      <c r="J102" s="21"/>
      <c r="L102" s="30">
        <f t="shared" si="25"/>
        <v>45413</v>
      </c>
      <c r="M102" s="30">
        <f t="shared" si="26"/>
        <v>45444</v>
      </c>
      <c r="N102" s="33">
        <f t="shared" si="29"/>
        <v>119.5</v>
      </c>
      <c r="O102" s="33">
        <f t="shared" si="29"/>
        <v>119.5</v>
      </c>
      <c r="P102" s="34">
        <f t="shared" si="34"/>
        <v>119.5</v>
      </c>
      <c r="Q102" s="34">
        <f t="shared" si="34"/>
        <v>119.5</v>
      </c>
      <c r="R102" s="34">
        <f t="shared" si="34"/>
        <v>119.5</v>
      </c>
      <c r="S102" s="34">
        <f t="shared" si="34"/>
        <v>119.5</v>
      </c>
      <c r="T102" s="34">
        <f t="shared" si="34"/>
        <v>119.5</v>
      </c>
      <c r="U102" s="34">
        <f t="shared" si="34"/>
        <v>119.5</v>
      </c>
      <c r="V102" s="34">
        <f t="shared" si="34"/>
        <v>119.5</v>
      </c>
      <c r="W102" s="34">
        <f t="shared" si="34"/>
        <v>119.5</v>
      </c>
      <c r="X102" s="34">
        <f t="shared" si="34"/>
        <v>119.5</v>
      </c>
      <c r="Y102" s="34">
        <f t="shared" si="34"/>
        <v>119.5</v>
      </c>
      <c r="Z102" s="34">
        <f t="shared" si="34"/>
        <v>119.5</v>
      </c>
      <c r="AA102" s="34">
        <f t="shared" si="34"/>
        <v>119.5</v>
      </c>
      <c r="AB102" s="34">
        <f t="shared" si="34"/>
        <v>119.5</v>
      </c>
      <c r="AC102" s="34">
        <f t="shared" si="34"/>
        <v>119.5</v>
      </c>
      <c r="AD102" s="34">
        <f t="shared" si="34"/>
        <v>119.5</v>
      </c>
      <c r="AE102" s="34">
        <f t="shared" si="34"/>
        <v>119.5</v>
      </c>
      <c r="AF102" s="34">
        <f t="shared" si="33"/>
        <v>119.5</v>
      </c>
      <c r="AG102" s="34">
        <f t="shared" si="33"/>
        <v>119.5</v>
      </c>
      <c r="AH102" s="34">
        <f t="shared" si="33"/>
        <v>119.5</v>
      </c>
      <c r="AI102" s="34">
        <f t="shared" si="33"/>
        <v>119.5</v>
      </c>
      <c r="AJ102" s="34">
        <f t="shared" si="33"/>
        <v>119.5</v>
      </c>
      <c r="AK102" s="34">
        <f t="shared" si="33"/>
        <v>119.5</v>
      </c>
      <c r="AL102" s="34">
        <f t="shared" si="33"/>
        <v>119.5</v>
      </c>
      <c r="AM102" s="34">
        <f t="shared" si="33"/>
        <v>119.5</v>
      </c>
      <c r="AN102" s="34">
        <f t="shared" si="33"/>
        <v>119.5</v>
      </c>
      <c r="AO102" s="34">
        <f t="shared" si="33"/>
        <v>119.5</v>
      </c>
      <c r="AP102" s="34">
        <f t="shared" si="33"/>
        <v>119.5</v>
      </c>
      <c r="AQ102" s="34">
        <f t="shared" si="33"/>
        <v>119.5</v>
      </c>
      <c r="AR102" s="34">
        <f t="shared" si="33"/>
        <v>119.5</v>
      </c>
      <c r="AS102" s="34">
        <f t="shared" si="33"/>
        <v>119.5</v>
      </c>
      <c r="AT102" s="34">
        <f t="shared" si="33"/>
        <v>119.5</v>
      </c>
    </row>
    <row r="103" spans="1:46" x14ac:dyDescent="0.75">
      <c r="A103" s="17">
        <f t="shared" si="27"/>
        <v>9</v>
      </c>
      <c r="B103" s="17">
        <f t="shared" si="32"/>
        <v>2024</v>
      </c>
      <c r="C103" s="29">
        <v>30</v>
      </c>
      <c r="D103" s="30">
        <v>45536</v>
      </c>
      <c r="E103" s="31">
        <v>120</v>
      </c>
      <c r="G103" s="32">
        <f t="shared" si="31"/>
        <v>-8.326394671106938E-4</v>
      </c>
      <c r="H103" s="32">
        <f t="shared" si="35"/>
        <v>5.8675607711651543E-3</v>
      </c>
      <c r="I103" s="32"/>
      <c r="J103" s="42">
        <v>2E-3</v>
      </c>
      <c r="L103" s="30">
        <f t="shared" si="25"/>
        <v>45444</v>
      </c>
      <c r="M103" s="30">
        <f t="shared" si="26"/>
        <v>45474</v>
      </c>
      <c r="N103" s="33">
        <f t="shared" si="29"/>
        <v>119.5</v>
      </c>
      <c r="O103" s="33">
        <f t="shared" si="29"/>
        <v>120</v>
      </c>
      <c r="P103" s="34">
        <f t="shared" si="34"/>
        <v>119.5</v>
      </c>
      <c r="Q103" s="34">
        <f t="shared" si="34"/>
        <v>119.51666666666667</v>
      </c>
      <c r="R103" s="34">
        <f t="shared" si="34"/>
        <v>119.53333333333333</v>
      </c>
      <c r="S103" s="34">
        <f t="shared" si="34"/>
        <v>119.55</v>
      </c>
      <c r="T103" s="34">
        <f t="shared" si="34"/>
        <v>119.56666666666666</v>
      </c>
      <c r="U103" s="34">
        <f t="shared" si="34"/>
        <v>119.58333333333333</v>
      </c>
      <c r="V103" s="34">
        <f t="shared" si="34"/>
        <v>119.6</v>
      </c>
      <c r="W103" s="34">
        <f t="shared" si="34"/>
        <v>119.61666666666666</v>
      </c>
      <c r="X103" s="34">
        <f t="shared" si="34"/>
        <v>119.63333333333334</v>
      </c>
      <c r="Y103" s="34">
        <f t="shared" si="34"/>
        <v>119.65</v>
      </c>
      <c r="Z103" s="34">
        <f t="shared" si="34"/>
        <v>119.66666666666667</v>
      </c>
      <c r="AA103" s="34">
        <f t="shared" si="34"/>
        <v>119.68333333333334</v>
      </c>
      <c r="AB103" s="34">
        <f t="shared" si="34"/>
        <v>119.7</v>
      </c>
      <c r="AC103" s="34">
        <f t="shared" si="34"/>
        <v>119.71666666666667</v>
      </c>
      <c r="AD103" s="34">
        <f t="shared" si="34"/>
        <v>119.73333333333333</v>
      </c>
      <c r="AE103" s="34">
        <f t="shared" si="34"/>
        <v>119.75</v>
      </c>
      <c r="AF103" s="34">
        <f t="shared" si="33"/>
        <v>119.76666666666667</v>
      </c>
      <c r="AG103" s="34">
        <f t="shared" si="33"/>
        <v>119.78333333333333</v>
      </c>
      <c r="AH103" s="34">
        <f t="shared" si="33"/>
        <v>119.8</v>
      </c>
      <c r="AI103" s="34">
        <f t="shared" si="33"/>
        <v>119.81666666666666</v>
      </c>
      <c r="AJ103" s="34">
        <f t="shared" si="33"/>
        <v>119.83333333333333</v>
      </c>
      <c r="AK103" s="34">
        <f t="shared" si="33"/>
        <v>119.85</v>
      </c>
      <c r="AL103" s="34">
        <f t="shared" si="33"/>
        <v>119.86666666666666</v>
      </c>
      <c r="AM103" s="34">
        <f t="shared" si="33"/>
        <v>119.88333333333334</v>
      </c>
      <c r="AN103" s="34">
        <f t="shared" si="33"/>
        <v>119.9</v>
      </c>
      <c r="AO103" s="34">
        <f t="shared" si="33"/>
        <v>119.91666666666667</v>
      </c>
      <c r="AP103" s="34">
        <f t="shared" si="33"/>
        <v>119.93333333333334</v>
      </c>
      <c r="AQ103" s="34">
        <f t="shared" si="33"/>
        <v>119.95</v>
      </c>
      <c r="AR103" s="34">
        <f t="shared" si="33"/>
        <v>119.96666666666667</v>
      </c>
      <c r="AS103" s="34">
        <f t="shared" si="33"/>
        <v>119.98333333333333</v>
      </c>
      <c r="AT103" s="34">
        <f t="shared" si="33"/>
        <v>120</v>
      </c>
    </row>
    <row r="104" spans="1:46" x14ac:dyDescent="0.75">
      <c r="A104" s="17">
        <f t="shared" si="27"/>
        <v>10</v>
      </c>
      <c r="B104" s="17">
        <f t="shared" si="32"/>
        <v>2024</v>
      </c>
      <c r="C104" s="29">
        <v>31</v>
      </c>
      <c r="D104" s="30">
        <v>45566</v>
      </c>
      <c r="E104" s="31">
        <v>120.1</v>
      </c>
      <c r="G104" s="32">
        <f t="shared" si="31"/>
        <v>8.3333333333328601E-4</v>
      </c>
      <c r="H104" s="32">
        <f t="shared" si="35"/>
        <v>7.550335570469727E-3</v>
      </c>
      <c r="I104" s="32"/>
      <c r="J104" s="42">
        <v>2E-3</v>
      </c>
      <c r="L104" s="30">
        <f t="shared" si="25"/>
        <v>45474</v>
      </c>
      <c r="M104" s="30">
        <f t="shared" si="26"/>
        <v>45505</v>
      </c>
      <c r="N104" s="33">
        <f t="shared" si="29"/>
        <v>120</v>
      </c>
      <c r="O104" s="33">
        <f t="shared" si="29"/>
        <v>120.1</v>
      </c>
      <c r="P104" s="34">
        <f t="shared" si="34"/>
        <v>120</v>
      </c>
      <c r="Q104" s="34">
        <f t="shared" si="34"/>
        <v>120.00322580645161</v>
      </c>
      <c r="R104" s="34">
        <f t="shared" si="34"/>
        <v>120.00645161290322</v>
      </c>
      <c r="S104" s="34">
        <f t="shared" si="34"/>
        <v>120.00967741935484</v>
      </c>
      <c r="T104" s="34">
        <f t="shared" si="34"/>
        <v>120.01290322580645</v>
      </c>
      <c r="U104" s="34">
        <f t="shared" si="34"/>
        <v>120.01612903225806</v>
      </c>
      <c r="V104" s="34">
        <f t="shared" si="34"/>
        <v>120.01935483870967</v>
      </c>
      <c r="W104" s="34">
        <f t="shared" si="34"/>
        <v>120.02258064516128</v>
      </c>
      <c r="X104" s="34">
        <f t="shared" si="34"/>
        <v>120.02580645161291</v>
      </c>
      <c r="Y104" s="34">
        <f t="shared" si="34"/>
        <v>120.02903225806452</v>
      </c>
      <c r="Z104" s="34">
        <f t="shared" si="34"/>
        <v>120.03225806451613</v>
      </c>
      <c r="AA104" s="34">
        <f t="shared" si="34"/>
        <v>120.03548387096774</v>
      </c>
      <c r="AB104" s="34">
        <f t="shared" si="34"/>
        <v>120.03870967741935</v>
      </c>
      <c r="AC104" s="34">
        <f t="shared" si="34"/>
        <v>120.04193548387097</v>
      </c>
      <c r="AD104" s="34">
        <f t="shared" si="34"/>
        <v>120.04516129032258</v>
      </c>
      <c r="AE104" s="34">
        <f t="shared" si="34"/>
        <v>120.04838709677419</v>
      </c>
      <c r="AF104" s="34">
        <f t="shared" si="33"/>
        <v>120.0516129032258</v>
      </c>
      <c r="AG104" s="34">
        <f t="shared" si="33"/>
        <v>120.05483870967741</v>
      </c>
      <c r="AH104" s="34">
        <f t="shared" si="33"/>
        <v>120.05806451612902</v>
      </c>
      <c r="AI104" s="34">
        <f t="shared" si="33"/>
        <v>120.06129032258065</v>
      </c>
      <c r="AJ104" s="34">
        <f t="shared" si="33"/>
        <v>120.06451612903226</v>
      </c>
      <c r="AK104" s="34">
        <f t="shared" si="33"/>
        <v>120.06774193548387</v>
      </c>
      <c r="AL104" s="34">
        <f t="shared" si="33"/>
        <v>120.07096774193548</v>
      </c>
      <c r="AM104" s="34">
        <f t="shared" si="33"/>
        <v>120.07419354838709</v>
      </c>
      <c r="AN104" s="34">
        <f t="shared" si="33"/>
        <v>120.07741935483871</v>
      </c>
      <c r="AO104" s="34">
        <f t="shared" si="33"/>
        <v>120.08064516129032</v>
      </c>
      <c r="AP104" s="34">
        <f t="shared" si="33"/>
        <v>120.08387096774193</v>
      </c>
      <c r="AQ104" s="34">
        <f t="shared" si="33"/>
        <v>120.08709677419354</v>
      </c>
      <c r="AR104" s="34">
        <f t="shared" si="33"/>
        <v>120.09032258064515</v>
      </c>
      <c r="AS104" s="34">
        <f t="shared" si="33"/>
        <v>120.09354838709677</v>
      </c>
      <c r="AT104" s="34">
        <f t="shared" si="33"/>
        <v>120.09677419354838</v>
      </c>
    </row>
    <row r="105" spans="1:46" x14ac:dyDescent="0.75">
      <c r="A105" s="17">
        <f t="shared" si="27"/>
        <v>11</v>
      </c>
      <c r="B105" s="17">
        <f t="shared" si="32"/>
        <v>2024</v>
      </c>
      <c r="C105" s="29">
        <v>30</v>
      </c>
      <c r="D105" s="30">
        <v>45597</v>
      </c>
      <c r="E105" s="31">
        <v>120.1</v>
      </c>
      <c r="G105" s="32">
        <f t="shared" si="31"/>
        <v>0</v>
      </c>
      <c r="H105" s="32">
        <f t="shared" si="35"/>
        <v>1.1794439764111132E-2</v>
      </c>
      <c r="I105" s="32"/>
      <c r="J105" s="42">
        <v>2E-3</v>
      </c>
      <c r="L105" s="30">
        <f t="shared" si="25"/>
        <v>45505</v>
      </c>
      <c r="M105" s="30">
        <f t="shared" si="26"/>
        <v>45536</v>
      </c>
      <c r="N105" s="33">
        <f t="shared" si="29"/>
        <v>120.1</v>
      </c>
      <c r="O105" s="33">
        <f t="shared" si="29"/>
        <v>120</v>
      </c>
      <c r="P105" s="34">
        <f t="shared" si="34"/>
        <v>120.1</v>
      </c>
      <c r="Q105" s="34">
        <f t="shared" si="34"/>
        <v>120.09666666666666</v>
      </c>
      <c r="R105" s="34">
        <f t="shared" si="34"/>
        <v>120.09333333333333</v>
      </c>
      <c r="S105" s="34">
        <f t="shared" si="34"/>
        <v>120.08999999999999</v>
      </c>
      <c r="T105" s="34">
        <f t="shared" si="34"/>
        <v>120.08666666666666</v>
      </c>
      <c r="U105" s="34">
        <f t="shared" si="34"/>
        <v>120.08333333333333</v>
      </c>
      <c r="V105" s="34">
        <f t="shared" si="34"/>
        <v>120.08</v>
      </c>
      <c r="W105" s="34">
        <f t="shared" si="34"/>
        <v>120.07666666666667</v>
      </c>
      <c r="X105" s="34">
        <f t="shared" si="34"/>
        <v>120.07333333333332</v>
      </c>
      <c r="Y105" s="34">
        <f t="shared" si="34"/>
        <v>120.07</v>
      </c>
      <c r="Z105" s="34">
        <f t="shared" si="34"/>
        <v>120.06666666666666</v>
      </c>
      <c r="AA105" s="34">
        <f t="shared" si="34"/>
        <v>120.06333333333333</v>
      </c>
      <c r="AB105" s="34">
        <f t="shared" si="34"/>
        <v>120.06</v>
      </c>
      <c r="AC105" s="34">
        <f t="shared" si="34"/>
        <v>120.05666666666666</v>
      </c>
      <c r="AD105" s="34">
        <f t="shared" si="34"/>
        <v>120.05333333333333</v>
      </c>
      <c r="AE105" s="34">
        <f t="shared" si="34"/>
        <v>120.05</v>
      </c>
      <c r="AF105" s="34">
        <f t="shared" si="33"/>
        <v>120.04666666666667</v>
      </c>
      <c r="AG105" s="34">
        <f t="shared" si="33"/>
        <v>120.04333333333334</v>
      </c>
      <c r="AH105" s="34">
        <f t="shared" si="33"/>
        <v>120.03999999999999</v>
      </c>
      <c r="AI105" s="34">
        <f t="shared" si="33"/>
        <v>120.03666666666666</v>
      </c>
      <c r="AJ105" s="34">
        <f t="shared" si="33"/>
        <v>120.03333333333333</v>
      </c>
      <c r="AK105" s="34">
        <f t="shared" si="33"/>
        <v>120.03</v>
      </c>
      <c r="AL105" s="34">
        <f t="shared" si="33"/>
        <v>120.02666666666667</v>
      </c>
      <c r="AM105" s="34">
        <f t="shared" si="33"/>
        <v>120.02333333333333</v>
      </c>
      <c r="AN105" s="34">
        <f t="shared" si="33"/>
        <v>120.02</v>
      </c>
      <c r="AO105" s="34">
        <f t="shared" si="33"/>
        <v>120.01666666666667</v>
      </c>
      <c r="AP105" s="34">
        <f t="shared" si="33"/>
        <v>120.01333333333334</v>
      </c>
      <c r="AQ105" s="34">
        <f t="shared" si="33"/>
        <v>120.01</v>
      </c>
      <c r="AR105" s="34">
        <f t="shared" si="33"/>
        <v>120.00666666666666</v>
      </c>
      <c r="AS105" s="34">
        <f t="shared" si="33"/>
        <v>120.00333333333333</v>
      </c>
      <c r="AT105" s="34">
        <f t="shared" si="33"/>
        <v>120</v>
      </c>
    </row>
    <row r="106" spans="1:46" x14ac:dyDescent="0.75">
      <c r="A106" s="17">
        <f t="shared" si="27"/>
        <v>12</v>
      </c>
      <c r="B106" s="17">
        <f t="shared" si="32"/>
        <v>2024</v>
      </c>
      <c r="C106" s="29">
        <v>31</v>
      </c>
      <c r="D106" s="30">
        <v>45627</v>
      </c>
      <c r="E106" s="31">
        <v>120.2</v>
      </c>
      <c r="G106" s="32">
        <f t="shared" si="31"/>
        <v>8.3263946711081209E-4</v>
      </c>
      <c r="H106" s="32">
        <f t="shared" si="35"/>
        <v>1.0933557611438159E-2</v>
      </c>
      <c r="I106" s="32">
        <f>AVERAGE(H95:H106)</f>
        <v>8.7784286042041429E-3</v>
      </c>
      <c r="J106" s="42">
        <v>2E-3</v>
      </c>
      <c r="L106" s="30">
        <f t="shared" si="25"/>
        <v>45536</v>
      </c>
      <c r="M106" s="30">
        <f t="shared" si="26"/>
        <v>45566</v>
      </c>
      <c r="N106" s="33">
        <f t="shared" si="29"/>
        <v>120</v>
      </c>
      <c r="O106" s="33">
        <f t="shared" si="29"/>
        <v>120.1</v>
      </c>
      <c r="P106" s="34">
        <f t="shared" si="34"/>
        <v>120</v>
      </c>
      <c r="Q106" s="34">
        <f t="shared" si="34"/>
        <v>120.00322580645161</v>
      </c>
      <c r="R106" s="34">
        <f t="shared" si="34"/>
        <v>120.00645161290322</v>
      </c>
      <c r="S106" s="34">
        <f t="shared" si="34"/>
        <v>120.00967741935484</v>
      </c>
      <c r="T106" s="34">
        <f t="shared" si="34"/>
        <v>120.01290322580645</v>
      </c>
      <c r="U106" s="34">
        <f t="shared" si="34"/>
        <v>120.01612903225806</v>
      </c>
      <c r="V106" s="34">
        <f t="shared" si="34"/>
        <v>120.01935483870967</v>
      </c>
      <c r="W106" s="34">
        <f t="shared" si="34"/>
        <v>120.02258064516128</v>
      </c>
      <c r="X106" s="34">
        <f t="shared" si="34"/>
        <v>120.02580645161291</v>
      </c>
      <c r="Y106" s="34">
        <f t="shared" si="34"/>
        <v>120.02903225806452</v>
      </c>
      <c r="Z106" s="34">
        <f t="shared" si="34"/>
        <v>120.03225806451613</v>
      </c>
      <c r="AA106" s="34">
        <f t="shared" si="34"/>
        <v>120.03548387096774</v>
      </c>
      <c r="AB106" s="34">
        <f t="shared" si="34"/>
        <v>120.03870967741935</v>
      </c>
      <c r="AC106" s="34">
        <f t="shared" si="34"/>
        <v>120.04193548387097</v>
      </c>
      <c r="AD106" s="34">
        <f t="shared" si="34"/>
        <v>120.04516129032258</v>
      </c>
      <c r="AE106" s="34">
        <f t="shared" ref="AE106:AT121" si="36">$N106+($O106-$N106)/$C106*(AE$7-1)</f>
        <v>120.04838709677419</v>
      </c>
      <c r="AF106" s="34">
        <f t="shared" si="36"/>
        <v>120.0516129032258</v>
      </c>
      <c r="AG106" s="34">
        <f t="shared" si="36"/>
        <v>120.05483870967741</v>
      </c>
      <c r="AH106" s="34">
        <f t="shared" si="36"/>
        <v>120.05806451612902</v>
      </c>
      <c r="AI106" s="34">
        <f t="shared" si="36"/>
        <v>120.06129032258065</v>
      </c>
      <c r="AJ106" s="34">
        <f t="shared" si="36"/>
        <v>120.06451612903226</v>
      </c>
      <c r="AK106" s="34">
        <f t="shared" si="36"/>
        <v>120.06774193548387</v>
      </c>
      <c r="AL106" s="34">
        <f t="shared" si="36"/>
        <v>120.07096774193548</v>
      </c>
      <c r="AM106" s="34">
        <f t="shared" si="36"/>
        <v>120.07419354838709</v>
      </c>
      <c r="AN106" s="34">
        <f t="shared" si="36"/>
        <v>120.07741935483871</v>
      </c>
      <c r="AO106" s="34">
        <f t="shared" si="36"/>
        <v>120.08064516129032</v>
      </c>
      <c r="AP106" s="34">
        <f t="shared" si="36"/>
        <v>120.08387096774193</v>
      </c>
      <c r="AQ106" s="34">
        <f t="shared" si="36"/>
        <v>120.08709677419354</v>
      </c>
      <c r="AR106" s="34">
        <f t="shared" si="36"/>
        <v>120.09032258064515</v>
      </c>
      <c r="AS106" s="34">
        <f t="shared" si="36"/>
        <v>120.09354838709677</v>
      </c>
      <c r="AT106" s="34">
        <f t="shared" si="36"/>
        <v>120.09677419354838</v>
      </c>
    </row>
    <row r="107" spans="1:46" x14ac:dyDescent="0.75">
      <c r="A107" s="17">
        <f t="shared" si="27"/>
        <v>1</v>
      </c>
      <c r="B107" s="23">
        <f t="shared" si="32"/>
        <v>2025</v>
      </c>
      <c r="C107" s="24">
        <v>31</v>
      </c>
      <c r="D107" s="25">
        <v>45658</v>
      </c>
      <c r="E107" s="26">
        <v>120.9</v>
      </c>
      <c r="G107" s="35">
        <f t="shared" si="31"/>
        <v>5.8236272878536008E-3</v>
      </c>
      <c r="H107" s="35">
        <f t="shared" si="35"/>
        <v>1.341156747694894E-2</v>
      </c>
      <c r="I107" s="35"/>
      <c r="J107" s="42">
        <v>1E-3</v>
      </c>
      <c r="L107" s="25">
        <f t="shared" si="25"/>
        <v>45566</v>
      </c>
      <c r="M107" s="25">
        <f t="shared" si="26"/>
        <v>45597</v>
      </c>
      <c r="N107" s="27">
        <f t="shared" si="29"/>
        <v>120.1</v>
      </c>
      <c r="O107" s="27">
        <f t="shared" si="29"/>
        <v>120.1</v>
      </c>
      <c r="P107" s="28">
        <f t="shared" ref="P107:AE122" si="37">$N107+($O107-$N107)/$C107*(P$7-1)</f>
        <v>120.1</v>
      </c>
      <c r="Q107" s="28">
        <f t="shared" si="37"/>
        <v>120.1</v>
      </c>
      <c r="R107" s="28">
        <f t="shared" si="37"/>
        <v>120.1</v>
      </c>
      <c r="S107" s="28">
        <f t="shared" si="37"/>
        <v>120.1</v>
      </c>
      <c r="T107" s="28">
        <f t="shared" si="37"/>
        <v>120.1</v>
      </c>
      <c r="U107" s="28">
        <f t="shared" si="37"/>
        <v>120.1</v>
      </c>
      <c r="V107" s="28">
        <f t="shared" si="37"/>
        <v>120.1</v>
      </c>
      <c r="W107" s="28">
        <f t="shared" si="37"/>
        <v>120.1</v>
      </c>
      <c r="X107" s="28">
        <f t="shared" si="37"/>
        <v>120.1</v>
      </c>
      <c r="Y107" s="28">
        <f t="shared" si="37"/>
        <v>120.1</v>
      </c>
      <c r="Z107" s="28">
        <f t="shared" si="37"/>
        <v>120.1</v>
      </c>
      <c r="AA107" s="28">
        <f t="shared" si="37"/>
        <v>120.1</v>
      </c>
      <c r="AB107" s="28">
        <f t="shared" si="37"/>
        <v>120.1</v>
      </c>
      <c r="AC107" s="28">
        <f t="shared" si="37"/>
        <v>120.1</v>
      </c>
      <c r="AD107" s="28">
        <f t="shared" si="37"/>
        <v>120.1</v>
      </c>
      <c r="AE107" s="28">
        <f t="shared" si="37"/>
        <v>120.1</v>
      </c>
      <c r="AF107" s="28">
        <f t="shared" si="36"/>
        <v>120.1</v>
      </c>
      <c r="AG107" s="28">
        <f t="shared" si="36"/>
        <v>120.1</v>
      </c>
      <c r="AH107" s="28">
        <f t="shared" si="36"/>
        <v>120.1</v>
      </c>
      <c r="AI107" s="28">
        <f t="shared" si="36"/>
        <v>120.1</v>
      </c>
      <c r="AJ107" s="28">
        <f t="shared" si="36"/>
        <v>120.1</v>
      </c>
      <c r="AK107" s="28">
        <f t="shared" si="36"/>
        <v>120.1</v>
      </c>
      <c r="AL107" s="28">
        <f t="shared" si="36"/>
        <v>120.1</v>
      </c>
      <c r="AM107" s="28">
        <f t="shared" si="36"/>
        <v>120.1</v>
      </c>
      <c r="AN107" s="28">
        <f t="shared" si="36"/>
        <v>120.1</v>
      </c>
      <c r="AO107" s="28">
        <f t="shared" si="36"/>
        <v>120.1</v>
      </c>
      <c r="AP107" s="28">
        <f t="shared" si="36"/>
        <v>120.1</v>
      </c>
      <c r="AQ107" s="28">
        <f t="shared" si="36"/>
        <v>120.1</v>
      </c>
      <c r="AR107" s="28">
        <f t="shared" si="36"/>
        <v>120.1</v>
      </c>
      <c r="AS107" s="28">
        <f t="shared" si="36"/>
        <v>120.1</v>
      </c>
      <c r="AT107" s="28">
        <f t="shared" si="36"/>
        <v>120.1</v>
      </c>
    </row>
    <row r="108" spans="1:46" x14ac:dyDescent="0.75">
      <c r="A108" s="17">
        <f t="shared" si="27"/>
        <v>2</v>
      </c>
      <c r="B108" s="17">
        <f t="shared" si="32"/>
        <v>2025</v>
      </c>
      <c r="C108" s="29">
        <v>28</v>
      </c>
      <c r="D108" s="30">
        <v>45689</v>
      </c>
      <c r="E108" s="31">
        <v>121.1</v>
      </c>
      <c r="G108" s="32">
        <f t="shared" si="31"/>
        <v>1.6542597187757537E-3</v>
      </c>
      <c r="H108" s="32">
        <f t="shared" si="35"/>
        <v>1.5088013411567453E-2</v>
      </c>
      <c r="I108" s="32"/>
      <c r="J108" s="42">
        <v>1E-3</v>
      </c>
      <c r="L108" s="30">
        <f t="shared" si="25"/>
        <v>45597</v>
      </c>
      <c r="M108" s="30">
        <f t="shared" si="26"/>
        <v>45627</v>
      </c>
      <c r="N108" s="33">
        <f t="shared" si="29"/>
        <v>120.1</v>
      </c>
      <c r="O108" s="33">
        <f t="shared" si="29"/>
        <v>120.2</v>
      </c>
      <c r="P108" s="34">
        <f t="shared" si="37"/>
        <v>120.1</v>
      </c>
      <c r="Q108" s="34">
        <f t="shared" si="37"/>
        <v>120.10357142857143</v>
      </c>
      <c r="R108" s="34">
        <f t="shared" si="37"/>
        <v>120.10714285714285</v>
      </c>
      <c r="S108" s="34">
        <f t="shared" si="37"/>
        <v>120.11071428571428</v>
      </c>
      <c r="T108" s="34">
        <f t="shared" si="37"/>
        <v>120.11428571428571</v>
      </c>
      <c r="U108" s="34">
        <f t="shared" si="37"/>
        <v>120.11785714285713</v>
      </c>
      <c r="V108" s="34">
        <f t="shared" si="37"/>
        <v>120.12142857142857</v>
      </c>
      <c r="W108" s="34">
        <f t="shared" si="37"/>
        <v>120.125</v>
      </c>
      <c r="X108" s="34">
        <f t="shared" si="37"/>
        <v>120.12857142857142</v>
      </c>
      <c r="Y108" s="34">
        <f t="shared" si="37"/>
        <v>120.13214285714285</v>
      </c>
      <c r="Z108" s="34">
        <f t="shared" si="37"/>
        <v>120.13571428571429</v>
      </c>
      <c r="AA108" s="34">
        <f t="shared" si="37"/>
        <v>120.13928571428571</v>
      </c>
      <c r="AB108" s="34">
        <f t="shared" si="37"/>
        <v>120.14285714285714</v>
      </c>
      <c r="AC108" s="34">
        <f t="shared" si="37"/>
        <v>120.14642857142857</v>
      </c>
      <c r="AD108" s="34">
        <f t="shared" si="37"/>
        <v>120.15</v>
      </c>
      <c r="AE108" s="34">
        <f t="shared" si="37"/>
        <v>120.15357142857142</v>
      </c>
      <c r="AF108" s="34">
        <f t="shared" si="36"/>
        <v>120.15714285714286</v>
      </c>
      <c r="AG108" s="34">
        <f t="shared" si="36"/>
        <v>120.16071428571429</v>
      </c>
      <c r="AH108" s="34">
        <f t="shared" si="36"/>
        <v>120.16428571428571</v>
      </c>
      <c r="AI108" s="34">
        <f t="shared" si="36"/>
        <v>120.16785714285714</v>
      </c>
      <c r="AJ108" s="34">
        <f t="shared" si="36"/>
        <v>120.17142857142858</v>
      </c>
      <c r="AK108" s="34">
        <f t="shared" si="36"/>
        <v>120.175</v>
      </c>
      <c r="AL108" s="34">
        <f t="shared" si="36"/>
        <v>120.17857142857143</v>
      </c>
      <c r="AM108" s="34">
        <f t="shared" si="36"/>
        <v>120.18214285714286</v>
      </c>
      <c r="AN108" s="34">
        <f t="shared" si="36"/>
        <v>120.18571428571428</v>
      </c>
      <c r="AO108" s="34">
        <f t="shared" si="36"/>
        <v>120.18928571428572</v>
      </c>
      <c r="AP108" s="34">
        <f t="shared" si="36"/>
        <v>120.19285714285715</v>
      </c>
      <c r="AQ108" s="34">
        <f t="shared" si="36"/>
        <v>120.19642857142857</v>
      </c>
      <c r="AR108" s="34">
        <f t="shared" si="36"/>
        <v>120.2</v>
      </c>
      <c r="AS108" s="34">
        <f t="shared" si="36"/>
        <v>120.20357142857144</v>
      </c>
      <c r="AT108" s="34">
        <f t="shared" si="36"/>
        <v>120.20714285714286</v>
      </c>
    </row>
    <row r="109" spans="1:46" x14ac:dyDescent="0.75">
      <c r="A109" s="17">
        <f t="shared" si="27"/>
        <v>3</v>
      </c>
      <c r="B109" s="17">
        <f t="shared" si="32"/>
        <v>2025</v>
      </c>
      <c r="C109" s="29">
        <v>31</v>
      </c>
      <c r="D109" s="30">
        <v>45717</v>
      </c>
      <c r="E109" s="31">
        <v>121.4</v>
      </c>
      <c r="G109" s="32">
        <f t="shared" si="31"/>
        <v>2.4772914946326291E-3</v>
      </c>
      <c r="H109" s="32">
        <f t="shared" si="35"/>
        <v>1.675041876046901E-2</v>
      </c>
      <c r="I109" s="32"/>
      <c r="J109" s="42">
        <v>1E-3</v>
      </c>
      <c r="L109" s="30">
        <f t="shared" si="25"/>
        <v>45627</v>
      </c>
      <c r="M109" s="30">
        <f t="shared" si="26"/>
        <v>45658</v>
      </c>
      <c r="N109" s="33">
        <f t="shared" si="29"/>
        <v>120.2</v>
      </c>
      <c r="O109" s="33">
        <f t="shared" si="29"/>
        <v>120.9</v>
      </c>
      <c r="P109" s="34">
        <f t="shared" si="37"/>
        <v>120.2</v>
      </c>
      <c r="Q109" s="34">
        <f t="shared" si="37"/>
        <v>120.22258064516129</v>
      </c>
      <c r="R109" s="34">
        <f t="shared" si="37"/>
        <v>120.24516129032259</v>
      </c>
      <c r="S109" s="34">
        <f t="shared" si="37"/>
        <v>120.26774193548387</v>
      </c>
      <c r="T109" s="34">
        <f t="shared" si="37"/>
        <v>120.29032258064517</v>
      </c>
      <c r="U109" s="34">
        <f t="shared" si="37"/>
        <v>120.31290322580645</v>
      </c>
      <c r="V109" s="34">
        <f t="shared" si="37"/>
        <v>120.33548387096775</v>
      </c>
      <c r="W109" s="34">
        <f t="shared" si="37"/>
        <v>120.35806451612903</v>
      </c>
      <c r="X109" s="34">
        <f t="shared" si="37"/>
        <v>120.38064516129033</v>
      </c>
      <c r="Y109" s="34">
        <f t="shared" si="37"/>
        <v>120.40322580645162</v>
      </c>
      <c r="Z109" s="34">
        <f t="shared" si="37"/>
        <v>120.42580645161291</v>
      </c>
      <c r="AA109" s="34">
        <f t="shared" si="37"/>
        <v>120.4483870967742</v>
      </c>
      <c r="AB109" s="34">
        <f t="shared" si="37"/>
        <v>120.47096774193548</v>
      </c>
      <c r="AC109" s="34">
        <f t="shared" si="37"/>
        <v>120.49354838709678</v>
      </c>
      <c r="AD109" s="34">
        <f t="shared" si="37"/>
        <v>120.51612903225806</v>
      </c>
      <c r="AE109" s="34">
        <f t="shared" si="37"/>
        <v>120.53870967741936</v>
      </c>
      <c r="AF109" s="34">
        <f t="shared" si="36"/>
        <v>120.56129032258065</v>
      </c>
      <c r="AG109" s="34">
        <f t="shared" si="36"/>
        <v>120.58387096774194</v>
      </c>
      <c r="AH109" s="34">
        <f t="shared" si="36"/>
        <v>120.60645161290323</v>
      </c>
      <c r="AI109" s="34">
        <f t="shared" si="36"/>
        <v>120.62903225806453</v>
      </c>
      <c r="AJ109" s="34">
        <f t="shared" si="36"/>
        <v>120.65161290322581</v>
      </c>
      <c r="AK109" s="34">
        <f t="shared" si="36"/>
        <v>120.67419354838709</v>
      </c>
      <c r="AL109" s="34">
        <f t="shared" si="36"/>
        <v>120.69677419354839</v>
      </c>
      <c r="AM109" s="34">
        <f t="shared" si="36"/>
        <v>120.71935483870968</v>
      </c>
      <c r="AN109" s="34">
        <f t="shared" si="36"/>
        <v>120.74193548387098</v>
      </c>
      <c r="AO109" s="34">
        <f t="shared" si="36"/>
        <v>120.76451612903226</v>
      </c>
      <c r="AP109" s="34">
        <f t="shared" si="36"/>
        <v>120.78709677419356</v>
      </c>
      <c r="AQ109" s="34">
        <f t="shared" si="36"/>
        <v>120.80967741935484</v>
      </c>
      <c r="AR109" s="34">
        <f t="shared" si="36"/>
        <v>120.83225806451614</v>
      </c>
      <c r="AS109" s="34">
        <f t="shared" si="36"/>
        <v>120.85483870967742</v>
      </c>
      <c r="AT109" s="34">
        <f t="shared" si="36"/>
        <v>120.87741935483872</v>
      </c>
    </row>
    <row r="110" spans="1:46" x14ac:dyDescent="0.75">
      <c r="A110" s="17">
        <f t="shared" si="27"/>
        <v>4</v>
      </c>
      <c r="B110" s="17">
        <f t="shared" si="32"/>
        <v>2025</v>
      </c>
      <c r="C110" s="29">
        <v>30</v>
      </c>
      <c r="D110" s="30">
        <v>45748</v>
      </c>
      <c r="E110" s="41">
        <f t="shared" ref="E110:E165" si="38">E109*(1+J110)</f>
        <v>121.52139999999999</v>
      </c>
      <c r="G110" s="32">
        <f t="shared" si="31"/>
        <v>9.9999999999983501E-4</v>
      </c>
      <c r="H110" s="32">
        <f t="shared" si="35"/>
        <v>1.862028499580879E-2</v>
      </c>
      <c r="I110" s="32"/>
      <c r="J110" s="42">
        <v>1E-3</v>
      </c>
      <c r="L110" s="30">
        <f t="shared" si="25"/>
        <v>45658</v>
      </c>
      <c r="M110" s="30">
        <f t="shared" si="26"/>
        <v>45689</v>
      </c>
      <c r="N110" s="33">
        <f t="shared" si="29"/>
        <v>120.9</v>
      </c>
      <c r="O110" s="33">
        <f t="shared" si="29"/>
        <v>121.1</v>
      </c>
      <c r="P110" s="34">
        <f t="shared" si="37"/>
        <v>120.9</v>
      </c>
      <c r="Q110" s="34">
        <f t="shared" si="37"/>
        <v>120.90666666666667</v>
      </c>
      <c r="R110" s="34">
        <f t="shared" si="37"/>
        <v>120.91333333333334</v>
      </c>
      <c r="S110" s="34">
        <f t="shared" si="37"/>
        <v>120.92</v>
      </c>
      <c r="T110" s="34">
        <f t="shared" si="37"/>
        <v>120.92666666666668</v>
      </c>
      <c r="U110" s="34">
        <f t="shared" si="37"/>
        <v>120.93333333333334</v>
      </c>
      <c r="V110" s="34">
        <f t="shared" si="37"/>
        <v>120.94</v>
      </c>
      <c r="W110" s="34">
        <f t="shared" si="37"/>
        <v>120.94666666666667</v>
      </c>
      <c r="X110" s="34">
        <f t="shared" si="37"/>
        <v>120.95333333333333</v>
      </c>
      <c r="Y110" s="34">
        <f t="shared" si="37"/>
        <v>120.96000000000001</v>
      </c>
      <c r="Z110" s="34">
        <f t="shared" si="37"/>
        <v>120.96666666666667</v>
      </c>
      <c r="AA110" s="34">
        <f t="shared" si="37"/>
        <v>120.97333333333333</v>
      </c>
      <c r="AB110" s="34">
        <f t="shared" si="37"/>
        <v>120.98</v>
      </c>
      <c r="AC110" s="34">
        <f t="shared" si="37"/>
        <v>120.98666666666666</v>
      </c>
      <c r="AD110" s="34">
        <f t="shared" si="37"/>
        <v>120.99333333333334</v>
      </c>
      <c r="AE110" s="34">
        <f t="shared" si="37"/>
        <v>121</v>
      </c>
      <c r="AF110" s="34">
        <f t="shared" si="36"/>
        <v>121.00666666666666</v>
      </c>
      <c r="AG110" s="34">
        <f t="shared" si="36"/>
        <v>121.01333333333334</v>
      </c>
      <c r="AH110" s="34">
        <f t="shared" si="36"/>
        <v>121.02</v>
      </c>
      <c r="AI110" s="34">
        <f t="shared" si="36"/>
        <v>121.02666666666667</v>
      </c>
      <c r="AJ110" s="34">
        <f t="shared" si="36"/>
        <v>121.03333333333333</v>
      </c>
      <c r="AK110" s="34">
        <f t="shared" si="36"/>
        <v>121.03999999999999</v>
      </c>
      <c r="AL110" s="34">
        <f t="shared" si="36"/>
        <v>121.04666666666667</v>
      </c>
      <c r="AM110" s="34">
        <f t="shared" si="36"/>
        <v>121.05333333333333</v>
      </c>
      <c r="AN110" s="34">
        <f t="shared" si="36"/>
        <v>121.06</v>
      </c>
      <c r="AO110" s="34">
        <f t="shared" si="36"/>
        <v>121.06666666666666</v>
      </c>
      <c r="AP110" s="34">
        <f t="shared" si="36"/>
        <v>121.07333333333332</v>
      </c>
      <c r="AQ110" s="34">
        <f t="shared" si="36"/>
        <v>121.08</v>
      </c>
      <c r="AR110" s="34">
        <f t="shared" si="36"/>
        <v>121.08666666666666</v>
      </c>
      <c r="AS110" s="34">
        <f t="shared" si="36"/>
        <v>121.09333333333333</v>
      </c>
      <c r="AT110" s="34">
        <f t="shared" si="36"/>
        <v>121.1</v>
      </c>
    </row>
    <row r="111" spans="1:46" x14ac:dyDescent="0.75">
      <c r="A111" s="17">
        <f t="shared" si="27"/>
        <v>5</v>
      </c>
      <c r="B111" s="17">
        <f t="shared" si="32"/>
        <v>2025</v>
      </c>
      <c r="C111" s="29">
        <v>31</v>
      </c>
      <c r="D111" s="30">
        <v>45778</v>
      </c>
      <c r="E111" s="41">
        <f t="shared" si="38"/>
        <v>121.64292139999998</v>
      </c>
      <c r="G111" s="32">
        <f t="shared" si="31"/>
        <v>9.9999999999993258E-4</v>
      </c>
      <c r="H111" s="32">
        <f t="shared" si="35"/>
        <v>1.7932396652719475E-2</v>
      </c>
      <c r="I111" s="32"/>
      <c r="J111" s="42">
        <v>1E-3</v>
      </c>
      <c r="L111" s="30">
        <f t="shared" si="25"/>
        <v>45689</v>
      </c>
      <c r="M111" s="30">
        <f t="shared" si="26"/>
        <v>45717</v>
      </c>
      <c r="N111" s="33">
        <f t="shared" si="29"/>
        <v>121.1</v>
      </c>
      <c r="O111" s="33">
        <f t="shared" si="29"/>
        <v>121.4</v>
      </c>
      <c r="P111" s="34">
        <f t="shared" si="37"/>
        <v>121.1</v>
      </c>
      <c r="Q111" s="34">
        <f t="shared" si="37"/>
        <v>121.10967741935484</v>
      </c>
      <c r="R111" s="34">
        <f t="shared" si="37"/>
        <v>121.11935483870967</v>
      </c>
      <c r="S111" s="34">
        <f t="shared" si="37"/>
        <v>121.12903225806451</v>
      </c>
      <c r="T111" s="34">
        <f t="shared" si="37"/>
        <v>121.13870967741936</v>
      </c>
      <c r="U111" s="34">
        <f t="shared" si="37"/>
        <v>121.14838709677419</v>
      </c>
      <c r="V111" s="34">
        <f t="shared" si="37"/>
        <v>121.15806451612903</v>
      </c>
      <c r="W111" s="34">
        <f t="shared" si="37"/>
        <v>121.16774193548387</v>
      </c>
      <c r="X111" s="34">
        <f t="shared" si="37"/>
        <v>121.1774193548387</v>
      </c>
      <c r="Y111" s="34">
        <f t="shared" si="37"/>
        <v>121.18709677419355</v>
      </c>
      <c r="Z111" s="34">
        <f t="shared" si="37"/>
        <v>121.19677419354838</v>
      </c>
      <c r="AA111" s="34">
        <f t="shared" si="37"/>
        <v>121.20645161290322</v>
      </c>
      <c r="AB111" s="34">
        <f t="shared" si="37"/>
        <v>121.21612903225807</v>
      </c>
      <c r="AC111" s="34">
        <f t="shared" si="37"/>
        <v>121.2258064516129</v>
      </c>
      <c r="AD111" s="34">
        <f t="shared" si="37"/>
        <v>121.23548387096774</v>
      </c>
      <c r="AE111" s="34">
        <f t="shared" si="37"/>
        <v>121.24516129032259</v>
      </c>
      <c r="AF111" s="34">
        <f t="shared" si="36"/>
        <v>121.25483870967741</v>
      </c>
      <c r="AG111" s="34">
        <f t="shared" si="36"/>
        <v>121.26451612903226</v>
      </c>
      <c r="AH111" s="34">
        <f t="shared" si="36"/>
        <v>121.2741935483871</v>
      </c>
      <c r="AI111" s="34">
        <f t="shared" si="36"/>
        <v>121.28387096774193</v>
      </c>
      <c r="AJ111" s="34">
        <f t="shared" si="36"/>
        <v>121.29354838709678</v>
      </c>
      <c r="AK111" s="34">
        <f t="shared" si="36"/>
        <v>121.30322580645162</v>
      </c>
      <c r="AL111" s="34">
        <f t="shared" si="36"/>
        <v>121.31290322580645</v>
      </c>
      <c r="AM111" s="34">
        <f t="shared" si="36"/>
        <v>121.3225806451613</v>
      </c>
      <c r="AN111" s="34">
        <f t="shared" si="36"/>
        <v>121.33225806451613</v>
      </c>
      <c r="AO111" s="34">
        <f t="shared" si="36"/>
        <v>121.34193548387097</v>
      </c>
      <c r="AP111" s="34">
        <f t="shared" si="36"/>
        <v>121.35161290322581</v>
      </c>
      <c r="AQ111" s="34">
        <f t="shared" si="36"/>
        <v>121.36129032258064</v>
      </c>
      <c r="AR111" s="34">
        <f t="shared" si="36"/>
        <v>121.37096774193549</v>
      </c>
      <c r="AS111" s="34">
        <f t="shared" si="36"/>
        <v>121.38064516129033</v>
      </c>
      <c r="AT111" s="34">
        <f t="shared" si="36"/>
        <v>121.39032258064516</v>
      </c>
    </row>
    <row r="112" spans="1:46" x14ac:dyDescent="0.75">
      <c r="A112" s="17">
        <f t="shared" si="27"/>
        <v>6</v>
      </c>
      <c r="B112" s="17">
        <f t="shared" si="32"/>
        <v>2025</v>
      </c>
      <c r="C112" s="29">
        <v>30</v>
      </c>
      <c r="D112" s="30">
        <v>45809</v>
      </c>
      <c r="E112" s="41">
        <f t="shared" si="38"/>
        <v>121.76456432139996</v>
      </c>
      <c r="G112" s="32">
        <f t="shared" si="31"/>
        <v>9.9999999999984953E-4</v>
      </c>
      <c r="H112" s="32">
        <f t="shared" si="35"/>
        <v>1.8950329049372043E-2</v>
      </c>
      <c r="I112" s="32"/>
      <c r="J112" s="42">
        <v>1E-3</v>
      </c>
      <c r="L112" s="30">
        <f t="shared" si="25"/>
        <v>45717</v>
      </c>
      <c r="M112" s="30">
        <f t="shared" si="26"/>
        <v>45748</v>
      </c>
      <c r="N112" s="33">
        <f t="shared" si="29"/>
        <v>121.4</v>
      </c>
      <c r="O112" s="33">
        <f t="shared" si="29"/>
        <v>121.52139999999999</v>
      </c>
      <c r="P112" s="34">
        <f t="shared" si="37"/>
        <v>121.4</v>
      </c>
      <c r="Q112" s="34">
        <f t="shared" si="37"/>
        <v>121.40404666666667</v>
      </c>
      <c r="R112" s="34">
        <f t="shared" si="37"/>
        <v>121.40809333333334</v>
      </c>
      <c r="S112" s="34">
        <f t="shared" si="37"/>
        <v>121.41214000000001</v>
      </c>
      <c r="T112" s="34">
        <f t="shared" si="37"/>
        <v>121.41618666666668</v>
      </c>
      <c r="U112" s="34">
        <f t="shared" si="37"/>
        <v>121.42023333333333</v>
      </c>
      <c r="V112" s="34">
        <f t="shared" si="37"/>
        <v>121.42428</v>
      </c>
      <c r="W112" s="34">
        <f t="shared" si="37"/>
        <v>121.42832666666666</v>
      </c>
      <c r="X112" s="34">
        <f t="shared" si="37"/>
        <v>121.43237333333333</v>
      </c>
      <c r="Y112" s="34">
        <f t="shared" si="37"/>
        <v>121.43642</v>
      </c>
      <c r="Z112" s="34">
        <f t="shared" si="37"/>
        <v>121.44046666666667</v>
      </c>
      <c r="AA112" s="34">
        <f t="shared" si="37"/>
        <v>121.44451333333333</v>
      </c>
      <c r="AB112" s="34">
        <f t="shared" si="37"/>
        <v>121.44856</v>
      </c>
      <c r="AC112" s="34">
        <f t="shared" si="37"/>
        <v>121.45260666666667</v>
      </c>
      <c r="AD112" s="34">
        <f t="shared" si="37"/>
        <v>121.45665333333334</v>
      </c>
      <c r="AE112" s="34">
        <f t="shared" si="37"/>
        <v>121.4607</v>
      </c>
      <c r="AF112" s="34">
        <f t="shared" si="36"/>
        <v>121.46474666666666</v>
      </c>
      <c r="AG112" s="34">
        <f t="shared" si="36"/>
        <v>121.46879333333332</v>
      </c>
      <c r="AH112" s="34">
        <f t="shared" si="36"/>
        <v>121.47283999999999</v>
      </c>
      <c r="AI112" s="34">
        <f t="shared" si="36"/>
        <v>121.47688666666666</v>
      </c>
      <c r="AJ112" s="34">
        <f t="shared" si="36"/>
        <v>121.48093333333333</v>
      </c>
      <c r="AK112" s="34">
        <f t="shared" si="36"/>
        <v>121.48497999999999</v>
      </c>
      <c r="AL112" s="34">
        <f t="shared" si="36"/>
        <v>121.48902666666666</v>
      </c>
      <c r="AM112" s="34">
        <f t="shared" si="36"/>
        <v>121.49307333333333</v>
      </c>
      <c r="AN112" s="34">
        <f t="shared" si="36"/>
        <v>121.49712</v>
      </c>
      <c r="AO112" s="34">
        <f t="shared" si="36"/>
        <v>121.50116666666666</v>
      </c>
      <c r="AP112" s="34">
        <f t="shared" si="36"/>
        <v>121.50521333333332</v>
      </c>
      <c r="AQ112" s="34">
        <f t="shared" si="36"/>
        <v>121.50925999999998</v>
      </c>
      <c r="AR112" s="34">
        <f t="shared" si="36"/>
        <v>121.51330666666665</v>
      </c>
      <c r="AS112" s="34">
        <f t="shared" si="36"/>
        <v>121.51735333333332</v>
      </c>
      <c r="AT112" s="34">
        <f t="shared" si="36"/>
        <v>121.52139999999999</v>
      </c>
    </row>
    <row r="113" spans="1:46" x14ac:dyDescent="0.75">
      <c r="A113" s="17">
        <f t="shared" si="27"/>
        <v>7</v>
      </c>
      <c r="B113" s="17">
        <f t="shared" si="32"/>
        <v>2025</v>
      </c>
      <c r="C113" s="29">
        <v>31</v>
      </c>
      <c r="D113" s="30">
        <v>45839</v>
      </c>
      <c r="E113" s="41">
        <f t="shared" si="38"/>
        <v>121.88632888572134</v>
      </c>
      <c r="G113" s="32">
        <f t="shared" si="31"/>
        <v>9.9999999999984737E-4</v>
      </c>
      <c r="H113" s="32">
        <f t="shared" si="35"/>
        <v>1.5719407381011172E-2</v>
      </c>
      <c r="I113" s="32"/>
      <c r="J113" s="42">
        <v>1E-3</v>
      </c>
      <c r="L113" s="30">
        <f t="shared" si="25"/>
        <v>45748</v>
      </c>
      <c r="M113" s="30">
        <f t="shared" si="26"/>
        <v>45778</v>
      </c>
      <c r="N113" s="33">
        <f t="shared" si="29"/>
        <v>121.52139999999999</v>
      </c>
      <c r="O113" s="33">
        <f t="shared" si="29"/>
        <v>121.64292139999998</v>
      </c>
      <c r="P113" s="34">
        <f t="shared" si="37"/>
        <v>121.52139999999999</v>
      </c>
      <c r="Q113" s="34">
        <f t="shared" si="37"/>
        <v>121.52532004516128</v>
      </c>
      <c r="R113" s="34">
        <f t="shared" si="37"/>
        <v>121.52924009032256</v>
      </c>
      <c r="S113" s="34">
        <f t="shared" si="37"/>
        <v>121.53316013548385</v>
      </c>
      <c r="T113" s="34">
        <f t="shared" si="37"/>
        <v>121.53708018064515</v>
      </c>
      <c r="U113" s="34">
        <f t="shared" si="37"/>
        <v>121.54100022580644</v>
      </c>
      <c r="V113" s="34">
        <f t="shared" si="37"/>
        <v>121.54492027096772</v>
      </c>
      <c r="W113" s="34">
        <f t="shared" si="37"/>
        <v>121.54884031612902</v>
      </c>
      <c r="X113" s="34">
        <f t="shared" si="37"/>
        <v>121.55276036129031</v>
      </c>
      <c r="Y113" s="34">
        <f t="shared" si="37"/>
        <v>121.55668040645159</v>
      </c>
      <c r="Z113" s="34">
        <f t="shared" si="37"/>
        <v>121.56060045161288</v>
      </c>
      <c r="AA113" s="34">
        <f t="shared" si="37"/>
        <v>121.56452049677418</v>
      </c>
      <c r="AB113" s="34">
        <f t="shared" si="37"/>
        <v>121.56844054193547</v>
      </c>
      <c r="AC113" s="34">
        <f t="shared" si="37"/>
        <v>121.57236058709675</v>
      </c>
      <c r="AD113" s="34">
        <f t="shared" si="37"/>
        <v>121.57628063225805</v>
      </c>
      <c r="AE113" s="34">
        <f t="shared" si="37"/>
        <v>121.58020067741934</v>
      </c>
      <c r="AF113" s="34">
        <f t="shared" si="36"/>
        <v>121.58412072258062</v>
      </c>
      <c r="AG113" s="34">
        <f t="shared" si="36"/>
        <v>121.58804076774192</v>
      </c>
      <c r="AH113" s="34">
        <f t="shared" si="36"/>
        <v>121.59196081290321</v>
      </c>
      <c r="AI113" s="34">
        <f t="shared" si="36"/>
        <v>121.59588085806449</v>
      </c>
      <c r="AJ113" s="34">
        <f t="shared" si="36"/>
        <v>121.59980090322578</v>
      </c>
      <c r="AK113" s="34">
        <f t="shared" si="36"/>
        <v>121.60372094838708</v>
      </c>
      <c r="AL113" s="34">
        <f t="shared" si="36"/>
        <v>121.60764099354837</v>
      </c>
      <c r="AM113" s="34">
        <f t="shared" si="36"/>
        <v>121.61156103870965</v>
      </c>
      <c r="AN113" s="34">
        <f t="shared" si="36"/>
        <v>121.61548108387095</v>
      </c>
      <c r="AO113" s="34">
        <f t="shared" si="36"/>
        <v>121.61940112903224</v>
      </c>
      <c r="AP113" s="34">
        <f t="shared" si="36"/>
        <v>121.62332117419352</v>
      </c>
      <c r="AQ113" s="34">
        <f t="shared" si="36"/>
        <v>121.62724121935481</v>
      </c>
      <c r="AR113" s="34">
        <f t="shared" si="36"/>
        <v>121.63116126451611</v>
      </c>
      <c r="AS113" s="34">
        <f t="shared" si="36"/>
        <v>121.6350813096774</v>
      </c>
      <c r="AT113" s="34">
        <f t="shared" si="36"/>
        <v>121.63900135483868</v>
      </c>
    </row>
    <row r="114" spans="1:46" x14ac:dyDescent="0.75">
      <c r="A114" s="17">
        <f t="shared" si="27"/>
        <v>8</v>
      </c>
      <c r="B114" s="17">
        <f t="shared" si="32"/>
        <v>2025</v>
      </c>
      <c r="C114" s="29">
        <v>31</v>
      </c>
      <c r="D114" s="30">
        <v>45870</v>
      </c>
      <c r="E114" s="41">
        <f t="shared" si="38"/>
        <v>122.00821521460705</v>
      </c>
      <c r="G114" s="32">
        <f t="shared" si="31"/>
        <v>9.9999999999989008E-4</v>
      </c>
      <c r="H114" s="32">
        <f t="shared" si="35"/>
        <v>1.5888552994230261E-2</v>
      </c>
      <c r="I114" s="32"/>
      <c r="J114" s="42">
        <v>1E-3</v>
      </c>
      <c r="L114" s="30">
        <f t="shared" si="25"/>
        <v>45778</v>
      </c>
      <c r="M114" s="30">
        <f t="shared" si="26"/>
        <v>45809</v>
      </c>
      <c r="N114" s="33">
        <f t="shared" si="29"/>
        <v>121.64292139999998</v>
      </c>
      <c r="O114" s="33">
        <f t="shared" si="29"/>
        <v>121.76456432139996</v>
      </c>
      <c r="P114" s="34">
        <f t="shared" si="37"/>
        <v>121.64292139999998</v>
      </c>
      <c r="Q114" s="34">
        <f t="shared" si="37"/>
        <v>121.64684536520643</v>
      </c>
      <c r="R114" s="34">
        <f t="shared" si="37"/>
        <v>121.65076933041288</v>
      </c>
      <c r="S114" s="34">
        <f t="shared" si="37"/>
        <v>121.65469329561932</v>
      </c>
      <c r="T114" s="34">
        <f t="shared" si="37"/>
        <v>121.65861726082578</v>
      </c>
      <c r="U114" s="34">
        <f t="shared" si="37"/>
        <v>121.66254122603223</v>
      </c>
      <c r="V114" s="34">
        <f t="shared" si="37"/>
        <v>121.66646519123869</v>
      </c>
      <c r="W114" s="34">
        <f t="shared" si="37"/>
        <v>121.67038915644514</v>
      </c>
      <c r="X114" s="34">
        <f t="shared" si="37"/>
        <v>121.67431312165158</v>
      </c>
      <c r="Y114" s="34">
        <f t="shared" si="37"/>
        <v>121.67823708685803</v>
      </c>
      <c r="Z114" s="34">
        <f t="shared" si="37"/>
        <v>121.68216105206449</v>
      </c>
      <c r="AA114" s="34">
        <f t="shared" si="37"/>
        <v>121.68608501727094</v>
      </c>
      <c r="AB114" s="34">
        <f t="shared" si="37"/>
        <v>121.69000898247739</v>
      </c>
      <c r="AC114" s="34">
        <f t="shared" si="37"/>
        <v>121.69393294768383</v>
      </c>
      <c r="AD114" s="34">
        <f t="shared" si="37"/>
        <v>121.69785691289029</v>
      </c>
      <c r="AE114" s="34">
        <f t="shared" si="37"/>
        <v>121.70178087809674</v>
      </c>
      <c r="AF114" s="34">
        <f t="shared" si="36"/>
        <v>121.7057048433032</v>
      </c>
      <c r="AG114" s="34">
        <f t="shared" si="36"/>
        <v>121.70962880850965</v>
      </c>
      <c r="AH114" s="34">
        <f t="shared" si="36"/>
        <v>121.7135527737161</v>
      </c>
      <c r="AI114" s="34">
        <f t="shared" si="36"/>
        <v>121.71747673892254</v>
      </c>
      <c r="AJ114" s="34">
        <f t="shared" si="36"/>
        <v>121.721400704129</v>
      </c>
      <c r="AK114" s="34">
        <f t="shared" si="36"/>
        <v>121.72532466933545</v>
      </c>
      <c r="AL114" s="34">
        <f t="shared" si="36"/>
        <v>121.7292486345419</v>
      </c>
      <c r="AM114" s="34">
        <f t="shared" si="36"/>
        <v>121.73317259974836</v>
      </c>
      <c r="AN114" s="34">
        <f t="shared" si="36"/>
        <v>121.7370965649548</v>
      </c>
      <c r="AO114" s="34">
        <f t="shared" si="36"/>
        <v>121.74102053016125</v>
      </c>
      <c r="AP114" s="34">
        <f t="shared" si="36"/>
        <v>121.7449444953677</v>
      </c>
      <c r="AQ114" s="34">
        <f t="shared" si="36"/>
        <v>121.74886846057416</v>
      </c>
      <c r="AR114" s="34">
        <f t="shared" si="36"/>
        <v>121.75279242578061</v>
      </c>
      <c r="AS114" s="34">
        <f t="shared" si="36"/>
        <v>121.75671639098705</v>
      </c>
      <c r="AT114" s="34">
        <f t="shared" si="36"/>
        <v>121.76064035619351</v>
      </c>
    </row>
    <row r="115" spans="1:46" x14ac:dyDescent="0.75">
      <c r="A115" s="17">
        <f t="shared" si="27"/>
        <v>9</v>
      </c>
      <c r="B115" s="17">
        <f t="shared" si="32"/>
        <v>2025</v>
      </c>
      <c r="C115" s="29">
        <v>30</v>
      </c>
      <c r="D115" s="30">
        <v>45901</v>
      </c>
      <c r="E115" s="41">
        <f t="shared" si="38"/>
        <v>122.13022342982164</v>
      </c>
      <c r="G115" s="32">
        <f t="shared" si="31"/>
        <v>9.9999999999987707E-4</v>
      </c>
      <c r="H115" s="32">
        <f t="shared" si="35"/>
        <v>1.7751861915180338E-2</v>
      </c>
      <c r="I115" s="32"/>
      <c r="J115" s="42">
        <v>1E-3</v>
      </c>
      <c r="L115" s="30">
        <f t="shared" si="25"/>
        <v>45809</v>
      </c>
      <c r="M115" s="30">
        <f t="shared" si="26"/>
        <v>45839</v>
      </c>
      <c r="N115" s="33">
        <f t="shared" si="29"/>
        <v>121.76456432139996</v>
      </c>
      <c r="O115" s="33">
        <f t="shared" si="29"/>
        <v>121.88632888572134</v>
      </c>
      <c r="P115" s="34">
        <f t="shared" si="37"/>
        <v>121.76456432139996</v>
      </c>
      <c r="Q115" s="34">
        <f t="shared" si="37"/>
        <v>121.76862314021068</v>
      </c>
      <c r="R115" s="34">
        <f t="shared" si="37"/>
        <v>121.77268195902138</v>
      </c>
      <c r="S115" s="34">
        <f t="shared" si="37"/>
        <v>121.7767407778321</v>
      </c>
      <c r="T115" s="34">
        <f t="shared" si="37"/>
        <v>121.78079959664281</v>
      </c>
      <c r="U115" s="34">
        <f t="shared" si="37"/>
        <v>121.78485841545353</v>
      </c>
      <c r="V115" s="34">
        <f t="shared" si="37"/>
        <v>121.78891723426423</v>
      </c>
      <c r="W115" s="34">
        <f t="shared" si="37"/>
        <v>121.79297605307495</v>
      </c>
      <c r="X115" s="34">
        <f t="shared" si="37"/>
        <v>121.79703487188566</v>
      </c>
      <c r="Y115" s="34">
        <f t="shared" si="37"/>
        <v>121.80109369069638</v>
      </c>
      <c r="Z115" s="34">
        <f t="shared" si="37"/>
        <v>121.80515250950708</v>
      </c>
      <c r="AA115" s="34">
        <f t="shared" si="37"/>
        <v>121.8092113283178</v>
      </c>
      <c r="AB115" s="34">
        <f t="shared" si="37"/>
        <v>121.81327014712851</v>
      </c>
      <c r="AC115" s="34">
        <f t="shared" si="37"/>
        <v>121.81732896593923</v>
      </c>
      <c r="AD115" s="34">
        <f t="shared" si="37"/>
        <v>121.82138778474993</v>
      </c>
      <c r="AE115" s="34">
        <f t="shared" si="37"/>
        <v>121.82544660356065</v>
      </c>
      <c r="AF115" s="34">
        <f t="shared" si="36"/>
        <v>121.82950542237137</v>
      </c>
      <c r="AG115" s="34">
        <f t="shared" si="36"/>
        <v>121.83356424118207</v>
      </c>
      <c r="AH115" s="34">
        <f t="shared" si="36"/>
        <v>121.83762305999279</v>
      </c>
      <c r="AI115" s="34">
        <f t="shared" si="36"/>
        <v>121.8416818788035</v>
      </c>
      <c r="AJ115" s="34">
        <f t="shared" si="36"/>
        <v>121.84574069761422</v>
      </c>
      <c r="AK115" s="34">
        <f t="shared" si="36"/>
        <v>121.84979951642492</v>
      </c>
      <c r="AL115" s="34">
        <f t="shared" si="36"/>
        <v>121.85385833523564</v>
      </c>
      <c r="AM115" s="34">
        <f t="shared" si="36"/>
        <v>121.85791715404635</v>
      </c>
      <c r="AN115" s="34">
        <f t="shared" si="36"/>
        <v>121.86197597285707</v>
      </c>
      <c r="AO115" s="34">
        <f t="shared" si="36"/>
        <v>121.86603479166777</v>
      </c>
      <c r="AP115" s="34">
        <f t="shared" si="36"/>
        <v>121.87009361047849</v>
      </c>
      <c r="AQ115" s="34">
        <f t="shared" si="36"/>
        <v>121.8741524292892</v>
      </c>
      <c r="AR115" s="34">
        <f t="shared" si="36"/>
        <v>121.87821124809992</v>
      </c>
      <c r="AS115" s="34">
        <f t="shared" si="36"/>
        <v>121.88227006691062</v>
      </c>
      <c r="AT115" s="34">
        <f t="shared" si="36"/>
        <v>121.88632888572134</v>
      </c>
    </row>
    <row r="116" spans="1:46" x14ac:dyDescent="0.75">
      <c r="A116" s="17">
        <f t="shared" si="27"/>
        <v>10</v>
      </c>
      <c r="B116" s="17">
        <f t="shared" si="32"/>
        <v>2025</v>
      </c>
      <c r="C116" s="29">
        <v>31</v>
      </c>
      <c r="D116" s="30">
        <v>45931</v>
      </c>
      <c r="E116" s="41">
        <f t="shared" si="38"/>
        <v>122.25235365325145</v>
      </c>
      <c r="G116" s="32">
        <f t="shared" si="31"/>
        <v>9.9999999999987599E-4</v>
      </c>
      <c r="H116" s="32">
        <f t="shared" si="35"/>
        <v>1.7921345988771462E-2</v>
      </c>
      <c r="I116" s="32"/>
      <c r="J116" s="42">
        <v>1E-3</v>
      </c>
      <c r="L116" s="30">
        <f t="shared" si="25"/>
        <v>45839</v>
      </c>
      <c r="M116" s="30">
        <f t="shared" si="26"/>
        <v>45870</v>
      </c>
      <c r="N116" s="33">
        <f t="shared" si="29"/>
        <v>121.88632888572134</v>
      </c>
      <c r="O116" s="33">
        <f t="shared" si="29"/>
        <v>122.00821521460705</v>
      </c>
      <c r="P116" s="34">
        <f t="shared" si="37"/>
        <v>121.88632888572134</v>
      </c>
      <c r="Q116" s="34">
        <f t="shared" si="37"/>
        <v>121.89026070278217</v>
      </c>
      <c r="R116" s="34">
        <f t="shared" si="37"/>
        <v>121.894192519843</v>
      </c>
      <c r="S116" s="34">
        <f t="shared" si="37"/>
        <v>121.89812433690383</v>
      </c>
      <c r="T116" s="34">
        <f t="shared" si="37"/>
        <v>121.90205615396465</v>
      </c>
      <c r="U116" s="34">
        <f t="shared" si="37"/>
        <v>121.90598797102548</v>
      </c>
      <c r="V116" s="34">
        <f t="shared" si="37"/>
        <v>121.90991978808631</v>
      </c>
      <c r="W116" s="34">
        <f t="shared" si="37"/>
        <v>121.91385160514714</v>
      </c>
      <c r="X116" s="34">
        <f t="shared" si="37"/>
        <v>121.91778342220798</v>
      </c>
      <c r="Y116" s="34">
        <f t="shared" si="37"/>
        <v>121.92171523926881</v>
      </c>
      <c r="Z116" s="34">
        <f t="shared" si="37"/>
        <v>121.92564705632964</v>
      </c>
      <c r="AA116" s="34">
        <f t="shared" si="37"/>
        <v>121.92957887339047</v>
      </c>
      <c r="AB116" s="34">
        <f t="shared" si="37"/>
        <v>121.93351069045129</v>
      </c>
      <c r="AC116" s="34">
        <f t="shared" si="37"/>
        <v>121.93744250751212</v>
      </c>
      <c r="AD116" s="34">
        <f t="shared" si="37"/>
        <v>121.94137432457295</v>
      </c>
      <c r="AE116" s="34">
        <f t="shared" si="37"/>
        <v>121.94530614163378</v>
      </c>
      <c r="AF116" s="34">
        <f t="shared" si="36"/>
        <v>121.94923795869461</v>
      </c>
      <c r="AG116" s="34">
        <f t="shared" si="36"/>
        <v>121.95316977575544</v>
      </c>
      <c r="AH116" s="34">
        <f t="shared" si="36"/>
        <v>121.95710159281627</v>
      </c>
      <c r="AI116" s="34">
        <f t="shared" si="36"/>
        <v>121.9610334098771</v>
      </c>
      <c r="AJ116" s="34">
        <f t="shared" si="36"/>
        <v>121.96496522693792</v>
      </c>
      <c r="AK116" s="34">
        <f t="shared" si="36"/>
        <v>121.96889704399875</v>
      </c>
      <c r="AL116" s="34">
        <f t="shared" si="36"/>
        <v>121.97282886105958</v>
      </c>
      <c r="AM116" s="34">
        <f t="shared" si="36"/>
        <v>121.97676067812041</v>
      </c>
      <c r="AN116" s="34">
        <f t="shared" si="36"/>
        <v>121.98069249518124</v>
      </c>
      <c r="AO116" s="34">
        <f t="shared" si="36"/>
        <v>121.98462431224208</v>
      </c>
      <c r="AP116" s="34">
        <f t="shared" si="36"/>
        <v>121.98855612930291</v>
      </c>
      <c r="AQ116" s="34">
        <f t="shared" si="36"/>
        <v>121.99248794636374</v>
      </c>
      <c r="AR116" s="34">
        <f t="shared" si="36"/>
        <v>121.99641976342456</v>
      </c>
      <c r="AS116" s="34">
        <f t="shared" si="36"/>
        <v>122.00035158048539</v>
      </c>
      <c r="AT116" s="34">
        <f t="shared" si="36"/>
        <v>122.00428339754622</v>
      </c>
    </row>
    <row r="117" spans="1:46" x14ac:dyDescent="0.75">
      <c r="A117" s="17">
        <f t="shared" si="27"/>
        <v>11</v>
      </c>
      <c r="B117" s="17">
        <f t="shared" si="32"/>
        <v>2025</v>
      </c>
      <c r="C117" s="29">
        <v>30</v>
      </c>
      <c r="D117" s="30">
        <v>45962</v>
      </c>
      <c r="E117" s="41">
        <f t="shared" si="38"/>
        <v>122.37460600690468</v>
      </c>
      <c r="G117" s="32">
        <f t="shared" si="31"/>
        <v>9.9999999999988856E-4</v>
      </c>
      <c r="H117" s="32">
        <f t="shared" si="35"/>
        <v>1.8939267334760122E-2</v>
      </c>
      <c r="I117" s="32"/>
      <c r="J117" s="42">
        <v>1E-3</v>
      </c>
      <c r="L117" s="30">
        <f t="shared" si="25"/>
        <v>45870</v>
      </c>
      <c r="M117" s="30">
        <f t="shared" si="26"/>
        <v>45901</v>
      </c>
      <c r="N117" s="33">
        <f t="shared" si="29"/>
        <v>122.00821521460705</v>
      </c>
      <c r="O117" s="33">
        <f t="shared" si="29"/>
        <v>122.13022342982164</v>
      </c>
      <c r="P117" s="34">
        <f t="shared" si="37"/>
        <v>122.00821521460705</v>
      </c>
      <c r="Q117" s="34">
        <f t="shared" si="37"/>
        <v>122.01228215511421</v>
      </c>
      <c r="R117" s="34">
        <f t="shared" si="37"/>
        <v>122.01634909562135</v>
      </c>
      <c r="S117" s="34">
        <f t="shared" si="37"/>
        <v>122.02041603612851</v>
      </c>
      <c r="T117" s="34">
        <f t="shared" si="37"/>
        <v>122.02448297663567</v>
      </c>
      <c r="U117" s="34">
        <f t="shared" si="37"/>
        <v>122.02854991714281</v>
      </c>
      <c r="V117" s="34">
        <f t="shared" si="37"/>
        <v>122.03261685764997</v>
      </c>
      <c r="W117" s="34">
        <f t="shared" si="37"/>
        <v>122.03668379815711</v>
      </c>
      <c r="X117" s="34">
        <f t="shared" si="37"/>
        <v>122.04075073866427</v>
      </c>
      <c r="Y117" s="34">
        <f t="shared" si="37"/>
        <v>122.04481767917143</v>
      </c>
      <c r="Z117" s="34">
        <f t="shared" si="37"/>
        <v>122.04888461967857</v>
      </c>
      <c r="AA117" s="34">
        <f t="shared" si="37"/>
        <v>122.05295156018573</v>
      </c>
      <c r="AB117" s="34">
        <f t="shared" si="37"/>
        <v>122.05701850069289</v>
      </c>
      <c r="AC117" s="34">
        <f t="shared" si="37"/>
        <v>122.06108544120004</v>
      </c>
      <c r="AD117" s="34">
        <f t="shared" si="37"/>
        <v>122.06515238170719</v>
      </c>
      <c r="AE117" s="34">
        <f t="shared" si="37"/>
        <v>122.06921932221435</v>
      </c>
      <c r="AF117" s="34">
        <f t="shared" si="36"/>
        <v>122.0732862627215</v>
      </c>
      <c r="AG117" s="34">
        <f t="shared" si="36"/>
        <v>122.07735320322865</v>
      </c>
      <c r="AH117" s="34">
        <f t="shared" si="36"/>
        <v>122.0814201437358</v>
      </c>
      <c r="AI117" s="34">
        <f t="shared" si="36"/>
        <v>122.08548708424296</v>
      </c>
      <c r="AJ117" s="34">
        <f t="shared" si="36"/>
        <v>122.08955402475011</v>
      </c>
      <c r="AK117" s="34">
        <f t="shared" si="36"/>
        <v>122.09362096525726</v>
      </c>
      <c r="AL117" s="34">
        <f t="shared" si="36"/>
        <v>122.09768790576442</v>
      </c>
      <c r="AM117" s="34">
        <f t="shared" si="36"/>
        <v>122.10175484627158</v>
      </c>
      <c r="AN117" s="34">
        <f t="shared" si="36"/>
        <v>122.10582178677872</v>
      </c>
      <c r="AO117" s="34">
        <f t="shared" si="36"/>
        <v>122.10988872728588</v>
      </c>
      <c r="AP117" s="34">
        <f t="shared" si="36"/>
        <v>122.11395566779302</v>
      </c>
      <c r="AQ117" s="34">
        <f t="shared" si="36"/>
        <v>122.11802260830018</v>
      </c>
      <c r="AR117" s="34">
        <f t="shared" si="36"/>
        <v>122.12208954880734</v>
      </c>
      <c r="AS117" s="34">
        <f t="shared" si="36"/>
        <v>122.12615648931448</v>
      </c>
      <c r="AT117" s="34">
        <f t="shared" si="36"/>
        <v>122.13022342982164</v>
      </c>
    </row>
    <row r="118" spans="1:46" x14ac:dyDescent="0.75">
      <c r="A118" s="17">
        <f t="shared" si="27"/>
        <v>12</v>
      </c>
      <c r="B118" s="17">
        <f t="shared" si="32"/>
        <v>2025</v>
      </c>
      <c r="C118" s="29">
        <v>31</v>
      </c>
      <c r="D118" s="30">
        <v>45992</v>
      </c>
      <c r="E118" s="41">
        <f t="shared" si="38"/>
        <v>122.49698061291157</v>
      </c>
      <c r="G118" s="32">
        <f t="shared" si="31"/>
        <v>9.999999999998491E-4</v>
      </c>
      <c r="H118" s="32">
        <f t="shared" si="35"/>
        <v>1.9109655681460634E-2</v>
      </c>
      <c r="I118" s="32">
        <f>AVERAGE(H107:H118)</f>
        <v>1.7173591803524974E-2</v>
      </c>
      <c r="J118" s="42">
        <v>1E-3</v>
      </c>
      <c r="L118" s="30">
        <f t="shared" si="25"/>
        <v>45901</v>
      </c>
      <c r="M118" s="30">
        <f t="shared" si="26"/>
        <v>45931</v>
      </c>
      <c r="N118" s="33">
        <f t="shared" si="29"/>
        <v>122.13022342982164</v>
      </c>
      <c r="O118" s="33">
        <f t="shared" si="29"/>
        <v>122.25235365325145</v>
      </c>
      <c r="P118" s="34">
        <f t="shared" si="37"/>
        <v>122.13022342982164</v>
      </c>
      <c r="Q118" s="34">
        <f t="shared" si="37"/>
        <v>122.13416311444841</v>
      </c>
      <c r="R118" s="34">
        <f t="shared" si="37"/>
        <v>122.13810279907517</v>
      </c>
      <c r="S118" s="34">
        <f t="shared" si="37"/>
        <v>122.14204248370194</v>
      </c>
      <c r="T118" s="34">
        <f t="shared" si="37"/>
        <v>122.14598216832871</v>
      </c>
      <c r="U118" s="34">
        <f t="shared" si="37"/>
        <v>122.14992185295549</v>
      </c>
      <c r="V118" s="34">
        <f t="shared" si="37"/>
        <v>122.15386153758224</v>
      </c>
      <c r="W118" s="34">
        <f t="shared" si="37"/>
        <v>122.15780122220902</v>
      </c>
      <c r="X118" s="34">
        <f t="shared" si="37"/>
        <v>122.16174090683579</v>
      </c>
      <c r="Y118" s="34">
        <f t="shared" si="37"/>
        <v>122.16568059146255</v>
      </c>
      <c r="Z118" s="34">
        <f t="shared" si="37"/>
        <v>122.16962027608932</v>
      </c>
      <c r="AA118" s="34">
        <f t="shared" si="37"/>
        <v>122.17355996071609</v>
      </c>
      <c r="AB118" s="34">
        <f t="shared" si="37"/>
        <v>122.17749964534286</v>
      </c>
      <c r="AC118" s="34">
        <f t="shared" si="37"/>
        <v>122.18143932996962</v>
      </c>
      <c r="AD118" s="34">
        <f t="shared" si="37"/>
        <v>122.18537901459639</v>
      </c>
      <c r="AE118" s="34">
        <f t="shared" si="37"/>
        <v>122.18931869922316</v>
      </c>
      <c r="AF118" s="34">
        <f t="shared" si="36"/>
        <v>122.19325838384992</v>
      </c>
      <c r="AG118" s="34">
        <f t="shared" si="36"/>
        <v>122.19719806847669</v>
      </c>
      <c r="AH118" s="34">
        <f t="shared" si="36"/>
        <v>122.20113775310347</v>
      </c>
      <c r="AI118" s="34">
        <f t="shared" si="36"/>
        <v>122.20507743773022</v>
      </c>
      <c r="AJ118" s="34">
        <f t="shared" si="36"/>
        <v>122.209017122357</v>
      </c>
      <c r="AK118" s="34">
        <f t="shared" si="36"/>
        <v>122.21295680698377</v>
      </c>
      <c r="AL118" s="34">
        <f t="shared" si="36"/>
        <v>122.21689649161054</v>
      </c>
      <c r="AM118" s="34">
        <f t="shared" si="36"/>
        <v>122.2208361762373</v>
      </c>
      <c r="AN118" s="34">
        <f t="shared" si="36"/>
        <v>122.22477586086407</v>
      </c>
      <c r="AO118" s="34">
        <f t="shared" si="36"/>
        <v>122.22871554549084</v>
      </c>
      <c r="AP118" s="34">
        <f t="shared" si="36"/>
        <v>122.2326552301176</v>
      </c>
      <c r="AQ118" s="34">
        <f t="shared" si="36"/>
        <v>122.23659491474437</v>
      </c>
      <c r="AR118" s="34">
        <f t="shared" si="36"/>
        <v>122.24053459937114</v>
      </c>
      <c r="AS118" s="34">
        <f t="shared" si="36"/>
        <v>122.24447428399792</v>
      </c>
      <c r="AT118" s="34">
        <f t="shared" si="36"/>
        <v>122.24841396862467</v>
      </c>
    </row>
    <row r="119" spans="1:46" x14ac:dyDescent="0.75">
      <c r="A119" s="17">
        <f t="shared" si="27"/>
        <v>1</v>
      </c>
      <c r="B119" s="23">
        <f t="shared" si="32"/>
        <v>2026</v>
      </c>
      <c r="C119" s="24">
        <v>31</v>
      </c>
      <c r="D119" s="25">
        <v>46023</v>
      </c>
      <c r="E119" s="27">
        <f t="shared" si="38"/>
        <v>122.71747517801481</v>
      </c>
      <c r="G119" s="35">
        <f t="shared" si="31"/>
        <v>1.7999999999999728E-3</v>
      </c>
      <c r="H119" s="35">
        <f t="shared" si="35"/>
        <v>1.5032879884324257E-2</v>
      </c>
      <c r="I119" s="35"/>
      <c r="J119" s="42">
        <v>1.8E-3</v>
      </c>
      <c r="L119" s="25">
        <f t="shared" si="25"/>
        <v>45931</v>
      </c>
      <c r="M119" s="25">
        <f t="shared" si="26"/>
        <v>45962</v>
      </c>
      <c r="N119" s="27">
        <f t="shared" si="29"/>
        <v>122.25235365325145</v>
      </c>
      <c r="O119" s="27">
        <f t="shared" si="29"/>
        <v>122.37460600690468</v>
      </c>
      <c r="P119" s="28">
        <f t="shared" si="37"/>
        <v>122.25235365325145</v>
      </c>
      <c r="Q119" s="28">
        <f t="shared" si="37"/>
        <v>122.25629727756284</v>
      </c>
      <c r="R119" s="28">
        <f t="shared" si="37"/>
        <v>122.26024090187424</v>
      </c>
      <c r="S119" s="28">
        <f t="shared" si="37"/>
        <v>122.26418452618563</v>
      </c>
      <c r="T119" s="28">
        <f t="shared" si="37"/>
        <v>122.26812815049702</v>
      </c>
      <c r="U119" s="28">
        <f t="shared" si="37"/>
        <v>122.27207177480842</v>
      </c>
      <c r="V119" s="28">
        <f t="shared" si="37"/>
        <v>122.27601539911981</v>
      </c>
      <c r="W119" s="28">
        <f t="shared" si="37"/>
        <v>122.2799590234312</v>
      </c>
      <c r="X119" s="28">
        <f t="shared" si="37"/>
        <v>122.28390264774261</v>
      </c>
      <c r="Y119" s="28">
        <f t="shared" si="37"/>
        <v>122.287846272054</v>
      </c>
      <c r="Z119" s="28">
        <f t="shared" si="37"/>
        <v>122.2917898963654</v>
      </c>
      <c r="AA119" s="28">
        <f t="shared" si="37"/>
        <v>122.29573352067679</v>
      </c>
      <c r="AB119" s="28">
        <f t="shared" si="37"/>
        <v>122.29967714498818</v>
      </c>
      <c r="AC119" s="28">
        <f t="shared" si="37"/>
        <v>122.30362076929958</v>
      </c>
      <c r="AD119" s="28">
        <f t="shared" si="37"/>
        <v>122.30756439361097</v>
      </c>
      <c r="AE119" s="28">
        <f t="shared" si="37"/>
        <v>122.31150801792236</v>
      </c>
      <c r="AF119" s="28">
        <f t="shared" si="36"/>
        <v>122.31545164223377</v>
      </c>
      <c r="AG119" s="28">
        <f t="shared" si="36"/>
        <v>122.31939526654516</v>
      </c>
      <c r="AH119" s="28">
        <f t="shared" si="36"/>
        <v>122.32333889085655</v>
      </c>
      <c r="AI119" s="28">
        <f t="shared" si="36"/>
        <v>122.32728251516795</v>
      </c>
      <c r="AJ119" s="28">
        <f t="shared" si="36"/>
        <v>122.33122613947934</v>
      </c>
      <c r="AK119" s="28">
        <f t="shared" si="36"/>
        <v>122.33516976379073</v>
      </c>
      <c r="AL119" s="28">
        <f t="shared" si="36"/>
        <v>122.33911338810213</v>
      </c>
      <c r="AM119" s="28">
        <f t="shared" si="36"/>
        <v>122.34305701241352</v>
      </c>
      <c r="AN119" s="28">
        <f t="shared" si="36"/>
        <v>122.34700063672493</v>
      </c>
      <c r="AO119" s="28">
        <f t="shared" si="36"/>
        <v>122.35094426103632</v>
      </c>
      <c r="AP119" s="28">
        <f t="shared" si="36"/>
        <v>122.35488788534771</v>
      </c>
      <c r="AQ119" s="28">
        <f t="shared" si="36"/>
        <v>122.35883150965911</v>
      </c>
      <c r="AR119" s="28">
        <f t="shared" si="36"/>
        <v>122.3627751339705</v>
      </c>
      <c r="AS119" s="28">
        <f t="shared" si="36"/>
        <v>122.36671875828189</v>
      </c>
      <c r="AT119" s="28">
        <f t="shared" si="36"/>
        <v>122.3706623825933</v>
      </c>
    </row>
    <row r="120" spans="1:46" x14ac:dyDescent="0.75">
      <c r="A120" s="17">
        <f t="shared" si="27"/>
        <v>2</v>
      </c>
      <c r="B120" s="17">
        <f t="shared" si="32"/>
        <v>2026</v>
      </c>
      <c r="C120" s="29">
        <v>28</v>
      </c>
      <c r="D120" s="30">
        <v>46054</v>
      </c>
      <c r="E120" s="41">
        <f t="shared" si="38"/>
        <v>122.93836663333524</v>
      </c>
      <c r="G120" s="32">
        <f t="shared" si="31"/>
        <v>1.8E-3</v>
      </c>
      <c r="H120" s="32">
        <f t="shared" si="35"/>
        <v>1.5180566749258802E-2</v>
      </c>
      <c r="I120" s="32"/>
      <c r="J120" s="42">
        <v>1.8E-3</v>
      </c>
      <c r="L120" s="30">
        <f t="shared" si="25"/>
        <v>45962</v>
      </c>
      <c r="M120" s="30">
        <f t="shared" si="26"/>
        <v>45992</v>
      </c>
      <c r="N120" s="33">
        <f t="shared" si="29"/>
        <v>122.37460600690468</v>
      </c>
      <c r="O120" s="33">
        <f t="shared" si="29"/>
        <v>122.49698061291157</v>
      </c>
      <c r="P120" s="34">
        <f t="shared" si="37"/>
        <v>122.37460600690468</v>
      </c>
      <c r="Q120" s="34">
        <f t="shared" si="37"/>
        <v>122.37897652854778</v>
      </c>
      <c r="R120" s="34">
        <f t="shared" si="37"/>
        <v>122.38334705019089</v>
      </c>
      <c r="S120" s="34">
        <f t="shared" si="37"/>
        <v>122.38771757183399</v>
      </c>
      <c r="T120" s="34">
        <f t="shared" si="37"/>
        <v>122.3920880934771</v>
      </c>
      <c r="U120" s="34">
        <f t="shared" si="37"/>
        <v>122.3964586151202</v>
      </c>
      <c r="V120" s="34">
        <f t="shared" si="37"/>
        <v>122.40082913676331</v>
      </c>
      <c r="W120" s="34">
        <f t="shared" si="37"/>
        <v>122.4051996584064</v>
      </c>
      <c r="X120" s="34">
        <f t="shared" si="37"/>
        <v>122.40957018004951</v>
      </c>
      <c r="Y120" s="34">
        <f t="shared" si="37"/>
        <v>122.41394070169261</v>
      </c>
      <c r="Z120" s="34">
        <f t="shared" si="37"/>
        <v>122.41831122333572</v>
      </c>
      <c r="AA120" s="34">
        <f t="shared" si="37"/>
        <v>122.42268174497882</v>
      </c>
      <c r="AB120" s="34">
        <f t="shared" si="37"/>
        <v>122.42705226662193</v>
      </c>
      <c r="AC120" s="34">
        <f t="shared" si="37"/>
        <v>122.43142278826502</v>
      </c>
      <c r="AD120" s="34">
        <f t="shared" si="37"/>
        <v>122.43579330990812</v>
      </c>
      <c r="AE120" s="34">
        <f t="shared" si="37"/>
        <v>122.44016383155123</v>
      </c>
      <c r="AF120" s="34">
        <f t="shared" si="36"/>
        <v>122.44453435319433</v>
      </c>
      <c r="AG120" s="34">
        <f t="shared" si="36"/>
        <v>122.44890487483744</v>
      </c>
      <c r="AH120" s="34">
        <f t="shared" si="36"/>
        <v>122.45327539648054</v>
      </c>
      <c r="AI120" s="34">
        <f t="shared" si="36"/>
        <v>122.45764591812365</v>
      </c>
      <c r="AJ120" s="34">
        <f t="shared" si="36"/>
        <v>122.46201643976674</v>
      </c>
      <c r="AK120" s="34">
        <f t="shared" si="36"/>
        <v>122.46638696140985</v>
      </c>
      <c r="AL120" s="34">
        <f t="shared" si="36"/>
        <v>122.47075748305295</v>
      </c>
      <c r="AM120" s="34">
        <f t="shared" si="36"/>
        <v>122.47512800469606</v>
      </c>
      <c r="AN120" s="34">
        <f t="shared" si="36"/>
        <v>122.47949852633916</v>
      </c>
      <c r="AO120" s="34">
        <f t="shared" si="36"/>
        <v>122.48386904798227</v>
      </c>
      <c r="AP120" s="34">
        <f t="shared" si="36"/>
        <v>122.48823956962536</v>
      </c>
      <c r="AQ120" s="34">
        <f t="shared" si="36"/>
        <v>122.49261009126847</v>
      </c>
      <c r="AR120" s="34">
        <f t="shared" si="36"/>
        <v>122.49698061291157</v>
      </c>
      <c r="AS120" s="34">
        <f t="shared" si="36"/>
        <v>122.50135113455467</v>
      </c>
      <c r="AT120" s="34">
        <f t="shared" si="36"/>
        <v>122.50572165619778</v>
      </c>
    </row>
    <row r="121" spans="1:46" x14ac:dyDescent="0.75">
      <c r="A121" s="17">
        <f t="shared" si="27"/>
        <v>3</v>
      </c>
      <c r="B121" s="17">
        <f t="shared" si="32"/>
        <v>2026</v>
      </c>
      <c r="C121" s="29">
        <v>31</v>
      </c>
      <c r="D121" s="30">
        <v>46082</v>
      </c>
      <c r="E121" s="41">
        <f t="shared" si="38"/>
        <v>123.15965569327524</v>
      </c>
      <c r="G121" s="32">
        <f t="shared" si="31"/>
        <v>1.8000000000000166E-3</v>
      </c>
      <c r="H121" s="32">
        <f t="shared" si="35"/>
        <v>1.4494692695842132E-2</v>
      </c>
      <c r="I121" s="32"/>
      <c r="J121" s="42">
        <v>1.8E-3</v>
      </c>
      <c r="L121" s="30">
        <f t="shared" si="25"/>
        <v>45992</v>
      </c>
      <c r="M121" s="30">
        <f t="shared" si="26"/>
        <v>46023</v>
      </c>
      <c r="N121" s="33">
        <f t="shared" si="29"/>
        <v>122.49698061291157</v>
      </c>
      <c r="O121" s="33">
        <f t="shared" si="29"/>
        <v>122.71747517801481</v>
      </c>
      <c r="P121" s="34">
        <f t="shared" si="37"/>
        <v>122.49698061291157</v>
      </c>
      <c r="Q121" s="34">
        <f t="shared" si="37"/>
        <v>122.50409334081813</v>
      </c>
      <c r="R121" s="34">
        <f t="shared" si="37"/>
        <v>122.51120606872469</v>
      </c>
      <c r="S121" s="34">
        <f t="shared" si="37"/>
        <v>122.51831879663123</v>
      </c>
      <c r="T121" s="34">
        <f t="shared" si="37"/>
        <v>122.52543152453779</v>
      </c>
      <c r="U121" s="34">
        <f t="shared" si="37"/>
        <v>122.53254425244435</v>
      </c>
      <c r="V121" s="34">
        <f t="shared" si="37"/>
        <v>122.53965698035091</v>
      </c>
      <c r="W121" s="34">
        <f t="shared" si="37"/>
        <v>122.54676970825746</v>
      </c>
      <c r="X121" s="34">
        <f t="shared" si="37"/>
        <v>122.55388243616402</v>
      </c>
      <c r="Y121" s="34">
        <f t="shared" si="37"/>
        <v>122.56099516407058</v>
      </c>
      <c r="Z121" s="34">
        <f t="shared" si="37"/>
        <v>122.56810789197714</v>
      </c>
      <c r="AA121" s="34">
        <f t="shared" si="37"/>
        <v>122.57522061988369</v>
      </c>
      <c r="AB121" s="34">
        <f t="shared" si="37"/>
        <v>122.58233334779024</v>
      </c>
      <c r="AC121" s="34">
        <f t="shared" si="37"/>
        <v>122.5894460756968</v>
      </c>
      <c r="AD121" s="34">
        <f t="shared" si="37"/>
        <v>122.59655880360336</v>
      </c>
      <c r="AE121" s="34">
        <f t="shared" si="37"/>
        <v>122.60367153150992</v>
      </c>
      <c r="AF121" s="34">
        <f t="shared" si="36"/>
        <v>122.61078425941646</v>
      </c>
      <c r="AG121" s="34">
        <f t="shared" si="36"/>
        <v>122.61789698732302</v>
      </c>
      <c r="AH121" s="34">
        <f t="shared" si="36"/>
        <v>122.62500971522958</v>
      </c>
      <c r="AI121" s="34">
        <f t="shared" si="36"/>
        <v>122.63212244313614</v>
      </c>
      <c r="AJ121" s="34">
        <f t="shared" si="36"/>
        <v>122.63923517104269</v>
      </c>
      <c r="AK121" s="34">
        <f t="shared" si="36"/>
        <v>122.64634789894924</v>
      </c>
      <c r="AL121" s="34">
        <f t="shared" si="36"/>
        <v>122.6534606268558</v>
      </c>
      <c r="AM121" s="34">
        <f t="shared" si="36"/>
        <v>122.66057335476236</v>
      </c>
      <c r="AN121" s="34">
        <f t="shared" si="36"/>
        <v>122.66768608266892</v>
      </c>
      <c r="AO121" s="34">
        <f t="shared" si="36"/>
        <v>122.67479881057547</v>
      </c>
      <c r="AP121" s="34">
        <f t="shared" si="36"/>
        <v>122.68191153848203</v>
      </c>
      <c r="AQ121" s="34">
        <f t="shared" si="36"/>
        <v>122.68902426638859</v>
      </c>
      <c r="AR121" s="34">
        <f t="shared" si="36"/>
        <v>122.69613699429514</v>
      </c>
      <c r="AS121" s="34">
        <f t="shared" si="36"/>
        <v>122.70324972220169</v>
      </c>
      <c r="AT121" s="34">
        <f t="shared" si="36"/>
        <v>122.71036245010825</v>
      </c>
    </row>
    <row r="122" spans="1:46" x14ac:dyDescent="0.75">
      <c r="A122" s="17">
        <f t="shared" si="27"/>
        <v>4</v>
      </c>
      <c r="B122" s="17">
        <f t="shared" si="32"/>
        <v>2026</v>
      </c>
      <c r="C122" s="29">
        <v>30</v>
      </c>
      <c r="D122" s="30">
        <v>46113</v>
      </c>
      <c r="E122" s="41">
        <f t="shared" si="38"/>
        <v>123.38134307352314</v>
      </c>
      <c r="G122" s="32">
        <f t="shared" si="31"/>
        <v>1.8000000000000372E-3</v>
      </c>
      <c r="H122" s="32">
        <f t="shared" si="35"/>
        <v>1.5305477665029824E-2</v>
      </c>
      <c r="I122" s="32"/>
      <c r="J122" s="42">
        <v>1.8E-3</v>
      </c>
      <c r="L122" s="30">
        <f t="shared" si="25"/>
        <v>46023</v>
      </c>
      <c r="M122" s="30">
        <f t="shared" si="26"/>
        <v>46054</v>
      </c>
      <c r="N122" s="33">
        <f t="shared" si="29"/>
        <v>122.71747517801481</v>
      </c>
      <c r="O122" s="33">
        <f t="shared" si="29"/>
        <v>122.93836663333524</v>
      </c>
      <c r="P122" s="34">
        <f t="shared" si="37"/>
        <v>122.71747517801481</v>
      </c>
      <c r="Q122" s="34">
        <f t="shared" si="37"/>
        <v>122.72483822652549</v>
      </c>
      <c r="R122" s="34">
        <f t="shared" si="37"/>
        <v>122.73220127503618</v>
      </c>
      <c r="S122" s="34">
        <f t="shared" si="37"/>
        <v>122.73956432354686</v>
      </c>
      <c r="T122" s="34">
        <f t="shared" si="37"/>
        <v>122.74692737205753</v>
      </c>
      <c r="U122" s="34">
        <f t="shared" si="37"/>
        <v>122.75429042056821</v>
      </c>
      <c r="V122" s="34">
        <f t="shared" si="37"/>
        <v>122.76165346907889</v>
      </c>
      <c r="W122" s="34">
        <f t="shared" si="37"/>
        <v>122.76901651758958</v>
      </c>
      <c r="X122" s="34">
        <f t="shared" si="37"/>
        <v>122.77637956610026</v>
      </c>
      <c r="Y122" s="34">
        <f t="shared" si="37"/>
        <v>122.78374261461093</v>
      </c>
      <c r="Z122" s="34">
        <f t="shared" si="37"/>
        <v>122.79110566312161</v>
      </c>
      <c r="AA122" s="34">
        <f t="shared" si="37"/>
        <v>122.7984687116323</v>
      </c>
      <c r="AB122" s="34">
        <f t="shared" si="37"/>
        <v>122.80583176014298</v>
      </c>
      <c r="AC122" s="34">
        <f t="shared" si="37"/>
        <v>122.81319480865366</v>
      </c>
      <c r="AD122" s="34">
        <f t="shared" si="37"/>
        <v>122.82055785716435</v>
      </c>
      <c r="AE122" s="34">
        <f t="shared" ref="AE122:AT137" si="39">$N122+($O122-$N122)/$C122*(AE$7-1)</f>
        <v>122.82792090567503</v>
      </c>
      <c r="AF122" s="34">
        <f t="shared" si="39"/>
        <v>122.8352839541857</v>
      </c>
      <c r="AG122" s="34">
        <f t="shared" si="39"/>
        <v>122.84264700269638</v>
      </c>
      <c r="AH122" s="34">
        <f t="shared" si="39"/>
        <v>122.85001005120706</v>
      </c>
      <c r="AI122" s="34">
        <f t="shared" si="39"/>
        <v>122.85737309971775</v>
      </c>
      <c r="AJ122" s="34">
        <f t="shared" si="39"/>
        <v>122.86473614822843</v>
      </c>
      <c r="AK122" s="34">
        <f t="shared" si="39"/>
        <v>122.8720991967391</v>
      </c>
      <c r="AL122" s="34">
        <f t="shared" si="39"/>
        <v>122.87946224524978</v>
      </c>
      <c r="AM122" s="34">
        <f t="shared" si="39"/>
        <v>122.88682529376047</v>
      </c>
      <c r="AN122" s="34">
        <f t="shared" si="39"/>
        <v>122.89418834227115</v>
      </c>
      <c r="AO122" s="34">
        <f t="shared" si="39"/>
        <v>122.90155139078183</v>
      </c>
      <c r="AP122" s="34">
        <f t="shared" si="39"/>
        <v>122.90891443929252</v>
      </c>
      <c r="AQ122" s="34">
        <f t="shared" si="39"/>
        <v>122.9162774878032</v>
      </c>
      <c r="AR122" s="34">
        <f t="shared" si="39"/>
        <v>122.92364053631387</v>
      </c>
      <c r="AS122" s="34">
        <f t="shared" si="39"/>
        <v>122.93100358482455</v>
      </c>
      <c r="AT122" s="34">
        <f t="shared" si="39"/>
        <v>122.93836663333524</v>
      </c>
    </row>
    <row r="123" spans="1:46" x14ac:dyDescent="0.75">
      <c r="A123" s="17">
        <f t="shared" si="27"/>
        <v>5</v>
      </c>
      <c r="B123" s="17">
        <f t="shared" si="32"/>
        <v>2026</v>
      </c>
      <c r="C123" s="29">
        <v>31</v>
      </c>
      <c r="D123" s="30">
        <v>46143</v>
      </c>
      <c r="E123" s="41">
        <f t="shared" si="38"/>
        <v>123.60342949105548</v>
      </c>
      <c r="G123" s="32">
        <f t="shared" si="31"/>
        <v>1.7999999999999744E-3</v>
      </c>
      <c r="H123" s="32">
        <f t="shared" si="35"/>
        <v>1.6116910614212707E-2</v>
      </c>
      <c r="I123" s="32"/>
      <c r="J123" s="42">
        <v>1.8E-3</v>
      </c>
      <c r="L123" s="30">
        <f t="shared" si="25"/>
        <v>46054</v>
      </c>
      <c r="M123" s="30">
        <f t="shared" si="26"/>
        <v>46082</v>
      </c>
      <c r="N123" s="33">
        <f t="shared" si="29"/>
        <v>122.93836663333524</v>
      </c>
      <c r="O123" s="33">
        <f t="shared" si="29"/>
        <v>123.15965569327524</v>
      </c>
      <c r="P123" s="34">
        <f t="shared" ref="P123:AE138" si="40">$N123+($O123-$N123)/$C123*(P$7-1)</f>
        <v>122.93836663333524</v>
      </c>
      <c r="Q123" s="34">
        <f t="shared" si="40"/>
        <v>122.94550499010749</v>
      </c>
      <c r="R123" s="34">
        <f t="shared" si="40"/>
        <v>122.95264334687975</v>
      </c>
      <c r="S123" s="34">
        <f t="shared" si="40"/>
        <v>122.95978170365201</v>
      </c>
      <c r="T123" s="34">
        <f t="shared" si="40"/>
        <v>122.96692006042427</v>
      </c>
      <c r="U123" s="34">
        <f t="shared" si="40"/>
        <v>122.97405841719653</v>
      </c>
      <c r="V123" s="34">
        <f t="shared" si="40"/>
        <v>122.98119677396879</v>
      </c>
      <c r="W123" s="34">
        <f t="shared" si="40"/>
        <v>122.98833513074105</v>
      </c>
      <c r="X123" s="34">
        <f t="shared" si="40"/>
        <v>122.99547348751329</v>
      </c>
      <c r="Y123" s="34">
        <f t="shared" si="40"/>
        <v>123.00261184428555</v>
      </c>
      <c r="Z123" s="34">
        <f t="shared" si="40"/>
        <v>123.00975020105781</v>
      </c>
      <c r="AA123" s="34">
        <f t="shared" si="40"/>
        <v>123.01688855783007</v>
      </c>
      <c r="AB123" s="34">
        <f t="shared" si="40"/>
        <v>123.02402691460233</v>
      </c>
      <c r="AC123" s="34">
        <f t="shared" si="40"/>
        <v>123.03116527137459</v>
      </c>
      <c r="AD123" s="34">
        <f t="shared" si="40"/>
        <v>123.03830362814685</v>
      </c>
      <c r="AE123" s="34">
        <f t="shared" si="40"/>
        <v>123.04544198491911</v>
      </c>
      <c r="AF123" s="34">
        <f t="shared" si="39"/>
        <v>123.05258034169137</v>
      </c>
      <c r="AG123" s="34">
        <f t="shared" si="39"/>
        <v>123.05971869846363</v>
      </c>
      <c r="AH123" s="34">
        <f t="shared" si="39"/>
        <v>123.06685705523589</v>
      </c>
      <c r="AI123" s="34">
        <f t="shared" si="39"/>
        <v>123.07399541200814</v>
      </c>
      <c r="AJ123" s="34">
        <f t="shared" si="39"/>
        <v>123.0811337687804</v>
      </c>
      <c r="AK123" s="34">
        <f t="shared" si="39"/>
        <v>123.08827212555266</v>
      </c>
      <c r="AL123" s="34">
        <f t="shared" si="39"/>
        <v>123.09541048232492</v>
      </c>
      <c r="AM123" s="34">
        <f t="shared" si="39"/>
        <v>123.10254883909718</v>
      </c>
      <c r="AN123" s="34">
        <f t="shared" si="39"/>
        <v>123.10968719586943</v>
      </c>
      <c r="AO123" s="34">
        <f t="shared" si="39"/>
        <v>123.11682555264169</v>
      </c>
      <c r="AP123" s="34">
        <f t="shared" si="39"/>
        <v>123.12396390941394</v>
      </c>
      <c r="AQ123" s="34">
        <f t="shared" si="39"/>
        <v>123.1311022661862</v>
      </c>
      <c r="AR123" s="34">
        <f t="shared" si="39"/>
        <v>123.13824062295846</v>
      </c>
      <c r="AS123" s="34">
        <f t="shared" si="39"/>
        <v>123.14537897973072</v>
      </c>
      <c r="AT123" s="34">
        <f t="shared" si="39"/>
        <v>123.15251733650298</v>
      </c>
    </row>
    <row r="124" spans="1:46" x14ac:dyDescent="0.75">
      <c r="A124" s="17">
        <f t="shared" si="27"/>
        <v>6</v>
      </c>
      <c r="B124" s="17">
        <f t="shared" si="32"/>
        <v>2026</v>
      </c>
      <c r="C124" s="29">
        <v>30</v>
      </c>
      <c r="D124" s="30">
        <v>46174</v>
      </c>
      <c r="E124" s="41">
        <f t="shared" si="38"/>
        <v>123.82591566413939</v>
      </c>
      <c r="G124" s="32">
        <f t="shared" si="31"/>
        <v>1.8000000000000663E-3</v>
      </c>
      <c r="H124" s="32">
        <f t="shared" si="35"/>
        <v>1.6928992061257253E-2</v>
      </c>
      <c r="I124" s="32"/>
      <c r="J124" s="42">
        <v>1.8E-3</v>
      </c>
      <c r="L124" s="30">
        <f t="shared" si="25"/>
        <v>46082</v>
      </c>
      <c r="M124" s="30">
        <f t="shared" si="26"/>
        <v>46113</v>
      </c>
      <c r="N124" s="33">
        <f t="shared" si="29"/>
        <v>123.15965569327524</v>
      </c>
      <c r="O124" s="33">
        <f t="shared" si="29"/>
        <v>123.38134307352314</v>
      </c>
      <c r="P124" s="34">
        <f t="shared" si="40"/>
        <v>123.15965569327524</v>
      </c>
      <c r="Q124" s="34">
        <f t="shared" si="40"/>
        <v>123.16704527261683</v>
      </c>
      <c r="R124" s="34">
        <f t="shared" si="40"/>
        <v>123.17443485195844</v>
      </c>
      <c r="S124" s="34">
        <f t="shared" si="40"/>
        <v>123.18182443130003</v>
      </c>
      <c r="T124" s="34">
        <f t="shared" si="40"/>
        <v>123.18921401064162</v>
      </c>
      <c r="U124" s="34">
        <f t="shared" si="40"/>
        <v>123.19660358998323</v>
      </c>
      <c r="V124" s="34">
        <f t="shared" si="40"/>
        <v>123.20399316932482</v>
      </c>
      <c r="W124" s="34">
        <f t="shared" si="40"/>
        <v>123.21138274866642</v>
      </c>
      <c r="X124" s="34">
        <f t="shared" si="40"/>
        <v>123.21877232800801</v>
      </c>
      <c r="Y124" s="34">
        <f t="shared" si="40"/>
        <v>123.22616190734961</v>
      </c>
      <c r="Z124" s="34">
        <f t="shared" si="40"/>
        <v>123.23355148669121</v>
      </c>
      <c r="AA124" s="34">
        <f t="shared" si="40"/>
        <v>123.2409410660328</v>
      </c>
      <c r="AB124" s="34">
        <f t="shared" si="40"/>
        <v>123.24833064537439</v>
      </c>
      <c r="AC124" s="34">
        <f t="shared" si="40"/>
        <v>123.255720224716</v>
      </c>
      <c r="AD124" s="34">
        <f t="shared" si="40"/>
        <v>123.26310980405759</v>
      </c>
      <c r="AE124" s="34">
        <f t="shared" si="40"/>
        <v>123.2704993833992</v>
      </c>
      <c r="AF124" s="34">
        <f t="shared" si="39"/>
        <v>123.27788896274079</v>
      </c>
      <c r="AG124" s="34">
        <f t="shared" si="39"/>
        <v>123.28527854208238</v>
      </c>
      <c r="AH124" s="34">
        <f t="shared" si="39"/>
        <v>123.29266812142399</v>
      </c>
      <c r="AI124" s="34">
        <f t="shared" si="39"/>
        <v>123.30005770076558</v>
      </c>
      <c r="AJ124" s="34">
        <f t="shared" si="39"/>
        <v>123.30744728010717</v>
      </c>
      <c r="AK124" s="34">
        <f t="shared" si="39"/>
        <v>123.31483685944877</v>
      </c>
      <c r="AL124" s="34">
        <f t="shared" si="39"/>
        <v>123.32222643879037</v>
      </c>
      <c r="AM124" s="34">
        <f t="shared" si="39"/>
        <v>123.32961601813196</v>
      </c>
      <c r="AN124" s="34">
        <f t="shared" si="39"/>
        <v>123.33700559747356</v>
      </c>
      <c r="AO124" s="34">
        <f t="shared" si="39"/>
        <v>123.34439517681515</v>
      </c>
      <c r="AP124" s="34">
        <f t="shared" si="39"/>
        <v>123.35178475615676</v>
      </c>
      <c r="AQ124" s="34">
        <f t="shared" si="39"/>
        <v>123.35917433549835</v>
      </c>
      <c r="AR124" s="34">
        <f t="shared" si="39"/>
        <v>123.36656391483994</v>
      </c>
      <c r="AS124" s="34">
        <f t="shared" si="39"/>
        <v>123.37395349418155</v>
      </c>
      <c r="AT124" s="34">
        <f t="shared" si="39"/>
        <v>123.38134307352314</v>
      </c>
    </row>
    <row r="125" spans="1:46" x14ac:dyDescent="0.75">
      <c r="A125" s="17">
        <f t="shared" si="27"/>
        <v>7</v>
      </c>
      <c r="B125" s="17">
        <f t="shared" si="32"/>
        <v>2026</v>
      </c>
      <c r="C125" s="29">
        <v>31</v>
      </c>
      <c r="D125" s="30">
        <v>46204</v>
      </c>
      <c r="E125" s="41">
        <f t="shared" si="38"/>
        <v>124.04880231233484</v>
      </c>
      <c r="G125" s="32">
        <f t="shared" si="31"/>
        <v>1.8000000000000368E-3</v>
      </c>
      <c r="H125" s="32">
        <f t="shared" si="35"/>
        <v>1.7741722524443265E-2</v>
      </c>
      <c r="I125" s="32"/>
      <c r="J125" s="42">
        <v>1.8E-3</v>
      </c>
      <c r="L125" s="30">
        <f t="shared" si="25"/>
        <v>46113</v>
      </c>
      <c r="M125" s="30">
        <f t="shared" si="26"/>
        <v>46143</v>
      </c>
      <c r="N125" s="33">
        <f t="shared" si="29"/>
        <v>123.38134307352314</v>
      </c>
      <c r="O125" s="33">
        <f t="shared" si="29"/>
        <v>123.60342949105548</v>
      </c>
      <c r="P125" s="34">
        <f t="shared" si="40"/>
        <v>123.38134307352314</v>
      </c>
      <c r="Q125" s="34">
        <f t="shared" si="40"/>
        <v>123.38850715150805</v>
      </c>
      <c r="R125" s="34">
        <f t="shared" si="40"/>
        <v>123.39567122949298</v>
      </c>
      <c r="S125" s="34">
        <f t="shared" si="40"/>
        <v>123.40283530747789</v>
      </c>
      <c r="T125" s="34">
        <f t="shared" si="40"/>
        <v>123.4099993854628</v>
      </c>
      <c r="U125" s="34">
        <f t="shared" si="40"/>
        <v>123.41716346344771</v>
      </c>
      <c r="V125" s="34">
        <f t="shared" si="40"/>
        <v>123.42432754143263</v>
      </c>
      <c r="W125" s="34">
        <f t="shared" si="40"/>
        <v>123.43149161941754</v>
      </c>
      <c r="X125" s="34">
        <f t="shared" si="40"/>
        <v>123.43865569740245</v>
      </c>
      <c r="Y125" s="34">
        <f t="shared" si="40"/>
        <v>123.44581977538736</v>
      </c>
      <c r="Z125" s="34">
        <f t="shared" si="40"/>
        <v>123.45298385337229</v>
      </c>
      <c r="AA125" s="34">
        <f t="shared" si="40"/>
        <v>123.4601479313572</v>
      </c>
      <c r="AB125" s="34">
        <f t="shared" si="40"/>
        <v>123.46731200934211</v>
      </c>
      <c r="AC125" s="34">
        <f t="shared" si="40"/>
        <v>123.47447608732702</v>
      </c>
      <c r="AD125" s="34">
        <f t="shared" si="40"/>
        <v>123.48164016531194</v>
      </c>
      <c r="AE125" s="34">
        <f t="shared" si="40"/>
        <v>123.48880424329685</v>
      </c>
      <c r="AF125" s="34">
        <f t="shared" si="39"/>
        <v>123.49596832128177</v>
      </c>
      <c r="AG125" s="34">
        <f t="shared" si="39"/>
        <v>123.50313239926668</v>
      </c>
      <c r="AH125" s="34">
        <f t="shared" si="39"/>
        <v>123.5102964772516</v>
      </c>
      <c r="AI125" s="34">
        <f t="shared" si="39"/>
        <v>123.51746055523651</v>
      </c>
      <c r="AJ125" s="34">
        <f t="shared" si="39"/>
        <v>123.52462463322142</v>
      </c>
      <c r="AK125" s="34">
        <f t="shared" si="39"/>
        <v>123.53178871120633</v>
      </c>
      <c r="AL125" s="34">
        <f t="shared" si="39"/>
        <v>123.53895278919126</v>
      </c>
      <c r="AM125" s="34">
        <f t="shared" si="39"/>
        <v>123.54611686717617</v>
      </c>
      <c r="AN125" s="34">
        <f t="shared" si="39"/>
        <v>123.55328094516108</v>
      </c>
      <c r="AO125" s="34">
        <f t="shared" si="39"/>
        <v>123.56044502314599</v>
      </c>
      <c r="AP125" s="34">
        <f t="shared" si="39"/>
        <v>123.56760910113091</v>
      </c>
      <c r="AQ125" s="34">
        <f t="shared" si="39"/>
        <v>123.57477317911582</v>
      </c>
      <c r="AR125" s="34">
        <f t="shared" si="39"/>
        <v>123.58193725710073</v>
      </c>
      <c r="AS125" s="34">
        <f t="shared" si="39"/>
        <v>123.58910133508564</v>
      </c>
      <c r="AT125" s="34">
        <f t="shared" si="39"/>
        <v>123.59626541307057</v>
      </c>
    </row>
    <row r="126" spans="1:46" x14ac:dyDescent="0.75">
      <c r="A126" s="17">
        <f t="shared" si="27"/>
        <v>8</v>
      </c>
      <c r="B126" s="17">
        <f t="shared" si="32"/>
        <v>2026</v>
      </c>
      <c r="C126" s="29">
        <v>31</v>
      </c>
      <c r="D126" s="30">
        <v>46235</v>
      </c>
      <c r="E126" s="41">
        <f t="shared" si="38"/>
        <v>124.27209015649704</v>
      </c>
      <c r="G126" s="32">
        <f t="shared" si="31"/>
        <v>1.799999999999983E-3</v>
      </c>
      <c r="H126" s="32">
        <f t="shared" si="35"/>
        <v>1.8555102522464895E-2</v>
      </c>
      <c r="I126" s="32"/>
      <c r="J126" s="42">
        <v>1.8E-3</v>
      </c>
      <c r="L126" s="30">
        <f t="shared" si="25"/>
        <v>46143</v>
      </c>
      <c r="M126" s="30">
        <f t="shared" si="26"/>
        <v>46174</v>
      </c>
      <c r="N126" s="33">
        <f t="shared" si="29"/>
        <v>123.60342949105548</v>
      </c>
      <c r="O126" s="33">
        <f t="shared" si="29"/>
        <v>123.82591566413939</v>
      </c>
      <c r="P126" s="34">
        <f t="shared" si="40"/>
        <v>123.60342949105548</v>
      </c>
      <c r="Q126" s="34">
        <f t="shared" si="40"/>
        <v>123.61060646438077</v>
      </c>
      <c r="R126" s="34">
        <f t="shared" si="40"/>
        <v>123.61778343770605</v>
      </c>
      <c r="S126" s="34">
        <f t="shared" si="40"/>
        <v>123.62496041103134</v>
      </c>
      <c r="T126" s="34">
        <f t="shared" si="40"/>
        <v>123.63213738435662</v>
      </c>
      <c r="U126" s="34">
        <f t="shared" si="40"/>
        <v>123.63931435768191</v>
      </c>
      <c r="V126" s="34">
        <f t="shared" si="40"/>
        <v>123.6464913310072</v>
      </c>
      <c r="W126" s="34">
        <f t="shared" si="40"/>
        <v>123.65366830433248</v>
      </c>
      <c r="X126" s="34">
        <f t="shared" si="40"/>
        <v>123.66084527765778</v>
      </c>
      <c r="Y126" s="34">
        <f t="shared" si="40"/>
        <v>123.66802225098307</v>
      </c>
      <c r="Z126" s="34">
        <f t="shared" si="40"/>
        <v>123.67519922430836</v>
      </c>
      <c r="AA126" s="34">
        <f t="shared" si="40"/>
        <v>123.68237619763364</v>
      </c>
      <c r="AB126" s="34">
        <f t="shared" si="40"/>
        <v>123.68955317095893</v>
      </c>
      <c r="AC126" s="34">
        <f t="shared" si="40"/>
        <v>123.69673014428422</v>
      </c>
      <c r="AD126" s="34">
        <f t="shared" si="40"/>
        <v>123.7039071176095</v>
      </c>
      <c r="AE126" s="34">
        <f t="shared" si="40"/>
        <v>123.71108409093479</v>
      </c>
      <c r="AF126" s="34">
        <f t="shared" si="39"/>
        <v>123.71826106426008</v>
      </c>
      <c r="AG126" s="34">
        <f t="shared" si="39"/>
        <v>123.72543803758536</v>
      </c>
      <c r="AH126" s="34">
        <f t="shared" si="39"/>
        <v>123.73261501091065</v>
      </c>
      <c r="AI126" s="34">
        <f t="shared" si="39"/>
        <v>123.73979198423594</v>
      </c>
      <c r="AJ126" s="34">
        <f t="shared" si="39"/>
        <v>123.74696895756122</v>
      </c>
      <c r="AK126" s="34">
        <f t="shared" si="39"/>
        <v>123.75414593088651</v>
      </c>
      <c r="AL126" s="34">
        <f t="shared" si="39"/>
        <v>123.7613229042118</v>
      </c>
      <c r="AM126" s="34">
        <f t="shared" si="39"/>
        <v>123.76849987753708</v>
      </c>
      <c r="AN126" s="34">
        <f t="shared" si="39"/>
        <v>123.77567685086238</v>
      </c>
      <c r="AO126" s="34">
        <f t="shared" si="39"/>
        <v>123.78285382418767</v>
      </c>
      <c r="AP126" s="34">
        <f t="shared" si="39"/>
        <v>123.79003079751296</v>
      </c>
      <c r="AQ126" s="34">
        <f t="shared" si="39"/>
        <v>123.79720777083824</v>
      </c>
      <c r="AR126" s="34">
        <f t="shared" si="39"/>
        <v>123.80438474416353</v>
      </c>
      <c r="AS126" s="34">
        <f t="shared" si="39"/>
        <v>123.81156171748881</v>
      </c>
      <c r="AT126" s="34">
        <f t="shared" si="39"/>
        <v>123.8187386908141</v>
      </c>
    </row>
    <row r="127" spans="1:46" x14ac:dyDescent="0.75">
      <c r="A127" s="17">
        <f t="shared" si="27"/>
        <v>9</v>
      </c>
      <c r="B127" s="17">
        <f t="shared" si="32"/>
        <v>2026</v>
      </c>
      <c r="C127" s="29">
        <v>30</v>
      </c>
      <c r="D127" s="30">
        <v>46266</v>
      </c>
      <c r="E127" s="41">
        <f t="shared" si="38"/>
        <v>124.49577991877874</v>
      </c>
      <c r="G127" s="32">
        <f t="shared" si="31"/>
        <v>1.7999999999999947E-3</v>
      </c>
      <c r="H127" s="32">
        <f t="shared" si="35"/>
        <v>1.9369132574431021E-2</v>
      </c>
      <c r="I127" s="32"/>
      <c r="J127" s="42">
        <v>1.8E-3</v>
      </c>
      <c r="L127" s="30">
        <f t="shared" si="25"/>
        <v>46174</v>
      </c>
      <c r="M127" s="30">
        <f t="shared" si="26"/>
        <v>46204</v>
      </c>
      <c r="N127" s="33">
        <f t="shared" si="29"/>
        <v>123.82591566413939</v>
      </c>
      <c r="O127" s="33">
        <f t="shared" si="29"/>
        <v>124.04880231233484</v>
      </c>
      <c r="P127" s="34">
        <f t="shared" si="40"/>
        <v>123.82591566413939</v>
      </c>
      <c r="Q127" s="34">
        <f t="shared" si="40"/>
        <v>123.83334521907923</v>
      </c>
      <c r="R127" s="34">
        <f t="shared" si="40"/>
        <v>123.84077477401908</v>
      </c>
      <c r="S127" s="34">
        <f t="shared" si="40"/>
        <v>123.84820432895893</v>
      </c>
      <c r="T127" s="34">
        <f t="shared" si="40"/>
        <v>123.85563388389878</v>
      </c>
      <c r="U127" s="34">
        <f t="shared" si="40"/>
        <v>123.86306343883862</v>
      </c>
      <c r="V127" s="34">
        <f t="shared" si="40"/>
        <v>123.87049299377848</v>
      </c>
      <c r="W127" s="34">
        <f t="shared" si="40"/>
        <v>123.87792254871833</v>
      </c>
      <c r="X127" s="34">
        <f t="shared" si="40"/>
        <v>123.88535210365818</v>
      </c>
      <c r="Y127" s="34">
        <f t="shared" si="40"/>
        <v>123.89278165859803</v>
      </c>
      <c r="Z127" s="34">
        <f t="shared" si="40"/>
        <v>123.90021121353787</v>
      </c>
      <c r="AA127" s="34">
        <f t="shared" si="40"/>
        <v>123.90764076847772</v>
      </c>
      <c r="AB127" s="34">
        <f t="shared" si="40"/>
        <v>123.91507032341757</v>
      </c>
      <c r="AC127" s="34">
        <f t="shared" si="40"/>
        <v>123.92249987835741</v>
      </c>
      <c r="AD127" s="34">
        <f t="shared" si="40"/>
        <v>123.92992943329726</v>
      </c>
      <c r="AE127" s="34">
        <f t="shared" si="40"/>
        <v>123.93735898823712</v>
      </c>
      <c r="AF127" s="34">
        <f t="shared" si="39"/>
        <v>123.94478854317697</v>
      </c>
      <c r="AG127" s="34">
        <f t="shared" si="39"/>
        <v>123.95221809811682</v>
      </c>
      <c r="AH127" s="34">
        <f t="shared" si="39"/>
        <v>123.95964765305666</v>
      </c>
      <c r="AI127" s="34">
        <f t="shared" si="39"/>
        <v>123.96707720799651</v>
      </c>
      <c r="AJ127" s="34">
        <f t="shared" si="39"/>
        <v>123.97450676293636</v>
      </c>
      <c r="AK127" s="34">
        <f t="shared" si="39"/>
        <v>123.9819363178762</v>
      </c>
      <c r="AL127" s="34">
        <f t="shared" si="39"/>
        <v>123.98936587281605</v>
      </c>
      <c r="AM127" s="34">
        <f t="shared" si="39"/>
        <v>123.9967954277559</v>
      </c>
      <c r="AN127" s="34">
        <f t="shared" si="39"/>
        <v>124.00422498269575</v>
      </c>
      <c r="AO127" s="34">
        <f t="shared" si="39"/>
        <v>124.01165453763559</v>
      </c>
      <c r="AP127" s="34">
        <f t="shared" si="39"/>
        <v>124.01908409257545</v>
      </c>
      <c r="AQ127" s="34">
        <f t="shared" si="39"/>
        <v>124.0265136475153</v>
      </c>
      <c r="AR127" s="34">
        <f t="shared" si="39"/>
        <v>124.03394320245515</v>
      </c>
      <c r="AS127" s="34">
        <f t="shared" si="39"/>
        <v>124.041372757395</v>
      </c>
      <c r="AT127" s="34">
        <f t="shared" si="39"/>
        <v>124.04880231233484</v>
      </c>
    </row>
    <row r="128" spans="1:46" x14ac:dyDescent="0.75">
      <c r="A128" s="17">
        <f t="shared" si="27"/>
        <v>10</v>
      </c>
      <c r="B128" s="17">
        <f t="shared" si="32"/>
        <v>2026</v>
      </c>
      <c r="C128" s="29">
        <v>31</v>
      </c>
      <c r="D128" s="30">
        <v>46296</v>
      </c>
      <c r="E128" s="41">
        <f t="shared" si="38"/>
        <v>124.71987232263254</v>
      </c>
      <c r="G128" s="32">
        <f t="shared" si="31"/>
        <v>1.8000000000000069E-3</v>
      </c>
      <c r="H128" s="32">
        <f t="shared" si="35"/>
        <v>2.0183813199865262E-2</v>
      </c>
      <c r="I128" s="32"/>
      <c r="J128" s="42">
        <v>1.8E-3</v>
      </c>
      <c r="L128" s="30">
        <f t="shared" si="25"/>
        <v>46204</v>
      </c>
      <c r="M128" s="30">
        <f t="shared" si="26"/>
        <v>46235</v>
      </c>
      <c r="N128" s="33">
        <f t="shared" si="29"/>
        <v>124.04880231233484</v>
      </c>
      <c r="O128" s="33">
        <f t="shared" si="29"/>
        <v>124.27209015649704</v>
      </c>
      <c r="P128" s="34">
        <f t="shared" si="40"/>
        <v>124.04880231233484</v>
      </c>
      <c r="Q128" s="34">
        <f t="shared" si="40"/>
        <v>124.0560051460175</v>
      </c>
      <c r="R128" s="34">
        <f t="shared" si="40"/>
        <v>124.06320797970015</v>
      </c>
      <c r="S128" s="34">
        <f t="shared" si="40"/>
        <v>124.07041081338279</v>
      </c>
      <c r="T128" s="34">
        <f t="shared" si="40"/>
        <v>124.07761364706545</v>
      </c>
      <c r="U128" s="34">
        <f t="shared" si="40"/>
        <v>124.0848164807481</v>
      </c>
      <c r="V128" s="34">
        <f t="shared" si="40"/>
        <v>124.09201931443076</v>
      </c>
      <c r="W128" s="34">
        <f t="shared" si="40"/>
        <v>124.0992221481134</v>
      </c>
      <c r="X128" s="34">
        <f t="shared" si="40"/>
        <v>124.10642498179605</v>
      </c>
      <c r="Y128" s="34">
        <f t="shared" si="40"/>
        <v>124.11362781547871</v>
      </c>
      <c r="Z128" s="34">
        <f t="shared" si="40"/>
        <v>124.12083064916136</v>
      </c>
      <c r="AA128" s="34">
        <f t="shared" si="40"/>
        <v>124.12803348284402</v>
      </c>
      <c r="AB128" s="34">
        <f t="shared" si="40"/>
        <v>124.13523631652666</v>
      </c>
      <c r="AC128" s="34">
        <f t="shared" si="40"/>
        <v>124.14243915020931</v>
      </c>
      <c r="AD128" s="34">
        <f t="shared" si="40"/>
        <v>124.14964198389197</v>
      </c>
      <c r="AE128" s="34">
        <f t="shared" si="40"/>
        <v>124.15684481757462</v>
      </c>
      <c r="AF128" s="34">
        <f t="shared" si="39"/>
        <v>124.16404765125726</v>
      </c>
      <c r="AG128" s="34">
        <f t="shared" si="39"/>
        <v>124.17125048493992</v>
      </c>
      <c r="AH128" s="34">
        <f t="shared" si="39"/>
        <v>124.17845331862257</v>
      </c>
      <c r="AI128" s="34">
        <f t="shared" si="39"/>
        <v>124.18565615230523</v>
      </c>
      <c r="AJ128" s="34">
        <f t="shared" si="39"/>
        <v>124.19285898598787</v>
      </c>
      <c r="AK128" s="34">
        <f t="shared" si="39"/>
        <v>124.20006181967052</v>
      </c>
      <c r="AL128" s="34">
        <f t="shared" si="39"/>
        <v>124.20726465335318</v>
      </c>
      <c r="AM128" s="34">
        <f t="shared" si="39"/>
        <v>124.21446748703583</v>
      </c>
      <c r="AN128" s="34">
        <f t="shared" si="39"/>
        <v>124.22167032071849</v>
      </c>
      <c r="AO128" s="34">
        <f t="shared" si="39"/>
        <v>124.22887315440113</v>
      </c>
      <c r="AP128" s="34">
        <f t="shared" si="39"/>
        <v>124.23607598808378</v>
      </c>
      <c r="AQ128" s="34">
        <f t="shared" si="39"/>
        <v>124.24327882176644</v>
      </c>
      <c r="AR128" s="34">
        <f t="shared" si="39"/>
        <v>124.25048165544909</v>
      </c>
      <c r="AS128" s="34">
        <f t="shared" si="39"/>
        <v>124.25768448913173</v>
      </c>
      <c r="AT128" s="34">
        <f t="shared" si="39"/>
        <v>124.26488732281439</v>
      </c>
    </row>
    <row r="129" spans="1:46" x14ac:dyDescent="0.75">
      <c r="A129" s="17">
        <f t="shared" si="27"/>
        <v>11</v>
      </c>
      <c r="B129" s="17">
        <f t="shared" si="32"/>
        <v>2026</v>
      </c>
      <c r="C129" s="29">
        <v>30</v>
      </c>
      <c r="D129" s="30">
        <v>46327</v>
      </c>
      <c r="E129" s="41">
        <f t="shared" si="38"/>
        <v>124.94436809281328</v>
      </c>
      <c r="G129" s="32">
        <f t="shared" si="31"/>
        <v>1.7999999999999952E-3</v>
      </c>
      <c r="H129" s="32">
        <f t="shared" si="35"/>
        <v>2.0999144918706424E-2</v>
      </c>
      <c r="I129" s="32"/>
      <c r="J129" s="42">
        <v>1.8E-3</v>
      </c>
      <c r="L129" s="30">
        <f t="shared" si="25"/>
        <v>46235</v>
      </c>
      <c r="M129" s="30">
        <f t="shared" si="26"/>
        <v>46266</v>
      </c>
      <c r="N129" s="33">
        <f t="shared" si="29"/>
        <v>124.27209015649704</v>
      </c>
      <c r="O129" s="33">
        <f t="shared" si="29"/>
        <v>124.49577991877874</v>
      </c>
      <c r="P129" s="34">
        <f t="shared" si="40"/>
        <v>124.27209015649704</v>
      </c>
      <c r="Q129" s="34">
        <f t="shared" si="40"/>
        <v>124.27954648190644</v>
      </c>
      <c r="R129" s="34">
        <f t="shared" si="40"/>
        <v>124.28700280731583</v>
      </c>
      <c r="S129" s="34">
        <f t="shared" si="40"/>
        <v>124.29445913272521</v>
      </c>
      <c r="T129" s="34">
        <f t="shared" si="40"/>
        <v>124.3019154581346</v>
      </c>
      <c r="U129" s="34">
        <f t="shared" si="40"/>
        <v>124.30937178354399</v>
      </c>
      <c r="V129" s="34">
        <f t="shared" si="40"/>
        <v>124.31682810895339</v>
      </c>
      <c r="W129" s="34">
        <f t="shared" si="40"/>
        <v>124.32428443436277</v>
      </c>
      <c r="X129" s="34">
        <f t="shared" si="40"/>
        <v>124.33174075977216</v>
      </c>
      <c r="Y129" s="34">
        <f t="shared" si="40"/>
        <v>124.33919708518155</v>
      </c>
      <c r="Z129" s="34">
        <f t="shared" si="40"/>
        <v>124.34665341059095</v>
      </c>
      <c r="AA129" s="34">
        <f t="shared" si="40"/>
        <v>124.35410973600032</v>
      </c>
      <c r="AB129" s="34">
        <f t="shared" si="40"/>
        <v>124.36156606140972</v>
      </c>
      <c r="AC129" s="34">
        <f t="shared" si="40"/>
        <v>124.36902238681911</v>
      </c>
      <c r="AD129" s="34">
        <f t="shared" si="40"/>
        <v>124.3764787122285</v>
      </c>
      <c r="AE129" s="34">
        <f t="shared" si="40"/>
        <v>124.38393503763788</v>
      </c>
      <c r="AF129" s="34">
        <f t="shared" si="39"/>
        <v>124.39139136304728</v>
      </c>
      <c r="AG129" s="34">
        <f t="shared" si="39"/>
        <v>124.39884768845667</v>
      </c>
      <c r="AH129" s="34">
        <f t="shared" si="39"/>
        <v>124.40630401386606</v>
      </c>
      <c r="AI129" s="34">
        <f t="shared" si="39"/>
        <v>124.41376033927546</v>
      </c>
      <c r="AJ129" s="34">
        <f t="shared" si="39"/>
        <v>124.42121666468483</v>
      </c>
      <c r="AK129" s="34">
        <f t="shared" si="39"/>
        <v>124.42867299009423</v>
      </c>
      <c r="AL129" s="34">
        <f t="shared" si="39"/>
        <v>124.43612931550362</v>
      </c>
      <c r="AM129" s="34">
        <f t="shared" si="39"/>
        <v>124.44358564091301</v>
      </c>
      <c r="AN129" s="34">
        <f t="shared" si="39"/>
        <v>124.45104196632239</v>
      </c>
      <c r="AO129" s="34">
        <f t="shared" si="39"/>
        <v>124.45849829173179</v>
      </c>
      <c r="AP129" s="34">
        <f t="shared" si="39"/>
        <v>124.46595461714118</v>
      </c>
      <c r="AQ129" s="34">
        <f t="shared" si="39"/>
        <v>124.47341094255057</v>
      </c>
      <c r="AR129" s="34">
        <f t="shared" si="39"/>
        <v>124.48086726795995</v>
      </c>
      <c r="AS129" s="34">
        <f t="shared" si="39"/>
        <v>124.48832359336934</v>
      </c>
      <c r="AT129" s="34">
        <f t="shared" si="39"/>
        <v>124.49577991877874</v>
      </c>
    </row>
    <row r="130" spans="1:46" x14ac:dyDescent="0.75">
      <c r="A130" s="17">
        <f t="shared" si="27"/>
        <v>12</v>
      </c>
      <c r="B130" s="17">
        <f t="shared" si="32"/>
        <v>2026</v>
      </c>
      <c r="C130" s="29">
        <v>31</v>
      </c>
      <c r="D130" s="30">
        <v>46357</v>
      </c>
      <c r="E130" s="41">
        <f t="shared" si="38"/>
        <v>125.16926795538035</v>
      </c>
      <c r="G130" s="32">
        <f t="shared" si="31"/>
        <v>1.8000000000000555E-3</v>
      </c>
      <c r="H130" s="32">
        <f t="shared" si="35"/>
        <v>2.1815128251308998E-2</v>
      </c>
      <c r="I130" s="32">
        <f>AVERAGE(H119:H130)</f>
        <v>1.7643630305095401E-2</v>
      </c>
      <c r="J130" s="42">
        <v>1.8E-3</v>
      </c>
      <c r="L130" s="30">
        <f t="shared" si="25"/>
        <v>46266</v>
      </c>
      <c r="M130" s="30">
        <f t="shared" si="26"/>
        <v>46296</v>
      </c>
      <c r="N130" s="33">
        <f t="shared" si="29"/>
        <v>124.49577991877874</v>
      </c>
      <c r="O130" s="33">
        <f t="shared" si="29"/>
        <v>124.71987232263254</v>
      </c>
      <c r="P130" s="34">
        <f t="shared" si="40"/>
        <v>124.49577991877874</v>
      </c>
      <c r="Q130" s="34">
        <f t="shared" si="40"/>
        <v>124.50300870599983</v>
      </c>
      <c r="R130" s="34">
        <f t="shared" si="40"/>
        <v>124.51023749322091</v>
      </c>
      <c r="S130" s="34">
        <f t="shared" si="40"/>
        <v>124.51746628044201</v>
      </c>
      <c r="T130" s="34">
        <f t="shared" si="40"/>
        <v>124.5246950676631</v>
      </c>
      <c r="U130" s="34">
        <f t="shared" si="40"/>
        <v>124.53192385488418</v>
      </c>
      <c r="V130" s="34">
        <f t="shared" si="40"/>
        <v>124.53915264210528</v>
      </c>
      <c r="W130" s="34">
        <f t="shared" si="40"/>
        <v>124.54638142932637</v>
      </c>
      <c r="X130" s="34">
        <f t="shared" si="40"/>
        <v>124.55361021654745</v>
      </c>
      <c r="Y130" s="34">
        <f t="shared" si="40"/>
        <v>124.56083900376855</v>
      </c>
      <c r="Z130" s="34">
        <f t="shared" si="40"/>
        <v>124.56806779098964</v>
      </c>
      <c r="AA130" s="34">
        <f t="shared" si="40"/>
        <v>124.57529657821073</v>
      </c>
      <c r="AB130" s="34">
        <f t="shared" si="40"/>
        <v>124.58252536543182</v>
      </c>
      <c r="AC130" s="34">
        <f t="shared" si="40"/>
        <v>124.58975415265292</v>
      </c>
      <c r="AD130" s="34">
        <f t="shared" si="40"/>
        <v>124.596982939874</v>
      </c>
      <c r="AE130" s="34">
        <f t="shared" si="40"/>
        <v>124.60421172709509</v>
      </c>
      <c r="AF130" s="34">
        <f t="shared" si="39"/>
        <v>124.61144051431619</v>
      </c>
      <c r="AG130" s="34">
        <f t="shared" si="39"/>
        <v>124.61866930153728</v>
      </c>
      <c r="AH130" s="34">
        <f t="shared" si="39"/>
        <v>124.62589808875836</v>
      </c>
      <c r="AI130" s="34">
        <f t="shared" si="39"/>
        <v>124.63312687597946</v>
      </c>
      <c r="AJ130" s="34">
        <f t="shared" si="39"/>
        <v>124.64035566320055</v>
      </c>
      <c r="AK130" s="34">
        <f t="shared" si="39"/>
        <v>124.64758445042163</v>
      </c>
      <c r="AL130" s="34">
        <f t="shared" si="39"/>
        <v>124.65481323764273</v>
      </c>
      <c r="AM130" s="34">
        <f t="shared" si="39"/>
        <v>124.66204202486382</v>
      </c>
      <c r="AN130" s="34">
        <f t="shared" si="39"/>
        <v>124.6692708120849</v>
      </c>
      <c r="AO130" s="34">
        <f t="shared" si="39"/>
        <v>124.676499599306</v>
      </c>
      <c r="AP130" s="34">
        <f t="shared" si="39"/>
        <v>124.68372838652709</v>
      </c>
      <c r="AQ130" s="34">
        <f t="shared" si="39"/>
        <v>124.69095717374817</v>
      </c>
      <c r="AR130" s="34">
        <f t="shared" si="39"/>
        <v>124.69818596096927</v>
      </c>
      <c r="AS130" s="34">
        <f t="shared" si="39"/>
        <v>124.70541474819036</v>
      </c>
      <c r="AT130" s="34">
        <f t="shared" si="39"/>
        <v>124.71264353541144</v>
      </c>
    </row>
    <row r="131" spans="1:46" x14ac:dyDescent="0.75">
      <c r="A131" s="17">
        <f t="shared" si="27"/>
        <v>1</v>
      </c>
      <c r="B131" s="23">
        <f t="shared" si="32"/>
        <v>2027</v>
      </c>
      <c r="C131" s="24">
        <v>31</v>
      </c>
      <c r="D131" s="25">
        <v>46388</v>
      </c>
      <c r="E131" s="27">
        <f t="shared" si="38"/>
        <v>125.34450493051789</v>
      </c>
      <c r="G131" s="35">
        <f t="shared" si="31"/>
        <v>1.4000000000000351E-3</v>
      </c>
      <c r="H131" s="35">
        <f t="shared" si="35"/>
        <v>2.1407136585007879E-2</v>
      </c>
      <c r="I131" s="35"/>
      <c r="J131" s="42">
        <v>1.4E-3</v>
      </c>
      <c r="L131" s="25">
        <f t="shared" si="25"/>
        <v>46296</v>
      </c>
      <c r="M131" s="25">
        <f t="shared" si="26"/>
        <v>46327</v>
      </c>
      <c r="N131" s="27">
        <f t="shared" si="29"/>
        <v>124.71987232263254</v>
      </c>
      <c r="O131" s="27">
        <f t="shared" si="29"/>
        <v>124.94436809281328</v>
      </c>
      <c r="P131" s="28">
        <f t="shared" si="40"/>
        <v>124.71987232263254</v>
      </c>
      <c r="Q131" s="28">
        <f t="shared" si="40"/>
        <v>124.72711412167062</v>
      </c>
      <c r="R131" s="28">
        <f t="shared" si="40"/>
        <v>124.73435592070872</v>
      </c>
      <c r="S131" s="28">
        <f t="shared" si="40"/>
        <v>124.74159771974681</v>
      </c>
      <c r="T131" s="28">
        <f t="shared" si="40"/>
        <v>124.74883951878489</v>
      </c>
      <c r="U131" s="28">
        <f t="shared" si="40"/>
        <v>124.75608131782298</v>
      </c>
      <c r="V131" s="28">
        <f t="shared" si="40"/>
        <v>124.76332311686107</v>
      </c>
      <c r="W131" s="28">
        <f t="shared" si="40"/>
        <v>124.77056491589916</v>
      </c>
      <c r="X131" s="28">
        <f t="shared" si="40"/>
        <v>124.77780671493724</v>
      </c>
      <c r="Y131" s="28">
        <f t="shared" si="40"/>
        <v>124.78504851397534</v>
      </c>
      <c r="Z131" s="28">
        <f t="shared" si="40"/>
        <v>124.79229031301342</v>
      </c>
      <c r="AA131" s="28">
        <f t="shared" si="40"/>
        <v>124.79953211205151</v>
      </c>
      <c r="AB131" s="28">
        <f t="shared" si="40"/>
        <v>124.80677391108959</v>
      </c>
      <c r="AC131" s="28">
        <f t="shared" si="40"/>
        <v>124.81401571012769</v>
      </c>
      <c r="AD131" s="28">
        <f t="shared" si="40"/>
        <v>124.82125750916578</v>
      </c>
      <c r="AE131" s="28">
        <f t="shared" si="40"/>
        <v>124.82849930820386</v>
      </c>
      <c r="AF131" s="28">
        <f t="shared" si="39"/>
        <v>124.83574110724196</v>
      </c>
      <c r="AG131" s="28">
        <f t="shared" si="39"/>
        <v>124.84298290628004</v>
      </c>
      <c r="AH131" s="28">
        <f t="shared" si="39"/>
        <v>124.85022470531813</v>
      </c>
      <c r="AI131" s="28">
        <f t="shared" si="39"/>
        <v>124.85746650435622</v>
      </c>
      <c r="AJ131" s="28">
        <f t="shared" si="39"/>
        <v>124.86470830339431</v>
      </c>
      <c r="AK131" s="28">
        <f t="shared" si="39"/>
        <v>124.87195010243239</v>
      </c>
      <c r="AL131" s="28">
        <f t="shared" si="39"/>
        <v>124.87919190147048</v>
      </c>
      <c r="AM131" s="28">
        <f t="shared" si="39"/>
        <v>124.88643370050858</v>
      </c>
      <c r="AN131" s="28">
        <f t="shared" si="39"/>
        <v>124.89367549954666</v>
      </c>
      <c r="AO131" s="28">
        <f t="shared" si="39"/>
        <v>124.90091729858474</v>
      </c>
      <c r="AP131" s="28">
        <f t="shared" si="39"/>
        <v>124.90815909762284</v>
      </c>
      <c r="AQ131" s="28">
        <f t="shared" si="39"/>
        <v>124.91540089666093</v>
      </c>
      <c r="AR131" s="28">
        <f t="shared" si="39"/>
        <v>124.92264269569901</v>
      </c>
      <c r="AS131" s="28">
        <f t="shared" si="39"/>
        <v>124.9298844947371</v>
      </c>
      <c r="AT131" s="28">
        <f t="shared" si="39"/>
        <v>124.93712629377519</v>
      </c>
    </row>
    <row r="132" spans="1:46" x14ac:dyDescent="0.75">
      <c r="A132" s="17">
        <f t="shared" si="27"/>
        <v>2</v>
      </c>
      <c r="B132" s="17">
        <f t="shared" si="32"/>
        <v>2027</v>
      </c>
      <c r="C132" s="29">
        <v>28</v>
      </c>
      <c r="D132" s="30">
        <v>46419</v>
      </c>
      <c r="E132" s="41">
        <f t="shared" si="38"/>
        <v>125.51998723742062</v>
      </c>
      <c r="G132" s="32">
        <f t="shared" si="31"/>
        <v>1.400000000000093E-3</v>
      </c>
      <c r="H132" s="32">
        <f t="shared" si="35"/>
        <v>2.099930782214712E-2</v>
      </c>
      <c r="I132" s="32"/>
      <c r="J132" s="42">
        <v>1.4E-3</v>
      </c>
      <c r="L132" s="30">
        <f t="shared" si="25"/>
        <v>46327</v>
      </c>
      <c r="M132" s="30">
        <f t="shared" si="26"/>
        <v>46357</v>
      </c>
      <c r="N132" s="33">
        <f t="shared" si="29"/>
        <v>124.94436809281328</v>
      </c>
      <c r="O132" s="33">
        <f t="shared" si="29"/>
        <v>125.16926795538035</v>
      </c>
      <c r="P132" s="34">
        <f t="shared" si="40"/>
        <v>124.94436809281328</v>
      </c>
      <c r="Q132" s="34">
        <f t="shared" si="40"/>
        <v>124.95240023076209</v>
      </c>
      <c r="R132" s="34">
        <f t="shared" si="40"/>
        <v>124.96043236871093</v>
      </c>
      <c r="S132" s="34">
        <f t="shared" si="40"/>
        <v>124.96846450665976</v>
      </c>
      <c r="T132" s="34">
        <f t="shared" si="40"/>
        <v>124.97649664460857</v>
      </c>
      <c r="U132" s="34">
        <f t="shared" si="40"/>
        <v>124.98452878255739</v>
      </c>
      <c r="V132" s="34">
        <f t="shared" si="40"/>
        <v>124.99256092050622</v>
      </c>
      <c r="W132" s="34">
        <f t="shared" si="40"/>
        <v>125.00059305845505</v>
      </c>
      <c r="X132" s="34">
        <f t="shared" si="40"/>
        <v>125.00862519640387</v>
      </c>
      <c r="Y132" s="34">
        <f t="shared" si="40"/>
        <v>125.01665733435269</v>
      </c>
      <c r="Z132" s="34">
        <f t="shared" si="40"/>
        <v>125.02468947230152</v>
      </c>
      <c r="AA132" s="34">
        <f t="shared" si="40"/>
        <v>125.03272161025035</v>
      </c>
      <c r="AB132" s="34">
        <f t="shared" si="40"/>
        <v>125.04075374819917</v>
      </c>
      <c r="AC132" s="34">
        <f t="shared" si="40"/>
        <v>125.04878588614798</v>
      </c>
      <c r="AD132" s="34">
        <f t="shared" si="40"/>
        <v>125.05681802409681</v>
      </c>
      <c r="AE132" s="34">
        <f t="shared" si="40"/>
        <v>125.06485016204564</v>
      </c>
      <c r="AF132" s="34">
        <f t="shared" si="39"/>
        <v>125.07288229999446</v>
      </c>
      <c r="AG132" s="34">
        <f t="shared" si="39"/>
        <v>125.08091443794328</v>
      </c>
      <c r="AH132" s="34">
        <f t="shared" si="39"/>
        <v>125.08894657589211</v>
      </c>
      <c r="AI132" s="34">
        <f t="shared" si="39"/>
        <v>125.09697871384094</v>
      </c>
      <c r="AJ132" s="34">
        <f t="shared" si="39"/>
        <v>125.10501085178976</v>
      </c>
      <c r="AK132" s="34">
        <f t="shared" si="39"/>
        <v>125.11304298973857</v>
      </c>
      <c r="AL132" s="34">
        <f t="shared" si="39"/>
        <v>125.1210751276874</v>
      </c>
      <c r="AM132" s="34">
        <f t="shared" si="39"/>
        <v>125.12910726563624</v>
      </c>
      <c r="AN132" s="34">
        <f t="shared" si="39"/>
        <v>125.13713940358505</v>
      </c>
      <c r="AO132" s="34">
        <f t="shared" si="39"/>
        <v>125.14517154153387</v>
      </c>
      <c r="AP132" s="34">
        <f t="shared" si="39"/>
        <v>125.1532036794827</v>
      </c>
      <c r="AQ132" s="34">
        <f t="shared" si="39"/>
        <v>125.16123581743153</v>
      </c>
      <c r="AR132" s="34">
        <f t="shared" si="39"/>
        <v>125.16926795538035</v>
      </c>
      <c r="AS132" s="34">
        <f t="shared" si="39"/>
        <v>125.17730009332917</v>
      </c>
      <c r="AT132" s="34">
        <f t="shared" si="39"/>
        <v>125.185332231278</v>
      </c>
    </row>
    <row r="133" spans="1:46" x14ac:dyDescent="0.75">
      <c r="A133" s="17">
        <f t="shared" si="27"/>
        <v>3</v>
      </c>
      <c r="B133" s="17">
        <f t="shared" si="32"/>
        <v>2027</v>
      </c>
      <c r="C133" s="29">
        <v>31</v>
      </c>
      <c r="D133" s="30">
        <v>46447</v>
      </c>
      <c r="E133" s="41">
        <f t="shared" si="38"/>
        <v>125.69571521955302</v>
      </c>
      <c r="G133" s="32">
        <f t="shared" si="31"/>
        <v>1.4000000000000926E-3</v>
      </c>
      <c r="H133" s="32">
        <f t="shared" si="35"/>
        <v>2.0591641897682374E-2</v>
      </c>
      <c r="I133" s="32"/>
      <c r="J133" s="42">
        <v>1.4E-3</v>
      </c>
      <c r="L133" s="30">
        <f t="shared" si="25"/>
        <v>46357</v>
      </c>
      <c r="M133" s="30">
        <f t="shared" si="26"/>
        <v>46388</v>
      </c>
      <c r="N133" s="33">
        <f t="shared" si="29"/>
        <v>125.16926795538035</v>
      </c>
      <c r="O133" s="33">
        <f t="shared" si="29"/>
        <v>125.34450493051789</v>
      </c>
      <c r="P133" s="34">
        <f t="shared" si="40"/>
        <v>125.16926795538035</v>
      </c>
      <c r="Q133" s="34">
        <f t="shared" si="40"/>
        <v>125.17492076102995</v>
      </c>
      <c r="R133" s="34">
        <f t="shared" si="40"/>
        <v>125.18057356667954</v>
      </c>
      <c r="S133" s="34">
        <f t="shared" si="40"/>
        <v>125.18622637232914</v>
      </c>
      <c r="T133" s="34">
        <f t="shared" si="40"/>
        <v>125.19187917797873</v>
      </c>
      <c r="U133" s="34">
        <f t="shared" si="40"/>
        <v>125.19753198362834</v>
      </c>
      <c r="V133" s="34">
        <f t="shared" si="40"/>
        <v>125.20318478927794</v>
      </c>
      <c r="W133" s="34">
        <f t="shared" si="40"/>
        <v>125.20883759492753</v>
      </c>
      <c r="X133" s="34">
        <f t="shared" si="40"/>
        <v>125.21449040057713</v>
      </c>
      <c r="Y133" s="34">
        <f t="shared" si="40"/>
        <v>125.22014320622674</v>
      </c>
      <c r="Z133" s="34">
        <f t="shared" si="40"/>
        <v>125.22579601187633</v>
      </c>
      <c r="AA133" s="34">
        <f t="shared" si="40"/>
        <v>125.23144881752593</v>
      </c>
      <c r="AB133" s="34">
        <f t="shared" si="40"/>
        <v>125.23710162317552</v>
      </c>
      <c r="AC133" s="34">
        <f t="shared" si="40"/>
        <v>125.24275442882512</v>
      </c>
      <c r="AD133" s="34">
        <f t="shared" si="40"/>
        <v>125.24840723447473</v>
      </c>
      <c r="AE133" s="34">
        <f t="shared" si="40"/>
        <v>125.25406004012432</v>
      </c>
      <c r="AF133" s="34">
        <f t="shared" si="39"/>
        <v>125.25971284577392</v>
      </c>
      <c r="AG133" s="34">
        <f t="shared" si="39"/>
        <v>125.26536565142351</v>
      </c>
      <c r="AH133" s="34">
        <f t="shared" si="39"/>
        <v>125.27101845707311</v>
      </c>
      <c r="AI133" s="34">
        <f t="shared" si="39"/>
        <v>125.27667126272272</v>
      </c>
      <c r="AJ133" s="34">
        <f t="shared" si="39"/>
        <v>125.2823240683723</v>
      </c>
      <c r="AK133" s="34">
        <f t="shared" si="39"/>
        <v>125.28797687402191</v>
      </c>
      <c r="AL133" s="34">
        <f t="shared" si="39"/>
        <v>125.2936296796715</v>
      </c>
      <c r="AM133" s="34">
        <f t="shared" si="39"/>
        <v>125.2992824853211</v>
      </c>
      <c r="AN133" s="34">
        <f t="shared" si="39"/>
        <v>125.3049352909707</v>
      </c>
      <c r="AO133" s="34">
        <f t="shared" si="39"/>
        <v>125.31058809662029</v>
      </c>
      <c r="AP133" s="34">
        <f t="shared" si="39"/>
        <v>125.3162409022699</v>
      </c>
      <c r="AQ133" s="34">
        <f t="shared" si="39"/>
        <v>125.3218937079195</v>
      </c>
      <c r="AR133" s="34">
        <f t="shared" si="39"/>
        <v>125.32754651356909</v>
      </c>
      <c r="AS133" s="34">
        <f t="shared" si="39"/>
        <v>125.33319931921869</v>
      </c>
      <c r="AT133" s="34">
        <f t="shared" si="39"/>
        <v>125.33885212486828</v>
      </c>
    </row>
    <row r="134" spans="1:46" x14ac:dyDescent="0.75">
      <c r="A134" s="17">
        <f t="shared" si="27"/>
        <v>4</v>
      </c>
      <c r="B134" s="17">
        <f t="shared" si="32"/>
        <v>2027</v>
      </c>
      <c r="C134" s="29">
        <v>30</v>
      </c>
      <c r="D134" s="30">
        <v>46478</v>
      </c>
      <c r="E134" s="41">
        <f t="shared" si="38"/>
        <v>125.8716892208604</v>
      </c>
      <c r="G134" s="32">
        <f t="shared" si="31"/>
        <v>1.4000000000000533E-3</v>
      </c>
      <c r="H134" s="32">
        <f t="shared" si="35"/>
        <v>2.0184138746595276E-2</v>
      </c>
      <c r="I134" s="32"/>
      <c r="J134" s="42">
        <v>1.4E-3</v>
      </c>
      <c r="L134" s="30">
        <f t="shared" si="25"/>
        <v>46388</v>
      </c>
      <c r="M134" s="30">
        <f t="shared" si="26"/>
        <v>46419</v>
      </c>
      <c r="N134" s="33">
        <f t="shared" si="29"/>
        <v>125.34450493051789</v>
      </c>
      <c r="O134" s="33">
        <f t="shared" si="29"/>
        <v>125.51998723742062</v>
      </c>
      <c r="P134" s="34">
        <f t="shared" si="40"/>
        <v>125.34450493051789</v>
      </c>
      <c r="Q134" s="34">
        <f t="shared" si="40"/>
        <v>125.35035434074797</v>
      </c>
      <c r="R134" s="34">
        <f t="shared" si="40"/>
        <v>125.35620375097807</v>
      </c>
      <c r="S134" s="34">
        <f t="shared" si="40"/>
        <v>125.36205316120817</v>
      </c>
      <c r="T134" s="34">
        <f t="shared" si="40"/>
        <v>125.36790257143825</v>
      </c>
      <c r="U134" s="34">
        <f t="shared" si="40"/>
        <v>125.37375198166833</v>
      </c>
      <c r="V134" s="34">
        <f t="shared" si="40"/>
        <v>125.37960139189843</v>
      </c>
      <c r="W134" s="34">
        <f t="shared" si="40"/>
        <v>125.38545080212853</v>
      </c>
      <c r="X134" s="34">
        <f t="shared" si="40"/>
        <v>125.39130021235862</v>
      </c>
      <c r="Y134" s="34">
        <f t="shared" si="40"/>
        <v>125.3971496225887</v>
      </c>
      <c r="Z134" s="34">
        <f t="shared" si="40"/>
        <v>125.4029990328188</v>
      </c>
      <c r="AA134" s="34">
        <f t="shared" si="40"/>
        <v>125.4088484430489</v>
      </c>
      <c r="AB134" s="34">
        <f t="shared" si="40"/>
        <v>125.41469785327898</v>
      </c>
      <c r="AC134" s="34">
        <f t="shared" si="40"/>
        <v>125.42054726350906</v>
      </c>
      <c r="AD134" s="34">
        <f t="shared" si="40"/>
        <v>125.42639667373916</v>
      </c>
      <c r="AE134" s="34">
        <f t="shared" si="40"/>
        <v>125.43224608396926</v>
      </c>
      <c r="AF134" s="34">
        <f t="shared" si="39"/>
        <v>125.43809549419935</v>
      </c>
      <c r="AG134" s="34">
        <f t="shared" si="39"/>
        <v>125.44394490442943</v>
      </c>
      <c r="AH134" s="34">
        <f t="shared" si="39"/>
        <v>125.44979431465953</v>
      </c>
      <c r="AI134" s="34">
        <f t="shared" si="39"/>
        <v>125.45564372488963</v>
      </c>
      <c r="AJ134" s="34">
        <f t="shared" si="39"/>
        <v>125.46149313511971</v>
      </c>
      <c r="AK134" s="34">
        <f t="shared" si="39"/>
        <v>125.46734254534979</v>
      </c>
      <c r="AL134" s="34">
        <f t="shared" si="39"/>
        <v>125.47319195557989</v>
      </c>
      <c r="AM134" s="34">
        <f t="shared" si="39"/>
        <v>125.47904136580999</v>
      </c>
      <c r="AN134" s="34">
        <f t="shared" si="39"/>
        <v>125.48489077604007</v>
      </c>
      <c r="AO134" s="34">
        <f t="shared" si="39"/>
        <v>125.49074018627016</v>
      </c>
      <c r="AP134" s="34">
        <f t="shared" si="39"/>
        <v>125.49658959650026</v>
      </c>
      <c r="AQ134" s="34">
        <f t="shared" si="39"/>
        <v>125.50243900673036</v>
      </c>
      <c r="AR134" s="34">
        <f t="shared" si="39"/>
        <v>125.50828841696044</v>
      </c>
      <c r="AS134" s="34">
        <f t="shared" si="39"/>
        <v>125.51413782719052</v>
      </c>
      <c r="AT134" s="34">
        <f t="shared" si="39"/>
        <v>125.51998723742062</v>
      </c>
    </row>
    <row r="135" spans="1:46" x14ac:dyDescent="0.75">
      <c r="A135" s="17">
        <f t="shared" si="27"/>
        <v>5</v>
      </c>
      <c r="B135" s="17">
        <f t="shared" si="32"/>
        <v>2027</v>
      </c>
      <c r="C135" s="29">
        <v>31</v>
      </c>
      <c r="D135" s="30">
        <v>46508</v>
      </c>
      <c r="E135" s="41">
        <f t="shared" si="38"/>
        <v>126.04790958576962</v>
      </c>
      <c r="G135" s="32">
        <f t="shared" si="31"/>
        <v>1.4000000000000661E-3</v>
      </c>
      <c r="H135" s="32">
        <f t="shared" si="35"/>
        <v>1.9776798303893593E-2</v>
      </c>
      <c r="I135" s="32"/>
      <c r="J135" s="42">
        <v>1.4E-3</v>
      </c>
      <c r="L135" s="30">
        <f t="shared" si="25"/>
        <v>46419</v>
      </c>
      <c r="M135" s="30">
        <f t="shared" si="26"/>
        <v>46447</v>
      </c>
      <c r="N135" s="33">
        <f t="shared" si="29"/>
        <v>125.51998723742062</v>
      </c>
      <c r="O135" s="33">
        <f t="shared" si="29"/>
        <v>125.69571521955302</v>
      </c>
      <c r="P135" s="34">
        <f t="shared" si="40"/>
        <v>125.51998723742062</v>
      </c>
      <c r="Q135" s="34">
        <f t="shared" si="40"/>
        <v>125.52565588200554</v>
      </c>
      <c r="R135" s="34">
        <f t="shared" si="40"/>
        <v>125.53132452659045</v>
      </c>
      <c r="S135" s="34">
        <f t="shared" si="40"/>
        <v>125.53699317117537</v>
      </c>
      <c r="T135" s="34">
        <f t="shared" si="40"/>
        <v>125.54266181576028</v>
      </c>
      <c r="U135" s="34">
        <f t="shared" si="40"/>
        <v>125.5483304603452</v>
      </c>
      <c r="V135" s="34">
        <f t="shared" si="40"/>
        <v>125.55399910493011</v>
      </c>
      <c r="W135" s="34">
        <f t="shared" si="40"/>
        <v>125.55966774951503</v>
      </c>
      <c r="X135" s="34">
        <f t="shared" si="40"/>
        <v>125.56533639409996</v>
      </c>
      <c r="Y135" s="34">
        <f t="shared" si="40"/>
        <v>125.57100503868487</v>
      </c>
      <c r="Z135" s="34">
        <f t="shared" si="40"/>
        <v>125.57667368326979</v>
      </c>
      <c r="AA135" s="34">
        <f t="shared" si="40"/>
        <v>125.5823423278547</v>
      </c>
      <c r="AB135" s="34">
        <f t="shared" si="40"/>
        <v>125.58801097243962</v>
      </c>
      <c r="AC135" s="34">
        <f t="shared" si="40"/>
        <v>125.59367961702453</v>
      </c>
      <c r="AD135" s="34">
        <f t="shared" si="40"/>
        <v>125.59934826160945</v>
      </c>
      <c r="AE135" s="34">
        <f t="shared" si="40"/>
        <v>125.60501690619436</v>
      </c>
      <c r="AF135" s="34">
        <f t="shared" si="39"/>
        <v>125.61068555077928</v>
      </c>
      <c r="AG135" s="34">
        <f t="shared" si="39"/>
        <v>125.6163541953642</v>
      </c>
      <c r="AH135" s="34">
        <f t="shared" si="39"/>
        <v>125.62202283994911</v>
      </c>
      <c r="AI135" s="34">
        <f t="shared" si="39"/>
        <v>125.62769148453403</v>
      </c>
      <c r="AJ135" s="34">
        <f t="shared" si="39"/>
        <v>125.63336012911894</v>
      </c>
      <c r="AK135" s="34">
        <f t="shared" si="39"/>
        <v>125.63902877370386</v>
      </c>
      <c r="AL135" s="34">
        <f t="shared" si="39"/>
        <v>125.64469741828877</v>
      </c>
      <c r="AM135" s="34">
        <f t="shared" si="39"/>
        <v>125.65036606287369</v>
      </c>
      <c r="AN135" s="34">
        <f t="shared" si="39"/>
        <v>125.65603470745862</v>
      </c>
      <c r="AO135" s="34">
        <f t="shared" si="39"/>
        <v>125.66170335204353</v>
      </c>
      <c r="AP135" s="34">
        <f t="shared" si="39"/>
        <v>125.66737199662845</v>
      </c>
      <c r="AQ135" s="34">
        <f t="shared" si="39"/>
        <v>125.67304064121336</v>
      </c>
      <c r="AR135" s="34">
        <f t="shared" si="39"/>
        <v>125.67870928579828</v>
      </c>
      <c r="AS135" s="34">
        <f t="shared" si="39"/>
        <v>125.68437793038319</v>
      </c>
      <c r="AT135" s="34">
        <f t="shared" si="39"/>
        <v>125.69004657496811</v>
      </c>
    </row>
    <row r="136" spans="1:46" x14ac:dyDescent="0.75">
      <c r="A136" s="17">
        <f t="shared" si="27"/>
        <v>6</v>
      </c>
      <c r="B136" s="17">
        <f t="shared" si="32"/>
        <v>2027</v>
      </c>
      <c r="C136" s="29">
        <v>30</v>
      </c>
      <c r="D136" s="30">
        <v>46539</v>
      </c>
      <c r="E136" s="41">
        <f t="shared" si="38"/>
        <v>126.2243766591897</v>
      </c>
      <c r="G136" s="32">
        <f t="shared" si="31"/>
        <v>1.4000000000000585E-3</v>
      </c>
      <c r="H136" s="32">
        <f t="shared" si="35"/>
        <v>1.9369620504610739E-2</v>
      </c>
      <c r="I136" s="32"/>
      <c r="J136" s="42">
        <v>1.4E-3</v>
      </c>
      <c r="L136" s="30">
        <f t="shared" ref="L136:L203" si="41">EDATE($D136,-3)</f>
        <v>46447</v>
      </c>
      <c r="M136" s="30">
        <f t="shared" ref="M136:M203" si="42">EDATE($D136,-2)</f>
        <v>46478</v>
      </c>
      <c r="N136" s="33">
        <f t="shared" si="29"/>
        <v>125.69571521955302</v>
      </c>
      <c r="O136" s="33">
        <f t="shared" si="29"/>
        <v>125.8716892208604</v>
      </c>
      <c r="P136" s="34">
        <f t="shared" si="40"/>
        <v>125.69571521955302</v>
      </c>
      <c r="Q136" s="34">
        <f t="shared" si="40"/>
        <v>125.7015810195966</v>
      </c>
      <c r="R136" s="34">
        <f t="shared" si="40"/>
        <v>125.70744681964018</v>
      </c>
      <c r="S136" s="34">
        <f t="shared" si="40"/>
        <v>125.71331261968376</v>
      </c>
      <c r="T136" s="34">
        <f t="shared" si="40"/>
        <v>125.71917841972734</v>
      </c>
      <c r="U136" s="34">
        <f t="shared" si="40"/>
        <v>125.72504421977092</v>
      </c>
      <c r="V136" s="34">
        <f t="shared" si="40"/>
        <v>125.7309100198145</v>
      </c>
      <c r="W136" s="34">
        <f t="shared" si="40"/>
        <v>125.73677581985808</v>
      </c>
      <c r="X136" s="34">
        <f t="shared" si="40"/>
        <v>125.74264161990166</v>
      </c>
      <c r="Y136" s="34">
        <f t="shared" si="40"/>
        <v>125.74850741994524</v>
      </c>
      <c r="Z136" s="34">
        <f t="shared" si="40"/>
        <v>125.75437321998882</v>
      </c>
      <c r="AA136" s="34">
        <f t="shared" si="40"/>
        <v>125.7602390200324</v>
      </c>
      <c r="AB136" s="34">
        <f t="shared" si="40"/>
        <v>125.76610482007598</v>
      </c>
      <c r="AC136" s="34">
        <f t="shared" si="40"/>
        <v>125.77197062011956</v>
      </c>
      <c r="AD136" s="34">
        <f t="shared" si="40"/>
        <v>125.77783642016314</v>
      </c>
      <c r="AE136" s="34">
        <f t="shared" si="40"/>
        <v>125.78370222020672</v>
      </c>
      <c r="AF136" s="34">
        <f t="shared" si="39"/>
        <v>125.78956802025029</v>
      </c>
      <c r="AG136" s="34">
        <f t="shared" si="39"/>
        <v>125.79543382029387</v>
      </c>
      <c r="AH136" s="34">
        <f t="shared" si="39"/>
        <v>125.80129962033745</v>
      </c>
      <c r="AI136" s="34">
        <f t="shared" si="39"/>
        <v>125.80716542038103</v>
      </c>
      <c r="AJ136" s="34">
        <f t="shared" si="39"/>
        <v>125.81303122042461</v>
      </c>
      <c r="AK136" s="34">
        <f t="shared" si="39"/>
        <v>125.81889702046819</v>
      </c>
      <c r="AL136" s="34">
        <f t="shared" si="39"/>
        <v>125.82476282051176</v>
      </c>
      <c r="AM136" s="34">
        <f t="shared" si="39"/>
        <v>125.83062862055534</v>
      </c>
      <c r="AN136" s="34">
        <f t="shared" si="39"/>
        <v>125.83649442059892</v>
      </c>
      <c r="AO136" s="34">
        <f t="shared" si="39"/>
        <v>125.8423602206425</v>
      </c>
      <c r="AP136" s="34">
        <f t="shared" si="39"/>
        <v>125.84822602068608</v>
      </c>
      <c r="AQ136" s="34">
        <f t="shared" si="39"/>
        <v>125.85409182072966</v>
      </c>
      <c r="AR136" s="34">
        <f t="shared" si="39"/>
        <v>125.85995762077324</v>
      </c>
      <c r="AS136" s="34">
        <f t="shared" si="39"/>
        <v>125.86582342081682</v>
      </c>
      <c r="AT136" s="34">
        <f t="shared" si="39"/>
        <v>125.8716892208604</v>
      </c>
    </row>
    <row r="137" spans="1:46" x14ac:dyDescent="0.75">
      <c r="A137" s="17">
        <f t="shared" ref="A137:A200" si="43">MONTH(D137)</f>
        <v>7</v>
      </c>
      <c r="B137" s="17">
        <f t="shared" si="32"/>
        <v>2027</v>
      </c>
      <c r="C137" s="29">
        <v>31</v>
      </c>
      <c r="D137" s="30">
        <v>46569</v>
      </c>
      <c r="E137" s="41">
        <f t="shared" si="38"/>
        <v>126.40109078651257</v>
      </c>
      <c r="G137" s="32">
        <f t="shared" si="31"/>
        <v>1.4000000000000143E-3</v>
      </c>
      <c r="H137" s="32">
        <f t="shared" si="35"/>
        <v>1.8962605283806319E-2</v>
      </c>
      <c r="I137" s="32"/>
      <c r="J137" s="42">
        <v>1.4E-3</v>
      </c>
      <c r="L137" s="30">
        <f t="shared" si="41"/>
        <v>46478</v>
      </c>
      <c r="M137" s="30">
        <f t="shared" si="42"/>
        <v>46508</v>
      </c>
      <c r="N137" s="33">
        <f t="shared" si="29"/>
        <v>125.8716892208604</v>
      </c>
      <c r="O137" s="33">
        <f t="shared" si="29"/>
        <v>126.04790958576962</v>
      </c>
      <c r="P137" s="34">
        <f t="shared" si="40"/>
        <v>125.8716892208604</v>
      </c>
      <c r="Q137" s="34">
        <f t="shared" si="40"/>
        <v>125.8773737487607</v>
      </c>
      <c r="R137" s="34">
        <f t="shared" si="40"/>
        <v>125.883058276661</v>
      </c>
      <c r="S137" s="34">
        <f t="shared" si="40"/>
        <v>125.88874280456129</v>
      </c>
      <c r="T137" s="34">
        <f t="shared" si="40"/>
        <v>125.89442733246159</v>
      </c>
      <c r="U137" s="34">
        <f t="shared" si="40"/>
        <v>125.90011186036189</v>
      </c>
      <c r="V137" s="34">
        <f t="shared" si="40"/>
        <v>125.90579638826219</v>
      </c>
      <c r="W137" s="34">
        <f t="shared" si="40"/>
        <v>125.91148091616249</v>
      </c>
      <c r="X137" s="34">
        <f t="shared" si="40"/>
        <v>125.91716544406277</v>
      </c>
      <c r="Y137" s="34">
        <f t="shared" si="40"/>
        <v>125.92284997196307</v>
      </c>
      <c r="Z137" s="34">
        <f t="shared" si="40"/>
        <v>125.92853449986337</v>
      </c>
      <c r="AA137" s="34">
        <f t="shared" si="40"/>
        <v>125.93421902776367</v>
      </c>
      <c r="AB137" s="34">
        <f t="shared" si="40"/>
        <v>125.93990355566397</v>
      </c>
      <c r="AC137" s="34">
        <f t="shared" si="40"/>
        <v>125.94558808356426</v>
      </c>
      <c r="AD137" s="34">
        <f t="shared" si="40"/>
        <v>125.95127261146456</v>
      </c>
      <c r="AE137" s="34">
        <f t="shared" si="40"/>
        <v>125.95695713936486</v>
      </c>
      <c r="AF137" s="34">
        <f t="shared" si="39"/>
        <v>125.96264166726516</v>
      </c>
      <c r="AG137" s="34">
        <f t="shared" si="39"/>
        <v>125.96832619516546</v>
      </c>
      <c r="AH137" s="34">
        <f t="shared" si="39"/>
        <v>125.97401072306576</v>
      </c>
      <c r="AI137" s="34">
        <f t="shared" si="39"/>
        <v>125.97969525096605</v>
      </c>
      <c r="AJ137" s="34">
        <f t="shared" si="39"/>
        <v>125.98537977886635</v>
      </c>
      <c r="AK137" s="34">
        <f t="shared" si="39"/>
        <v>125.99106430676665</v>
      </c>
      <c r="AL137" s="34">
        <f t="shared" si="39"/>
        <v>125.99674883466695</v>
      </c>
      <c r="AM137" s="34">
        <f t="shared" si="39"/>
        <v>126.00243336256725</v>
      </c>
      <c r="AN137" s="34">
        <f t="shared" si="39"/>
        <v>126.00811789046753</v>
      </c>
      <c r="AO137" s="34">
        <f t="shared" si="39"/>
        <v>126.01380241836783</v>
      </c>
      <c r="AP137" s="34">
        <f t="shared" si="39"/>
        <v>126.01948694626813</v>
      </c>
      <c r="AQ137" s="34">
        <f t="shared" si="39"/>
        <v>126.02517147416843</v>
      </c>
      <c r="AR137" s="34">
        <f t="shared" si="39"/>
        <v>126.03085600206873</v>
      </c>
      <c r="AS137" s="34">
        <f t="shared" si="39"/>
        <v>126.03654052996902</v>
      </c>
      <c r="AT137" s="34">
        <f t="shared" si="39"/>
        <v>126.04222505786932</v>
      </c>
    </row>
    <row r="138" spans="1:46" x14ac:dyDescent="0.75">
      <c r="A138" s="17">
        <f t="shared" si="43"/>
        <v>8</v>
      </c>
      <c r="B138" s="17">
        <f t="shared" si="32"/>
        <v>2027</v>
      </c>
      <c r="C138" s="29">
        <v>31</v>
      </c>
      <c r="D138" s="30">
        <v>46600</v>
      </c>
      <c r="E138" s="41">
        <f t="shared" si="38"/>
        <v>126.5780523136137</v>
      </c>
      <c r="G138" s="32">
        <f t="shared" si="31"/>
        <v>1.4000000000000789E-3</v>
      </c>
      <c r="H138" s="32">
        <f t="shared" si="35"/>
        <v>1.8555752576565925E-2</v>
      </c>
      <c r="I138" s="32"/>
      <c r="J138" s="42">
        <v>1.4E-3</v>
      </c>
      <c r="L138" s="30">
        <f t="shared" si="41"/>
        <v>46508</v>
      </c>
      <c r="M138" s="30">
        <f t="shared" si="42"/>
        <v>46539</v>
      </c>
      <c r="N138" s="33">
        <f t="shared" si="29"/>
        <v>126.04790958576962</v>
      </c>
      <c r="O138" s="33">
        <f t="shared" si="29"/>
        <v>126.2243766591897</v>
      </c>
      <c r="P138" s="34">
        <f t="shared" si="40"/>
        <v>126.04790958576962</v>
      </c>
      <c r="Q138" s="34">
        <f t="shared" si="40"/>
        <v>126.05360207200897</v>
      </c>
      <c r="R138" s="34">
        <f t="shared" si="40"/>
        <v>126.05929455824833</v>
      </c>
      <c r="S138" s="34">
        <f t="shared" si="40"/>
        <v>126.06498704448769</v>
      </c>
      <c r="T138" s="34">
        <f t="shared" si="40"/>
        <v>126.07067953072705</v>
      </c>
      <c r="U138" s="34">
        <f t="shared" si="40"/>
        <v>126.0763720169664</v>
      </c>
      <c r="V138" s="34">
        <f t="shared" si="40"/>
        <v>126.08206450320576</v>
      </c>
      <c r="W138" s="34">
        <f t="shared" si="40"/>
        <v>126.08775698944513</v>
      </c>
      <c r="X138" s="34">
        <f t="shared" si="40"/>
        <v>126.09344947568448</v>
      </c>
      <c r="Y138" s="34">
        <f t="shared" si="40"/>
        <v>126.09914196192383</v>
      </c>
      <c r="Z138" s="34">
        <f t="shared" si="40"/>
        <v>126.10483444816319</v>
      </c>
      <c r="AA138" s="34">
        <f t="shared" si="40"/>
        <v>126.11052693440254</v>
      </c>
      <c r="AB138" s="34">
        <f t="shared" si="40"/>
        <v>126.11621942064191</v>
      </c>
      <c r="AC138" s="34">
        <f t="shared" si="40"/>
        <v>126.12191190688127</v>
      </c>
      <c r="AD138" s="34">
        <f t="shared" si="40"/>
        <v>126.12760439312062</v>
      </c>
      <c r="AE138" s="34">
        <f t="shared" ref="AE138:AT153" si="44">$N138+($O138-$N138)/$C138*(AE$7-1)</f>
        <v>126.13329687935997</v>
      </c>
      <c r="AF138" s="34">
        <f t="shared" si="44"/>
        <v>126.13898936559934</v>
      </c>
      <c r="AG138" s="34">
        <f t="shared" si="44"/>
        <v>126.1446818518387</v>
      </c>
      <c r="AH138" s="34">
        <f t="shared" si="44"/>
        <v>126.15037433807805</v>
      </c>
      <c r="AI138" s="34">
        <f t="shared" si="44"/>
        <v>126.15606682431741</v>
      </c>
      <c r="AJ138" s="34">
        <f t="shared" si="44"/>
        <v>126.16175931055677</v>
      </c>
      <c r="AK138" s="34">
        <f t="shared" si="44"/>
        <v>126.16745179679613</v>
      </c>
      <c r="AL138" s="34">
        <f t="shared" si="44"/>
        <v>126.17314428303548</v>
      </c>
      <c r="AM138" s="34">
        <f t="shared" si="44"/>
        <v>126.17883676927484</v>
      </c>
      <c r="AN138" s="34">
        <f t="shared" si="44"/>
        <v>126.18452925551419</v>
      </c>
      <c r="AO138" s="34">
        <f t="shared" si="44"/>
        <v>126.19022174175356</v>
      </c>
      <c r="AP138" s="34">
        <f t="shared" si="44"/>
        <v>126.19591422799292</v>
      </c>
      <c r="AQ138" s="34">
        <f t="shared" si="44"/>
        <v>126.20160671423227</v>
      </c>
      <c r="AR138" s="34">
        <f t="shared" si="44"/>
        <v>126.20729920047162</v>
      </c>
      <c r="AS138" s="34">
        <f t="shared" si="44"/>
        <v>126.21299168671099</v>
      </c>
      <c r="AT138" s="34">
        <f t="shared" si="44"/>
        <v>126.21868417295035</v>
      </c>
    </row>
    <row r="139" spans="1:46" x14ac:dyDescent="0.75">
      <c r="A139" s="17">
        <f t="shared" si="43"/>
        <v>9</v>
      </c>
      <c r="B139" s="17">
        <f t="shared" si="32"/>
        <v>2027</v>
      </c>
      <c r="C139" s="29">
        <v>30</v>
      </c>
      <c r="D139" s="30">
        <v>46631</v>
      </c>
      <c r="E139" s="41">
        <f t="shared" si="38"/>
        <v>126.75526158685277</v>
      </c>
      <c r="G139" s="32">
        <f t="shared" si="31"/>
        <v>1.4000000000000995E-3</v>
      </c>
      <c r="H139" s="32">
        <f t="shared" si="35"/>
        <v>1.8149062318000824E-2</v>
      </c>
      <c r="I139" s="32"/>
      <c r="J139" s="42">
        <v>1.4E-3</v>
      </c>
      <c r="L139" s="30">
        <f t="shared" si="41"/>
        <v>46539</v>
      </c>
      <c r="M139" s="30">
        <f t="shared" si="42"/>
        <v>46569</v>
      </c>
      <c r="N139" s="33">
        <f t="shared" ref="N139:O202" si="45">SUMIFS($E:$E,$D:$D,L139)</f>
        <v>126.2243766591897</v>
      </c>
      <c r="O139" s="33">
        <f t="shared" si="45"/>
        <v>126.40109078651257</v>
      </c>
      <c r="P139" s="34">
        <f t="shared" ref="P139:AE154" si="46">$N139+($O139-$N139)/$C139*(P$7-1)</f>
        <v>126.2243766591897</v>
      </c>
      <c r="Q139" s="34">
        <f t="shared" si="46"/>
        <v>126.23026713010046</v>
      </c>
      <c r="R139" s="34">
        <f t="shared" si="46"/>
        <v>126.23615760101123</v>
      </c>
      <c r="S139" s="34">
        <f t="shared" si="46"/>
        <v>126.24204807192199</v>
      </c>
      <c r="T139" s="34">
        <f t="shared" si="46"/>
        <v>126.24793854283276</v>
      </c>
      <c r="U139" s="34">
        <f t="shared" si="46"/>
        <v>126.25382901374351</v>
      </c>
      <c r="V139" s="34">
        <f t="shared" si="46"/>
        <v>126.25971948465427</v>
      </c>
      <c r="W139" s="34">
        <f t="shared" si="46"/>
        <v>126.26560995556504</v>
      </c>
      <c r="X139" s="34">
        <f t="shared" si="46"/>
        <v>126.2715004264758</v>
      </c>
      <c r="Y139" s="34">
        <f t="shared" si="46"/>
        <v>126.27739089738657</v>
      </c>
      <c r="Z139" s="34">
        <f t="shared" si="46"/>
        <v>126.28328136829732</v>
      </c>
      <c r="AA139" s="34">
        <f t="shared" si="46"/>
        <v>126.28917183920808</v>
      </c>
      <c r="AB139" s="34">
        <f t="shared" si="46"/>
        <v>126.29506231011885</v>
      </c>
      <c r="AC139" s="34">
        <f t="shared" si="46"/>
        <v>126.30095278102961</v>
      </c>
      <c r="AD139" s="34">
        <f t="shared" si="46"/>
        <v>126.30684325194038</v>
      </c>
      <c r="AE139" s="34">
        <f t="shared" si="46"/>
        <v>126.31273372285114</v>
      </c>
      <c r="AF139" s="34">
        <f t="shared" si="44"/>
        <v>126.31862419376189</v>
      </c>
      <c r="AG139" s="34">
        <f t="shared" si="44"/>
        <v>126.32451466467266</v>
      </c>
      <c r="AH139" s="34">
        <f t="shared" si="44"/>
        <v>126.33040513558342</v>
      </c>
      <c r="AI139" s="34">
        <f t="shared" si="44"/>
        <v>126.33629560649419</v>
      </c>
      <c r="AJ139" s="34">
        <f t="shared" si="44"/>
        <v>126.34218607740495</v>
      </c>
      <c r="AK139" s="34">
        <f t="shared" si="44"/>
        <v>126.3480765483157</v>
      </c>
      <c r="AL139" s="34">
        <f t="shared" si="44"/>
        <v>126.35396701922647</v>
      </c>
      <c r="AM139" s="34">
        <f t="shared" si="44"/>
        <v>126.35985749013723</v>
      </c>
      <c r="AN139" s="34">
        <f t="shared" si="44"/>
        <v>126.365747961048</v>
      </c>
      <c r="AO139" s="34">
        <f t="shared" si="44"/>
        <v>126.37163843195876</v>
      </c>
      <c r="AP139" s="34">
        <f t="shared" si="44"/>
        <v>126.37752890286951</v>
      </c>
      <c r="AQ139" s="34">
        <f t="shared" si="44"/>
        <v>126.38341937378028</v>
      </c>
      <c r="AR139" s="34">
        <f t="shared" si="44"/>
        <v>126.38930984469104</v>
      </c>
      <c r="AS139" s="34">
        <f t="shared" si="44"/>
        <v>126.39520031560181</v>
      </c>
      <c r="AT139" s="34">
        <f t="shared" si="44"/>
        <v>126.40109078651257</v>
      </c>
    </row>
    <row r="140" spans="1:46" x14ac:dyDescent="0.75">
      <c r="A140" s="17">
        <f t="shared" si="43"/>
        <v>10</v>
      </c>
      <c r="B140" s="17">
        <f t="shared" si="32"/>
        <v>2027</v>
      </c>
      <c r="C140" s="29">
        <v>31</v>
      </c>
      <c r="D140" s="30">
        <v>46661</v>
      </c>
      <c r="E140" s="41">
        <f t="shared" si="38"/>
        <v>126.93271895307437</v>
      </c>
      <c r="G140" s="32">
        <f t="shared" ref="G140:G203" si="47">(E140-E139)/E139</f>
        <v>1.4000000000000705E-3</v>
      </c>
      <c r="H140" s="32">
        <f t="shared" si="35"/>
        <v>1.7742534443248244E-2</v>
      </c>
      <c r="I140" s="32"/>
      <c r="J140" s="42">
        <v>1.4E-3</v>
      </c>
      <c r="L140" s="30">
        <f t="shared" si="41"/>
        <v>46569</v>
      </c>
      <c r="M140" s="30">
        <f t="shared" si="42"/>
        <v>46600</v>
      </c>
      <c r="N140" s="33">
        <f t="shared" si="45"/>
        <v>126.40109078651257</v>
      </c>
      <c r="O140" s="33">
        <f t="shared" si="45"/>
        <v>126.5780523136137</v>
      </c>
      <c r="P140" s="34">
        <f t="shared" si="46"/>
        <v>126.40109078651257</v>
      </c>
      <c r="Q140" s="34">
        <f t="shared" si="46"/>
        <v>126.40679922287067</v>
      </c>
      <c r="R140" s="34">
        <f t="shared" si="46"/>
        <v>126.41250765922877</v>
      </c>
      <c r="S140" s="34">
        <f t="shared" si="46"/>
        <v>126.41821609558687</v>
      </c>
      <c r="T140" s="34">
        <f t="shared" si="46"/>
        <v>126.42392453194498</v>
      </c>
      <c r="U140" s="34">
        <f t="shared" si="46"/>
        <v>126.42963296830307</v>
      </c>
      <c r="V140" s="34">
        <f t="shared" si="46"/>
        <v>126.43534140466117</v>
      </c>
      <c r="W140" s="34">
        <f t="shared" si="46"/>
        <v>126.44104984101928</v>
      </c>
      <c r="X140" s="34">
        <f t="shared" si="46"/>
        <v>126.44675827737737</v>
      </c>
      <c r="Y140" s="34">
        <f t="shared" si="46"/>
        <v>126.45246671373548</v>
      </c>
      <c r="Z140" s="34">
        <f t="shared" si="46"/>
        <v>126.45817515009358</v>
      </c>
      <c r="AA140" s="34">
        <f t="shared" si="46"/>
        <v>126.46388358645167</v>
      </c>
      <c r="AB140" s="34">
        <f t="shared" si="46"/>
        <v>126.46959202280978</v>
      </c>
      <c r="AC140" s="34">
        <f t="shared" si="46"/>
        <v>126.47530045916788</v>
      </c>
      <c r="AD140" s="34">
        <f t="shared" si="46"/>
        <v>126.48100889552597</v>
      </c>
      <c r="AE140" s="34">
        <f t="shared" si="46"/>
        <v>126.48671733188408</v>
      </c>
      <c r="AF140" s="34">
        <f t="shared" si="44"/>
        <v>126.49242576824219</v>
      </c>
      <c r="AG140" s="34">
        <f t="shared" si="44"/>
        <v>126.49813420460029</v>
      </c>
      <c r="AH140" s="34">
        <f t="shared" si="44"/>
        <v>126.50384264095838</v>
      </c>
      <c r="AI140" s="34">
        <f t="shared" si="44"/>
        <v>126.50955107731649</v>
      </c>
      <c r="AJ140" s="34">
        <f t="shared" si="44"/>
        <v>126.51525951367459</v>
      </c>
      <c r="AK140" s="34">
        <f t="shared" si="44"/>
        <v>126.52096795003268</v>
      </c>
      <c r="AL140" s="34">
        <f t="shared" si="44"/>
        <v>126.52667638639079</v>
      </c>
      <c r="AM140" s="34">
        <f t="shared" si="44"/>
        <v>126.5323848227489</v>
      </c>
      <c r="AN140" s="34">
        <f t="shared" si="44"/>
        <v>126.53809325910699</v>
      </c>
      <c r="AO140" s="34">
        <f t="shared" si="44"/>
        <v>126.54380169546509</v>
      </c>
      <c r="AP140" s="34">
        <f t="shared" si="44"/>
        <v>126.5495101318232</v>
      </c>
      <c r="AQ140" s="34">
        <f t="shared" si="44"/>
        <v>126.55521856818129</v>
      </c>
      <c r="AR140" s="34">
        <f t="shared" si="44"/>
        <v>126.56092700453939</v>
      </c>
      <c r="AS140" s="34">
        <f t="shared" si="44"/>
        <v>126.5666354408975</v>
      </c>
      <c r="AT140" s="34">
        <f t="shared" si="44"/>
        <v>126.57234387725559</v>
      </c>
    </row>
    <row r="141" spans="1:46" x14ac:dyDescent="0.75">
      <c r="A141" s="17">
        <f t="shared" si="43"/>
        <v>11</v>
      </c>
      <c r="B141" s="17">
        <f t="shared" si="32"/>
        <v>2027</v>
      </c>
      <c r="C141" s="29">
        <v>30</v>
      </c>
      <c r="D141" s="30">
        <v>46692</v>
      </c>
      <c r="E141" s="41">
        <f t="shared" si="38"/>
        <v>127.11042475960869</v>
      </c>
      <c r="G141" s="32">
        <f t="shared" si="47"/>
        <v>1.4000000000001234E-3</v>
      </c>
      <c r="H141" s="32">
        <f t="shared" si="35"/>
        <v>1.7336168887471474E-2</v>
      </c>
      <c r="I141" s="32"/>
      <c r="J141" s="42">
        <v>1.4E-3</v>
      </c>
      <c r="L141" s="30">
        <f t="shared" si="41"/>
        <v>46600</v>
      </c>
      <c r="M141" s="30">
        <f t="shared" si="42"/>
        <v>46631</v>
      </c>
      <c r="N141" s="33">
        <f t="shared" si="45"/>
        <v>126.5780523136137</v>
      </c>
      <c r="O141" s="33">
        <f t="shared" si="45"/>
        <v>126.75526158685277</v>
      </c>
      <c r="P141" s="34">
        <f t="shared" si="46"/>
        <v>126.5780523136137</v>
      </c>
      <c r="Q141" s="34">
        <f t="shared" si="46"/>
        <v>126.58395928938833</v>
      </c>
      <c r="R141" s="34">
        <f t="shared" si="46"/>
        <v>126.58986626516297</v>
      </c>
      <c r="S141" s="34">
        <f t="shared" si="46"/>
        <v>126.5957732409376</v>
      </c>
      <c r="T141" s="34">
        <f t="shared" si="46"/>
        <v>126.60168021671224</v>
      </c>
      <c r="U141" s="34">
        <f t="shared" si="46"/>
        <v>126.60758719248687</v>
      </c>
      <c r="V141" s="34">
        <f t="shared" si="46"/>
        <v>126.61349416826151</v>
      </c>
      <c r="W141" s="34">
        <f t="shared" si="46"/>
        <v>126.61940114403615</v>
      </c>
      <c r="X141" s="34">
        <f t="shared" si="46"/>
        <v>126.62530811981078</v>
      </c>
      <c r="Y141" s="34">
        <f t="shared" si="46"/>
        <v>126.63121509558542</v>
      </c>
      <c r="Z141" s="34">
        <f t="shared" si="46"/>
        <v>126.63712207136005</v>
      </c>
      <c r="AA141" s="34">
        <f t="shared" si="46"/>
        <v>126.64302904713469</v>
      </c>
      <c r="AB141" s="34">
        <f t="shared" si="46"/>
        <v>126.64893602290933</v>
      </c>
      <c r="AC141" s="34">
        <f t="shared" si="46"/>
        <v>126.65484299868396</v>
      </c>
      <c r="AD141" s="34">
        <f t="shared" si="46"/>
        <v>126.6607499744586</v>
      </c>
      <c r="AE141" s="34">
        <f t="shared" si="46"/>
        <v>126.66665695023323</v>
      </c>
      <c r="AF141" s="34">
        <f t="shared" si="44"/>
        <v>126.67256392600787</v>
      </c>
      <c r="AG141" s="34">
        <f t="shared" si="44"/>
        <v>126.6784709017825</v>
      </c>
      <c r="AH141" s="34">
        <f t="shared" si="44"/>
        <v>126.68437787755714</v>
      </c>
      <c r="AI141" s="34">
        <f t="shared" si="44"/>
        <v>126.69028485333178</v>
      </c>
      <c r="AJ141" s="34">
        <f t="shared" si="44"/>
        <v>126.69619182910641</v>
      </c>
      <c r="AK141" s="34">
        <f t="shared" si="44"/>
        <v>126.70209880488105</v>
      </c>
      <c r="AL141" s="34">
        <f t="shared" si="44"/>
        <v>126.70800578065568</v>
      </c>
      <c r="AM141" s="34">
        <f t="shared" si="44"/>
        <v>126.71391275643032</v>
      </c>
      <c r="AN141" s="34">
        <f t="shared" si="44"/>
        <v>126.71981973220495</v>
      </c>
      <c r="AO141" s="34">
        <f t="shared" si="44"/>
        <v>126.72572670797959</v>
      </c>
      <c r="AP141" s="34">
        <f t="shared" si="44"/>
        <v>126.73163368375423</v>
      </c>
      <c r="AQ141" s="34">
        <f t="shared" si="44"/>
        <v>126.73754065952886</v>
      </c>
      <c r="AR141" s="34">
        <f t="shared" si="44"/>
        <v>126.7434476353035</v>
      </c>
      <c r="AS141" s="34">
        <f t="shared" si="44"/>
        <v>126.74935461107813</v>
      </c>
      <c r="AT141" s="34">
        <f t="shared" si="44"/>
        <v>126.75526158685277</v>
      </c>
    </row>
    <row r="142" spans="1:46" x14ac:dyDescent="0.75">
      <c r="A142" s="17">
        <f t="shared" si="43"/>
        <v>12</v>
      </c>
      <c r="B142" s="17">
        <f t="shared" si="32"/>
        <v>2027</v>
      </c>
      <c r="C142" s="29">
        <v>31</v>
      </c>
      <c r="D142" s="30">
        <v>46722</v>
      </c>
      <c r="E142" s="41">
        <f t="shared" si="38"/>
        <v>127.28837935427215</v>
      </c>
      <c r="G142" s="32">
        <f t="shared" si="47"/>
        <v>1.400000000000072E-3</v>
      </c>
      <c r="H142" s="32">
        <f t="shared" si="35"/>
        <v>1.6929965585859401E-2</v>
      </c>
      <c r="I142" s="32">
        <f>AVERAGE(H131:H142)</f>
        <v>1.9167061079574096E-2</v>
      </c>
      <c r="J142" s="42">
        <v>1.4E-3</v>
      </c>
      <c r="L142" s="30">
        <f t="shared" si="41"/>
        <v>46631</v>
      </c>
      <c r="M142" s="30">
        <f t="shared" si="42"/>
        <v>46661</v>
      </c>
      <c r="N142" s="33">
        <f t="shared" si="45"/>
        <v>126.75526158685277</v>
      </c>
      <c r="O142" s="33">
        <f t="shared" si="45"/>
        <v>126.93271895307437</v>
      </c>
      <c r="P142" s="34">
        <f t="shared" si="46"/>
        <v>126.75526158685277</v>
      </c>
      <c r="Q142" s="34">
        <f t="shared" si="46"/>
        <v>126.76098601802121</v>
      </c>
      <c r="R142" s="34">
        <f t="shared" si="46"/>
        <v>126.76671044918965</v>
      </c>
      <c r="S142" s="34">
        <f t="shared" si="46"/>
        <v>126.77243488035809</v>
      </c>
      <c r="T142" s="34">
        <f t="shared" si="46"/>
        <v>126.77815931152652</v>
      </c>
      <c r="U142" s="34">
        <f t="shared" si="46"/>
        <v>126.78388374269497</v>
      </c>
      <c r="V142" s="34">
        <f t="shared" si="46"/>
        <v>126.7896081738634</v>
      </c>
      <c r="W142" s="34">
        <f t="shared" si="46"/>
        <v>126.79533260503185</v>
      </c>
      <c r="X142" s="34">
        <f t="shared" si="46"/>
        <v>126.80105703620028</v>
      </c>
      <c r="Y142" s="34">
        <f t="shared" si="46"/>
        <v>126.80678146736872</v>
      </c>
      <c r="Z142" s="34">
        <f t="shared" si="46"/>
        <v>126.81250589853715</v>
      </c>
      <c r="AA142" s="34">
        <f t="shared" si="46"/>
        <v>126.8182303297056</v>
      </c>
      <c r="AB142" s="34">
        <f t="shared" si="46"/>
        <v>126.82395476087403</v>
      </c>
      <c r="AC142" s="34">
        <f t="shared" si="46"/>
        <v>126.82967919204248</v>
      </c>
      <c r="AD142" s="34">
        <f t="shared" si="46"/>
        <v>126.83540362321091</v>
      </c>
      <c r="AE142" s="34">
        <f t="shared" si="46"/>
        <v>126.84112805437935</v>
      </c>
      <c r="AF142" s="34">
        <f t="shared" si="44"/>
        <v>126.84685248554779</v>
      </c>
      <c r="AG142" s="34">
        <f t="shared" si="44"/>
        <v>126.85257691671623</v>
      </c>
      <c r="AH142" s="34">
        <f t="shared" si="44"/>
        <v>126.85830134788466</v>
      </c>
      <c r="AI142" s="34">
        <f t="shared" si="44"/>
        <v>126.86402577905311</v>
      </c>
      <c r="AJ142" s="34">
        <f t="shared" si="44"/>
        <v>126.86975021022154</v>
      </c>
      <c r="AK142" s="34">
        <f t="shared" si="44"/>
        <v>126.87547464138999</v>
      </c>
      <c r="AL142" s="34">
        <f t="shared" si="44"/>
        <v>126.88119907255842</v>
      </c>
      <c r="AM142" s="34">
        <f t="shared" si="44"/>
        <v>126.88692350372686</v>
      </c>
      <c r="AN142" s="34">
        <f t="shared" si="44"/>
        <v>126.89264793489529</v>
      </c>
      <c r="AO142" s="34">
        <f t="shared" si="44"/>
        <v>126.89837236606374</v>
      </c>
      <c r="AP142" s="34">
        <f t="shared" si="44"/>
        <v>126.90409679723217</v>
      </c>
      <c r="AQ142" s="34">
        <f t="shared" si="44"/>
        <v>126.90982122840062</v>
      </c>
      <c r="AR142" s="34">
        <f t="shared" si="44"/>
        <v>126.91554565956905</v>
      </c>
      <c r="AS142" s="34">
        <f t="shared" si="44"/>
        <v>126.92127009073749</v>
      </c>
      <c r="AT142" s="34">
        <f t="shared" si="44"/>
        <v>126.92699452190593</v>
      </c>
    </row>
    <row r="143" spans="1:46" x14ac:dyDescent="0.75">
      <c r="A143" s="17">
        <f t="shared" si="43"/>
        <v>1</v>
      </c>
      <c r="B143" s="23">
        <f t="shared" si="32"/>
        <v>2028</v>
      </c>
      <c r="C143" s="24">
        <v>31</v>
      </c>
      <c r="D143" s="25">
        <v>46753</v>
      </c>
      <c r="E143" s="27">
        <f t="shared" si="38"/>
        <v>127.46658308536814</v>
      </c>
      <c r="G143" s="35">
        <f t="shared" si="47"/>
        <v>1.4000000000000765E-3</v>
      </c>
      <c r="H143" s="35">
        <f t="shared" si="35"/>
        <v>1.6929965585859443E-2</v>
      </c>
      <c r="I143" s="35"/>
      <c r="J143" s="42">
        <v>1.4E-3</v>
      </c>
      <c r="L143" s="25">
        <f t="shared" si="41"/>
        <v>46661</v>
      </c>
      <c r="M143" s="25">
        <f t="shared" si="42"/>
        <v>46692</v>
      </c>
      <c r="N143" s="27">
        <f t="shared" si="45"/>
        <v>126.93271895307437</v>
      </c>
      <c r="O143" s="27">
        <f t="shared" si="45"/>
        <v>127.11042475960869</v>
      </c>
      <c r="P143" s="28">
        <f t="shared" si="46"/>
        <v>126.93271895307437</v>
      </c>
      <c r="Q143" s="28">
        <f t="shared" si="46"/>
        <v>126.93845139844645</v>
      </c>
      <c r="R143" s="28">
        <f t="shared" si="46"/>
        <v>126.94418384381852</v>
      </c>
      <c r="S143" s="28">
        <f t="shared" si="46"/>
        <v>126.9499162891906</v>
      </c>
      <c r="T143" s="28">
        <f t="shared" si="46"/>
        <v>126.95564873456267</v>
      </c>
      <c r="U143" s="28">
        <f t="shared" si="46"/>
        <v>126.96138117993475</v>
      </c>
      <c r="V143" s="28">
        <f t="shared" si="46"/>
        <v>126.96711362530682</v>
      </c>
      <c r="W143" s="28">
        <f t="shared" si="46"/>
        <v>126.9728460706789</v>
      </c>
      <c r="X143" s="28">
        <f t="shared" si="46"/>
        <v>126.97857851605097</v>
      </c>
      <c r="Y143" s="28">
        <f t="shared" si="46"/>
        <v>126.98431096142305</v>
      </c>
      <c r="Z143" s="28">
        <f t="shared" si="46"/>
        <v>126.99004340679512</v>
      </c>
      <c r="AA143" s="28">
        <f t="shared" si="46"/>
        <v>126.9957758521672</v>
      </c>
      <c r="AB143" s="28">
        <f t="shared" si="46"/>
        <v>127.00150829753927</v>
      </c>
      <c r="AC143" s="28">
        <f t="shared" si="46"/>
        <v>127.00724074291135</v>
      </c>
      <c r="AD143" s="28">
        <f t="shared" si="46"/>
        <v>127.01297318828342</v>
      </c>
      <c r="AE143" s="28">
        <f t="shared" si="46"/>
        <v>127.0187056336555</v>
      </c>
      <c r="AF143" s="28">
        <f t="shared" si="44"/>
        <v>127.02443807902756</v>
      </c>
      <c r="AG143" s="28">
        <f t="shared" si="44"/>
        <v>127.03017052439964</v>
      </c>
      <c r="AH143" s="28">
        <f t="shared" si="44"/>
        <v>127.03590296977171</v>
      </c>
      <c r="AI143" s="28">
        <f t="shared" si="44"/>
        <v>127.04163541514379</v>
      </c>
      <c r="AJ143" s="28">
        <f t="shared" si="44"/>
        <v>127.04736786051586</v>
      </c>
      <c r="AK143" s="28">
        <f t="shared" si="44"/>
        <v>127.05310030588794</v>
      </c>
      <c r="AL143" s="28">
        <f t="shared" si="44"/>
        <v>127.05883275126001</v>
      </c>
      <c r="AM143" s="28">
        <f t="shared" si="44"/>
        <v>127.06456519663209</v>
      </c>
      <c r="AN143" s="28">
        <f t="shared" si="44"/>
        <v>127.07029764200416</v>
      </c>
      <c r="AO143" s="28">
        <f t="shared" si="44"/>
        <v>127.07603008737624</v>
      </c>
      <c r="AP143" s="28">
        <f t="shared" si="44"/>
        <v>127.08176253274831</v>
      </c>
      <c r="AQ143" s="28">
        <f t="shared" si="44"/>
        <v>127.08749497812039</v>
      </c>
      <c r="AR143" s="28">
        <f t="shared" si="44"/>
        <v>127.09322742349246</v>
      </c>
      <c r="AS143" s="28">
        <f t="shared" si="44"/>
        <v>127.09895986886454</v>
      </c>
      <c r="AT143" s="28">
        <f t="shared" si="44"/>
        <v>127.10469231423662</v>
      </c>
    </row>
    <row r="144" spans="1:46" x14ac:dyDescent="0.75">
      <c r="A144" s="17">
        <f t="shared" si="43"/>
        <v>2</v>
      </c>
      <c r="B144" s="17">
        <f t="shared" si="32"/>
        <v>2028</v>
      </c>
      <c r="C144" s="29">
        <v>28</v>
      </c>
      <c r="D144" s="30">
        <v>46784</v>
      </c>
      <c r="E144" s="41">
        <f t="shared" si="38"/>
        <v>127.64503630168767</v>
      </c>
      <c r="G144" s="32">
        <f t="shared" si="47"/>
        <v>1.4000000000000765E-3</v>
      </c>
      <c r="H144" s="32">
        <f t="shared" si="35"/>
        <v>1.6929965585859429E-2</v>
      </c>
      <c r="I144" s="32"/>
      <c r="J144" s="42">
        <v>1.4E-3</v>
      </c>
      <c r="L144" s="30">
        <f t="shared" si="41"/>
        <v>46692</v>
      </c>
      <c r="M144" s="30">
        <f t="shared" si="42"/>
        <v>46722</v>
      </c>
      <c r="N144" s="33">
        <f t="shared" si="45"/>
        <v>127.11042475960869</v>
      </c>
      <c r="O144" s="33">
        <f t="shared" si="45"/>
        <v>127.28837935427215</v>
      </c>
      <c r="P144" s="34">
        <f t="shared" si="46"/>
        <v>127.11042475960869</v>
      </c>
      <c r="Q144" s="34">
        <f t="shared" si="46"/>
        <v>127.11678028084667</v>
      </c>
      <c r="R144" s="34">
        <f t="shared" si="46"/>
        <v>127.12313580208465</v>
      </c>
      <c r="S144" s="34">
        <f t="shared" si="46"/>
        <v>127.12949132332264</v>
      </c>
      <c r="T144" s="34">
        <f t="shared" si="46"/>
        <v>127.13584684456062</v>
      </c>
      <c r="U144" s="34">
        <f t="shared" si="46"/>
        <v>127.1422023657986</v>
      </c>
      <c r="V144" s="34">
        <f t="shared" si="46"/>
        <v>127.14855788703657</v>
      </c>
      <c r="W144" s="34">
        <f t="shared" si="46"/>
        <v>127.15491340827455</v>
      </c>
      <c r="X144" s="34">
        <f t="shared" si="46"/>
        <v>127.16126892951253</v>
      </c>
      <c r="Y144" s="34">
        <f t="shared" si="46"/>
        <v>127.16762445075052</v>
      </c>
      <c r="Z144" s="34">
        <f t="shared" si="46"/>
        <v>127.1739799719885</v>
      </c>
      <c r="AA144" s="34">
        <f t="shared" si="46"/>
        <v>127.18033549322648</v>
      </c>
      <c r="AB144" s="34">
        <f t="shared" si="46"/>
        <v>127.18669101446446</v>
      </c>
      <c r="AC144" s="34">
        <f t="shared" si="46"/>
        <v>127.19304653570244</v>
      </c>
      <c r="AD144" s="34">
        <f t="shared" si="46"/>
        <v>127.19940205694041</v>
      </c>
      <c r="AE144" s="34">
        <f t="shared" si="46"/>
        <v>127.20575757817841</v>
      </c>
      <c r="AF144" s="34">
        <f t="shared" si="44"/>
        <v>127.21211309941638</v>
      </c>
      <c r="AG144" s="34">
        <f t="shared" si="44"/>
        <v>127.21846862065436</v>
      </c>
      <c r="AH144" s="34">
        <f t="shared" si="44"/>
        <v>127.22482414189234</v>
      </c>
      <c r="AI144" s="34">
        <f t="shared" si="44"/>
        <v>127.23117966313032</v>
      </c>
      <c r="AJ144" s="34">
        <f t="shared" si="44"/>
        <v>127.23753518436831</v>
      </c>
      <c r="AK144" s="34">
        <f t="shared" si="44"/>
        <v>127.24389070560629</v>
      </c>
      <c r="AL144" s="34">
        <f t="shared" si="44"/>
        <v>127.25024622684427</v>
      </c>
      <c r="AM144" s="34">
        <f t="shared" si="44"/>
        <v>127.25660174808225</v>
      </c>
      <c r="AN144" s="34">
        <f t="shared" si="44"/>
        <v>127.26295726932022</v>
      </c>
      <c r="AO144" s="34">
        <f t="shared" si="44"/>
        <v>127.2693127905582</v>
      </c>
      <c r="AP144" s="34">
        <f t="shared" si="44"/>
        <v>127.2756683117962</v>
      </c>
      <c r="AQ144" s="34">
        <f t="shared" si="44"/>
        <v>127.28202383303417</v>
      </c>
      <c r="AR144" s="34">
        <f t="shared" si="44"/>
        <v>127.28837935427215</v>
      </c>
      <c r="AS144" s="34">
        <f t="shared" si="44"/>
        <v>127.29473487551013</v>
      </c>
      <c r="AT144" s="34">
        <f t="shared" si="44"/>
        <v>127.30109039674811</v>
      </c>
    </row>
    <row r="145" spans="1:46" x14ac:dyDescent="0.75">
      <c r="A145" s="17">
        <f t="shared" si="43"/>
        <v>3</v>
      </c>
      <c r="B145" s="17">
        <f t="shared" si="32"/>
        <v>2028</v>
      </c>
      <c r="C145" s="29">
        <v>31</v>
      </c>
      <c r="D145" s="30">
        <v>46813</v>
      </c>
      <c r="E145" s="41">
        <f t="shared" si="38"/>
        <v>127.82373935251005</v>
      </c>
      <c r="G145" s="32">
        <f t="shared" si="47"/>
        <v>1.400000000000119E-3</v>
      </c>
      <c r="H145" s="32">
        <f t="shared" si="35"/>
        <v>1.6929965585859453E-2</v>
      </c>
      <c r="I145" s="32"/>
      <c r="J145" s="42">
        <v>1.4E-3</v>
      </c>
      <c r="L145" s="30">
        <f t="shared" si="41"/>
        <v>46722</v>
      </c>
      <c r="M145" s="30">
        <f t="shared" si="42"/>
        <v>46753</v>
      </c>
      <c r="N145" s="33">
        <f t="shared" si="45"/>
        <v>127.28837935427215</v>
      </c>
      <c r="O145" s="33">
        <f t="shared" si="45"/>
        <v>127.46658308536814</v>
      </c>
      <c r="P145" s="34">
        <f t="shared" si="46"/>
        <v>127.28837935427215</v>
      </c>
      <c r="Q145" s="34">
        <f t="shared" si="46"/>
        <v>127.29412786172686</v>
      </c>
      <c r="R145" s="34">
        <f t="shared" si="46"/>
        <v>127.29987636918158</v>
      </c>
      <c r="S145" s="34">
        <f t="shared" si="46"/>
        <v>127.30562487663629</v>
      </c>
      <c r="T145" s="34">
        <f t="shared" si="46"/>
        <v>127.31137338409098</v>
      </c>
      <c r="U145" s="34">
        <f t="shared" si="46"/>
        <v>127.3171218915457</v>
      </c>
      <c r="V145" s="34">
        <f t="shared" si="46"/>
        <v>127.32287039900041</v>
      </c>
      <c r="W145" s="34">
        <f t="shared" si="46"/>
        <v>127.32861890645512</v>
      </c>
      <c r="X145" s="34">
        <f t="shared" si="46"/>
        <v>127.33436741390983</v>
      </c>
      <c r="Y145" s="34">
        <f t="shared" si="46"/>
        <v>127.34011592136454</v>
      </c>
      <c r="Z145" s="34">
        <f t="shared" si="46"/>
        <v>127.34586442881924</v>
      </c>
      <c r="AA145" s="34">
        <f t="shared" si="46"/>
        <v>127.35161293627395</v>
      </c>
      <c r="AB145" s="34">
        <f t="shared" si="46"/>
        <v>127.35736144372866</v>
      </c>
      <c r="AC145" s="34">
        <f t="shared" si="46"/>
        <v>127.36310995118338</v>
      </c>
      <c r="AD145" s="34">
        <f t="shared" si="46"/>
        <v>127.36885845863809</v>
      </c>
      <c r="AE145" s="34">
        <f t="shared" si="46"/>
        <v>127.3746069660928</v>
      </c>
      <c r="AF145" s="34">
        <f t="shared" si="44"/>
        <v>127.3803554735475</v>
      </c>
      <c r="AG145" s="34">
        <f t="shared" si="44"/>
        <v>127.38610398100221</v>
      </c>
      <c r="AH145" s="34">
        <f t="shared" si="44"/>
        <v>127.39185248845692</v>
      </c>
      <c r="AI145" s="34">
        <f t="shared" si="44"/>
        <v>127.39760099591163</v>
      </c>
      <c r="AJ145" s="34">
        <f t="shared" si="44"/>
        <v>127.40334950336634</v>
      </c>
      <c r="AK145" s="34">
        <f t="shared" si="44"/>
        <v>127.40909801082105</v>
      </c>
      <c r="AL145" s="34">
        <f t="shared" si="44"/>
        <v>127.41484651827575</v>
      </c>
      <c r="AM145" s="34">
        <f t="shared" si="44"/>
        <v>127.42059502573046</v>
      </c>
      <c r="AN145" s="34">
        <f t="shared" si="44"/>
        <v>127.42634353318518</v>
      </c>
      <c r="AO145" s="34">
        <f t="shared" si="44"/>
        <v>127.43209204063989</v>
      </c>
      <c r="AP145" s="34">
        <f t="shared" si="44"/>
        <v>127.4378405480946</v>
      </c>
      <c r="AQ145" s="34">
        <f t="shared" si="44"/>
        <v>127.44358905554931</v>
      </c>
      <c r="AR145" s="34">
        <f t="shared" si="44"/>
        <v>127.44933756300401</v>
      </c>
      <c r="AS145" s="34">
        <f t="shared" si="44"/>
        <v>127.45508607045872</v>
      </c>
      <c r="AT145" s="34">
        <f t="shared" si="44"/>
        <v>127.46083457791343</v>
      </c>
    </row>
    <row r="146" spans="1:46" x14ac:dyDescent="0.75">
      <c r="A146" s="17">
        <f t="shared" si="43"/>
        <v>4</v>
      </c>
      <c r="B146" s="17">
        <f t="shared" si="32"/>
        <v>2028</v>
      </c>
      <c r="C146" s="29">
        <v>30</v>
      </c>
      <c r="D146" s="30">
        <v>46844</v>
      </c>
      <c r="E146" s="41">
        <f t="shared" si="38"/>
        <v>128.00269258760358</v>
      </c>
      <c r="G146" s="32">
        <f t="shared" si="47"/>
        <v>1.4000000000001273E-3</v>
      </c>
      <c r="H146" s="32">
        <f t="shared" si="35"/>
        <v>1.6929965585859529E-2</v>
      </c>
      <c r="I146" s="32"/>
      <c r="J146" s="42">
        <v>1.4E-3</v>
      </c>
      <c r="L146" s="30">
        <f t="shared" si="41"/>
        <v>46753</v>
      </c>
      <c r="M146" s="30">
        <f t="shared" si="42"/>
        <v>46784</v>
      </c>
      <c r="N146" s="33">
        <f t="shared" si="45"/>
        <v>127.46658308536814</v>
      </c>
      <c r="O146" s="33">
        <f t="shared" si="45"/>
        <v>127.64503630168767</v>
      </c>
      <c r="P146" s="34">
        <f t="shared" si="46"/>
        <v>127.46658308536814</v>
      </c>
      <c r="Q146" s="34">
        <f t="shared" si="46"/>
        <v>127.47253152591213</v>
      </c>
      <c r="R146" s="34">
        <f t="shared" si="46"/>
        <v>127.47847996645611</v>
      </c>
      <c r="S146" s="34">
        <f t="shared" si="46"/>
        <v>127.4844284070001</v>
      </c>
      <c r="T146" s="34">
        <f t="shared" si="46"/>
        <v>127.49037684754408</v>
      </c>
      <c r="U146" s="34">
        <f t="shared" si="46"/>
        <v>127.49632528808806</v>
      </c>
      <c r="V146" s="34">
        <f t="shared" si="46"/>
        <v>127.50227372863205</v>
      </c>
      <c r="W146" s="34">
        <f t="shared" si="46"/>
        <v>127.50822216917604</v>
      </c>
      <c r="X146" s="34">
        <f t="shared" si="46"/>
        <v>127.51417060972001</v>
      </c>
      <c r="Y146" s="34">
        <f t="shared" si="46"/>
        <v>127.520119050264</v>
      </c>
      <c r="Z146" s="34">
        <f t="shared" si="46"/>
        <v>127.52606749080799</v>
      </c>
      <c r="AA146" s="34">
        <f t="shared" si="46"/>
        <v>127.53201593135196</v>
      </c>
      <c r="AB146" s="34">
        <f t="shared" si="46"/>
        <v>127.53796437189595</v>
      </c>
      <c r="AC146" s="34">
        <f t="shared" si="46"/>
        <v>127.54391281243994</v>
      </c>
      <c r="AD146" s="34">
        <f t="shared" si="46"/>
        <v>127.54986125298392</v>
      </c>
      <c r="AE146" s="34">
        <f t="shared" si="46"/>
        <v>127.55580969352791</v>
      </c>
      <c r="AF146" s="34">
        <f t="shared" si="44"/>
        <v>127.56175813407189</v>
      </c>
      <c r="AG146" s="34">
        <f t="shared" si="44"/>
        <v>127.56770657461587</v>
      </c>
      <c r="AH146" s="34">
        <f t="shared" si="44"/>
        <v>127.57365501515986</v>
      </c>
      <c r="AI146" s="34">
        <f t="shared" si="44"/>
        <v>127.57960345570385</v>
      </c>
      <c r="AJ146" s="34">
        <f t="shared" si="44"/>
        <v>127.58555189624782</v>
      </c>
      <c r="AK146" s="34">
        <f t="shared" si="44"/>
        <v>127.59150033679181</v>
      </c>
      <c r="AL146" s="34">
        <f t="shared" si="44"/>
        <v>127.5974487773358</v>
      </c>
      <c r="AM146" s="34">
        <f t="shared" si="44"/>
        <v>127.60339721787977</v>
      </c>
      <c r="AN146" s="34">
        <f t="shared" si="44"/>
        <v>127.60934565842376</v>
      </c>
      <c r="AO146" s="34">
        <f t="shared" si="44"/>
        <v>127.61529409896775</v>
      </c>
      <c r="AP146" s="34">
        <f t="shared" si="44"/>
        <v>127.62124253951173</v>
      </c>
      <c r="AQ146" s="34">
        <f t="shared" si="44"/>
        <v>127.62719098005572</v>
      </c>
      <c r="AR146" s="34">
        <f t="shared" si="44"/>
        <v>127.6331394205997</v>
      </c>
      <c r="AS146" s="34">
        <f t="shared" si="44"/>
        <v>127.63908786114368</v>
      </c>
      <c r="AT146" s="34">
        <f t="shared" si="44"/>
        <v>127.64503630168767</v>
      </c>
    </row>
    <row r="147" spans="1:46" x14ac:dyDescent="0.75">
      <c r="A147" s="17">
        <f t="shared" si="43"/>
        <v>5</v>
      </c>
      <c r="B147" s="17">
        <f t="shared" si="32"/>
        <v>2028</v>
      </c>
      <c r="C147" s="29">
        <v>31</v>
      </c>
      <c r="D147" s="30">
        <v>46874</v>
      </c>
      <c r="E147" s="41">
        <f t="shared" si="38"/>
        <v>128.18189635722624</v>
      </c>
      <c r="G147" s="32">
        <f t="shared" si="47"/>
        <v>1.4000000000001175E-3</v>
      </c>
      <c r="H147" s="32">
        <f t="shared" si="35"/>
        <v>1.6929965585859581E-2</v>
      </c>
      <c r="I147" s="32"/>
      <c r="J147" s="42">
        <v>1.4E-3</v>
      </c>
      <c r="L147" s="30">
        <f t="shared" si="41"/>
        <v>46784</v>
      </c>
      <c r="M147" s="30">
        <f t="shared" si="42"/>
        <v>46813</v>
      </c>
      <c r="N147" s="33">
        <f t="shared" si="45"/>
        <v>127.64503630168767</v>
      </c>
      <c r="O147" s="33">
        <f t="shared" si="45"/>
        <v>127.82373935251005</v>
      </c>
      <c r="P147" s="34">
        <f t="shared" si="46"/>
        <v>127.64503630168767</v>
      </c>
      <c r="Q147" s="34">
        <f t="shared" si="46"/>
        <v>127.65080091623032</v>
      </c>
      <c r="R147" s="34">
        <f t="shared" si="46"/>
        <v>127.65656553077298</v>
      </c>
      <c r="S147" s="34">
        <f t="shared" si="46"/>
        <v>127.66233014531564</v>
      </c>
      <c r="T147" s="34">
        <f t="shared" si="46"/>
        <v>127.66809475985829</v>
      </c>
      <c r="U147" s="34">
        <f t="shared" si="46"/>
        <v>127.67385937440095</v>
      </c>
      <c r="V147" s="34">
        <f t="shared" si="46"/>
        <v>127.67962398894362</v>
      </c>
      <c r="W147" s="34">
        <f t="shared" si="46"/>
        <v>127.68538860348627</v>
      </c>
      <c r="X147" s="34">
        <f t="shared" si="46"/>
        <v>127.69115321802893</v>
      </c>
      <c r="Y147" s="34">
        <f t="shared" si="46"/>
        <v>127.69691783257159</v>
      </c>
      <c r="Z147" s="34">
        <f t="shared" si="46"/>
        <v>127.70268244711424</v>
      </c>
      <c r="AA147" s="34">
        <f t="shared" si="46"/>
        <v>127.7084470616569</v>
      </c>
      <c r="AB147" s="34">
        <f t="shared" si="46"/>
        <v>127.71421167619955</v>
      </c>
      <c r="AC147" s="34">
        <f t="shared" si="46"/>
        <v>127.71997629074221</v>
      </c>
      <c r="AD147" s="34">
        <f t="shared" si="46"/>
        <v>127.72574090528487</v>
      </c>
      <c r="AE147" s="34">
        <f t="shared" si="46"/>
        <v>127.73150551982752</v>
      </c>
      <c r="AF147" s="34">
        <f t="shared" si="44"/>
        <v>127.73727013437019</v>
      </c>
      <c r="AG147" s="34">
        <f t="shared" si="44"/>
        <v>127.74303474891285</v>
      </c>
      <c r="AH147" s="34">
        <f t="shared" si="44"/>
        <v>127.7487993634555</v>
      </c>
      <c r="AI147" s="34">
        <f t="shared" si="44"/>
        <v>127.75456397799816</v>
      </c>
      <c r="AJ147" s="34">
        <f t="shared" si="44"/>
        <v>127.76032859254082</v>
      </c>
      <c r="AK147" s="34">
        <f t="shared" si="44"/>
        <v>127.76609320708347</v>
      </c>
      <c r="AL147" s="34">
        <f t="shared" si="44"/>
        <v>127.77185782162613</v>
      </c>
      <c r="AM147" s="34">
        <f t="shared" si="44"/>
        <v>127.77762243616878</v>
      </c>
      <c r="AN147" s="34">
        <f t="shared" si="44"/>
        <v>127.78338705071144</v>
      </c>
      <c r="AO147" s="34">
        <f t="shared" si="44"/>
        <v>127.7891516652541</v>
      </c>
      <c r="AP147" s="34">
        <f t="shared" si="44"/>
        <v>127.79491627979677</v>
      </c>
      <c r="AQ147" s="34">
        <f t="shared" si="44"/>
        <v>127.80068089433942</v>
      </c>
      <c r="AR147" s="34">
        <f t="shared" si="44"/>
        <v>127.80644550888208</v>
      </c>
      <c r="AS147" s="34">
        <f t="shared" si="44"/>
        <v>127.81221012342473</v>
      </c>
      <c r="AT147" s="34">
        <f t="shared" si="44"/>
        <v>127.81797473796739</v>
      </c>
    </row>
    <row r="148" spans="1:46" x14ac:dyDescent="0.75">
      <c r="A148" s="17">
        <f t="shared" si="43"/>
        <v>6</v>
      </c>
      <c r="B148" s="17">
        <f t="shared" si="32"/>
        <v>2028</v>
      </c>
      <c r="C148" s="29">
        <v>30</v>
      </c>
      <c r="D148" s="30">
        <v>46905</v>
      </c>
      <c r="E148" s="41">
        <f t="shared" si="38"/>
        <v>128.36135101212636</v>
      </c>
      <c r="G148" s="32">
        <f t="shared" si="47"/>
        <v>1.4000000000000785E-3</v>
      </c>
      <c r="H148" s="32">
        <f t="shared" si="35"/>
        <v>1.6929965585859602E-2</v>
      </c>
      <c r="I148" s="32"/>
      <c r="J148" s="42">
        <v>1.4E-3</v>
      </c>
      <c r="L148" s="30">
        <f t="shared" si="41"/>
        <v>46813</v>
      </c>
      <c r="M148" s="30">
        <f t="shared" si="42"/>
        <v>46844</v>
      </c>
      <c r="N148" s="33">
        <f t="shared" si="45"/>
        <v>127.82373935251005</v>
      </c>
      <c r="O148" s="33">
        <f t="shared" si="45"/>
        <v>128.00269258760358</v>
      </c>
      <c r="P148" s="34">
        <f t="shared" si="46"/>
        <v>127.82373935251005</v>
      </c>
      <c r="Q148" s="34">
        <f t="shared" si="46"/>
        <v>127.82970446034649</v>
      </c>
      <c r="R148" s="34">
        <f t="shared" si="46"/>
        <v>127.83566956818295</v>
      </c>
      <c r="S148" s="34">
        <f t="shared" si="46"/>
        <v>127.8416346760194</v>
      </c>
      <c r="T148" s="34">
        <f t="shared" si="46"/>
        <v>127.84759978385586</v>
      </c>
      <c r="U148" s="34">
        <f t="shared" si="46"/>
        <v>127.8535648916923</v>
      </c>
      <c r="V148" s="34">
        <f t="shared" si="46"/>
        <v>127.85952999952875</v>
      </c>
      <c r="W148" s="34">
        <f t="shared" si="46"/>
        <v>127.86549510736521</v>
      </c>
      <c r="X148" s="34">
        <f t="shared" si="46"/>
        <v>127.87146021520165</v>
      </c>
      <c r="Y148" s="34">
        <f t="shared" si="46"/>
        <v>127.87742532303811</v>
      </c>
      <c r="Z148" s="34">
        <f t="shared" si="46"/>
        <v>127.88339043087456</v>
      </c>
      <c r="AA148" s="34">
        <f t="shared" si="46"/>
        <v>127.889355538711</v>
      </c>
      <c r="AB148" s="34">
        <f t="shared" si="46"/>
        <v>127.89532064654746</v>
      </c>
      <c r="AC148" s="34">
        <f t="shared" si="46"/>
        <v>127.90128575438391</v>
      </c>
      <c r="AD148" s="34">
        <f t="shared" si="46"/>
        <v>127.90725086222037</v>
      </c>
      <c r="AE148" s="34">
        <f t="shared" si="46"/>
        <v>127.91321597005681</v>
      </c>
      <c r="AF148" s="34">
        <f t="shared" si="44"/>
        <v>127.91918107789326</v>
      </c>
      <c r="AG148" s="34">
        <f t="shared" si="44"/>
        <v>127.92514618572972</v>
      </c>
      <c r="AH148" s="34">
        <f t="shared" si="44"/>
        <v>127.93111129356616</v>
      </c>
      <c r="AI148" s="34">
        <f t="shared" si="44"/>
        <v>127.93707640140262</v>
      </c>
      <c r="AJ148" s="34">
        <f t="shared" si="44"/>
        <v>127.94304150923907</v>
      </c>
      <c r="AK148" s="34">
        <f t="shared" si="44"/>
        <v>127.94900661707551</v>
      </c>
      <c r="AL148" s="34">
        <f t="shared" si="44"/>
        <v>127.95497172491197</v>
      </c>
      <c r="AM148" s="34">
        <f t="shared" si="44"/>
        <v>127.96093683274842</v>
      </c>
      <c r="AN148" s="34">
        <f t="shared" si="44"/>
        <v>127.96690194058488</v>
      </c>
      <c r="AO148" s="34">
        <f t="shared" si="44"/>
        <v>127.97286704842132</v>
      </c>
      <c r="AP148" s="34">
        <f t="shared" si="44"/>
        <v>127.97883215625777</v>
      </c>
      <c r="AQ148" s="34">
        <f t="shared" si="44"/>
        <v>127.98479726409423</v>
      </c>
      <c r="AR148" s="34">
        <f t="shared" si="44"/>
        <v>127.99076237193067</v>
      </c>
      <c r="AS148" s="34">
        <f t="shared" si="44"/>
        <v>127.99672747976713</v>
      </c>
      <c r="AT148" s="34">
        <f t="shared" si="44"/>
        <v>128.00269258760358</v>
      </c>
    </row>
    <row r="149" spans="1:46" x14ac:dyDescent="0.75">
      <c r="A149" s="17">
        <f t="shared" si="43"/>
        <v>7</v>
      </c>
      <c r="B149" s="17">
        <f t="shared" ref="B149:B212" si="48">YEAR(D149)</f>
        <v>2028</v>
      </c>
      <c r="C149" s="29">
        <v>31</v>
      </c>
      <c r="D149" s="30">
        <v>46935</v>
      </c>
      <c r="E149" s="41">
        <f t="shared" si="38"/>
        <v>128.54105690354334</v>
      </c>
      <c r="G149" s="32">
        <f t="shared" si="47"/>
        <v>1.3999999999999653E-3</v>
      </c>
      <c r="H149" s="32">
        <f t="shared" si="35"/>
        <v>1.6929965585859554E-2</v>
      </c>
      <c r="I149" s="32"/>
      <c r="J149" s="42">
        <v>1.4E-3</v>
      </c>
      <c r="L149" s="30">
        <f t="shared" si="41"/>
        <v>46844</v>
      </c>
      <c r="M149" s="30">
        <f t="shared" si="42"/>
        <v>46874</v>
      </c>
      <c r="N149" s="33">
        <f t="shared" si="45"/>
        <v>128.00269258760358</v>
      </c>
      <c r="O149" s="33">
        <f t="shared" si="45"/>
        <v>128.18189635722624</v>
      </c>
      <c r="P149" s="34">
        <f t="shared" si="46"/>
        <v>128.00269258760358</v>
      </c>
      <c r="Q149" s="34">
        <f t="shared" si="46"/>
        <v>128.00847335436561</v>
      </c>
      <c r="R149" s="34">
        <f t="shared" si="46"/>
        <v>128.01425412112761</v>
      </c>
      <c r="S149" s="34">
        <f t="shared" si="46"/>
        <v>128.02003488788964</v>
      </c>
      <c r="T149" s="34">
        <f t="shared" si="46"/>
        <v>128.02581565465167</v>
      </c>
      <c r="U149" s="34">
        <f t="shared" si="46"/>
        <v>128.0315964214137</v>
      </c>
      <c r="V149" s="34">
        <f t="shared" si="46"/>
        <v>128.0373771881757</v>
      </c>
      <c r="W149" s="34">
        <f t="shared" si="46"/>
        <v>128.04315795493773</v>
      </c>
      <c r="X149" s="34">
        <f t="shared" si="46"/>
        <v>128.04893872169976</v>
      </c>
      <c r="Y149" s="34">
        <f t="shared" si="46"/>
        <v>128.05471948846176</v>
      </c>
      <c r="Z149" s="34">
        <f t="shared" si="46"/>
        <v>128.06050025522379</v>
      </c>
      <c r="AA149" s="34">
        <f t="shared" si="46"/>
        <v>128.06628102198582</v>
      </c>
      <c r="AB149" s="34">
        <f t="shared" si="46"/>
        <v>128.07206178874785</v>
      </c>
      <c r="AC149" s="34">
        <f t="shared" si="46"/>
        <v>128.07784255550985</v>
      </c>
      <c r="AD149" s="34">
        <f t="shared" si="46"/>
        <v>128.08362332227188</v>
      </c>
      <c r="AE149" s="34">
        <f t="shared" si="46"/>
        <v>128.08940408903391</v>
      </c>
      <c r="AF149" s="34">
        <f t="shared" si="44"/>
        <v>128.09518485579591</v>
      </c>
      <c r="AG149" s="34">
        <f t="shared" si="44"/>
        <v>128.10096562255794</v>
      </c>
      <c r="AH149" s="34">
        <f t="shared" si="44"/>
        <v>128.10674638931997</v>
      </c>
      <c r="AI149" s="34">
        <f t="shared" si="44"/>
        <v>128.11252715608197</v>
      </c>
      <c r="AJ149" s="34">
        <f t="shared" si="44"/>
        <v>128.118307922844</v>
      </c>
      <c r="AK149" s="34">
        <f t="shared" si="44"/>
        <v>128.12408868960603</v>
      </c>
      <c r="AL149" s="34">
        <f t="shared" si="44"/>
        <v>128.12986945636806</v>
      </c>
      <c r="AM149" s="34">
        <f t="shared" si="44"/>
        <v>128.13565022313006</v>
      </c>
      <c r="AN149" s="34">
        <f t="shared" si="44"/>
        <v>128.14143098989209</v>
      </c>
      <c r="AO149" s="34">
        <f t="shared" si="44"/>
        <v>128.14721175665412</v>
      </c>
      <c r="AP149" s="34">
        <f t="shared" si="44"/>
        <v>128.15299252341612</v>
      </c>
      <c r="AQ149" s="34">
        <f t="shared" si="44"/>
        <v>128.15877329017815</v>
      </c>
      <c r="AR149" s="34">
        <f t="shared" si="44"/>
        <v>128.16455405694018</v>
      </c>
      <c r="AS149" s="34">
        <f t="shared" si="44"/>
        <v>128.17033482370221</v>
      </c>
      <c r="AT149" s="34">
        <f t="shared" si="44"/>
        <v>128.17611559046421</v>
      </c>
    </row>
    <row r="150" spans="1:46" x14ac:dyDescent="0.75">
      <c r="A150" s="17">
        <f t="shared" si="43"/>
        <v>8</v>
      </c>
      <c r="B150" s="17">
        <f t="shared" si="48"/>
        <v>2028</v>
      </c>
      <c r="C150" s="29">
        <v>31</v>
      </c>
      <c r="D150" s="30">
        <v>46966</v>
      </c>
      <c r="E150" s="41">
        <f t="shared" si="38"/>
        <v>128.72101438320831</v>
      </c>
      <c r="G150" s="32">
        <f t="shared" si="47"/>
        <v>1.400000000000134E-3</v>
      </c>
      <c r="H150" s="32">
        <f t="shared" si="35"/>
        <v>1.6929965585859609E-2</v>
      </c>
      <c r="I150" s="32"/>
      <c r="J150" s="42">
        <v>1.4E-3</v>
      </c>
      <c r="L150" s="30">
        <f t="shared" si="41"/>
        <v>46874</v>
      </c>
      <c r="M150" s="30">
        <f t="shared" si="42"/>
        <v>46905</v>
      </c>
      <c r="N150" s="33">
        <f t="shared" si="45"/>
        <v>128.18189635722624</v>
      </c>
      <c r="O150" s="33">
        <f t="shared" si="45"/>
        <v>128.36135101212636</v>
      </c>
      <c r="P150" s="34">
        <f t="shared" si="46"/>
        <v>128.18189635722624</v>
      </c>
      <c r="Q150" s="34">
        <f t="shared" si="46"/>
        <v>128.18768521706173</v>
      </c>
      <c r="R150" s="34">
        <f t="shared" si="46"/>
        <v>128.19347407689722</v>
      </c>
      <c r="S150" s="34">
        <f t="shared" si="46"/>
        <v>128.19926293673271</v>
      </c>
      <c r="T150" s="34">
        <f t="shared" si="46"/>
        <v>128.2050517965682</v>
      </c>
      <c r="U150" s="34">
        <f t="shared" si="46"/>
        <v>128.21084065640369</v>
      </c>
      <c r="V150" s="34">
        <f t="shared" si="46"/>
        <v>128.21662951623915</v>
      </c>
      <c r="W150" s="34">
        <f t="shared" si="46"/>
        <v>128.22241837607464</v>
      </c>
      <c r="X150" s="34">
        <f t="shared" si="46"/>
        <v>128.22820723591013</v>
      </c>
      <c r="Y150" s="34">
        <f t="shared" si="46"/>
        <v>128.23399609574562</v>
      </c>
      <c r="Z150" s="34">
        <f t="shared" si="46"/>
        <v>128.23978495558111</v>
      </c>
      <c r="AA150" s="34">
        <f t="shared" si="46"/>
        <v>128.24557381541661</v>
      </c>
      <c r="AB150" s="34">
        <f t="shared" si="46"/>
        <v>128.2513626752521</v>
      </c>
      <c r="AC150" s="34">
        <f t="shared" si="46"/>
        <v>128.25715153508759</v>
      </c>
      <c r="AD150" s="34">
        <f t="shared" si="46"/>
        <v>128.26294039492308</v>
      </c>
      <c r="AE150" s="34">
        <f t="shared" si="46"/>
        <v>128.26872925475857</v>
      </c>
      <c r="AF150" s="34">
        <f t="shared" si="44"/>
        <v>128.27451811459403</v>
      </c>
      <c r="AG150" s="34">
        <f t="shared" si="44"/>
        <v>128.28030697442952</v>
      </c>
      <c r="AH150" s="34">
        <f t="shared" si="44"/>
        <v>128.28609583426501</v>
      </c>
      <c r="AI150" s="34">
        <f t="shared" si="44"/>
        <v>128.2918846941005</v>
      </c>
      <c r="AJ150" s="34">
        <f t="shared" si="44"/>
        <v>128.29767355393599</v>
      </c>
      <c r="AK150" s="34">
        <f t="shared" si="44"/>
        <v>128.30346241377148</v>
      </c>
      <c r="AL150" s="34">
        <f t="shared" si="44"/>
        <v>128.30925127360698</v>
      </c>
      <c r="AM150" s="34">
        <f t="shared" si="44"/>
        <v>128.31504013344247</v>
      </c>
      <c r="AN150" s="34">
        <f t="shared" si="44"/>
        <v>128.32082899327796</v>
      </c>
      <c r="AO150" s="34">
        <f t="shared" si="44"/>
        <v>128.32661785311345</v>
      </c>
      <c r="AP150" s="34">
        <f t="shared" si="44"/>
        <v>128.33240671294891</v>
      </c>
      <c r="AQ150" s="34">
        <f t="shared" si="44"/>
        <v>128.3381955727844</v>
      </c>
      <c r="AR150" s="34">
        <f t="shared" si="44"/>
        <v>128.34398443261989</v>
      </c>
      <c r="AS150" s="34">
        <f t="shared" si="44"/>
        <v>128.34977329245538</v>
      </c>
      <c r="AT150" s="34">
        <f t="shared" si="44"/>
        <v>128.35556215229087</v>
      </c>
    </row>
    <row r="151" spans="1:46" x14ac:dyDescent="0.75">
      <c r="A151" s="17">
        <f t="shared" si="43"/>
        <v>9</v>
      </c>
      <c r="B151" s="17">
        <f t="shared" si="48"/>
        <v>2028</v>
      </c>
      <c r="C151" s="29">
        <v>30</v>
      </c>
      <c r="D151" s="30">
        <v>46997</v>
      </c>
      <c r="E151" s="41">
        <f t="shared" si="38"/>
        <v>128.90122380334481</v>
      </c>
      <c r="G151" s="32">
        <f t="shared" si="47"/>
        <v>1.4000000000000054E-3</v>
      </c>
      <c r="H151" s="32">
        <f t="shared" si="35"/>
        <v>1.6929965585859512E-2</v>
      </c>
      <c r="I151" s="32"/>
      <c r="J151" s="42">
        <v>1.4E-3</v>
      </c>
      <c r="L151" s="30">
        <f t="shared" si="41"/>
        <v>46905</v>
      </c>
      <c r="M151" s="30">
        <f t="shared" si="42"/>
        <v>46935</v>
      </c>
      <c r="N151" s="33">
        <f t="shared" si="45"/>
        <v>128.36135101212636</v>
      </c>
      <c r="O151" s="33">
        <f t="shared" si="45"/>
        <v>128.54105690354334</v>
      </c>
      <c r="P151" s="34">
        <f t="shared" si="46"/>
        <v>128.36135101212636</v>
      </c>
      <c r="Q151" s="34">
        <f t="shared" si="46"/>
        <v>128.36734120850693</v>
      </c>
      <c r="R151" s="34">
        <f t="shared" si="46"/>
        <v>128.37333140488749</v>
      </c>
      <c r="S151" s="34">
        <f t="shared" si="46"/>
        <v>128.37932160126806</v>
      </c>
      <c r="T151" s="34">
        <f t="shared" si="46"/>
        <v>128.38531179764863</v>
      </c>
      <c r="U151" s="34">
        <f t="shared" si="46"/>
        <v>128.39130199402919</v>
      </c>
      <c r="V151" s="34">
        <f t="shared" si="46"/>
        <v>128.39729219040976</v>
      </c>
      <c r="W151" s="34">
        <f t="shared" si="46"/>
        <v>128.40328238679032</v>
      </c>
      <c r="X151" s="34">
        <f t="shared" si="46"/>
        <v>128.40927258317089</v>
      </c>
      <c r="Y151" s="34">
        <f t="shared" si="46"/>
        <v>128.41526277955145</v>
      </c>
      <c r="Z151" s="34">
        <f t="shared" si="46"/>
        <v>128.42125297593202</v>
      </c>
      <c r="AA151" s="34">
        <f t="shared" si="46"/>
        <v>128.42724317231259</v>
      </c>
      <c r="AB151" s="34">
        <f t="shared" si="46"/>
        <v>128.43323336869315</v>
      </c>
      <c r="AC151" s="34">
        <f t="shared" si="46"/>
        <v>128.43922356507372</v>
      </c>
      <c r="AD151" s="34">
        <f t="shared" si="46"/>
        <v>128.44521376145428</v>
      </c>
      <c r="AE151" s="34">
        <f t="shared" si="46"/>
        <v>128.45120395783485</v>
      </c>
      <c r="AF151" s="34">
        <f t="shared" si="44"/>
        <v>128.45719415421541</v>
      </c>
      <c r="AG151" s="34">
        <f t="shared" si="44"/>
        <v>128.46318435059598</v>
      </c>
      <c r="AH151" s="34">
        <f t="shared" si="44"/>
        <v>128.46917454697655</v>
      </c>
      <c r="AI151" s="34">
        <f t="shared" si="44"/>
        <v>128.47516474335711</v>
      </c>
      <c r="AJ151" s="34">
        <f t="shared" si="44"/>
        <v>128.48115493973768</v>
      </c>
      <c r="AK151" s="34">
        <f t="shared" si="44"/>
        <v>128.48714513611824</v>
      </c>
      <c r="AL151" s="34">
        <f t="shared" si="44"/>
        <v>128.49313533249881</v>
      </c>
      <c r="AM151" s="34">
        <f t="shared" si="44"/>
        <v>128.49912552887938</v>
      </c>
      <c r="AN151" s="34">
        <f t="shared" si="44"/>
        <v>128.50511572525994</v>
      </c>
      <c r="AO151" s="34">
        <f t="shared" si="44"/>
        <v>128.51110592164051</v>
      </c>
      <c r="AP151" s="34">
        <f t="shared" si="44"/>
        <v>128.51709611802107</v>
      </c>
      <c r="AQ151" s="34">
        <f t="shared" si="44"/>
        <v>128.52308631440164</v>
      </c>
      <c r="AR151" s="34">
        <f t="shared" si="44"/>
        <v>128.5290765107822</v>
      </c>
      <c r="AS151" s="34">
        <f t="shared" si="44"/>
        <v>128.53506670716277</v>
      </c>
      <c r="AT151" s="34">
        <f t="shared" si="44"/>
        <v>128.54105690354334</v>
      </c>
    </row>
    <row r="152" spans="1:46" x14ac:dyDescent="0.75">
      <c r="A152" s="17">
        <f t="shared" si="43"/>
        <v>10</v>
      </c>
      <c r="B152" s="17">
        <f t="shared" si="48"/>
        <v>2028</v>
      </c>
      <c r="C152" s="29">
        <v>31</v>
      </c>
      <c r="D152" s="30">
        <v>47027</v>
      </c>
      <c r="E152" s="41">
        <f t="shared" si="38"/>
        <v>129.08168551666949</v>
      </c>
      <c r="G152" s="32">
        <f t="shared" si="47"/>
        <v>1.4000000000000509E-3</v>
      </c>
      <c r="H152" s="32">
        <f t="shared" si="35"/>
        <v>1.6929965585859491E-2</v>
      </c>
      <c r="I152" s="32"/>
      <c r="J152" s="42">
        <v>1.4E-3</v>
      </c>
      <c r="L152" s="30">
        <f t="shared" si="41"/>
        <v>46935</v>
      </c>
      <c r="M152" s="30">
        <f t="shared" si="42"/>
        <v>46966</v>
      </c>
      <c r="N152" s="33">
        <f t="shared" si="45"/>
        <v>128.54105690354334</v>
      </c>
      <c r="O152" s="33">
        <f t="shared" si="45"/>
        <v>128.72101438320831</v>
      </c>
      <c r="P152" s="34">
        <f t="shared" si="46"/>
        <v>128.54105690354334</v>
      </c>
      <c r="Q152" s="34">
        <f t="shared" si="46"/>
        <v>128.54686198353252</v>
      </c>
      <c r="R152" s="34">
        <f t="shared" si="46"/>
        <v>128.55266706352171</v>
      </c>
      <c r="S152" s="34">
        <f t="shared" si="46"/>
        <v>128.55847214351093</v>
      </c>
      <c r="T152" s="34">
        <f t="shared" si="46"/>
        <v>128.56427722350011</v>
      </c>
      <c r="U152" s="34">
        <f t="shared" si="46"/>
        <v>128.5700823034893</v>
      </c>
      <c r="V152" s="34">
        <f t="shared" si="46"/>
        <v>128.57588738347849</v>
      </c>
      <c r="W152" s="34">
        <f t="shared" si="46"/>
        <v>128.58169246346768</v>
      </c>
      <c r="X152" s="34">
        <f t="shared" si="46"/>
        <v>128.58749754345689</v>
      </c>
      <c r="Y152" s="34">
        <f t="shared" si="46"/>
        <v>128.59330262344608</v>
      </c>
      <c r="Z152" s="34">
        <f t="shared" si="46"/>
        <v>128.59910770343527</v>
      </c>
      <c r="AA152" s="34">
        <f t="shared" si="46"/>
        <v>128.60491278342445</v>
      </c>
      <c r="AB152" s="34">
        <f t="shared" si="46"/>
        <v>128.61071786341364</v>
      </c>
      <c r="AC152" s="34">
        <f t="shared" si="46"/>
        <v>128.61652294340286</v>
      </c>
      <c r="AD152" s="34">
        <f t="shared" si="46"/>
        <v>128.62232802339204</v>
      </c>
      <c r="AE152" s="34">
        <f t="shared" si="46"/>
        <v>128.62813310338123</v>
      </c>
      <c r="AF152" s="34">
        <f t="shared" si="44"/>
        <v>128.63393818337042</v>
      </c>
      <c r="AG152" s="34">
        <f t="shared" si="44"/>
        <v>128.63974326335961</v>
      </c>
      <c r="AH152" s="34">
        <f t="shared" si="44"/>
        <v>128.64554834334879</v>
      </c>
      <c r="AI152" s="34">
        <f t="shared" si="44"/>
        <v>128.65135342333801</v>
      </c>
      <c r="AJ152" s="34">
        <f t="shared" si="44"/>
        <v>128.6571585033272</v>
      </c>
      <c r="AK152" s="34">
        <f t="shared" si="44"/>
        <v>128.66296358331638</v>
      </c>
      <c r="AL152" s="34">
        <f t="shared" si="44"/>
        <v>128.66876866330557</v>
      </c>
      <c r="AM152" s="34">
        <f t="shared" si="44"/>
        <v>128.67457374329476</v>
      </c>
      <c r="AN152" s="34">
        <f t="shared" si="44"/>
        <v>128.68037882328397</v>
      </c>
      <c r="AO152" s="34">
        <f t="shared" si="44"/>
        <v>128.68618390327316</v>
      </c>
      <c r="AP152" s="34">
        <f t="shared" si="44"/>
        <v>128.69198898326235</v>
      </c>
      <c r="AQ152" s="34">
        <f t="shared" si="44"/>
        <v>128.69779406325154</v>
      </c>
      <c r="AR152" s="34">
        <f t="shared" si="44"/>
        <v>128.70359914324072</v>
      </c>
      <c r="AS152" s="34">
        <f t="shared" si="44"/>
        <v>128.70940422322994</v>
      </c>
      <c r="AT152" s="34">
        <f t="shared" si="44"/>
        <v>128.71520930321913</v>
      </c>
    </row>
    <row r="153" spans="1:46" x14ac:dyDescent="0.75">
      <c r="A153" s="17">
        <f t="shared" si="43"/>
        <v>11</v>
      </c>
      <c r="B153" s="17">
        <f t="shared" si="48"/>
        <v>2028</v>
      </c>
      <c r="C153" s="29">
        <v>30</v>
      </c>
      <c r="D153" s="30">
        <v>47058</v>
      </c>
      <c r="E153" s="41">
        <f t="shared" si="38"/>
        <v>129.26239987639283</v>
      </c>
      <c r="G153" s="32">
        <f t="shared" si="47"/>
        <v>1.4000000000000145E-3</v>
      </c>
      <c r="H153" s="32">
        <f t="shared" si="35"/>
        <v>1.6929965585859384E-2</v>
      </c>
      <c r="I153" s="32"/>
      <c r="J153" s="42">
        <v>1.4E-3</v>
      </c>
      <c r="L153" s="30">
        <f t="shared" si="41"/>
        <v>46966</v>
      </c>
      <c r="M153" s="30">
        <f t="shared" si="42"/>
        <v>46997</v>
      </c>
      <c r="N153" s="33">
        <f t="shared" si="45"/>
        <v>128.72101438320831</v>
      </c>
      <c r="O153" s="33">
        <f t="shared" si="45"/>
        <v>128.90122380334481</v>
      </c>
      <c r="P153" s="34">
        <f t="shared" si="46"/>
        <v>128.72101438320831</v>
      </c>
      <c r="Q153" s="34">
        <f t="shared" si="46"/>
        <v>128.72702136387954</v>
      </c>
      <c r="R153" s="34">
        <f t="shared" si="46"/>
        <v>128.73302834455075</v>
      </c>
      <c r="S153" s="34">
        <f t="shared" si="46"/>
        <v>128.73903532522195</v>
      </c>
      <c r="T153" s="34">
        <f t="shared" si="46"/>
        <v>128.74504230589318</v>
      </c>
      <c r="U153" s="34">
        <f t="shared" si="46"/>
        <v>128.75104928656441</v>
      </c>
      <c r="V153" s="34">
        <f t="shared" si="46"/>
        <v>128.75705626723561</v>
      </c>
      <c r="W153" s="34">
        <f t="shared" si="46"/>
        <v>128.76306324790681</v>
      </c>
      <c r="X153" s="34">
        <f t="shared" si="46"/>
        <v>128.76907022857804</v>
      </c>
      <c r="Y153" s="34">
        <f t="shared" si="46"/>
        <v>128.77507720924928</v>
      </c>
      <c r="Z153" s="34">
        <f t="shared" si="46"/>
        <v>128.78108418992048</v>
      </c>
      <c r="AA153" s="34">
        <f t="shared" si="46"/>
        <v>128.78709117059168</v>
      </c>
      <c r="AB153" s="34">
        <f t="shared" si="46"/>
        <v>128.79309815126291</v>
      </c>
      <c r="AC153" s="34">
        <f t="shared" si="46"/>
        <v>128.79910513193414</v>
      </c>
      <c r="AD153" s="34">
        <f t="shared" si="46"/>
        <v>128.80511211260534</v>
      </c>
      <c r="AE153" s="34">
        <f t="shared" si="46"/>
        <v>128.81111909327655</v>
      </c>
      <c r="AF153" s="34">
        <f t="shared" si="44"/>
        <v>128.81712607394778</v>
      </c>
      <c r="AG153" s="34">
        <f t="shared" si="44"/>
        <v>128.82313305461901</v>
      </c>
      <c r="AH153" s="34">
        <f t="shared" si="44"/>
        <v>128.82914003529021</v>
      </c>
      <c r="AI153" s="34">
        <f t="shared" si="44"/>
        <v>128.83514701596141</v>
      </c>
      <c r="AJ153" s="34">
        <f t="shared" si="44"/>
        <v>128.84115399663264</v>
      </c>
      <c r="AK153" s="34">
        <f t="shared" si="44"/>
        <v>128.84716097730387</v>
      </c>
      <c r="AL153" s="34">
        <f t="shared" si="44"/>
        <v>128.85316795797507</v>
      </c>
      <c r="AM153" s="34">
        <f t="shared" si="44"/>
        <v>128.85917493864628</v>
      </c>
      <c r="AN153" s="34">
        <f t="shared" si="44"/>
        <v>128.86518191931751</v>
      </c>
      <c r="AO153" s="34">
        <f t="shared" si="44"/>
        <v>128.87118889998874</v>
      </c>
      <c r="AP153" s="34">
        <f t="shared" si="44"/>
        <v>128.87719588065994</v>
      </c>
      <c r="AQ153" s="34">
        <f t="shared" si="44"/>
        <v>128.88320286133114</v>
      </c>
      <c r="AR153" s="34">
        <f t="shared" si="44"/>
        <v>128.88920984200237</v>
      </c>
      <c r="AS153" s="34">
        <f t="shared" si="44"/>
        <v>128.8952168226736</v>
      </c>
      <c r="AT153" s="34">
        <f t="shared" si="44"/>
        <v>128.90122380334481</v>
      </c>
    </row>
    <row r="154" spans="1:46" x14ac:dyDescent="0.75">
      <c r="A154" s="17">
        <f t="shared" si="43"/>
        <v>12</v>
      </c>
      <c r="B154" s="17">
        <f t="shared" si="48"/>
        <v>2028</v>
      </c>
      <c r="C154" s="29">
        <v>31</v>
      </c>
      <c r="D154" s="30">
        <v>47088</v>
      </c>
      <c r="E154" s="41">
        <f t="shared" si="38"/>
        <v>129.44336723621979</v>
      </c>
      <c r="G154" s="32">
        <f t="shared" si="47"/>
        <v>1.4000000000000097E-3</v>
      </c>
      <c r="H154" s="32">
        <f t="shared" si="35"/>
        <v>1.6929965585859318E-2</v>
      </c>
      <c r="I154" s="32">
        <f>AVERAGE(H143:H154)</f>
        <v>1.6929965585859491E-2</v>
      </c>
      <c r="J154" s="42">
        <v>1.4E-3</v>
      </c>
      <c r="L154" s="30">
        <f t="shared" si="41"/>
        <v>46997</v>
      </c>
      <c r="M154" s="30">
        <f t="shared" si="42"/>
        <v>47027</v>
      </c>
      <c r="N154" s="33">
        <f t="shared" si="45"/>
        <v>128.90122380334481</v>
      </c>
      <c r="O154" s="33">
        <f t="shared" si="45"/>
        <v>129.08168551666949</v>
      </c>
      <c r="P154" s="34">
        <f t="shared" si="46"/>
        <v>128.90122380334481</v>
      </c>
      <c r="Q154" s="34">
        <f t="shared" si="46"/>
        <v>128.90704514893594</v>
      </c>
      <c r="R154" s="34">
        <f t="shared" si="46"/>
        <v>128.91286649452704</v>
      </c>
      <c r="S154" s="34">
        <f t="shared" si="46"/>
        <v>128.91868784011817</v>
      </c>
      <c r="T154" s="34">
        <f t="shared" si="46"/>
        <v>128.92450918570927</v>
      </c>
      <c r="U154" s="34">
        <f t="shared" si="46"/>
        <v>128.9303305313004</v>
      </c>
      <c r="V154" s="34">
        <f t="shared" si="46"/>
        <v>128.93615187689153</v>
      </c>
      <c r="W154" s="34">
        <f t="shared" si="46"/>
        <v>128.94197322248263</v>
      </c>
      <c r="X154" s="34">
        <f t="shared" si="46"/>
        <v>128.94779456807376</v>
      </c>
      <c r="Y154" s="34">
        <f t="shared" si="46"/>
        <v>128.95361591366489</v>
      </c>
      <c r="Z154" s="34">
        <f t="shared" si="46"/>
        <v>128.95943725925599</v>
      </c>
      <c r="AA154" s="34">
        <f t="shared" si="46"/>
        <v>128.96525860484712</v>
      </c>
      <c r="AB154" s="34">
        <f t="shared" si="46"/>
        <v>128.97107995043822</v>
      </c>
      <c r="AC154" s="34">
        <f t="shared" si="46"/>
        <v>128.97690129602935</v>
      </c>
      <c r="AD154" s="34">
        <f t="shared" si="46"/>
        <v>128.98272264162048</v>
      </c>
      <c r="AE154" s="34">
        <f t="shared" ref="AE154:AT169" si="49">$N154+($O154-$N154)/$C154*(AE$7-1)</f>
        <v>128.98854398721159</v>
      </c>
      <c r="AF154" s="34">
        <f t="shared" si="49"/>
        <v>128.99436533280272</v>
      </c>
      <c r="AG154" s="34">
        <f t="shared" si="49"/>
        <v>129.00018667839382</v>
      </c>
      <c r="AH154" s="34">
        <f t="shared" si="49"/>
        <v>129.00600802398495</v>
      </c>
      <c r="AI154" s="34">
        <f t="shared" si="49"/>
        <v>129.01182936957608</v>
      </c>
      <c r="AJ154" s="34">
        <f t="shared" si="49"/>
        <v>129.01765071516718</v>
      </c>
      <c r="AK154" s="34">
        <f t="shared" si="49"/>
        <v>129.02347206075831</v>
      </c>
      <c r="AL154" s="34">
        <f t="shared" si="49"/>
        <v>129.02929340634941</v>
      </c>
      <c r="AM154" s="34">
        <f t="shared" si="49"/>
        <v>129.03511475194054</v>
      </c>
      <c r="AN154" s="34">
        <f t="shared" si="49"/>
        <v>129.04093609753167</v>
      </c>
      <c r="AO154" s="34">
        <f t="shared" si="49"/>
        <v>129.04675744312277</v>
      </c>
      <c r="AP154" s="34">
        <f t="shared" si="49"/>
        <v>129.0525787887139</v>
      </c>
      <c r="AQ154" s="34">
        <f t="shared" si="49"/>
        <v>129.05840013430503</v>
      </c>
      <c r="AR154" s="34">
        <f t="shared" si="49"/>
        <v>129.06422147989613</v>
      </c>
      <c r="AS154" s="34">
        <f t="shared" si="49"/>
        <v>129.07004282548726</v>
      </c>
      <c r="AT154" s="34">
        <f t="shared" si="49"/>
        <v>129.07586417107836</v>
      </c>
    </row>
    <row r="155" spans="1:46" x14ac:dyDescent="0.75">
      <c r="A155" s="17">
        <f t="shared" si="43"/>
        <v>1</v>
      </c>
      <c r="B155" s="23">
        <f t="shared" si="48"/>
        <v>2029</v>
      </c>
      <c r="C155" s="24">
        <v>31</v>
      </c>
      <c r="D155" s="25">
        <v>47119</v>
      </c>
      <c r="E155" s="27">
        <f t="shared" si="38"/>
        <v>129.6245879503505</v>
      </c>
      <c r="G155" s="35">
        <f t="shared" si="47"/>
        <v>1.4000000000000713E-3</v>
      </c>
      <c r="H155" s="35">
        <f t="shared" si="35"/>
        <v>1.6929965585859314E-2</v>
      </c>
      <c r="I155" s="35"/>
      <c r="J155" s="42">
        <v>1.4E-3</v>
      </c>
      <c r="L155" s="25">
        <f t="shared" si="41"/>
        <v>47027</v>
      </c>
      <c r="M155" s="25">
        <f t="shared" si="42"/>
        <v>47058</v>
      </c>
      <c r="N155" s="27">
        <f t="shared" si="45"/>
        <v>129.08168551666949</v>
      </c>
      <c r="O155" s="27">
        <f t="shared" si="45"/>
        <v>129.26239987639283</v>
      </c>
      <c r="P155" s="28">
        <f t="shared" ref="P155:AE170" si="50">$N155+($O155-$N155)/$C155*(P$7-1)</f>
        <v>129.08168551666949</v>
      </c>
      <c r="Q155" s="28">
        <f t="shared" si="50"/>
        <v>129.08751501214445</v>
      </c>
      <c r="R155" s="28">
        <f t="shared" si="50"/>
        <v>129.09334450761938</v>
      </c>
      <c r="S155" s="28">
        <f t="shared" si="50"/>
        <v>129.09917400309433</v>
      </c>
      <c r="T155" s="28">
        <f t="shared" si="50"/>
        <v>129.10500349856929</v>
      </c>
      <c r="U155" s="28">
        <f t="shared" si="50"/>
        <v>129.11083299404422</v>
      </c>
      <c r="V155" s="28">
        <f t="shared" si="50"/>
        <v>129.11666248951917</v>
      </c>
      <c r="W155" s="28">
        <f t="shared" si="50"/>
        <v>129.12249198499413</v>
      </c>
      <c r="X155" s="28">
        <f t="shared" si="50"/>
        <v>129.12832148046905</v>
      </c>
      <c r="Y155" s="28">
        <f t="shared" si="50"/>
        <v>129.13415097594401</v>
      </c>
      <c r="Z155" s="28">
        <f t="shared" si="50"/>
        <v>129.13998047141897</v>
      </c>
      <c r="AA155" s="28">
        <f t="shared" si="50"/>
        <v>129.14580996689389</v>
      </c>
      <c r="AB155" s="28">
        <f t="shared" si="50"/>
        <v>129.15163946236885</v>
      </c>
      <c r="AC155" s="28">
        <f t="shared" si="50"/>
        <v>129.1574689578438</v>
      </c>
      <c r="AD155" s="28">
        <f t="shared" si="50"/>
        <v>129.16329845331873</v>
      </c>
      <c r="AE155" s="28">
        <f t="shared" si="50"/>
        <v>129.16912794879369</v>
      </c>
      <c r="AF155" s="28">
        <f t="shared" si="49"/>
        <v>129.17495744426864</v>
      </c>
      <c r="AG155" s="28">
        <f t="shared" si="49"/>
        <v>129.1807869397436</v>
      </c>
      <c r="AH155" s="28">
        <f t="shared" si="49"/>
        <v>129.18661643521853</v>
      </c>
      <c r="AI155" s="28">
        <f t="shared" si="49"/>
        <v>129.19244593069348</v>
      </c>
      <c r="AJ155" s="28">
        <f t="shared" si="49"/>
        <v>129.19827542616844</v>
      </c>
      <c r="AK155" s="28">
        <f t="shared" si="49"/>
        <v>129.20410492164336</v>
      </c>
      <c r="AL155" s="28">
        <f t="shared" si="49"/>
        <v>129.20993441711832</v>
      </c>
      <c r="AM155" s="28">
        <f t="shared" si="49"/>
        <v>129.21576391259327</v>
      </c>
      <c r="AN155" s="28">
        <f t="shared" si="49"/>
        <v>129.2215934080682</v>
      </c>
      <c r="AO155" s="28">
        <f t="shared" si="49"/>
        <v>129.22742290354316</v>
      </c>
      <c r="AP155" s="28">
        <f t="shared" si="49"/>
        <v>129.23325239901811</v>
      </c>
      <c r="AQ155" s="28">
        <f t="shared" si="49"/>
        <v>129.23908189449304</v>
      </c>
      <c r="AR155" s="28">
        <f t="shared" si="49"/>
        <v>129.244911389968</v>
      </c>
      <c r="AS155" s="28">
        <f t="shared" si="49"/>
        <v>129.25074088544295</v>
      </c>
      <c r="AT155" s="28">
        <f t="shared" si="49"/>
        <v>129.25657038091788</v>
      </c>
    </row>
    <row r="156" spans="1:46" x14ac:dyDescent="0.75">
      <c r="A156" s="17">
        <f t="shared" si="43"/>
        <v>2</v>
      </c>
      <c r="B156" s="17">
        <f t="shared" si="48"/>
        <v>2029</v>
      </c>
      <c r="C156" s="29">
        <v>28</v>
      </c>
      <c r="D156" s="30">
        <v>47150</v>
      </c>
      <c r="E156" s="41">
        <f t="shared" si="38"/>
        <v>129.80606237348101</v>
      </c>
      <c r="G156" s="32">
        <f t="shared" si="47"/>
        <v>1.4000000000001479E-3</v>
      </c>
      <c r="H156" s="32">
        <f t="shared" si="35"/>
        <v>1.6929965585859387E-2</v>
      </c>
      <c r="I156" s="32"/>
      <c r="J156" s="42">
        <v>1.4E-3</v>
      </c>
      <c r="L156" s="30">
        <f t="shared" si="41"/>
        <v>47058</v>
      </c>
      <c r="M156" s="30">
        <f t="shared" si="42"/>
        <v>47088</v>
      </c>
      <c r="N156" s="33">
        <f t="shared" si="45"/>
        <v>129.26239987639283</v>
      </c>
      <c r="O156" s="33">
        <f t="shared" si="45"/>
        <v>129.44336723621979</v>
      </c>
      <c r="P156" s="34">
        <f t="shared" si="50"/>
        <v>129.26239987639283</v>
      </c>
      <c r="Q156" s="34">
        <f t="shared" si="50"/>
        <v>129.26886299638664</v>
      </c>
      <c r="R156" s="34">
        <f t="shared" si="50"/>
        <v>129.27532611638048</v>
      </c>
      <c r="S156" s="34">
        <f t="shared" si="50"/>
        <v>129.28178923637429</v>
      </c>
      <c r="T156" s="34">
        <f t="shared" si="50"/>
        <v>129.2882523563681</v>
      </c>
      <c r="U156" s="34">
        <f t="shared" si="50"/>
        <v>129.29471547636194</v>
      </c>
      <c r="V156" s="34">
        <f t="shared" si="50"/>
        <v>129.30117859635575</v>
      </c>
      <c r="W156" s="34">
        <f t="shared" si="50"/>
        <v>129.30764171634956</v>
      </c>
      <c r="X156" s="34">
        <f t="shared" si="50"/>
        <v>129.3141048363434</v>
      </c>
      <c r="Y156" s="34">
        <f t="shared" si="50"/>
        <v>129.32056795633721</v>
      </c>
      <c r="Z156" s="34">
        <f t="shared" si="50"/>
        <v>129.32703107633102</v>
      </c>
      <c r="AA156" s="34">
        <f t="shared" si="50"/>
        <v>129.33349419632486</v>
      </c>
      <c r="AB156" s="34">
        <f t="shared" si="50"/>
        <v>129.33995731631867</v>
      </c>
      <c r="AC156" s="34">
        <f t="shared" si="50"/>
        <v>129.34642043631248</v>
      </c>
      <c r="AD156" s="34">
        <f t="shared" si="50"/>
        <v>129.35288355630632</v>
      </c>
      <c r="AE156" s="34">
        <f t="shared" si="50"/>
        <v>129.35934667630013</v>
      </c>
      <c r="AF156" s="34">
        <f t="shared" si="49"/>
        <v>129.36580979629395</v>
      </c>
      <c r="AG156" s="34">
        <f t="shared" si="49"/>
        <v>129.37227291628776</v>
      </c>
      <c r="AH156" s="34">
        <f t="shared" si="49"/>
        <v>129.37873603628159</v>
      </c>
      <c r="AI156" s="34">
        <f t="shared" si="49"/>
        <v>129.38519915627541</v>
      </c>
      <c r="AJ156" s="34">
        <f t="shared" si="49"/>
        <v>129.39166227626922</v>
      </c>
      <c r="AK156" s="34">
        <f t="shared" si="49"/>
        <v>129.39812539626305</v>
      </c>
      <c r="AL156" s="34">
        <f t="shared" si="49"/>
        <v>129.40458851625687</v>
      </c>
      <c r="AM156" s="34">
        <f t="shared" si="49"/>
        <v>129.41105163625068</v>
      </c>
      <c r="AN156" s="34">
        <f t="shared" si="49"/>
        <v>129.41751475624451</v>
      </c>
      <c r="AO156" s="34">
        <f t="shared" si="49"/>
        <v>129.42397787623833</v>
      </c>
      <c r="AP156" s="34">
        <f t="shared" si="49"/>
        <v>129.43044099623214</v>
      </c>
      <c r="AQ156" s="34">
        <f t="shared" si="49"/>
        <v>129.43690411622597</v>
      </c>
      <c r="AR156" s="34">
        <f t="shared" si="49"/>
        <v>129.44336723621979</v>
      </c>
      <c r="AS156" s="34">
        <f t="shared" si="49"/>
        <v>129.4498303562136</v>
      </c>
      <c r="AT156" s="34">
        <f t="shared" si="49"/>
        <v>129.45629347620743</v>
      </c>
    </row>
    <row r="157" spans="1:46" x14ac:dyDescent="0.75">
      <c r="A157" s="17">
        <f t="shared" si="43"/>
        <v>3</v>
      </c>
      <c r="B157" s="17">
        <f t="shared" si="48"/>
        <v>2029</v>
      </c>
      <c r="C157" s="29">
        <v>31</v>
      </c>
      <c r="D157" s="30">
        <v>47178</v>
      </c>
      <c r="E157" s="41">
        <f t="shared" si="38"/>
        <v>129.9877908608039</v>
      </c>
      <c r="G157" s="32">
        <f t="shared" si="47"/>
        <v>1.4000000000000947E-3</v>
      </c>
      <c r="H157" s="32">
        <f t="shared" si="35"/>
        <v>1.6929965585859363E-2</v>
      </c>
      <c r="I157" s="32"/>
      <c r="J157" s="42">
        <v>1.4E-3</v>
      </c>
      <c r="L157" s="30">
        <f t="shared" si="41"/>
        <v>47088</v>
      </c>
      <c r="M157" s="30">
        <f t="shared" si="42"/>
        <v>47119</v>
      </c>
      <c r="N157" s="33">
        <f t="shared" si="45"/>
        <v>129.44336723621979</v>
      </c>
      <c r="O157" s="33">
        <f t="shared" si="45"/>
        <v>129.6245879503505</v>
      </c>
      <c r="P157" s="34">
        <f t="shared" si="50"/>
        <v>129.44336723621979</v>
      </c>
      <c r="Q157" s="34">
        <f t="shared" si="50"/>
        <v>129.44921306570788</v>
      </c>
      <c r="R157" s="34">
        <f t="shared" si="50"/>
        <v>129.45505889519595</v>
      </c>
      <c r="S157" s="34">
        <f t="shared" si="50"/>
        <v>129.46090472468404</v>
      </c>
      <c r="T157" s="34">
        <f t="shared" si="50"/>
        <v>129.46675055417214</v>
      </c>
      <c r="U157" s="34">
        <f t="shared" si="50"/>
        <v>129.47259638366023</v>
      </c>
      <c r="V157" s="34">
        <f t="shared" si="50"/>
        <v>129.4784422131483</v>
      </c>
      <c r="W157" s="34">
        <f t="shared" si="50"/>
        <v>129.48428804263639</v>
      </c>
      <c r="X157" s="34">
        <f t="shared" si="50"/>
        <v>129.49013387212449</v>
      </c>
      <c r="Y157" s="34">
        <f t="shared" si="50"/>
        <v>129.49597970161258</v>
      </c>
      <c r="Z157" s="34">
        <f t="shared" si="50"/>
        <v>129.50182553110065</v>
      </c>
      <c r="AA157" s="34">
        <f t="shared" si="50"/>
        <v>129.50767136058874</v>
      </c>
      <c r="AB157" s="34">
        <f t="shared" si="50"/>
        <v>129.51351719007684</v>
      </c>
      <c r="AC157" s="34">
        <f t="shared" si="50"/>
        <v>129.51936301956493</v>
      </c>
      <c r="AD157" s="34">
        <f t="shared" si="50"/>
        <v>129.525208849053</v>
      </c>
      <c r="AE157" s="34">
        <f t="shared" si="50"/>
        <v>129.5310546785411</v>
      </c>
      <c r="AF157" s="34">
        <f t="shared" si="49"/>
        <v>129.53690050802919</v>
      </c>
      <c r="AG157" s="34">
        <f t="shared" si="49"/>
        <v>129.54274633751729</v>
      </c>
      <c r="AH157" s="34">
        <f t="shared" si="49"/>
        <v>129.54859216700535</v>
      </c>
      <c r="AI157" s="34">
        <f t="shared" si="49"/>
        <v>129.55443799649345</v>
      </c>
      <c r="AJ157" s="34">
        <f t="shared" si="49"/>
        <v>129.56028382598154</v>
      </c>
      <c r="AK157" s="34">
        <f t="shared" si="49"/>
        <v>129.56612965546964</v>
      </c>
      <c r="AL157" s="34">
        <f t="shared" si="49"/>
        <v>129.5719754849577</v>
      </c>
      <c r="AM157" s="34">
        <f t="shared" si="49"/>
        <v>129.5778213144458</v>
      </c>
      <c r="AN157" s="34">
        <f t="shared" si="49"/>
        <v>129.58366714393389</v>
      </c>
      <c r="AO157" s="34">
        <f t="shared" si="49"/>
        <v>129.58951297342199</v>
      </c>
      <c r="AP157" s="34">
        <f t="shared" si="49"/>
        <v>129.59535880291006</v>
      </c>
      <c r="AQ157" s="34">
        <f t="shared" si="49"/>
        <v>129.60120463239815</v>
      </c>
      <c r="AR157" s="34">
        <f t="shared" si="49"/>
        <v>129.60705046188625</v>
      </c>
      <c r="AS157" s="34">
        <f t="shared" si="49"/>
        <v>129.61289629137434</v>
      </c>
      <c r="AT157" s="34">
        <f t="shared" si="49"/>
        <v>129.61874212086241</v>
      </c>
    </row>
    <row r="158" spans="1:46" x14ac:dyDescent="0.75">
      <c r="A158" s="17">
        <f t="shared" si="43"/>
        <v>4</v>
      </c>
      <c r="B158" s="17">
        <f t="shared" si="48"/>
        <v>2029</v>
      </c>
      <c r="C158" s="29">
        <v>30</v>
      </c>
      <c r="D158" s="30">
        <v>47209</v>
      </c>
      <c r="E158" s="41">
        <f t="shared" si="38"/>
        <v>130.16977376800904</v>
      </c>
      <c r="G158" s="32">
        <f t="shared" si="47"/>
        <v>1.4000000000001049E-3</v>
      </c>
      <c r="H158" s="32">
        <f t="shared" si="35"/>
        <v>1.6929965585859338E-2</v>
      </c>
      <c r="I158" s="32"/>
      <c r="J158" s="42">
        <v>1.4E-3</v>
      </c>
      <c r="L158" s="30">
        <f t="shared" si="41"/>
        <v>47119</v>
      </c>
      <c r="M158" s="30">
        <f t="shared" si="42"/>
        <v>47150</v>
      </c>
      <c r="N158" s="33">
        <f t="shared" si="45"/>
        <v>129.6245879503505</v>
      </c>
      <c r="O158" s="33">
        <f t="shared" si="45"/>
        <v>129.80606237348101</v>
      </c>
      <c r="P158" s="34">
        <f t="shared" si="50"/>
        <v>129.6245879503505</v>
      </c>
      <c r="Q158" s="34">
        <f t="shared" si="50"/>
        <v>129.6306370977882</v>
      </c>
      <c r="R158" s="34">
        <f t="shared" si="50"/>
        <v>129.63668624522586</v>
      </c>
      <c r="S158" s="34">
        <f t="shared" si="50"/>
        <v>129.64273539266355</v>
      </c>
      <c r="T158" s="34">
        <f t="shared" si="50"/>
        <v>129.64878454010125</v>
      </c>
      <c r="U158" s="34">
        <f t="shared" si="50"/>
        <v>129.65483368753891</v>
      </c>
      <c r="V158" s="34">
        <f t="shared" si="50"/>
        <v>129.6608828349766</v>
      </c>
      <c r="W158" s="34">
        <f t="shared" si="50"/>
        <v>129.6669319824143</v>
      </c>
      <c r="X158" s="34">
        <f t="shared" si="50"/>
        <v>129.67298112985196</v>
      </c>
      <c r="Y158" s="34">
        <f t="shared" si="50"/>
        <v>129.67903027728966</v>
      </c>
      <c r="Z158" s="34">
        <f t="shared" si="50"/>
        <v>129.68507942472735</v>
      </c>
      <c r="AA158" s="34">
        <f t="shared" si="50"/>
        <v>129.69112857216501</v>
      </c>
      <c r="AB158" s="34">
        <f t="shared" si="50"/>
        <v>129.69717771960271</v>
      </c>
      <c r="AC158" s="34">
        <f t="shared" si="50"/>
        <v>129.7032268670404</v>
      </c>
      <c r="AD158" s="34">
        <f t="shared" si="50"/>
        <v>129.70927601447806</v>
      </c>
      <c r="AE158" s="34">
        <f t="shared" si="50"/>
        <v>129.71532516191576</v>
      </c>
      <c r="AF158" s="34">
        <f t="shared" si="49"/>
        <v>129.72137430935345</v>
      </c>
      <c r="AG158" s="34">
        <f t="shared" si="49"/>
        <v>129.72742345679112</v>
      </c>
      <c r="AH158" s="34">
        <f t="shared" si="49"/>
        <v>129.73347260422881</v>
      </c>
      <c r="AI158" s="34">
        <f t="shared" si="49"/>
        <v>129.7395217516665</v>
      </c>
      <c r="AJ158" s="34">
        <f t="shared" si="49"/>
        <v>129.74557089910417</v>
      </c>
      <c r="AK158" s="34">
        <f t="shared" si="49"/>
        <v>129.75162004654186</v>
      </c>
      <c r="AL158" s="34">
        <f t="shared" si="49"/>
        <v>129.75766919397955</v>
      </c>
      <c r="AM158" s="34">
        <f t="shared" si="49"/>
        <v>129.76371834141722</v>
      </c>
      <c r="AN158" s="34">
        <f t="shared" si="49"/>
        <v>129.76976748885491</v>
      </c>
      <c r="AO158" s="34">
        <f t="shared" si="49"/>
        <v>129.7758166362926</v>
      </c>
      <c r="AP158" s="34">
        <f t="shared" si="49"/>
        <v>129.78186578373027</v>
      </c>
      <c r="AQ158" s="34">
        <f t="shared" si="49"/>
        <v>129.78791493116796</v>
      </c>
      <c r="AR158" s="34">
        <f t="shared" si="49"/>
        <v>129.79396407860565</v>
      </c>
      <c r="AS158" s="34">
        <f t="shared" si="49"/>
        <v>129.80001322604332</v>
      </c>
      <c r="AT158" s="34">
        <f t="shared" si="49"/>
        <v>129.80606237348101</v>
      </c>
    </row>
    <row r="159" spans="1:46" x14ac:dyDescent="0.75">
      <c r="A159" s="17">
        <f t="shared" si="43"/>
        <v>5</v>
      </c>
      <c r="B159" s="17">
        <f t="shared" si="48"/>
        <v>2029</v>
      </c>
      <c r="C159" s="29">
        <v>31</v>
      </c>
      <c r="D159" s="30">
        <v>47239</v>
      </c>
      <c r="E159" s="41">
        <f t="shared" si="38"/>
        <v>130.35201145128426</v>
      </c>
      <c r="G159" s="32">
        <f t="shared" si="47"/>
        <v>1.400000000000044E-3</v>
      </c>
      <c r="H159" s="32">
        <f t="shared" si="35"/>
        <v>1.6929965585859266E-2</v>
      </c>
      <c r="I159" s="32"/>
      <c r="J159" s="42">
        <v>1.4E-3</v>
      </c>
      <c r="L159" s="30">
        <f t="shared" si="41"/>
        <v>47150</v>
      </c>
      <c r="M159" s="30">
        <f t="shared" si="42"/>
        <v>47178</v>
      </c>
      <c r="N159" s="33">
        <f t="shared" si="45"/>
        <v>129.80606237348101</v>
      </c>
      <c r="O159" s="33">
        <f t="shared" si="45"/>
        <v>129.9877908608039</v>
      </c>
      <c r="P159" s="34">
        <f t="shared" si="50"/>
        <v>129.80606237348101</v>
      </c>
      <c r="Q159" s="34">
        <f t="shared" si="50"/>
        <v>129.8119245827495</v>
      </c>
      <c r="R159" s="34">
        <f t="shared" si="50"/>
        <v>129.81778679201798</v>
      </c>
      <c r="S159" s="34">
        <f t="shared" si="50"/>
        <v>129.82364900128644</v>
      </c>
      <c r="T159" s="34">
        <f t="shared" si="50"/>
        <v>129.82951121055493</v>
      </c>
      <c r="U159" s="34">
        <f t="shared" si="50"/>
        <v>129.83537341982341</v>
      </c>
      <c r="V159" s="34">
        <f t="shared" si="50"/>
        <v>129.8412356290919</v>
      </c>
      <c r="W159" s="34">
        <f t="shared" si="50"/>
        <v>129.84709783836038</v>
      </c>
      <c r="X159" s="34">
        <f t="shared" si="50"/>
        <v>129.85296004762884</v>
      </c>
      <c r="Y159" s="34">
        <f t="shared" si="50"/>
        <v>129.85882225689733</v>
      </c>
      <c r="Z159" s="34">
        <f t="shared" si="50"/>
        <v>129.86468446616581</v>
      </c>
      <c r="AA159" s="34">
        <f t="shared" si="50"/>
        <v>129.8705466754343</v>
      </c>
      <c r="AB159" s="34">
        <f t="shared" si="50"/>
        <v>129.87640888470278</v>
      </c>
      <c r="AC159" s="34">
        <f t="shared" si="50"/>
        <v>129.88227109397124</v>
      </c>
      <c r="AD159" s="34">
        <f t="shared" si="50"/>
        <v>129.88813330323973</v>
      </c>
      <c r="AE159" s="34">
        <f t="shared" si="50"/>
        <v>129.89399551250821</v>
      </c>
      <c r="AF159" s="34">
        <f t="shared" si="49"/>
        <v>129.8998577217767</v>
      </c>
      <c r="AG159" s="34">
        <f t="shared" si="49"/>
        <v>129.90571993104518</v>
      </c>
      <c r="AH159" s="34">
        <f t="shared" si="49"/>
        <v>129.91158214031367</v>
      </c>
      <c r="AI159" s="34">
        <f t="shared" si="49"/>
        <v>129.91744434958213</v>
      </c>
      <c r="AJ159" s="34">
        <f t="shared" si="49"/>
        <v>129.92330655885061</v>
      </c>
      <c r="AK159" s="34">
        <f t="shared" si="49"/>
        <v>129.9291687681191</v>
      </c>
      <c r="AL159" s="34">
        <f t="shared" si="49"/>
        <v>129.93503097738758</v>
      </c>
      <c r="AM159" s="34">
        <f t="shared" si="49"/>
        <v>129.94089318665607</v>
      </c>
      <c r="AN159" s="34">
        <f t="shared" si="49"/>
        <v>129.94675539592453</v>
      </c>
      <c r="AO159" s="34">
        <f t="shared" si="49"/>
        <v>129.95261760519301</v>
      </c>
      <c r="AP159" s="34">
        <f t="shared" si="49"/>
        <v>129.9584798144615</v>
      </c>
      <c r="AQ159" s="34">
        <f t="shared" si="49"/>
        <v>129.96434202372998</v>
      </c>
      <c r="AR159" s="34">
        <f t="shared" si="49"/>
        <v>129.97020423299847</v>
      </c>
      <c r="AS159" s="34">
        <f t="shared" si="49"/>
        <v>129.97606644226693</v>
      </c>
      <c r="AT159" s="34">
        <f t="shared" si="49"/>
        <v>129.98192865153541</v>
      </c>
    </row>
    <row r="160" spans="1:46" x14ac:dyDescent="0.75">
      <c r="A160" s="17">
        <f t="shared" si="43"/>
        <v>6</v>
      </c>
      <c r="B160" s="17">
        <f t="shared" si="48"/>
        <v>2029</v>
      </c>
      <c r="C160" s="29">
        <v>30</v>
      </c>
      <c r="D160" s="30">
        <v>47270</v>
      </c>
      <c r="E160" s="41">
        <f t="shared" si="38"/>
        <v>130.53450426731607</v>
      </c>
      <c r="G160" s="32">
        <f t="shared" si="47"/>
        <v>1.4000000000000993E-3</v>
      </c>
      <c r="H160" s="32">
        <f t="shared" si="35"/>
        <v>1.6929965585859286E-2</v>
      </c>
      <c r="I160" s="32"/>
      <c r="J160" s="42">
        <v>1.4E-3</v>
      </c>
      <c r="L160" s="30">
        <f t="shared" si="41"/>
        <v>47178</v>
      </c>
      <c r="M160" s="30">
        <f t="shared" si="42"/>
        <v>47209</v>
      </c>
      <c r="N160" s="33">
        <f t="shared" si="45"/>
        <v>129.9877908608039</v>
      </c>
      <c r="O160" s="33">
        <f t="shared" si="45"/>
        <v>130.16977376800904</v>
      </c>
      <c r="P160" s="34">
        <f t="shared" si="50"/>
        <v>129.9877908608039</v>
      </c>
      <c r="Q160" s="34">
        <f t="shared" si="50"/>
        <v>129.99385695771073</v>
      </c>
      <c r="R160" s="34">
        <f t="shared" si="50"/>
        <v>129.99992305461757</v>
      </c>
      <c r="S160" s="34">
        <f t="shared" si="50"/>
        <v>130.0059891515244</v>
      </c>
      <c r="T160" s="34">
        <f t="shared" si="50"/>
        <v>130.01205524843124</v>
      </c>
      <c r="U160" s="34">
        <f t="shared" si="50"/>
        <v>130.0181213453381</v>
      </c>
      <c r="V160" s="34">
        <f t="shared" si="50"/>
        <v>130.02418744224494</v>
      </c>
      <c r="W160" s="34">
        <f t="shared" si="50"/>
        <v>130.03025353915177</v>
      </c>
      <c r="X160" s="34">
        <f t="shared" si="50"/>
        <v>130.03631963605861</v>
      </c>
      <c r="Y160" s="34">
        <f t="shared" si="50"/>
        <v>130.04238573296544</v>
      </c>
      <c r="Z160" s="34">
        <f t="shared" si="50"/>
        <v>130.04845182987228</v>
      </c>
      <c r="AA160" s="34">
        <f t="shared" si="50"/>
        <v>130.05451792677911</v>
      </c>
      <c r="AB160" s="34">
        <f t="shared" si="50"/>
        <v>130.06058402368595</v>
      </c>
      <c r="AC160" s="34">
        <f t="shared" si="50"/>
        <v>130.06665012059278</v>
      </c>
      <c r="AD160" s="34">
        <f t="shared" si="50"/>
        <v>130.07271621749962</v>
      </c>
      <c r="AE160" s="34">
        <f t="shared" si="50"/>
        <v>130.07878231440645</v>
      </c>
      <c r="AF160" s="34">
        <f t="shared" si="49"/>
        <v>130.08484841131332</v>
      </c>
      <c r="AG160" s="34">
        <f t="shared" si="49"/>
        <v>130.09091450822015</v>
      </c>
      <c r="AH160" s="34">
        <f t="shared" si="49"/>
        <v>130.09698060512699</v>
      </c>
      <c r="AI160" s="34">
        <f t="shared" si="49"/>
        <v>130.10304670203382</v>
      </c>
      <c r="AJ160" s="34">
        <f t="shared" si="49"/>
        <v>130.10911279894066</v>
      </c>
      <c r="AK160" s="34">
        <f t="shared" si="49"/>
        <v>130.11517889584749</v>
      </c>
      <c r="AL160" s="34">
        <f t="shared" si="49"/>
        <v>130.12124499275433</v>
      </c>
      <c r="AM160" s="34">
        <f t="shared" si="49"/>
        <v>130.12731108966116</v>
      </c>
      <c r="AN160" s="34">
        <f t="shared" si="49"/>
        <v>130.133377186568</v>
      </c>
      <c r="AO160" s="34">
        <f t="shared" si="49"/>
        <v>130.13944328347486</v>
      </c>
      <c r="AP160" s="34">
        <f t="shared" si="49"/>
        <v>130.1455093803817</v>
      </c>
      <c r="AQ160" s="34">
        <f t="shared" si="49"/>
        <v>130.15157547728853</v>
      </c>
      <c r="AR160" s="34">
        <f t="shared" si="49"/>
        <v>130.15764157419537</v>
      </c>
      <c r="AS160" s="34">
        <f t="shared" si="49"/>
        <v>130.1637076711022</v>
      </c>
      <c r="AT160" s="34">
        <f t="shared" si="49"/>
        <v>130.16977376800904</v>
      </c>
    </row>
    <row r="161" spans="1:46" x14ac:dyDescent="0.75">
      <c r="A161" s="17">
        <f t="shared" si="43"/>
        <v>7</v>
      </c>
      <c r="B161" s="17">
        <f t="shared" si="48"/>
        <v>2029</v>
      </c>
      <c r="C161" s="29">
        <v>31</v>
      </c>
      <c r="D161" s="30">
        <v>47300</v>
      </c>
      <c r="E161" s="41">
        <f t="shared" si="38"/>
        <v>130.71725257329032</v>
      </c>
      <c r="G161" s="32">
        <f t="shared" si="47"/>
        <v>1.4000000000001158E-3</v>
      </c>
      <c r="H161" s="32">
        <f t="shared" si="35"/>
        <v>1.6929965585859439E-2</v>
      </c>
      <c r="I161" s="32"/>
      <c r="J161" s="42">
        <v>1.4E-3</v>
      </c>
      <c r="L161" s="30">
        <f t="shared" si="41"/>
        <v>47209</v>
      </c>
      <c r="M161" s="30">
        <f t="shared" si="42"/>
        <v>47239</v>
      </c>
      <c r="N161" s="33">
        <f t="shared" si="45"/>
        <v>130.16977376800904</v>
      </c>
      <c r="O161" s="33">
        <f t="shared" si="45"/>
        <v>130.35201145128426</v>
      </c>
      <c r="P161" s="34">
        <f t="shared" si="50"/>
        <v>130.16977376800904</v>
      </c>
      <c r="Q161" s="34">
        <f t="shared" si="50"/>
        <v>130.1756524029534</v>
      </c>
      <c r="R161" s="34">
        <f t="shared" si="50"/>
        <v>130.18153103789777</v>
      </c>
      <c r="S161" s="34">
        <f t="shared" si="50"/>
        <v>130.18740967284214</v>
      </c>
      <c r="T161" s="34">
        <f t="shared" si="50"/>
        <v>130.19328830778647</v>
      </c>
      <c r="U161" s="34">
        <f t="shared" si="50"/>
        <v>130.19916694273084</v>
      </c>
      <c r="V161" s="34">
        <f t="shared" si="50"/>
        <v>130.20504557767521</v>
      </c>
      <c r="W161" s="34">
        <f t="shared" si="50"/>
        <v>130.21092421261957</v>
      </c>
      <c r="X161" s="34">
        <f t="shared" si="50"/>
        <v>130.21680284756394</v>
      </c>
      <c r="Y161" s="34">
        <f t="shared" si="50"/>
        <v>130.22268148250831</v>
      </c>
      <c r="Z161" s="34">
        <f t="shared" si="50"/>
        <v>130.22856011745264</v>
      </c>
      <c r="AA161" s="34">
        <f t="shared" si="50"/>
        <v>130.23443875239701</v>
      </c>
      <c r="AB161" s="34">
        <f t="shared" si="50"/>
        <v>130.24031738734138</v>
      </c>
      <c r="AC161" s="34">
        <f t="shared" si="50"/>
        <v>130.24619602228574</v>
      </c>
      <c r="AD161" s="34">
        <f t="shared" si="50"/>
        <v>130.25207465723011</v>
      </c>
      <c r="AE161" s="34">
        <f t="shared" si="50"/>
        <v>130.25795329217448</v>
      </c>
      <c r="AF161" s="34">
        <f t="shared" si="49"/>
        <v>130.26383192711882</v>
      </c>
      <c r="AG161" s="34">
        <f t="shared" si="49"/>
        <v>130.26971056206318</v>
      </c>
      <c r="AH161" s="34">
        <f t="shared" si="49"/>
        <v>130.27558919700755</v>
      </c>
      <c r="AI161" s="34">
        <f t="shared" si="49"/>
        <v>130.28146783195191</v>
      </c>
      <c r="AJ161" s="34">
        <f t="shared" si="49"/>
        <v>130.28734646689628</v>
      </c>
      <c r="AK161" s="34">
        <f t="shared" si="49"/>
        <v>130.29322510184065</v>
      </c>
      <c r="AL161" s="34">
        <f t="shared" si="49"/>
        <v>130.29910373678499</v>
      </c>
      <c r="AM161" s="34">
        <f t="shared" si="49"/>
        <v>130.30498237172935</v>
      </c>
      <c r="AN161" s="34">
        <f t="shared" si="49"/>
        <v>130.31086100667372</v>
      </c>
      <c r="AO161" s="34">
        <f t="shared" si="49"/>
        <v>130.31673964161808</v>
      </c>
      <c r="AP161" s="34">
        <f t="shared" si="49"/>
        <v>130.32261827656245</v>
      </c>
      <c r="AQ161" s="34">
        <f t="shared" si="49"/>
        <v>130.32849691150682</v>
      </c>
      <c r="AR161" s="34">
        <f t="shared" si="49"/>
        <v>130.33437554645116</v>
      </c>
      <c r="AS161" s="34">
        <f t="shared" si="49"/>
        <v>130.34025418139552</v>
      </c>
      <c r="AT161" s="34">
        <f t="shared" si="49"/>
        <v>130.34613281633989</v>
      </c>
    </row>
    <row r="162" spans="1:46" x14ac:dyDescent="0.75">
      <c r="A162" s="17">
        <f t="shared" si="43"/>
        <v>8</v>
      </c>
      <c r="B162" s="17">
        <f t="shared" si="48"/>
        <v>2029</v>
      </c>
      <c r="C162" s="29">
        <v>31</v>
      </c>
      <c r="D162" s="30">
        <v>47331</v>
      </c>
      <c r="E162" s="41">
        <f t="shared" si="38"/>
        <v>130.90025672689293</v>
      </c>
      <c r="G162" s="32">
        <f t="shared" si="47"/>
        <v>1.4000000000000282E-3</v>
      </c>
      <c r="H162" s="32">
        <f t="shared" si="35"/>
        <v>1.6929965585859331E-2</v>
      </c>
      <c r="I162" s="32"/>
      <c r="J162" s="42">
        <v>1.4E-3</v>
      </c>
      <c r="L162" s="30">
        <f t="shared" si="41"/>
        <v>47239</v>
      </c>
      <c r="M162" s="30">
        <f t="shared" si="42"/>
        <v>47270</v>
      </c>
      <c r="N162" s="33">
        <f t="shared" si="45"/>
        <v>130.35201145128426</v>
      </c>
      <c r="O162" s="33">
        <f t="shared" si="45"/>
        <v>130.53450426731607</v>
      </c>
      <c r="P162" s="34">
        <f t="shared" si="50"/>
        <v>130.35201145128426</v>
      </c>
      <c r="Q162" s="34">
        <f t="shared" si="50"/>
        <v>130.35789831631755</v>
      </c>
      <c r="R162" s="34">
        <f t="shared" si="50"/>
        <v>130.36378518135083</v>
      </c>
      <c r="S162" s="34">
        <f t="shared" si="50"/>
        <v>130.3696720463841</v>
      </c>
      <c r="T162" s="34">
        <f t="shared" si="50"/>
        <v>130.37555891141739</v>
      </c>
      <c r="U162" s="34">
        <f t="shared" si="50"/>
        <v>130.38144577645068</v>
      </c>
      <c r="V162" s="34">
        <f t="shared" si="50"/>
        <v>130.38733264148397</v>
      </c>
      <c r="W162" s="34">
        <f t="shared" si="50"/>
        <v>130.39321950651726</v>
      </c>
      <c r="X162" s="34">
        <f t="shared" si="50"/>
        <v>130.39910637155052</v>
      </c>
      <c r="Y162" s="34">
        <f t="shared" si="50"/>
        <v>130.40499323658381</v>
      </c>
      <c r="Z162" s="34">
        <f t="shared" si="50"/>
        <v>130.4108801016171</v>
      </c>
      <c r="AA162" s="34">
        <f t="shared" si="50"/>
        <v>130.41676696665039</v>
      </c>
      <c r="AB162" s="34">
        <f t="shared" si="50"/>
        <v>130.42265383168368</v>
      </c>
      <c r="AC162" s="34">
        <f t="shared" si="50"/>
        <v>130.42854069671694</v>
      </c>
      <c r="AD162" s="34">
        <f t="shared" si="50"/>
        <v>130.43442756175023</v>
      </c>
      <c r="AE162" s="34">
        <f t="shared" si="50"/>
        <v>130.44031442678352</v>
      </c>
      <c r="AF162" s="34">
        <f t="shared" si="49"/>
        <v>130.44620129181681</v>
      </c>
      <c r="AG162" s="34">
        <f t="shared" si="49"/>
        <v>130.4520881568501</v>
      </c>
      <c r="AH162" s="34">
        <f t="shared" si="49"/>
        <v>130.45797502188339</v>
      </c>
      <c r="AI162" s="34">
        <f t="shared" si="49"/>
        <v>130.46386188691665</v>
      </c>
      <c r="AJ162" s="34">
        <f t="shared" si="49"/>
        <v>130.46974875194994</v>
      </c>
      <c r="AK162" s="34">
        <f t="shared" si="49"/>
        <v>130.47563561698323</v>
      </c>
      <c r="AL162" s="34">
        <f t="shared" si="49"/>
        <v>130.48152248201652</v>
      </c>
      <c r="AM162" s="34">
        <f t="shared" si="49"/>
        <v>130.48740934704981</v>
      </c>
      <c r="AN162" s="34">
        <f t="shared" si="49"/>
        <v>130.49329621208307</v>
      </c>
      <c r="AO162" s="34">
        <f t="shared" si="49"/>
        <v>130.49918307711636</v>
      </c>
      <c r="AP162" s="34">
        <f t="shared" si="49"/>
        <v>130.50506994214965</v>
      </c>
      <c r="AQ162" s="34">
        <f t="shared" si="49"/>
        <v>130.51095680718294</v>
      </c>
      <c r="AR162" s="34">
        <f t="shared" si="49"/>
        <v>130.51684367221623</v>
      </c>
      <c r="AS162" s="34">
        <f t="shared" si="49"/>
        <v>130.52273053724949</v>
      </c>
      <c r="AT162" s="34">
        <f t="shared" si="49"/>
        <v>130.52861740228278</v>
      </c>
    </row>
    <row r="163" spans="1:46" x14ac:dyDescent="0.75">
      <c r="A163" s="17">
        <f t="shared" si="43"/>
        <v>9</v>
      </c>
      <c r="B163" s="17">
        <f t="shared" si="48"/>
        <v>2029</v>
      </c>
      <c r="C163" s="29">
        <v>30</v>
      </c>
      <c r="D163" s="30">
        <v>47362</v>
      </c>
      <c r="E163" s="41">
        <f t="shared" si="38"/>
        <v>131.08351708631059</v>
      </c>
      <c r="G163" s="32">
        <f t="shared" si="47"/>
        <v>1.4000000000000674E-3</v>
      </c>
      <c r="H163" s="32">
        <f t="shared" si="35"/>
        <v>1.6929965585859394E-2</v>
      </c>
      <c r="I163" s="32"/>
      <c r="J163" s="42">
        <v>1.4E-3</v>
      </c>
      <c r="L163" s="30">
        <f t="shared" si="41"/>
        <v>47270</v>
      </c>
      <c r="M163" s="30">
        <f t="shared" si="42"/>
        <v>47300</v>
      </c>
      <c r="N163" s="33">
        <f t="shared" si="45"/>
        <v>130.53450426731607</v>
      </c>
      <c r="O163" s="33">
        <f t="shared" si="45"/>
        <v>130.71725257329032</v>
      </c>
      <c r="P163" s="34">
        <f t="shared" si="50"/>
        <v>130.53450426731607</v>
      </c>
      <c r="Q163" s="34">
        <f t="shared" si="50"/>
        <v>130.54059587751522</v>
      </c>
      <c r="R163" s="34">
        <f t="shared" si="50"/>
        <v>130.54668748771434</v>
      </c>
      <c r="S163" s="34">
        <f t="shared" si="50"/>
        <v>130.55277909791349</v>
      </c>
      <c r="T163" s="34">
        <f t="shared" si="50"/>
        <v>130.55887070811264</v>
      </c>
      <c r="U163" s="34">
        <f t="shared" si="50"/>
        <v>130.56496231831179</v>
      </c>
      <c r="V163" s="34">
        <f t="shared" si="50"/>
        <v>130.57105392851091</v>
      </c>
      <c r="W163" s="34">
        <f t="shared" si="50"/>
        <v>130.57714553871006</v>
      </c>
      <c r="X163" s="34">
        <f t="shared" si="50"/>
        <v>130.58323714890921</v>
      </c>
      <c r="Y163" s="34">
        <f t="shared" si="50"/>
        <v>130.58932875910835</v>
      </c>
      <c r="Z163" s="34">
        <f t="shared" si="50"/>
        <v>130.59542036930748</v>
      </c>
      <c r="AA163" s="34">
        <f t="shared" si="50"/>
        <v>130.60151197950663</v>
      </c>
      <c r="AB163" s="34">
        <f t="shared" si="50"/>
        <v>130.60760358970577</v>
      </c>
      <c r="AC163" s="34">
        <f t="shared" si="50"/>
        <v>130.61369519990492</v>
      </c>
      <c r="AD163" s="34">
        <f t="shared" si="50"/>
        <v>130.61978681010405</v>
      </c>
      <c r="AE163" s="34">
        <f t="shared" si="50"/>
        <v>130.6258784203032</v>
      </c>
      <c r="AF163" s="34">
        <f t="shared" si="49"/>
        <v>130.63197003050234</v>
      </c>
      <c r="AG163" s="34">
        <f t="shared" si="49"/>
        <v>130.63806164070147</v>
      </c>
      <c r="AH163" s="34">
        <f t="shared" si="49"/>
        <v>130.64415325090062</v>
      </c>
      <c r="AI163" s="34">
        <f t="shared" si="49"/>
        <v>130.65024486109976</v>
      </c>
      <c r="AJ163" s="34">
        <f t="shared" si="49"/>
        <v>130.65633647129891</v>
      </c>
      <c r="AK163" s="34">
        <f t="shared" si="49"/>
        <v>130.66242808149804</v>
      </c>
      <c r="AL163" s="34">
        <f t="shared" si="49"/>
        <v>130.66851969169718</v>
      </c>
      <c r="AM163" s="34">
        <f t="shared" si="49"/>
        <v>130.67461130189633</v>
      </c>
      <c r="AN163" s="34">
        <f t="shared" si="49"/>
        <v>130.68070291209548</v>
      </c>
      <c r="AO163" s="34">
        <f t="shared" si="49"/>
        <v>130.6867945222946</v>
      </c>
      <c r="AP163" s="34">
        <f t="shared" si="49"/>
        <v>130.69288613249375</v>
      </c>
      <c r="AQ163" s="34">
        <f t="shared" si="49"/>
        <v>130.6989777426929</v>
      </c>
      <c r="AR163" s="34">
        <f t="shared" si="49"/>
        <v>130.70506935289205</v>
      </c>
      <c r="AS163" s="34">
        <f t="shared" si="49"/>
        <v>130.71116096309117</v>
      </c>
      <c r="AT163" s="34">
        <f t="shared" si="49"/>
        <v>130.71725257329032</v>
      </c>
    </row>
    <row r="164" spans="1:46" x14ac:dyDescent="0.75">
      <c r="A164" s="17">
        <f t="shared" si="43"/>
        <v>10</v>
      </c>
      <c r="B164" s="17">
        <f t="shared" si="48"/>
        <v>2029</v>
      </c>
      <c r="C164" s="29">
        <v>31</v>
      </c>
      <c r="D164" s="30">
        <v>47392</v>
      </c>
      <c r="E164" s="41">
        <f t="shared" si="38"/>
        <v>131.26703401023144</v>
      </c>
      <c r="G164" s="32">
        <f t="shared" si="47"/>
        <v>1.4000000000001026E-3</v>
      </c>
      <c r="H164" s="32">
        <f t="shared" ref="H164:H227" si="51">(E164-E152)/E152</f>
        <v>1.6929965585859446E-2</v>
      </c>
      <c r="I164" s="32"/>
      <c r="J164" s="42">
        <v>1.4E-3</v>
      </c>
      <c r="L164" s="30">
        <f t="shared" si="41"/>
        <v>47300</v>
      </c>
      <c r="M164" s="30">
        <f t="shared" si="42"/>
        <v>47331</v>
      </c>
      <c r="N164" s="33">
        <f t="shared" si="45"/>
        <v>130.71725257329032</v>
      </c>
      <c r="O164" s="33">
        <f t="shared" si="45"/>
        <v>130.90025672689293</v>
      </c>
      <c r="P164" s="34">
        <f t="shared" si="50"/>
        <v>130.71725257329032</v>
      </c>
      <c r="Q164" s="34">
        <f t="shared" si="50"/>
        <v>130.72315593308394</v>
      </c>
      <c r="R164" s="34">
        <f t="shared" si="50"/>
        <v>130.72905929287759</v>
      </c>
      <c r="S164" s="34">
        <f t="shared" si="50"/>
        <v>130.73496265267121</v>
      </c>
      <c r="T164" s="34">
        <f t="shared" si="50"/>
        <v>130.74086601246486</v>
      </c>
      <c r="U164" s="34">
        <f t="shared" si="50"/>
        <v>130.74676937225848</v>
      </c>
      <c r="V164" s="34">
        <f t="shared" si="50"/>
        <v>130.75267273205213</v>
      </c>
      <c r="W164" s="34">
        <f t="shared" si="50"/>
        <v>130.75857609184575</v>
      </c>
      <c r="X164" s="34">
        <f t="shared" si="50"/>
        <v>130.76447945163937</v>
      </c>
      <c r="Y164" s="34">
        <f t="shared" si="50"/>
        <v>130.77038281143302</v>
      </c>
      <c r="Z164" s="34">
        <f t="shared" si="50"/>
        <v>130.77628617122664</v>
      </c>
      <c r="AA164" s="34">
        <f t="shared" si="50"/>
        <v>130.78218953102029</v>
      </c>
      <c r="AB164" s="34">
        <f t="shared" si="50"/>
        <v>130.78809289081391</v>
      </c>
      <c r="AC164" s="34">
        <f t="shared" si="50"/>
        <v>130.79399625060753</v>
      </c>
      <c r="AD164" s="34">
        <f t="shared" si="50"/>
        <v>130.79989961040118</v>
      </c>
      <c r="AE164" s="34">
        <f t="shared" si="50"/>
        <v>130.8058029701948</v>
      </c>
      <c r="AF164" s="34">
        <f t="shared" si="49"/>
        <v>130.81170632998845</v>
      </c>
      <c r="AG164" s="34">
        <f t="shared" si="49"/>
        <v>130.81760968978207</v>
      </c>
      <c r="AH164" s="34">
        <f t="shared" si="49"/>
        <v>130.82351304957572</v>
      </c>
      <c r="AI164" s="34">
        <f t="shared" si="49"/>
        <v>130.82941640936934</v>
      </c>
      <c r="AJ164" s="34">
        <f t="shared" si="49"/>
        <v>130.83531976916296</v>
      </c>
      <c r="AK164" s="34">
        <f t="shared" si="49"/>
        <v>130.84122312895661</v>
      </c>
      <c r="AL164" s="34">
        <f t="shared" si="49"/>
        <v>130.84712648875023</v>
      </c>
      <c r="AM164" s="34">
        <f t="shared" si="49"/>
        <v>130.85302984854388</v>
      </c>
      <c r="AN164" s="34">
        <f t="shared" si="49"/>
        <v>130.8589332083375</v>
      </c>
      <c r="AO164" s="34">
        <f t="shared" si="49"/>
        <v>130.86483656813112</v>
      </c>
      <c r="AP164" s="34">
        <f t="shared" si="49"/>
        <v>130.87073992792477</v>
      </c>
      <c r="AQ164" s="34">
        <f t="shared" si="49"/>
        <v>130.87664328771839</v>
      </c>
      <c r="AR164" s="34">
        <f t="shared" si="49"/>
        <v>130.88254664751204</v>
      </c>
      <c r="AS164" s="34">
        <f t="shared" si="49"/>
        <v>130.88845000730566</v>
      </c>
      <c r="AT164" s="34">
        <f t="shared" si="49"/>
        <v>130.89435336709931</v>
      </c>
    </row>
    <row r="165" spans="1:46" x14ac:dyDescent="0.75">
      <c r="A165" s="17">
        <f t="shared" si="43"/>
        <v>11</v>
      </c>
      <c r="B165" s="17">
        <f t="shared" si="48"/>
        <v>2029</v>
      </c>
      <c r="C165" s="29">
        <v>30</v>
      </c>
      <c r="D165" s="30">
        <v>47423</v>
      </c>
      <c r="E165" s="41">
        <f t="shared" si="38"/>
        <v>131.45080785784577</v>
      </c>
      <c r="G165" s="32">
        <f t="shared" si="47"/>
        <v>1.4000000000000676E-3</v>
      </c>
      <c r="H165" s="32">
        <f t="shared" si="51"/>
        <v>1.6929965585859501E-2</v>
      </c>
      <c r="I165" s="32"/>
      <c r="J165" s="42">
        <v>1.4E-3</v>
      </c>
      <c r="L165" s="30">
        <f t="shared" si="41"/>
        <v>47331</v>
      </c>
      <c r="M165" s="30">
        <f t="shared" si="42"/>
        <v>47362</v>
      </c>
      <c r="N165" s="33">
        <f t="shared" si="45"/>
        <v>130.90025672689293</v>
      </c>
      <c r="O165" s="33">
        <f t="shared" si="45"/>
        <v>131.08351708631059</v>
      </c>
      <c r="P165" s="34">
        <f t="shared" si="50"/>
        <v>130.90025672689293</v>
      </c>
      <c r="Q165" s="34">
        <f t="shared" si="50"/>
        <v>130.90636540554019</v>
      </c>
      <c r="R165" s="34">
        <f t="shared" si="50"/>
        <v>130.91247408418744</v>
      </c>
      <c r="S165" s="34">
        <f t="shared" si="50"/>
        <v>130.91858276283469</v>
      </c>
      <c r="T165" s="34">
        <f t="shared" si="50"/>
        <v>130.92469144148197</v>
      </c>
      <c r="U165" s="34">
        <f t="shared" si="50"/>
        <v>130.93080012012922</v>
      </c>
      <c r="V165" s="34">
        <f t="shared" si="50"/>
        <v>130.93690879877647</v>
      </c>
      <c r="W165" s="34">
        <f t="shared" si="50"/>
        <v>130.94301747742372</v>
      </c>
      <c r="X165" s="34">
        <f t="shared" si="50"/>
        <v>130.94912615607097</v>
      </c>
      <c r="Y165" s="34">
        <f t="shared" si="50"/>
        <v>130.95523483471823</v>
      </c>
      <c r="Z165" s="34">
        <f t="shared" si="50"/>
        <v>130.96134351336548</v>
      </c>
      <c r="AA165" s="34">
        <f t="shared" si="50"/>
        <v>130.96745219201273</v>
      </c>
      <c r="AB165" s="34">
        <f t="shared" si="50"/>
        <v>130.97356087066001</v>
      </c>
      <c r="AC165" s="34">
        <f t="shared" si="50"/>
        <v>130.97966954930726</v>
      </c>
      <c r="AD165" s="34">
        <f t="shared" si="50"/>
        <v>130.98577822795451</v>
      </c>
      <c r="AE165" s="34">
        <f t="shared" si="50"/>
        <v>130.99188690660176</v>
      </c>
      <c r="AF165" s="34">
        <f t="shared" si="49"/>
        <v>130.99799558524901</v>
      </c>
      <c r="AG165" s="34">
        <f t="shared" si="49"/>
        <v>131.00410426389627</v>
      </c>
      <c r="AH165" s="34">
        <f t="shared" si="49"/>
        <v>131.01021294254352</v>
      </c>
      <c r="AI165" s="34">
        <f t="shared" si="49"/>
        <v>131.0163216211908</v>
      </c>
      <c r="AJ165" s="34">
        <f t="shared" si="49"/>
        <v>131.02243029983805</v>
      </c>
      <c r="AK165" s="34">
        <f t="shared" si="49"/>
        <v>131.0285389784853</v>
      </c>
      <c r="AL165" s="34">
        <f t="shared" si="49"/>
        <v>131.03464765713255</v>
      </c>
      <c r="AM165" s="34">
        <f t="shared" si="49"/>
        <v>131.0407563357798</v>
      </c>
      <c r="AN165" s="34">
        <f t="shared" si="49"/>
        <v>131.04686501442706</v>
      </c>
      <c r="AO165" s="34">
        <f t="shared" si="49"/>
        <v>131.05297369307431</v>
      </c>
      <c r="AP165" s="34">
        <f t="shared" si="49"/>
        <v>131.05908237172156</v>
      </c>
      <c r="AQ165" s="34">
        <f t="shared" si="49"/>
        <v>131.06519105036884</v>
      </c>
      <c r="AR165" s="34">
        <f t="shared" si="49"/>
        <v>131.07129972901609</v>
      </c>
      <c r="AS165" s="34">
        <f t="shared" si="49"/>
        <v>131.07740840766334</v>
      </c>
      <c r="AT165" s="34">
        <f t="shared" si="49"/>
        <v>131.08351708631059</v>
      </c>
    </row>
    <row r="166" spans="1:46" x14ac:dyDescent="0.75">
      <c r="A166" s="17">
        <f t="shared" si="43"/>
        <v>12</v>
      </c>
      <c r="B166" s="17">
        <f t="shared" si="48"/>
        <v>2029</v>
      </c>
      <c r="C166" s="29">
        <v>31</v>
      </c>
      <c r="D166" s="30">
        <v>47453</v>
      </c>
      <c r="E166" s="41">
        <f t="shared" ref="E166:E229" si="52">E165*(1+J166)</f>
        <v>131.63483898884678</v>
      </c>
      <c r="G166" s="32">
        <f t="shared" si="47"/>
        <v>1.4000000000001709E-3</v>
      </c>
      <c r="H166" s="32">
        <f t="shared" si="51"/>
        <v>1.6929965585859665E-2</v>
      </c>
      <c r="I166" s="32">
        <f>AVERAGE(H155:H166)</f>
        <v>1.692996558585939E-2</v>
      </c>
      <c r="J166" s="42">
        <v>1.4E-3</v>
      </c>
      <c r="L166" s="30">
        <f t="shared" si="41"/>
        <v>47362</v>
      </c>
      <c r="M166" s="30">
        <f t="shared" si="42"/>
        <v>47392</v>
      </c>
      <c r="N166" s="33">
        <f t="shared" si="45"/>
        <v>131.08351708631059</v>
      </c>
      <c r="O166" s="33">
        <f t="shared" si="45"/>
        <v>131.26703401023144</v>
      </c>
      <c r="P166" s="34">
        <f t="shared" si="50"/>
        <v>131.08351708631059</v>
      </c>
      <c r="Q166" s="34">
        <f t="shared" si="50"/>
        <v>131.08943698708222</v>
      </c>
      <c r="R166" s="34">
        <f t="shared" si="50"/>
        <v>131.09535688785388</v>
      </c>
      <c r="S166" s="34">
        <f t="shared" si="50"/>
        <v>131.10127678862551</v>
      </c>
      <c r="T166" s="34">
        <f t="shared" si="50"/>
        <v>131.10719668939714</v>
      </c>
      <c r="U166" s="34">
        <f t="shared" si="50"/>
        <v>131.1131165901688</v>
      </c>
      <c r="V166" s="34">
        <f t="shared" si="50"/>
        <v>131.11903649094043</v>
      </c>
      <c r="W166" s="34">
        <f t="shared" si="50"/>
        <v>131.12495639171206</v>
      </c>
      <c r="X166" s="34">
        <f t="shared" si="50"/>
        <v>131.13087629248372</v>
      </c>
      <c r="Y166" s="34">
        <f t="shared" si="50"/>
        <v>131.13679619325535</v>
      </c>
      <c r="Z166" s="34">
        <f t="shared" si="50"/>
        <v>131.14271609402701</v>
      </c>
      <c r="AA166" s="34">
        <f t="shared" si="50"/>
        <v>131.14863599479864</v>
      </c>
      <c r="AB166" s="34">
        <f t="shared" si="50"/>
        <v>131.15455589557027</v>
      </c>
      <c r="AC166" s="34">
        <f t="shared" si="50"/>
        <v>131.16047579634193</v>
      </c>
      <c r="AD166" s="34">
        <f t="shared" si="50"/>
        <v>131.16639569711356</v>
      </c>
      <c r="AE166" s="34">
        <f t="shared" si="50"/>
        <v>131.17231559788519</v>
      </c>
      <c r="AF166" s="34">
        <f t="shared" si="49"/>
        <v>131.17823549865685</v>
      </c>
      <c r="AG166" s="34">
        <f t="shared" si="49"/>
        <v>131.18415539942848</v>
      </c>
      <c r="AH166" s="34">
        <f t="shared" si="49"/>
        <v>131.19007530020011</v>
      </c>
      <c r="AI166" s="34">
        <f t="shared" si="49"/>
        <v>131.19599520097177</v>
      </c>
      <c r="AJ166" s="34">
        <f t="shared" si="49"/>
        <v>131.2019151017434</v>
      </c>
      <c r="AK166" s="34">
        <f t="shared" si="49"/>
        <v>131.20783500251503</v>
      </c>
      <c r="AL166" s="34">
        <f t="shared" si="49"/>
        <v>131.21375490328668</v>
      </c>
      <c r="AM166" s="34">
        <f t="shared" si="49"/>
        <v>131.21967480405831</v>
      </c>
      <c r="AN166" s="34">
        <f t="shared" si="49"/>
        <v>131.22559470482997</v>
      </c>
      <c r="AO166" s="34">
        <f t="shared" si="49"/>
        <v>131.2315146056016</v>
      </c>
      <c r="AP166" s="34">
        <f t="shared" si="49"/>
        <v>131.23743450637323</v>
      </c>
      <c r="AQ166" s="34">
        <f t="shared" si="49"/>
        <v>131.24335440714489</v>
      </c>
      <c r="AR166" s="34">
        <f t="shared" si="49"/>
        <v>131.24927430791652</v>
      </c>
      <c r="AS166" s="34">
        <f t="shared" si="49"/>
        <v>131.25519420868815</v>
      </c>
      <c r="AT166" s="34">
        <f t="shared" si="49"/>
        <v>131.26111410945981</v>
      </c>
    </row>
    <row r="167" spans="1:46" x14ac:dyDescent="0.75">
      <c r="A167" s="17">
        <f t="shared" si="43"/>
        <v>1</v>
      </c>
      <c r="B167" s="23">
        <f t="shared" si="48"/>
        <v>2030</v>
      </c>
      <c r="C167" s="24">
        <v>31</v>
      </c>
      <c r="D167" s="25">
        <v>47484</v>
      </c>
      <c r="E167" s="27">
        <f t="shared" si="52"/>
        <v>131.81912776343117</v>
      </c>
      <c r="G167" s="35">
        <f t="shared" si="47"/>
        <v>1.4000000000000206E-3</v>
      </c>
      <c r="H167" s="35">
        <f t="shared" si="51"/>
        <v>1.6929965585859613E-2</v>
      </c>
      <c r="I167" s="35"/>
      <c r="J167" s="42">
        <v>1.4E-3</v>
      </c>
      <c r="L167" s="25">
        <f t="shared" si="41"/>
        <v>47392</v>
      </c>
      <c r="M167" s="25">
        <f t="shared" si="42"/>
        <v>47423</v>
      </c>
      <c r="N167" s="27">
        <f t="shared" si="45"/>
        <v>131.26703401023144</v>
      </c>
      <c r="O167" s="27">
        <f t="shared" si="45"/>
        <v>131.45080785784577</v>
      </c>
      <c r="P167" s="28">
        <f t="shared" si="50"/>
        <v>131.26703401023144</v>
      </c>
      <c r="Q167" s="28">
        <f t="shared" si="50"/>
        <v>131.27296219886415</v>
      </c>
      <c r="R167" s="28">
        <f t="shared" si="50"/>
        <v>131.27889038749689</v>
      </c>
      <c r="S167" s="28">
        <f t="shared" si="50"/>
        <v>131.2848185761296</v>
      </c>
      <c r="T167" s="28">
        <f t="shared" si="50"/>
        <v>131.29074676476233</v>
      </c>
      <c r="U167" s="28">
        <f t="shared" si="50"/>
        <v>131.29667495339504</v>
      </c>
      <c r="V167" s="28">
        <f t="shared" si="50"/>
        <v>131.30260314202778</v>
      </c>
      <c r="W167" s="28">
        <f t="shared" si="50"/>
        <v>131.30853133066049</v>
      </c>
      <c r="X167" s="28">
        <f t="shared" si="50"/>
        <v>131.31445951929319</v>
      </c>
      <c r="Y167" s="28">
        <f t="shared" si="50"/>
        <v>131.32038770792593</v>
      </c>
      <c r="Z167" s="28">
        <f t="shared" si="50"/>
        <v>131.32631589655864</v>
      </c>
      <c r="AA167" s="28">
        <f t="shared" si="50"/>
        <v>131.33224408519138</v>
      </c>
      <c r="AB167" s="28">
        <f t="shared" si="50"/>
        <v>131.33817227382409</v>
      </c>
      <c r="AC167" s="28">
        <f t="shared" si="50"/>
        <v>131.34410046245679</v>
      </c>
      <c r="AD167" s="28">
        <f t="shared" si="50"/>
        <v>131.35002865108953</v>
      </c>
      <c r="AE167" s="28">
        <f t="shared" si="50"/>
        <v>131.35595683972224</v>
      </c>
      <c r="AF167" s="28">
        <f t="shared" si="49"/>
        <v>131.36188502835498</v>
      </c>
      <c r="AG167" s="28">
        <f t="shared" si="49"/>
        <v>131.36781321698768</v>
      </c>
      <c r="AH167" s="28">
        <f t="shared" si="49"/>
        <v>131.37374140562042</v>
      </c>
      <c r="AI167" s="28">
        <f t="shared" si="49"/>
        <v>131.37966959425313</v>
      </c>
      <c r="AJ167" s="28">
        <f t="shared" si="49"/>
        <v>131.38559778288584</v>
      </c>
      <c r="AK167" s="28">
        <f t="shared" si="49"/>
        <v>131.39152597151858</v>
      </c>
      <c r="AL167" s="28">
        <f t="shared" si="49"/>
        <v>131.39745416015128</v>
      </c>
      <c r="AM167" s="28">
        <f t="shared" si="49"/>
        <v>131.40338234878402</v>
      </c>
      <c r="AN167" s="28">
        <f t="shared" si="49"/>
        <v>131.40931053741673</v>
      </c>
      <c r="AO167" s="28">
        <f t="shared" si="49"/>
        <v>131.41523872604944</v>
      </c>
      <c r="AP167" s="28">
        <f t="shared" si="49"/>
        <v>131.42116691468217</v>
      </c>
      <c r="AQ167" s="28">
        <f t="shared" si="49"/>
        <v>131.42709510331488</v>
      </c>
      <c r="AR167" s="28">
        <f t="shared" si="49"/>
        <v>131.43302329194762</v>
      </c>
      <c r="AS167" s="28">
        <f t="shared" si="49"/>
        <v>131.43895148058033</v>
      </c>
      <c r="AT167" s="28">
        <f t="shared" si="49"/>
        <v>131.44487966921307</v>
      </c>
    </row>
    <row r="168" spans="1:46" x14ac:dyDescent="0.75">
      <c r="A168" s="17">
        <f t="shared" si="43"/>
        <v>2</v>
      </c>
      <c r="B168" s="17">
        <f t="shared" si="48"/>
        <v>2030</v>
      </c>
      <c r="C168" s="29">
        <v>28</v>
      </c>
      <c r="D168" s="30">
        <v>47515</v>
      </c>
      <c r="E168" s="41">
        <f t="shared" si="52"/>
        <v>132.00367454229999</v>
      </c>
      <c r="G168" s="32">
        <f t="shared" si="47"/>
        <v>1.4000000000001325E-3</v>
      </c>
      <c r="H168" s="32">
        <f t="shared" si="51"/>
        <v>1.6929965585859595E-2</v>
      </c>
      <c r="I168" s="32"/>
      <c r="J168" s="42">
        <v>1.4E-3</v>
      </c>
      <c r="L168" s="30">
        <f t="shared" si="41"/>
        <v>47423</v>
      </c>
      <c r="M168" s="30">
        <f t="shared" si="42"/>
        <v>47453</v>
      </c>
      <c r="N168" s="33">
        <f t="shared" si="45"/>
        <v>131.45080785784577</v>
      </c>
      <c r="O168" s="33">
        <f t="shared" si="45"/>
        <v>131.63483898884678</v>
      </c>
      <c r="P168" s="34">
        <f t="shared" si="50"/>
        <v>131.45080785784577</v>
      </c>
      <c r="Q168" s="34">
        <f t="shared" si="50"/>
        <v>131.45738039823866</v>
      </c>
      <c r="R168" s="34">
        <f t="shared" si="50"/>
        <v>131.46395293863156</v>
      </c>
      <c r="S168" s="34">
        <f t="shared" si="50"/>
        <v>131.47052547902445</v>
      </c>
      <c r="T168" s="34">
        <f t="shared" si="50"/>
        <v>131.47709801941735</v>
      </c>
      <c r="U168" s="34">
        <f t="shared" si="50"/>
        <v>131.48367055981024</v>
      </c>
      <c r="V168" s="34">
        <f t="shared" si="50"/>
        <v>131.49024310020314</v>
      </c>
      <c r="W168" s="34">
        <f t="shared" si="50"/>
        <v>131.49681564059603</v>
      </c>
      <c r="X168" s="34">
        <f t="shared" si="50"/>
        <v>131.50338818098891</v>
      </c>
      <c r="Y168" s="34">
        <f t="shared" si="50"/>
        <v>131.50996072138182</v>
      </c>
      <c r="Z168" s="34">
        <f t="shared" si="50"/>
        <v>131.5165332617747</v>
      </c>
      <c r="AA168" s="34">
        <f t="shared" si="50"/>
        <v>131.52310580216761</v>
      </c>
      <c r="AB168" s="34">
        <f t="shared" si="50"/>
        <v>131.52967834256049</v>
      </c>
      <c r="AC168" s="34">
        <f t="shared" si="50"/>
        <v>131.5362508829534</v>
      </c>
      <c r="AD168" s="34">
        <f t="shared" si="50"/>
        <v>131.54282342334628</v>
      </c>
      <c r="AE168" s="34">
        <f t="shared" si="50"/>
        <v>131.54939596373916</v>
      </c>
      <c r="AF168" s="34">
        <f t="shared" si="49"/>
        <v>131.55596850413207</v>
      </c>
      <c r="AG168" s="34">
        <f t="shared" si="49"/>
        <v>131.56254104452495</v>
      </c>
      <c r="AH168" s="34">
        <f t="shared" si="49"/>
        <v>131.56911358491786</v>
      </c>
      <c r="AI168" s="34">
        <f t="shared" si="49"/>
        <v>131.57568612531074</v>
      </c>
      <c r="AJ168" s="34">
        <f t="shared" si="49"/>
        <v>131.58225866570365</v>
      </c>
      <c r="AK168" s="34">
        <f t="shared" si="49"/>
        <v>131.58883120609653</v>
      </c>
      <c r="AL168" s="34">
        <f t="shared" si="49"/>
        <v>131.59540374648941</v>
      </c>
      <c r="AM168" s="34">
        <f t="shared" si="49"/>
        <v>131.60197628688232</v>
      </c>
      <c r="AN168" s="34">
        <f t="shared" si="49"/>
        <v>131.6085488272752</v>
      </c>
      <c r="AO168" s="34">
        <f t="shared" si="49"/>
        <v>131.61512136766811</v>
      </c>
      <c r="AP168" s="34">
        <f t="shared" si="49"/>
        <v>131.62169390806099</v>
      </c>
      <c r="AQ168" s="34">
        <f t="shared" si="49"/>
        <v>131.6282664484539</v>
      </c>
      <c r="AR168" s="34">
        <f t="shared" si="49"/>
        <v>131.63483898884678</v>
      </c>
      <c r="AS168" s="34">
        <f t="shared" si="49"/>
        <v>131.64141152923966</v>
      </c>
      <c r="AT168" s="34">
        <f t="shared" si="49"/>
        <v>131.64798406963257</v>
      </c>
    </row>
    <row r="169" spans="1:46" x14ac:dyDescent="0.75">
      <c r="A169" s="17">
        <f t="shared" si="43"/>
        <v>3</v>
      </c>
      <c r="B169" s="17">
        <f t="shared" si="48"/>
        <v>2030</v>
      </c>
      <c r="C169" s="29">
        <v>31</v>
      </c>
      <c r="D169" s="30">
        <v>47543</v>
      </c>
      <c r="E169" s="41">
        <f t="shared" si="52"/>
        <v>132.18847968665921</v>
      </c>
      <c r="G169" s="32">
        <f t="shared" si="47"/>
        <v>1.3999999999999768E-3</v>
      </c>
      <c r="H169" s="32">
        <f t="shared" si="51"/>
        <v>1.6929965585859477E-2</v>
      </c>
      <c r="I169" s="32"/>
      <c r="J169" s="42">
        <v>1.4E-3</v>
      </c>
      <c r="L169" s="30">
        <f t="shared" si="41"/>
        <v>47453</v>
      </c>
      <c r="M169" s="30">
        <f t="shared" si="42"/>
        <v>47484</v>
      </c>
      <c r="N169" s="33">
        <f t="shared" si="45"/>
        <v>131.63483898884678</v>
      </c>
      <c r="O169" s="33">
        <f t="shared" si="45"/>
        <v>131.81912776343117</v>
      </c>
      <c r="P169" s="34">
        <f t="shared" si="50"/>
        <v>131.63483898884678</v>
      </c>
      <c r="Q169" s="34">
        <f t="shared" si="50"/>
        <v>131.64078378802691</v>
      </c>
      <c r="R169" s="34">
        <f t="shared" si="50"/>
        <v>131.64672858720706</v>
      </c>
      <c r="S169" s="34">
        <f t="shared" si="50"/>
        <v>131.65267338638719</v>
      </c>
      <c r="T169" s="34">
        <f t="shared" si="50"/>
        <v>131.65861818556735</v>
      </c>
      <c r="U169" s="34">
        <f t="shared" si="50"/>
        <v>131.66456298474748</v>
      </c>
      <c r="V169" s="34">
        <f t="shared" si="50"/>
        <v>131.67050778392763</v>
      </c>
      <c r="W169" s="34">
        <f t="shared" si="50"/>
        <v>131.67645258310776</v>
      </c>
      <c r="X169" s="34">
        <f t="shared" si="50"/>
        <v>131.68239738228792</v>
      </c>
      <c r="Y169" s="34">
        <f t="shared" si="50"/>
        <v>131.68834218146804</v>
      </c>
      <c r="Z169" s="34">
        <f t="shared" si="50"/>
        <v>131.6942869806482</v>
      </c>
      <c r="AA169" s="34">
        <f t="shared" si="50"/>
        <v>131.70023177982833</v>
      </c>
      <c r="AB169" s="34">
        <f t="shared" si="50"/>
        <v>131.70617657900848</v>
      </c>
      <c r="AC169" s="34">
        <f t="shared" si="50"/>
        <v>131.71212137818861</v>
      </c>
      <c r="AD169" s="34">
        <f t="shared" si="50"/>
        <v>131.71806617736877</v>
      </c>
      <c r="AE169" s="34">
        <f t="shared" si="50"/>
        <v>131.7240109765489</v>
      </c>
      <c r="AF169" s="34">
        <f t="shared" si="49"/>
        <v>131.72995577572905</v>
      </c>
      <c r="AG169" s="34">
        <f t="shared" si="49"/>
        <v>131.73590057490918</v>
      </c>
      <c r="AH169" s="34">
        <f t="shared" si="49"/>
        <v>131.74184537408934</v>
      </c>
      <c r="AI169" s="34">
        <f t="shared" si="49"/>
        <v>131.74779017326946</v>
      </c>
      <c r="AJ169" s="34">
        <f t="shared" si="49"/>
        <v>131.75373497244962</v>
      </c>
      <c r="AK169" s="34">
        <f t="shared" si="49"/>
        <v>131.75967977162975</v>
      </c>
      <c r="AL169" s="34">
        <f t="shared" si="49"/>
        <v>131.7656245708099</v>
      </c>
      <c r="AM169" s="34">
        <f t="shared" si="49"/>
        <v>131.77156936999003</v>
      </c>
      <c r="AN169" s="34">
        <f t="shared" si="49"/>
        <v>131.77751416917019</v>
      </c>
      <c r="AO169" s="34">
        <f t="shared" si="49"/>
        <v>131.78345896835032</v>
      </c>
      <c r="AP169" s="34">
        <f t="shared" si="49"/>
        <v>131.78940376753047</v>
      </c>
      <c r="AQ169" s="34">
        <f t="shared" si="49"/>
        <v>131.7953485667106</v>
      </c>
      <c r="AR169" s="34">
        <f t="shared" si="49"/>
        <v>131.80129336589076</v>
      </c>
      <c r="AS169" s="34">
        <f t="shared" si="49"/>
        <v>131.80723816507088</v>
      </c>
      <c r="AT169" s="34">
        <f t="shared" si="49"/>
        <v>131.81318296425104</v>
      </c>
    </row>
    <row r="170" spans="1:46" x14ac:dyDescent="0.75">
      <c r="A170" s="17">
        <f t="shared" si="43"/>
        <v>4</v>
      </c>
      <c r="B170" s="17">
        <f t="shared" si="48"/>
        <v>2030</v>
      </c>
      <c r="C170" s="29">
        <v>30</v>
      </c>
      <c r="D170" s="30">
        <v>47574</v>
      </c>
      <c r="E170" s="41">
        <f t="shared" si="52"/>
        <v>132.37354355822055</v>
      </c>
      <c r="G170" s="32">
        <f t="shared" si="47"/>
        <v>1.4000000000001292E-3</v>
      </c>
      <c r="H170" s="32">
        <f t="shared" si="51"/>
        <v>1.6929965585859501E-2</v>
      </c>
      <c r="I170" s="32"/>
      <c r="J170" s="42">
        <v>1.4E-3</v>
      </c>
      <c r="L170" s="30">
        <f t="shared" si="41"/>
        <v>47484</v>
      </c>
      <c r="M170" s="30">
        <f t="shared" si="42"/>
        <v>47515</v>
      </c>
      <c r="N170" s="33">
        <f t="shared" si="45"/>
        <v>131.81912776343117</v>
      </c>
      <c r="O170" s="33">
        <f t="shared" si="45"/>
        <v>132.00367454229999</v>
      </c>
      <c r="P170" s="34">
        <f t="shared" si="50"/>
        <v>131.81912776343117</v>
      </c>
      <c r="Q170" s="34">
        <f t="shared" si="50"/>
        <v>131.8252793227268</v>
      </c>
      <c r="R170" s="34">
        <f t="shared" si="50"/>
        <v>131.83143088202243</v>
      </c>
      <c r="S170" s="34">
        <f t="shared" si="50"/>
        <v>131.83758244131806</v>
      </c>
      <c r="T170" s="34">
        <f t="shared" si="50"/>
        <v>131.84373400061367</v>
      </c>
      <c r="U170" s="34">
        <f t="shared" si="50"/>
        <v>131.8498855599093</v>
      </c>
      <c r="V170" s="34">
        <f t="shared" si="50"/>
        <v>131.85603711920493</v>
      </c>
      <c r="W170" s="34">
        <f t="shared" si="50"/>
        <v>131.86218867850056</v>
      </c>
      <c r="X170" s="34">
        <f t="shared" si="50"/>
        <v>131.86834023779619</v>
      </c>
      <c r="Y170" s="34">
        <f t="shared" si="50"/>
        <v>131.87449179709182</v>
      </c>
      <c r="Z170" s="34">
        <f t="shared" si="50"/>
        <v>131.88064335638745</v>
      </c>
      <c r="AA170" s="34">
        <f t="shared" si="50"/>
        <v>131.88679491568308</v>
      </c>
      <c r="AB170" s="34">
        <f t="shared" si="50"/>
        <v>131.89294647497869</v>
      </c>
      <c r="AC170" s="34">
        <f t="shared" si="50"/>
        <v>131.89909803427432</v>
      </c>
      <c r="AD170" s="34">
        <f t="shared" si="50"/>
        <v>131.90524959356995</v>
      </c>
      <c r="AE170" s="34">
        <f t="shared" ref="AE170:AT185" si="53">$N170+($O170-$N170)/$C170*(AE$7-1)</f>
        <v>131.91140115286558</v>
      </c>
      <c r="AF170" s="34">
        <f t="shared" si="53"/>
        <v>131.91755271216121</v>
      </c>
      <c r="AG170" s="34">
        <f t="shared" si="53"/>
        <v>131.92370427145684</v>
      </c>
      <c r="AH170" s="34">
        <f t="shared" si="53"/>
        <v>131.92985583075247</v>
      </c>
      <c r="AI170" s="34">
        <f t="shared" si="53"/>
        <v>131.93600739004808</v>
      </c>
      <c r="AJ170" s="34">
        <f t="shared" si="53"/>
        <v>131.94215894934371</v>
      </c>
      <c r="AK170" s="34">
        <f t="shared" si="53"/>
        <v>131.94831050863934</v>
      </c>
      <c r="AL170" s="34">
        <f t="shared" si="53"/>
        <v>131.95446206793497</v>
      </c>
      <c r="AM170" s="34">
        <f t="shared" si="53"/>
        <v>131.9606136272306</v>
      </c>
      <c r="AN170" s="34">
        <f t="shared" si="53"/>
        <v>131.96676518652623</v>
      </c>
      <c r="AO170" s="34">
        <f t="shared" si="53"/>
        <v>131.97291674582186</v>
      </c>
      <c r="AP170" s="34">
        <f t="shared" si="53"/>
        <v>131.97906830511749</v>
      </c>
      <c r="AQ170" s="34">
        <f t="shared" si="53"/>
        <v>131.9852198644131</v>
      </c>
      <c r="AR170" s="34">
        <f t="shared" si="53"/>
        <v>131.99137142370873</v>
      </c>
      <c r="AS170" s="34">
        <f t="shared" si="53"/>
        <v>131.99752298300436</v>
      </c>
      <c r="AT170" s="34">
        <f t="shared" si="53"/>
        <v>132.00367454229999</v>
      </c>
    </row>
    <row r="171" spans="1:46" x14ac:dyDescent="0.75">
      <c r="A171" s="17">
        <f t="shared" si="43"/>
        <v>5</v>
      </c>
      <c r="B171" s="17">
        <f t="shared" si="48"/>
        <v>2030</v>
      </c>
      <c r="C171" s="29">
        <v>31</v>
      </c>
      <c r="D171" s="30">
        <v>47604</v>
      </c>
      <c r="E171" s="41">
        <f t="shared" si="52"/>
        <v>132.55886651920207</v>
      </c>
      <c r="G171" s="32">
        <f t="shared" si="47"/>
        <v>1.4000000000001075E-3</v>
      </c>
      <c r="H171" s="32">
        <f t="shared" si="51"/>
        <v>1.6929965585859567E-2</v>
      </c>
      <c r="I171" s="32"/>
      <c r="J171" s="42">
        <v>1.4E-3</v>
      </c>
      <c r="L171" s="30">
        <f t="shared" si="41"/>
        <v>47515</v>
      </c>
      <c r="M171" s="30">
        <f t="shared" si="42"/>
        <v>47543</v>
      </c>
      <c r="N171" s="33">
        <f t="shared" si="45"/>
        <v>132.00367454229999</v>
      </c>
      <c r="O171" s="33">
        <f t="shared" si="45"/>
        <v>132.18847968665921</v>
      </c>
      <c r="P171" s="34">
        <f t="shared" ref="P171:AE186" si="54">$N171+($O171-$N171)/$C171*(P$7-1)</f>
        <v>132.00367454229999</v>
      </c>
      <c r="Q171" s="34">
        <f t="shared" si="54"/>
        <v>132.00963599856965</v>
      </c>
      <c r="R171" s="34">
        <f t="shared" si="54"/>
        <v>132.01559745483928</v>
      </c>
      <c r="S171" s="34">
        <f t="shared" si="54"/>
        <v>132.02155891110894</v>
      </c>
      <c r="T171" s="34">
        <f t="shared" si="54"/>
        <v>132.0275203673786</v>
      </c>
      <c r="U171" s="34">
        <f t="shared" si="54"/>
        <v>132.03348182364826</v>
      </c>
      <c r="V171" s="34">
        <f t="shared" si="54"/>
        <v>132.03944327991789</v>
      </c>
      <c r="W171" s="34">
        <f t="shared" si="54"/>
        <v>132.04540473618755</v>
      </c>
      <c r="X171" s="34">
        <f t="shared" si="54"/>
        <v>132.05136619245721</v>
      </c>
      <c r="Y171" s="34">
        <f t="shared" si="54"/>
        <v>132.05732764872687</v>
      </c>
      <c r="Z171" s="34">
        <f t="shared" si="54"/>
        <v>132.0632891049965</v>
      </c>
      <c r="AA171" s="34">
        <f t="shared" si="54"/>
        <v>132.06925056126616</v>
      </c>
      <c r="AB171" s="34">
        <f t="shared" si="54"/>
        <v>132.07521201753582</v>
      </c>
      <c r="AC171" s="34">
        <f t="shared" si="54"/>
        <v>132.08117347380548</v>
      </c>
      <c r="AD171" s="34">
        <f t="shared" si="54"/>
        <v>132.08713493007511</v>
      </c>
      <c r="AE171" s="34">
        <f t="shared" si="54"/>
        <v>132.09309638634477</v>
      </c>
      <c r="AF171" s="34">
        <f t="shared" si="53"/>
        <v>132.09905784261443</v>
      </c>
      <c r="AG171" s="34">
        <f t="shared" si="53"/>
        <v>132.10501929888409</v>
      </c>
      <c r="AH171" s="34">
        <f t="shared" si="53"/>
        <v>132.11098075515372</v>
      </c>
      <c r="AI171" s="34">
        <f t="shared" si="53"/>
        <v>132.11694221142338</v>
      </c>
      <c r="AJ171" s="34">
        <f t="shared" si="53"/>
        <v>132.12290366769304</v>
      </c>
      <c r="AK171" s="34">
        <f t="shared" si="53"/>
        <v>132.1288651239627</v>
      </c>
      <c r="AL171" s="34">
        <f t="shared" si="53"/>
        <v>132.13482658023233</v>
      </c>
      <c r="AM171" s="34">
        <f t="shared" si="53"/>
        <v>132.14078803650199</v>
      </c>
      <c r="AN171" s="34">
        <f t="shared" si="53"/>
        <v>132.14674949277165</v>
      </c>
      <c r="AO171" s="34">
        <f t="shared" si="53"/>
        <v>132.15271094904131</v>
      </c>
      <c r="AP171" s="34">
        <f t="shared" si="53"/>
        <v>132.15867240531094</v>
      </c>
      <c r="AQ171" s="34">
        <f t="shared" si="53"/>
        <v>132.1646338615806</v>
      </c>
      <c r="AR171" s="34">
        <f t="shared" si="53"/>
        <v>132.17059531785026</v>
      </c>
      <c r="AS171" s="34">
        <f t="shared" si="53"/>
        <v>132.17655677411992</v>
      </c>
      <c r="AT171" s="34">
        <f t="shared" si="53"/>
        <v>132.18251823038955</v>
      </c>
    </row>
    <row r="172" spans="1:46" x14ac:dyDescent="0.75">
      <c r="A172" s="17">
        <f t="shared" si="43"/>
        <v>6</v>
      </c>
      <c r="B172" s="17">
        <f t="shared" si="48"/>
        <v>2030</v>
      </c>
      <c r="C172" s="29">
        <v>30</v>
      </c>
      <c r="D172" s="30">
        <v>47635</v>
      </c>
      <c r="E172" s="41">
        <f t="shared" si="52"/>
        <v>132.74444893232896</v>
      </c>
      <c r="G172" s="32">
        <f t="shared" si="47"/>
        <v>1.4000000000000882E-3</v>
      </c>
      <c r="H172" s="32">
        <f t="shared" si="51"/>
        <v>1.6929965585859554E-2</v>
      </c>
      <c r="I172" s="32"/>
      <c r="J172" s="42">
        <v>1.4E-3</v>
      </c>
      <c r="L172" s="30">
        <f t="shared" si="41"/>
        <v>47543</v>
      </c>
      <c r="M172" s="30">
        <f t="shared" si="42"/>
        <v>47574</v>
      </c>
      <c r="N172" s="33">
        <f t="shared" si="45"/>
        <v>132.18847968665921</v>
      </c>
      <c r="O172" s="33">
        <f t="shared" si="45"/>
        <v>132.37354355822055</v>
      </c>
      <c r="P172" s="34">
        <f t="shared" si="54"/>
        <v>132.18847968665921</v>
      </c>
      <c r="Q172" s="34">
        <f t="shared" si="54"/>
        <v>132.19464848237791</v>
      </c>
      <c r="R172" s="34">
        <f t="shared" si="54"/>
        <v>132.20081727809662</v>
      </c>
      <c r="S172" s="34">
        <f t="shared" si="54"/>
        <v>132.20698607381533</v>
      </c>
      <c r="T172" s="34">
        <f t="shared" si="54"/>
        <v>132.21315486953407</v>
      </c>
      <c r="U172" s="34">
        <f t="shared" si="54"/>
        <v>132.21932366525277</v>
      </c>
      <c r="V172" s="34">
        <f t="shared" si="54"/>
        <v>132.22549246097148</v>
      </c>
      <c r="W172" s="34">
        <f t="shared" si="54"/>
        <v>132.23166125669019</v>
      </c>
      <c r="X172" s="34">
        <f t="shared" si="54"/>
        <v>132.2378300524089</v>
      </c>
      <c r="Y172" s="34">
        <f t="shared" si="54"/>
        <v>132.2439988481276</v>
      </c>
      <c r="Z172" s="34">
        <f t="shared" si="54"/>
        <v>132.25016764384631</v>
      </c>
      <c r="AA172" s="34">
        <f t="shared" si="54"/>
        <v>132.25633643956502</v>
      </c>
      <c r="AB172" s="34">
        <f t="shared" si="54"/>
        <v>132.26250523528375</v>
      </c>
      <c r="AC172" s="34">
        <f t="shared" si="54"/>
        <v>132.26867403100246</v>
      </c>
      <c r="AD172" s="34">
        <f t="shared" si="54"/>
        <v>132.27484282672117</v>
      </c>
      <c r="AE172" s="34">
        <f t="shared" si="54"/>
        <v>132.28101162243988</v>
      </c>
      <c r="AF172" s="34">
        <f t="shared" si="53"/>
        <v>132.28718041815858</v>
      </c>
      <c r="AG172" s="34">
        <f t="shared" si="53"/>
        <v>132.29334921387729</v>
      </c>
      <c r="AH172" s="34">
        <f t="shared" si="53"/>
        <v>132.299518009596</v>
      </c>
      <c r="AI172" s="34">
        <f t="shared" si="53"/>
        <v>132.30568680531474</v>
      </c>
      <c r="AJ172" s="34">
        <f t="shared" si="53"/>
        <v>132.31185560103344</v>
      </c>
      <c r="AK172" s="34">
        <f t="shared" si="53"/>
        <v>132.31802439675215</v>
      </c>
      <c r="AL172" s="34">
        <f t="shared" si="53"/>
        <v>132.32419319247086</v>
      </c>
      <c r="AM172" s="34">
        <f t="shared" si="53"/>
        <v>132.33036198818957</v>
      </c>
      <c r="AN172" s="34">
        <f t="shared" si="53"/>
        <v>132.33653078390827</v>
      </c>
      <c r="AO172" s="34">
        <f t="shared" si="53"/>
        <v>132.34269957962698</v>
      </c>
      <c r="AP172" s="34">
        <f t="shared" si="53"/>
        <v>132.34886837534569</v>
      </c>
      <c r="AQ172" s="34">
        <f t="shared" si="53"/>
        <v>132.35503717106442</v>
      </c>
      <c r="AR172" s="34">
        <f t="shared" si="53"/>
        <v>132.36120596678313</v>
      </c>
      <c r="AS172" s="34">
        <f t="shared" si="53"/>
        <v>132.36737476250184</v>
      </c>
      <c r="AT172" s="34">
        <f t="shared" si="53"/>
        <v>132.37354355822055</v>
      </c>
    </row>
    <row r="173" spans="1:46" x14ac:dyDescent="0.75">
      <c r="A173" s="17">
        <f t="shared" si="43"/>
        <v>7</v>
      </c>
      <c r="B173" s="17">
        <f t="shared" si="48"/>
        <v>2030</v>
      </c>
      <c r="C173" s="29">
        <v>31</v>
      </c>
      <c r="D173" s="30">
        <v>47665</v>
      </c>
      <c r="E173" s="41">
        <f t="shared" si="52"/>
        <v>132.93029116083423</v>
      </c>
      <c r="G173" s="32">
        <f t="shared" si="47"/>
        <v>1.4000000000000368E-3</v>
      </c>
      <c r="H173" s="32">
        <f t="shared" si="51"/>
        <v>1.6929965585859474E-2</v>
      </c>
      <c r="I173" s="32"/>
      <c r="J173" s="42">
        <v>1.4E-3</v>
      </c>
      <c r="L173" s="30">
        <f t="shared" si="41"/>
        <v>47574</v>
      </c>
      <c r="M173" s="30">
        <f t="shared" si="42"/>
        <v>47604</v>
      </c>
      <c r="N173" s="33">
        <f t="shared" si="45"/>
        <v>132.37354355822055</v>
      </c>
      <c r="O173" s="33">
        <f t="shared" si="45"/>
        <v>132.55886651920207</v>
      </c>
      <c r="P173" s="34">
        <f t="shared" si="54"/>
        <v>132.37354355822055</v>
      </c>
      <c r="Q173" s="34">
        <f t="shared" si="54"/>
        <v>132.37952171825222</v>
      </c>
      <c r="R173" s="34">
        <f t="shared" si="54"/>
        <v>132.38549987828387</v>
      </c>
      <c r="S173" s="34">
        <f t="shared" si="54"/>
        <v>132.39147803831554</v>
      </c>
      <c r="T173" s="34">
        <f t="shared" si="54"/>
        <v>132.39745619834719</v>
      </c>
      <c r="U173" s="34">
        <f t="shared" si="54"/>
        <v>132.40343435837886</v>
      </c>
      <c r="V173" s="34">
        <f t="shared" si="54"/>
        <v>132.40941251841051</v>
      </c>
      <c r="W173" s="34">
        <f t="shared" si="54"/>
        <v>132.41539067844218</v>
      </c>
      <c r="X173" s="34">
        <f t="shared" si="54"/>
        <v>132.42136883847385</v>
      </c>
      <c r="Y173" s="34">
        <f t="shared" si="54"/>
        <v>132.4273469985055</v>
      </c>
      <c r="Z173" s="34">
        <f t="shared" si="54"/>
        <v>132.43332515853717</v>
      </c>
      <c r="AA173" s="34">
        <f t="shared" si="54"/>
        <v>132.43930331856882</v>
      </c>
      <c r="AB173" s="34">
        <f t="shared" si="54"/>
        <v>132.44528147860049</v>
      </c>
      <c r="AC173" s="34">
        <f t="shared" si="54"/>
        <v>132.45125963863217</v>
      </c>
      <c r="AD173" s="34">
        <f t="shared" si="54"/>
        <v>132.45723779866381</v>
      </c>
      <c r="AE173" s="34">
        <f t="shared" si="54"/>
        <v>132.46321595869549</v>
      </c>
      <c r="AF173" s="34">
        <f t="shared" si="53"/>
        <v>132.46919411872713</v>
      </c>
      <c r="AG173" s="34">
        <f t="shared" si="53"/>
        <v>132.47517227875881</v>
      </c>
      <c r="AH173" s="34">
        <f t="shared" si="53"/>
        <v>132.48115043879045</v>
      </c>
      <c r="AI173" s="34">
        <f t="shared" si="53"/>
        <v>132.48712859882212</v>
      </c>
      <c r="AJ173" s="34">
        <f t="shared" si="53"/>
        <v>132.4931067588538</v>
      </c>
      <c r="AK173" s="34">
        <f t="shared" si="53"/>
        <v>132.49908491888544</v>
      </c>
      <c r="AL173" s="34">
        <f t="shared" si="53"/>
        <v>132.50506307891712</v>
      </c>
      <c r="AM173" s="34">
        <f t="shared" si="53"/>
        <v>132.51104123894876</v>
      </c>
      <c r="AN173" s="34">
        <f t="shared" si="53"/>
        <v>132.51701939898044</v>
      </c>
      <c r="AO173" s="34">
        <f t="shared" si="53"/>
        <v>132.52299755901211</v>
      </c>
      <c r="AP173" s="34">
        <f t="shared" si="53"/>
        <v>132.52897571904376</v>
      </c>
      <c r="AQ173" s="34">
        <f t="shared" si="53"/>
        <v>132.53495387907543</v>
      </c>
      <c r="AR173" s="34">
        <f t="shared" si="53"/>
        <v>132.54093203910708</v>
      </c>
      <c r="AS173" s="34">
        <f t="shared" si="53"/>
        <v>132.54691019913875</v>
      </c>
      <c r="AT173" s="34">
        <f t="shared" si="53"/>
        <v>132.5528883591704</v>
      </c>
    </row>
    <row r="174" spans="1:46" x14ac:dyDescent="0.75">
      <c r="A174" s="17">
        <f t="shared" si="43"/>
        <v>8</v>
      </c>
      <c r="B174" s="17">
        <f t="shared" si="48"/>
        <v>2030</v>
      </c>
      <c r="C174" s="29">
        <v>31</v>
      </c>
      <c r="D174" s="30">
        <v>47696</v>
      </c>
      <c r="E174" s="41">
        <f t="shared" si="52"/>
        <v>133.11639356845942</v>
      </c>
      <c r="G174" s="32">
        <f t="shared" si="47"/>
        <v>1.4000000000001297E-3</v>
      </c>
      <c r="H174" s="32">
        <f t="shared" si="51"/>
        <v>1.6929965585859578E-2</v>
      </c>
      <c r="I174" s="32"/>
      <c r="J174" s="42">
        <v>1.4E-3</v>
      </c>
      <c r="L174" s="30">
        <f t="shared" si="41"/>
        <v>47604</v>
      </c>
      <c r="M174" s="30">
        <f t="shared" si="42"/>
        <v>47635</v>
      </c>
      <c r="N174" s="33">
        <f t="shared" si="45"/>
        <v>132.55886651920207</v>
      </c>
      <c r="O174" s="33">
        <f t="shared" si="45"/>
        <v>132.74444893232896</v>
      </c>
      <c r="P174" s="34">
        <f t="shared" si="54"/>
        <v>132.55886651920207</v>
      </c>
      <c r="Q174" s="34">
        <f t="shared" si="54"/>
        <v>132.56485304865777</v>
      </c>
      <c r="R174" s="34">
        <f t="shared" si="54"/>
        <v>132.57083957811349</v>
      </c>
      <c r="S174" s="34">
        <f t="shared" si="54"/>
        <v>132.57682610756919</v>
      </c>
      <c r="T174" s="34">
        <f t="shared" si="54"/>
        <v>132.58281263702489</v>
      </c>
      <c r="U174" s="34">
        <f t="shared" si="54"/>
        <v>132.58879916648061</v>
      </c>
      <c r="V174" s="34">
        <f t="shared" si="54"/>
        <v>132.59478569593631</v>
      </c>
      <c r="W174" s="34">
        <f t="shared" si="54"/>
        <v>132.60077222539201</v>
      </c>
      <c r="X174" s="34">
        <f t="shared" si="54"/>
        <v>132.60675875484773</v>
      </c>
      <c r="Y174" s="34">
        <f t="shared" si="54"/>
        <v>132.61274528430343</v>
      </c>
      <c r="Z174" s="34">
        <f t="shared" si="54"/>
        <v>132.61873181375913</v>
      </c>
      <c r="AA174" s="34">
        <f t="shared" si="54"/>
        <v>132.62471834321485</v>
      </c>
      <c r="AB174" s="34">
        <f t="shared" si="54"/>
        <v>132.63070487267055</v>
      </c>
      <c r="AC174" s="34">
        <f t="shared" si="54"/>
        <v>132.63669140212625</v>
      </c>
      <c r="AD174" s="34">
        <f t="shared" si="54"/>
        <v>132.64267793158197</v>
      </c>
      <c r="AE174" s="34">
        <f t="shared" si="54"/>
        <v>132.64866446103767</v>
      </c>
      <c r="AF174" s="34">
        <f t="shared" si="53"/>
        <v>132.65465099049337</v>
      </c>
      <c r="AG174" s="34">
        <f t="shared" si="53"/>
        <v>132.66063751994906</v>
      </c>
      <c r="AH174" s="34">
        <f t="shared" si="53"/>
        <v>132.66662404940479</v>
      </c>
      <c r="AI174" s="34">
        <f t="shared" si="53"/>
        <v>132.67261057886049</v>
      </c>
      <c r="AJ174" s="34">
        <f t="shared" si="53"/>
        <v>132.67859710831618</v>
      </c>
      <c r="AK174" s="34">
        <f t="shared" si="53"/>
        <v>132.68458363777191</v>
      </c>
      <c r="AL174" s="34">
        <f t="shared" si="53"/>
        <v>132.69057016722761</v>
      </c>
      <c r="AM174" s="34">
        <f t="shared" si="53"/>
        <v>132.6965566966833</v>
      </c>
      <c r="AN174" s="34">
        <f t="shared" si="53"/>
        <v>132.70254322613903</v>
      </c>
      <c r="AO174" s="34">
        <f t="shared" si="53"/>
        <v>132.70852975559472</v>
      </c>
      <c r="AP174" s="34">
        <f t="shared" si="53"/>
        <v>132.71451628505042</v>
      </c>
      <c r="AQ174" s="34">
        <f t="shared" si="53"/>
        <v>132.72050281450615</v>
      </c>
      <c r="AR174" s="34">
        <f t="shared" si="53"/>
        <v>132.72648934396184</v>
      </c>
      <c r="AS174" s="34">
        <f t="shared" si="53"/>
        <v>132.73247587341754</v>
      </c>
      <c r="AT174" s="34">
        <f t="shared" si="53"/>
        <v>132.73846240287327</v>
      </c>
    </row>
    <row r="175" spans="1:46" x14ac:dyDescent="0.75">
      <c r="A175" s="17">
        <f t="shared" si="43"/>
        <v>9</v>
      </c>
      <c r="B175" s="17">
        <f t="shared" si="48"/>
        <v>2030</v>
      </c>
      <c r="C175" s="29">
        <v>30</v>
      </c>
      <c r="D175" s="30">
        <v>47727</v>
      </c>
      <c r="E175" s="41">
        <f t="shared" si="52"/>
        <v>133.30275651945527</v>
      </c>
      <c r="G175" s="32">
        <f t="shared" si="47"/>
        <v>1.4000000000001045E-3</v>
      </c>
      <c r="H175" s="32">
        <f t="shared" si="51"/>
        <v>1.6929965585859616E-2</v>
      </c>
      <c r="I175" s="32"/>
      <c r="J175" s="42">
        <v>1.4E-3</v>
      </c>
      <c r="L175" s="30">
        <f t="shared" si="41"/>
        <v>47635</v>
      </c>
      <c r="M175" s="30">
        <f t="shared" si="42"/>
        <v>47665</v>
      </c>
      <c r="N175" s="33">
        <f t="shared" si="45"/>
        <v>132.74444893232896</v>
      </c>
      <c r="O175" s="33">
        <f t="shared" si="45"/>
        <v>132.93029116083423</v>
      </c>
      <c r="P175" s="34">
        <f t="shared" si="54"/>
        <v>132.74444893232896</v>
      </c>
      <c r="Q175" s="34">
        <f t="shared" si="54"/>
        <v>132.75064367327914</v>
      </c>
      <c r="R175" s="34">
        <f t="shared" si="54"/>
        <v>132.75683841422932</v>
      </c>
      <c r="S175" s="34">
        <f t="shared" si="54"/>
        <v>132.7630331551795</v>
      </c>
      <c r="T175" s="34">
        <f t="shared" si="54"/>
        <v>132.76922789612968</v>
      </c>
      <c r="U175" s="34">
        <f t="shared" si="54"/>
        <v>132.77542263707983</v>
      </c>
      <c r="V175" s="34">
        <f t="shared" si="54"/>
        <v>132.78161737803001</v>
      </c>
      <c r="W175" s="34">
        <f t="shared" si="54"/>
        <v>132.78781211898018</v>
      </c>
      <c r="X175" s="34">
        <f t="shared" si="54"/>
        <v>132.79400685993036</v>
      </c>
      <c r="Y175" s="34">
        <f t="shared" si="54"/>
        <v>132.80020160088054</v>
      </c>
      <c r="Z175" s="34">
        <f t="shared" si="54"/>
        <v>132.80639634183072</v>
      </c>
      <c r="AA175" s="34">
        <f t="shared" si="54"/>
        <v>132.8125910827809</v>
      </c>
      <c r="AB175" s="34">
        <f t="shared" si="54"/>
        <v>132.81878582373108</v>
      </c>
      <c r="AC175" s="34">
        <f t="shared" si="54"/>
        <v>132.82498056468125</v>
      </c>
      <c r="AD175" s="34">
        <f t="shared" si="54"/>
        <v>132.83117530563143</v>
      </c>
      <c r="AE175" s="34">
        <f t="shared" si="54"/>
        <v>132.83737004658161</v>
      </c>
      <c r="AF175" s="34">
        <f t="shared" si="53"/>
        <v>132.84356478753176</v>
      </c>
      <c r="AG175" s="34">
        <f t="shared" si="53"/>
        <v>132.84975952848194</v>
      </c>
      <c r="AH175" s="34">
        <f t="shared" si="53"/>
        <v>132.85595426943212</v>
      </c>
      <c r="AI175" s="34">
        <f t="shared" si="53"/>
        <v>132.8621490103823</v>
      </c>
      <c r="AJ175" s="34">
        <f t="shared" si="53"/>
        <v>132.86834375133247</v>
      </c>
      <c r="AK175" s="34">
        <f t="shared" si="53"/>
        <v>132.87453849228265</v>
      </c>
      <c r="AL175" s="34">
        <f t="shared" si="53"/>
        <v>132.88073323323283</v>
      </c>
      <c r="AM175" s="34">
        <f t="shared" si="53"/>
        <v>132.88692797418301</v>
      </c>
      <c r="AN175" s="34">
        <f t="shared" si="53"/>
        <v>132.89312271513319</v>
      </c>
      <c r="AO175" s="34">
        <f t="shared" si="53"/>
        <v>132.89931745608334</v>
      </c>
      <c r="AP175" s="34">
        <f t="shared" si="53"/>
        <v>132.90551219703352</v>
      </c>
      <c r="AQ175" s="34">
        <f t="shared" si="53"/>
        <v>132.91170693798369</v>
      </c>
      <c r="AR175" s="34">
        <f t="shared" si="53"/>
        <v>132.91790167893387</v>
      </c>
      <c r="AS175" s="34">
        <f t="shared" si="53"/>
        <v>132.92409641988405</v>
      </c>
      <c r="AT175" s="34">
        <f t="shared" si="53"/>
        <v>132.93029116083423</v>
      </c>
    </row>
    <row r="176" spans="1:46" x14ac:dyDescent="0.75">
      <c r="A176" s="17">
        <f t="shared" si="43"/>
        <v>10</v>
      </c>
      <c r="B176" s="17">
        <f t="shared" si="48"/>
        <v>2030</v>
      </c>
      <c r="C176" s="29">
        <v>31</v>
      </c>
      <c r="D176" s="30">
        <v>47757</v>
      </c>
      <c r="E176" s="41">
        <f t="shared" si="52"/>
        <v>133.48938037858252</v>
      </c>
      <c r="G176" s="32">
        <f t="shared" si="47"/>
        <v>1.4000000000001095E-3</v>
      </c>
      <c r="H176" s="32">
        <f t="shared" si="51"/>
        <v>1.6929965585859623E-2</v>
      </c>
      <c r="I176" s="32"/>
      <c r="J176" s="42">
        <v>1.4E-3</v>
      </c>
      <c r="L176" s="30">
        <f t="shared" si="41"/>
        <v>47665</v>
      </c>
      <c r="M176" s="30">
        <f t="shared" si="42"/>
        <v>47696</v>
      </c>
      <c r="N176" s="33">
        <f t="shared" si="45"/>
        <v>132.93029116083423</v>
      </c>
      <c r="O176" s="33">
        <f t="shared" si="45"/>
        <v>133.11639356845942</v>
      </c>
      <c r="P176" s="34">
        <f t="shared" si="54"/>
        <v>132.93029116083423</v>
      </c>
      <c r="Q176" s="34">
        <f t="shared" si="54"/>
        <v>132.936294464306</v>
      </c>
      <c r="R176" s="34">
        <f t="shared" si="54"/>
        <v>132.9422977677778</v>
      </c>
      <c r="S176" s="34">
        <f t="shared" si="54"/>
        <v>132.94830107124957</v>
      </c>
      <c r="T176" s="34">
        <f t="shared" si="54"/>
        <v>132.95430437472135</v>
      </c>
      <c r="U176" s="34">
        <f t="shared" si="54"/>
        <v>132.96030767819312</v>
      </c>
      <c r="V176" s="34">
        <f t="shared" si="54"/>
        <v>132.96631098166492</v>
      </c>
      <c r="W176" s="34">
        <f t="shared" si="54"/>
        <v>132.97231428513669</v>
      </c>
      <c r="X176" s="34">
        <f t="shared" si="54"/>
        <v>132.97831758860846</v>
      </c>
      <c r="Y176" s="34">
        <f t="shared" si="54"/>
        <v>132.98432089208026</v>
      </c>
      <c r="Z176" s="34">
        <f t="shared" si="54"/>
        <v>132.99032419555203</v>
      </c>
      <c r="AA176" s="34">
        <f t="shared" si="54"/>
        <v>132.99632749902381</v>
      </c>
      <c r="AB176" s="34">
        <f t="shared" si="54"/>
        <v>133.00233080249558</v>
      </c>
      <c r="AC176" s="34">
        <f t="shared" si="54"/>
        <v>133.00833410596738</v>
      </c>
      <c r="AD176" s="34">
        <f t="shared" si="54"/>
        <v>133.01433740943915</v>
      </c>
      <c r="AE176" s="34">
        <f t="shared" si="54"/>
        <v>133.02034071291092</v>
      </c>
      <c r="AF176" s="34">
        <f t="shared" si="53"/>
        <v>133.02634401638272</v>
      </c>
      <c r="AG176" s="34">
        <f t="shared" si="53"/>
        <v>133.03234731985449</v>
      </c>
      <c r="AH176" s="34">
        <f t="shared" si="53"/>
        <v>133.03835062332627</v>
      </c>
      <c r="AI176" s="34">
        <f t="shared" si="53"/>
        <v>133.04435392679807</v>
      </c>
      <c r="AJ176" s="34">
        <f t="shared" si="53"/>
        <v>133.05035723026984</v>
      </c>
      <c r="AK176" s="34">
        <f t="shared" si="53"/>
        <v>133.05636053374161</v>
      </c>
      <c r="AL176" s="34">
        <f t="shared" si="53"/>
        <v>133.06236383721338</v>
      </c>
      <c r="AM176" s="34">
        <f t="shared" si="53"/>
        <v>133.06836714068518</v>
      </c>
      <c r="AN176" s="34">
        <f t="shared" si="53"/>
        <v>133.07437044415695</v>
      </c>
      <c r="AO176" s="34">
        <f t="shared" si="53"/>
        <v>133.08037374762873</v>
      </c>
      <c r="AP176" s="34">
        <f t="shared" si="53"/>
        <v>133.08637705110053</v>
      </c>
      <c r="AQ176" s="34">
        <f t="shared" si="53"/>
        <v>133.0923803545723</v>
      </c>
      <c r="AR176" s="34">
        <f t="shared" si="53"/>
        <v>133.09838365804407</v>
      </c>
      <c r="AS176" s="34">
        <f t="shared" si="53"/>
        <v>133.10438696151584</v>
      </c>
      <c r="AT176" s="34">
        <f t="shared" si="53"/>
        <v>133.11039026498764</v>
      </c>
    </row>
    <row r="177" spans="1:46" x14ac:dyDescent="0.75">
      <c r="A177" s="17">
        <f t="shared" si="43"/>
        <v>11</v>
      </c>
      <c r="B177" s="17">
        <f t="shared" si="48"/>
        <v>2030</v>
      </c>
      <c r="C177" s="29">
        <v>30</v>
      </c>
      <c r="D177" s="30">
        <v>47788</v>
      </c>
      <c r="E177" s="41">
        <f t="shared" si="52"/>
        <v>133.67626551111255</v>
      </c>
      <c r="G177" s="32">
        <f t="shared" si="47"/>
        <v>1.4000000000000538E-3</v>
      </c>
      <c r="H177" s="32">
        <f t="shared" si="51"/>
        <v>1.6929965585859609E-2</v>
      </c>
      <c r="I177" s="32"/>
      <c r="J177" s="42">
        <v>1.4E-3</v>
      </c>
      <c r="L177" s="30">
        <f t="shared" si="41"/>
        <v>47696</v>
      </c>
      <c r="M177" s="30">
        <f t="shared" si="42"/>
        <v>47727</v>
      </c>
      <c r="N177" s="33">
        <f t="shared" si="45"/>
        <v>133.11639356845942</v>
      </c>
      <c r="O177" s="33">
        <f t="shared" si="45"/>
        <v>133.30275651945527</v>
      </c>
      <c r="P177" s="34">
        <f t="shared" si="54"/>
        <v>133.11639356845942</v>
      </c>
      <c r="Q177" s="34">
        <f t="shared" si="54"/>
        <v>133.12260566682593</v>
      </c>
      <c r="R177" s="34">
        <f t="shared" si="54"/>
        <v>133.12881776519248</v>
      </c>
      <c r="S177" s="34">
        <f t="shared" si="54"/>
        <v>133.135029863559</v>
      </c>
      <c r="T177" s="34">
        <f t="shared" si="54"/>
        <v>133.14124196192552</v>
      </c>
      <c r="U177" s="34">
        <f t="shared" si="54"/>
        <v>133.14745406029206</v>
      </c>
      <c r="V177" s="34">
        <f t="shared" si="54"/>
        <v>133.15366615865858</v>
      </c>
      <c r="W177" s="34">
        <f t="shared" si="54"/>
        <v>133.15987825702513</v>
      </c>
      <c r="X177" s="34">
        <f t="shared" si="54"/>
        <v>133.16609035539165</v>
      </c>
      <c r="Y177" s="34">
        <f t="shared" si="54"/>
        <v>133.17230245375816</v>
      </c>
      <c r="Z177" s="34">
        <f t="shared" si="54"/>
        <v>133.17851455212471</v>
      </c>
      <c r="AA177" s="34">
        <f t="shared" si="54"/>
        <v>133.18472665049123</v>
      </c>
      <c r="AB177" s="34">
        <f t="shared" si="54"/>
        <v>133.19093874885775</v>
      </c>
      <c r="AC177" s="34">
        <f t="shared" si="54"/>
        <v>133.19715084722429</v>
      </c>
      <c r="AD177" s="34">
        <f t="shared" si="54"/>
        <v>133.20336294559081</v>
      </c>
      <c r="AE177" s="34">
        <f t="shared" si="54"/>
        <v>133.20957504395733</v>
      </c>
      <c r="AF177" s="34">
        <f t="shared" si="53"/>
        <v>133.21578714232388</v>
      </c>
      <c r="AG177" s="34">
        <f t="shared" si="53"/>
        <v>133.22199924069039</v>
      </c>
      <c r="AH177" s="34">
        <f t="shared" si="53"/>
        <v>133.22821133905694</v>
      </c>
      <c r="AI177" s="34">
        <f t="shared" si="53"/>
        <v>133.23442343742346</v>
      </c>
      <c r="AJ177" s="34">
        <f t="shared" si="53"/>
        <v>133.24063553578998</v>
      </c>
      <c r="AK177" s="34">
        <f t="shared" si="53"/>
        <v>133.24684763415652</v>
      </c>
      <c r="AL177" s="34">
        <f t="shared" si="53"/>
        <v>133.25305973252304</v>
      </c>
      <c r="AM177" s="34">
        <f t="shared" si="53"/>
        <v>133.25927183088956</v>
      </c>
      <c r="AN177" s="34">
        <f t="shared" si="53"/>
        <v>133.26548392925611</v>
      </c>
      <c r="AO177" s="34">
        <f t="shared" si="53"/>
        <v>133.27169602762262</v>
      </c>
      <c r="AP177" s="34">
        <f t="shared" si="53"/>
        <v>133.27790812598917</v>
      </c>
      <c r="AQ177" s="34">
        <f t="shared" si="53"/>
        <v>133.28412022435569</v>
      </c>
      <c r="AR177" s="34">
        <f t="shared" si="53"/>
        <v>133.29033232272221</v>
      </c>
      <c r="AS177" s="34">
        <f t="shared" si="53"/>
        <v>133.29654442108875</v>
      </c>
      <c r="AT177" s="34">
        <f t="shared" si="53"/>
        <v>133.30275651945527</v>
      </c>
    </row>
    <row r="178" spans="1:46" x14ac:dyDescent="0.75">
      <c r="A178" s="17">
        <f t="shared" si="43"/>
        <v>12</v>
      </c>
      <c r="B178" s="17">
        <f t="shared" si="48"/>
        <v>2030</v>
      </c>
      <c r="C178" s="29">
        <v>31</v>
      </c>
      <c r="D178" s="30">
        <v>47818</v>
      </c>
      <c r="E178" s="41">
        <f t="shared" si="52"/>
        <v>133.86341228282811</v>
      </c>
      <c r="G178" s="32">
        <f t="shared" si="47"/>
        <v>1.400000000000026E-3</v>
      </c>
      <c r="H178" s="32">
        <f t="shared" si="51"/>
        <v>1.692996558585946E-2</v>
      </c>
      <c r="I178" s="32">
        <f>AVERAGE(H167:H178)</f>
        <v>1.6929965585859557E-2</v>
      </c>
      <c r="J178" s="42">
        <v>1.4E-3</v>
      </c>
      <c r="L178" s="30">
        <f t="shared" si="41"/>
        <v>47727</v>
      </c>
      <c r="M178" s="30">
        <f t="shared" si="42"/>
        <v>47757</v>
      </c>
      <c r="N178" s="33">
        <f t="shared" si="45"/>
        <v>133.30275651945527</v>
      </c>
      <c r="O178" s="33">
        <f t="shared" si="45"/>
        <v>133.48938037858252</v>
      </c>
      <c r="P178" s="34">
        <f t="shared" si="54"/>
        <v>133.30275651945527</v>
      </c>
      <c r="Q178" s="34">
        <f t="shared" si="54"/>
        <v>133.30877664394325</v>
      </c>
      <c r="R178" s="34">
        <f t="shared" si="54"/>
        <v>133.31479676843122</v>
      </c>
      <c r="S178" s="34">
        <f t="shared" si="54"/>
        <v>133.3208168929192</v>
      </c>
      <c r="T178" s="34">
        <f t="shared" si="54"/>
        <v>133.32683701740717</v>
      </c>
      <c r="U178" s="34">
        <f t="shared" si="54"/>
        <v>133.33285714189515</v>
      </c>
      <c r="V178" s="34">
        <f t="shared" si="54"/>
        <v>133.33887726638312</v>
      </c>
      <c r="W178" s="34">
        <f t="shared" si="54"/>
        <v>133.3448973908711</v>
      </c>
      <c r="X178" s="34">
        <f t="shared" si="54"/>
        <v>133.35091751535907</v>
      </c>
      <c r="Y178" s="34">
        <f t="shared" si="54"/>
        <v>133.35693763984705</v>
      </c>
      <c r="Z178" s="34">
        <f t="shared" si="54"/>
        <v>133.36295776433502</v>
      </c>
      <c r="AA178" s="34">
        <f t="shared" si="54"/>
        <v>133.368977888823</v>
      </c>
      <c r="AB178" s="34">
        <f t="shared" si="54"/>
        <v>133.37499801331097</v>
      </c>
      <c r="AC178" s="34">
        <f t="shared" si="54"/>
        <v>133.38101813779895</v>
      </c>
      <c r="AD178" s="34">
        <f t="shared" si="54"/>
        <v>133.38703826228692</v>
      </c>
      <c r="AE178" s="34">
        <f t="shared" si="54"/>
        <v>133.3930583867749</v>
      </c>
      <c r="AF178" s="34">
        <f t="shared" si="53"/>
        <v>133.3990785112629</v>
      </c>
      <c r="AG178" s="34">
        <f t="shared" si="53"/>
        <v>133.40509863575087</v>
      </c>
      <c r="AH178" s="34">
        <f t="shared" si="53"/>
        <v>133.41111876023885</v>
      </c>
      <c r="AI178" s="34">
        <f t="shared" si="53"/>
        <v>133.41713888472682</v>
      </c>
      <c r="AJ178" s="34">
        <f t="shared" si="53"/>
        <v>133.4231590092148</v>
      </c>
      <c r="AK178" s="34">
        <f t="shared" si="53"/>
        <v>133.42917913370277</v>
      </c>
      <c r="AL178" s="34">
        <f t="shared" si="53"/>
        <v>133.43519925819075</v>
      </c>
      <c r="AM178" s="34">
        <f t="shared" si="53"/>
        <v>133.44121938267872</v>
      </c>
      <c r="AN178" s="34">
        <f t="shared" si="53"/>
        <v>133.4472395071667</v>
      </c>
      <c r="AO178" s="34">
        <f t="shared" si="53"/>
        <v>133.45325963165467</v>
      </c>
      <c r="AP178" s="34">
        <f t="shared" si="53"/>
        <v>133.45927975614265</v>
      </c>
      <c r="AQ178" s="34">
        <f t="shared" si="53"/>
        <v>133.46529988063062</v>
      </c>
      <c r="AR178" s="34">
        <f t="shared" si="53"/>
        <v>133.4713200051186</v>
      </c>
      <c r="AS178" s="34">
        <f t="shared" si="53"/>
        <v>133.47734012960657</v>
      </c>
      <c r="AT178" s="34">
        <f t="shared" si="53"/>
        <v>133.48336025409455</v>
      </c>
    </row>
    <row r="179" spans="1:46" x14ac:dyDescent="0.75">
      <c r="A179" s="17">
        <f t="shared" si="43"/>
        <v>1</v>
      </c>
      <c r="B179" s="23">
        <f t="shared" si="48"/>
        <v>2031</v>
      </c>
      <c r="C179" s="24">
        <v>31</v>
      </c>
      <c r="D179" s="25">
        <v>47849</v>
      </c>
      <c r="E179" s="27">
        <f t="shared" si="52"/>
        <v>134.05082106002408</v>
      </c>
      <c r="G179" s="35">
        <f t="shared" si="47"/>
        <v>1.400000000000075E-3</v>
      </c>
      <c r="H179" s="35">
        <f t="shared" si="51"/>
        <v>1.6929965585859515E-2</v>
      </c>
      <c r="I179" s="35"/>
      <c r="J179" s="42">
        <v>1.4E-3</v>
      </c>
      <c r="L179" s="25">
        <f t="shared" si="41"/>
        <v>47757</v>
      </c>
      <c r="M179" s="25">
        <f t="shared" si="42"/>
        <v>47788</v>
      </c>
      <c r="N179" s="27">
        <f t="shared" si="45"/>
        <v>133.48938037858252</v>
      </c>
      <c r="O179" s="27">
        <f t="shared" si="45"/>
        <v>133.67626551111255</v>
      </c>
      <c r="P179" s="28">
        <f t="shared" si="54"/>
        <v>133.48938037858252</v>
      </c>
      <c r="Q179" s="28">
        <f t="shared" si="54"/>
        <v>133.49540893124478</v>
      </c>
      <c r="R179" s="28">
        <f t="shared" si="54"/>
        <v>133.50143748390704</v>
      </c>
      <c r="S179" s="28">
        <f t="shared" si="54"/>
        <v>133.5074660365693</v>
      </c>
      <c r="T179" s="28">
        <f t="shared" si="54"/>
        <v>133.51349458923156</v>
      </c>
      <c r="U179" s="28">
        <f t="shared" si="54"/>
        <v>133.51952314189381</v>
      </c>
      <c r="V179" s="28">
        <f t="shared" si="54"/>
        <v>133.52555169455607</v>
      </c>
      <c r="W179" s="28">
        <f t="shared" si="54"/>
        <v>133.53158024721833</v>
      </c>
      <c r="X179" s="28">
        <f t="shared" si="54"/>
        <v>133.53760879988059</v>
      </c>
      <c r="Y179" s="28">
        <f t="shared" si="54"/>
        <v>133.54363735254285</v>
      </c>
      <c r="Z179" s="28">
        <f t="shared" si="54"/>
        <v>133.5496659052051</v>
      </c>
      <c r="AA179" s="28">
        <f t="shared" si="54"/>
        <v>133.55569445786736</v>
      </c>
      <c r="AB179" s="28">
        <f t="shared" si="54"/>
        <v>133.56172301052962</v>
      </c>
      <c r="AC179" s="28">
        <f t="shared" si="54"/>
        <v>133.56775156319188</v>
      </c>
      <c r="AD179" s="28">
        <f t="shared" si="54"/>
        <v>133.57378011585413</v>
      </c>
      <c r="AE179" s="28">
        <f t="shared" si="54"/>
        <v>133.57980866851639</v>
      </c>
      <c r="AF179" s="28">
        <f t="shared" si="53"/>
        <v>133.58583722117868</v>
      </c>
      <c r="AG179" s="28">
        <f t="shared" si="53"/>
        <v>133.59186577384094</v>
      </c>
      <c r="AH179" s="28">
        <f t="shared" si="53"/>
        <v>133.59789432650319</v>
      </c>
      <c r="AI179" s="28">
        <f t="shared" si="53"/>
        <v>133.60392287916545</v>
      </c>
      <c r="AJ179" s="28">
        <f t="shared" si="53"/>
        <v>133.60995143182771</v>
      </c>
      <c r="AK179" s="28">
        <f t="shared" si="53"/>
        <v>133.61597998448997</v>
      </c>
      <c r="AL179" s="28">
        <f t="shared" si="53"/>
        <v>133.62200853715223</v>
      </c>
      <c r="AM179" s="28">
        <f t="shared" si="53"/>
        <v>133.62803708981448</v>
      </c>
      <c r="AN179" s="28">
        <f t="shared" si="53"/>
        <v>133.63406564247674</v>
      </c>
      <c r="AO179" s="28">
        <f t="shared" si="53"/>
        <v>133.640094195139</v>
      </c>
      <c r="AP179" s="28">
        <f t="shared" si="53"/>
        <v>133.64612274780126</v>
      </c>
      <c r="AQ179" s="28">
        <f t="shared" si="53"/>
        <v>133.65215130046352</v>
      </c>
      <c r="AR179" s="28">
        <f t="shared" si="53"/>
        <v>133.65817985312577</v>
      </c>
      <c r="AS179" s="28">
        <f t="shared" si="53"/>
        <v>133.66420840578803</v>
      </c>
      <c r="AT179" s="28">
        <f t="shared" si="53"/>
        <v>133.67023695845029</v>
      </c>
    </row>
    <row r="180" spans="1:46" x14ac:dyDescent="0.75">
      <c r="A180" s="17">
        <f t="shared" si="43"/>
        <v>2</v>
      </c>
      <c r="B180" s="17">
        <f t="shared" si="48"/>
        <v>2031</v>
      </c>
      <c r="C180" s="29">
        <v>28</v>
      </c>
      <c r="D180" s="30">
        <v>47880</v>
      </c>
      <c r="E180" s="41">
        <f t="shared" si="52"/>
        <v>134.23849220950811</v>
      </c>
      <c r="G180" s="32">
        <f t="shared" si="47"/>
        <v>1.3999999999999887E-3</v>
      </c>
      <c r="H180" s="32">
        <f t="shared" si="51"/>
        <v>1.692996558585937E-2</v>
      </c>
      <c r="I180" s="32"/>
      <c r="J180" s="42">
        <v>1.4E-3</v>
      </c>
      <c r="L180" s="30">
        <f t="shared" si="41"/>
        <v>47788</v>
      </c>
      <c r="M180" s="30">
        <f t="shared" si="42"/>
        <v>47818</v>
      </c>
      <c r="N180" s="33">
        <f t="shared" si="45"/>
        <v>133.67626551111255</v>
      </c>
      <c r="O180" s="33">
        <f t="shared" si="45"/>
        <v>133.86341228282811</v>
      </c>
      <c r="P180" s="34">
        <f t="shared" si="54"/>
        <v>133.67626551111255</v>
      </c>
      <c r="Q180" s="34">
        <f t="shared" si="54"/>
        <v>133.68294932438809</v>
      </c>
      <c r="R180" s="34">
        <f t="shared" si="54"/>
        <v>133.68963313766366</v>
      </c>
      <c r="S180" s="34">
        <f t="shared" si="54"/>
        <v>133.69631695093921</v>
      </c>
      <c r="T180" s="34">
        <f t="shared" si="54"/>
        <v>133.70300076421478</v>
      </c>
      <c r="U180" s="34">
        <f t="shared" si="54"/>
        <v>133.70968457749032</v>
      </c>
      <c r="V180" s="34">
        <f t="shared" si="54"/>
        <v>133.71636839076589</v>
      </c>
      <c r="W180" s="34">
        <f t="shared" si="54"/>
        <v>133.72305220404144</v>
      </c>
      <c r="X180" s="34">
        <f t="shared" si="54"/>
        <v>133.72973601731698</v>
      </c>
      <c r="Y180" s="34">
        <f t="shared" si="54"/>
        <v>133.73641983059255</v>
      </c>
      <c r="Z180" s="34">
        <f t="shared" si="54"/>
        <v>133.7431036438681</v>
      </c>
      <c r="AA180" s="34">
        <f t="shared" si="54"/>
        <v>133.74978745714367</v>
      </c>
      <c r="AB180" s="34">
        <f t="shared" si="54"/>
        <v>133.75647127041921</v>
      </c>
      <c r="AC180" s="34">
        <f t="shared" si="54"/>
        <v>133.76315508369478</v>
      </c>
      <c r="AD180" s="34">
        <f t="shared" si="54"/>
        <v>133.76983889697033</v>
      </c>
      <c r="AE180" s="34">
        <f t="shared" si="54"/>
        <v>133.77652271024587</v>
      </c>
      <c r="AF180" s="34">
        <f t="shared" si="53"/>
        <v>133.78320652352144</v>
      </c>
      <c r="AG180" s="34">
        <f t="shared" si="53"/>
        <v>133.78989033679699</v>
      </c>
      <c r="AH180" s="34">
        <f t="shared" si="53"/>
        <v>133.79657415007256</v>
      </c>
      <c r="AI180" s="34">
        <f t="shared" si="53"/>
        <v>133.8032579633481</v>
      </c>
      <c r="AJ180" s="34">
        <f t="shared" si="53"/>
        <v>133.80994177662367</v>
      </c>
      <c r="AK180" s="34">
        <f t="shared" si="53"/>
        <v>133.81662558989922</v>
      </c>
      <c r="AL180" s="34">
        <f t="shared" si="53"/>
        <v>133.82330940317476</v>
      </c>
      <c r="AM180" s="34">
        <f t="shared" si="53"/>
        <v>133.82999321645033</v>
      </c>
      <c r="AN180" s="34">
        <f t="shared" si="53"/>
        <v>133.83667702972588</v>
      </c>
      <c r="AO180" s="34">
        <f t="shared" si="53"/>
        <v>133.84336084300145</v>
      </c>
      <c r="AP180" s="34">
        <f t="shared" si="53"/>
        <v>133.85004465627699</v>
      </c>
      <c r="AQ180" s="34">
        <f t="shared" si="53"/>
        <v>133.85672846955256</v>
      </c>
      <c r="AR180" s="34">
        <f t="shared" si="53"/>
        <v>133.86341228282811</v>
      </c>
      <c r="AS180" s="34">
        <f t="shared" si="53"/>
        <v>133.87009609610365</v>
      </c>
      <c r="AT180" s="34">
        <f t="shared" si="53"/>
        <v>133.87677990937922</v>
      </c>
    </row>
    <row r="181" spans="1:46" x14ac:dyDescent="0.75">
      <c r="A181" s="17">
        <f t="shared" si="43"/>
        <v>3</v>
      </c>
      <c r="B181" s="17">
        <f t="shared" si="48"/>
        <v>2031</v>
      </c>
      <c r="C181" s="29">
        <v>31</v>
      </c>
      <c r="D181" s="30">
        <v>47908</v>
      </c>
      <c r="E181" s="41">
        <f t="shared" si="52"/>
        <v>134.42642609860144</v>
      </c>
      <c r="G181" s="32">
        <f t="shared" si="47"/>
        <v>1.400000000000137E-3</v>
      </c>
      <c r="H181" s="32">
        <f t="shared" si="51"/>
        <v>1.6929965585859533E-2</v>
      </c>
      <c r="I181" s="32"/>
      <c r="J181" s="42">
        <v>1.4E-3</v>
      </c>
      <c r="L181" s="30">
        <f t="shared" si="41"/>
        <v>47818</v>
      </c>
      <c r="M181" s="30">
        <f t="shared" si="42"/>
        <v>47849</v>
      </c>
      <c r="N181" s="33">
        <f t="shared" si="45"/>
        <v>133.86341228282811</v>
      </c>
      <c r="O181" s="33">
        <f t="shared" si="45"/>
        <v>134.05082106002408</v>
      </c>
      <c r="P181" s="34">
        <f t="shared" si="54"/>
        <v>133.86341228282811</v>
      </c>
      <c r="Q181" s="34">
        <f t="shared" si="54"/>
        <v>133.86945772725377</v>
      </c>
      <c r="R181" s="34">
        <f t="shared" si="54"/>
        <v>133.87550317167947</v>
      </c>
      <c r="S181" s="34">
        <f t="shared" si="54"/>
        <v>133.88154861610514</v>
      </c>
      <c r="T181" s="34">
        <f t="shared" si="54"/>
        <v>133.8875940605308</v>
      </c>
      <c r="U181" s="34">
        <f t="shared" si="54"/>
        <v>133.8936395049565</v>
      </c>
      <c r="V181" s="34">
        <f t="shared" si="54"/>
        <v>133.89968494938216</v>
      </c>
      <c r="W181" s="34">
        <f t="shared" si="54"/>
        <v>133.90573039380783</v>
      </c>
      <c r="X181" s="34">
        <f t="shared" si="54"/>
        <v>133.91177583823352</v>
      </c>
      <c r="Y181" s="34">
        <f t="shared" si="54"/>
        <v>133.91782128265919</v>
      </c>
      <c r="Z181" s="34">
        <f t="shared" si="54"/>
        <v>133.92386672708489</v>
      </c>
      <c r="AA181" s="34">
        <f t="shared" si="54"/>
        <v>133.92991217151055</v>
      </c>
      <c r="AB181" s="34">
        <f t="shared" si="54"/>
        <v>133.93595761593622</v>
      </c>
      <c r="AC181" s="34">
        <f t="shared" si="54"/>
        <v>133.94200306036191</v>
      </c>
      <c r="AD181" s="34">
        <f t="shared" si="54"/>
        <v>133.94804850478758</v>
      </c>
      <c r="AE181" s="34">
        <f t="shared" si="54"/>
        <v>133.95409394921325</v>
      </c>
      <c r="AF181" s="34">
        <f t="shared" si="53"/>
        <v>133.96013939363894</v>
      </c>
      <c r="AG181" s="34">
        <f t="shared" si="53"/>
        <v>133.96618483806461</v>
      </c>
      <c r="AH181" s="34">
        <f t="shared" si="53"/>
        <v>133.97223028249027</v>
      </c>
      <c r="AI181" s="34">
        <f t="shared" si="53"/>
        <v>133.97827572691597</v>
      </c>
      <c r="AJ181" s="34">
        <f t="shared" si="53"/>
        <v>133.98432117134163</v>
      </c>
      <c r="AK181" s="34">
        <f t="shared" si="53"/>
        <v>133.9903666157673</v>
      </c>
      <c r="AL181" s="34">
        <f t="shared" si="53"/>
        <v>133.99641206019299</v>
      </c>
      <c r="AM181" s="34">
        <f t="shared" si="53"/>
        <v>134.00245750461866</v>
      </c>
      <c r="AN181" s="34">
        <f t="shared" si="53"/>
        <v>134.00850294904436</v>
      </c>
      <c r="AO181" s="34">
        <f t="shared" si="53"/>
        <v>134.01454839347002</v>
      </c>
      <c r="AP181" s="34">
        <f t="shared" si="53"/>
        <v>134.02059383789569</v>
      </c>
      <c r="AQ181" s="34">
        <f t="shared" si="53"/>
        <v>134.02663928232138</v>
      </c>
      <c r="AR181" s="34">
        <f t="shared" si="53"/>
        <v>134.03268472674705</v>
      </c>
      <c r="AS181" s="34">
        <f t="shared" si="53"/>
        <v>134.03873017117272</v>
      </c>
      <c r="AT181" s="34">
        <f t="shared" si="53"/>
        <v>134.04477561559841</v>
      </c>
    </row>
    <row r="182" spans="1:46" x14ac:dyDescent="0.75">
      <c r="A182" s="17">
        <f t="shared" si="43"/>
        <v>4</v>
      </c>
      <c r="B182" s="17">
        <f t="shared" si="48"/>
        <v>2031</v>
      </c>
      <c r="C182" s="29">
        <v>30</v>
      </c>
      <c r="D182" s="30">
        <v>47939</v>
      </c>
      <c r="E182" s="41">
        <f t="shared" si="52"/>
        <v>134.61462309513948</v>
      </c>
      <c r="G182" s="32">
        <f t="shared" si="47"/>
        <v>1.3999999999999794E-3</v>
      </c>
      <c r="H182" s="32">
        <f t="shared" si="51"/>
        <v>1.692996558585938E-2</v>
      </c>
      <c r="I182" s="32"/>
      <c r="J182" s="42">
        <v>1.4E-3</v>
      </c>
      <c r="L182" s="30">
        <f t="shared" si="41"/>
        <v>47849</v>
      </c>
      <c r="M182" s="30">
        <f t="shared" si="42"/>
        <v>47880</v>
      </c>
      <c r="N182" s="33">
        <f t="shared" si="45"/>
        <v>134.05082106002408</v>
      </c>
      <c r="O182" s="33">
        <f t="shared" si="45"/>
        <v>134.23849220950811</v>
      </c>
      <c r="P182" s="34">
        <f t="shared" si="54"/>
        <v>134.05082106002408</v>
      </c>
      <c r="Q182" s="34">
        <f t="shared" si="54"/>
        <v>134.05707676500688</v>
      </c>
      <c r="R182" s="34">
        <f t="shared" si="54"/>
        <v>134.06333246998969</v>
      </c>
      <c r="S182" s="34">
        <f t="shared" si="54"/>
        <v>134.06958817497247</v>
      </c>
      <c r="T182" s="34">
        <f t="shared" si="54"/>
        <v>134.07584387995527</v>
      </c>
      <c r="U182" s="34">
        <f t="shared" si="54"/>
        <v>134.08209958493808</v>
      </c>
      <c r="V182" s="34">
        <f t="shared" si="54"/>
        <v>134.08835528992088</v>
      </c>
      <c r="W182" s="34">
        <f t="shared" si="54"/>
        <v>134.09461099490369</v>
      </c>
      <c r="X182" s="34">
        <f t="shared" si="54"/>
        <v>134.1008666998865</v>
      </c>
      <c r="Y182" s="34">
        <f t="shared" si="54"/>
        <v>134.1071224048693</v>
      </c>
      <c r="Z182" s="34">
        <f t="shared" si="54"/>
        <v>134.11337810985208</v>
      </c>
      <c r="AA182" s="34">
        <f t="shared" si="54"/>
        <v>134.11963381483488</v>
      </c>
      <c r="AB182" s="34">
        <f t="shared" si="54"/>
        <v>134.12588951981769</v>
      </c>
      <c r="AC182" s="34">
        <f t="shared" si="54"/>
        <v>134.1321452248005</v>
      </c>
      <c r="AD182" s="34">
        <f t="shared" si="54"/>
        <v>134.1384009297833</v>
      </c>
      <c r="AE182" s="34">
        <f t="shared" si="54"/>
        <v>134.14465663476608</v>
      </c>
      <c r="AF182" s="34">
        <f t="shared" si="53"/>
        <v>134.15091233974888</v>
      </c>
      <c r="AG182" s="34">
        <f t="shared" si="53"/>
        <v>134.15716804473169</v>
      </c>
      <c r="AH182" s="34">
        <f t="shared" si="53"/>
        <v>134.1634237497145</v>
      </c>
      <c r="AI182" s="34">
        <f t="shared" si="53"/>
        <v>134.1696794546973</v>
      </c>
      <c r="AJ182" s="34">
        <f t="shared" si="53"/>
        <v>134.17593515968011</v>
      </c>
      <c r="AK182" s="34">
        <f t="shared" si="53"/>
        <v>134.18219086466291</v>
      </c>
      <c r="AL182" s="34">
        <f t="shared" si="53"/>
        <v>134.18844656964569</v>
      </c>
      <c r="AM182" s="34">
        <f t="shared" si="53"/>
        <v>134.1947022746285</v>
      </c>
      <c r="AN182" s="34">
        <f t="shared" si="53"/>
        <v>134.2009579796113</v>
      </c>
      <c r="AO182" s="34">
        <f t="shared" si="53"/>
        <v>134.20721368459411</v>
      </c>
      <c r="AP182" s="34">
        <f t="shared" si="53"/>
        <v>134.21346938957691</v>
      </c>
      <c r="AQ182" s="34">
        <f t="shared" si="53"/>
        <v>134.21972509455969</v>
      </c>
      <c r="AR182" s="34">
        <f t="shared" si="53"/>
        <v>134.2259807995425</v>
      </c>
      <c r="AS182" s="34">
        <f t="shared" si="53"/>
        <v>134.2322365045253</v>
      </c>
      <c r="AT182" s="34">
        <f t="shared" si="53"/>
        <v>134.23849220950811</v>
      </c>
    </row>
    <row r="183" spans="1:46" x14ac:dyDescent="0.75">
      <c r="A183" s="17">
        <f t="shared" si="43"/>
        <v>5</v>
      </c>
      <c r="B183" s="17">
        <f t="shared" si="48"/>
        <v>2031</v>
      </c>
      <c r="C183" s="29">
        <v>31</v>
      </c>
      <c r="D183" s="30">
        <v>47969</v>
      </c>
      <c r="E183" s="41">
        <f t="shared" si="52"/>
        <v>134.80308356747267</v>
      </c>
      <c r="G183" s="32">
        <f t="shared" si="47"/>
        <v>1.399999999999964E-3</v>
      </c>
      <c r="H183" s="32">
        <f t="shared" si="51"/>
        <v>1.6929965585859234E-2</v>
      </c>
      <c r="I183" s="32"/>
      <c r="J183" s="42">
        <v>1.4E-3</v>
      </c>
      <c r="L183" s="30">
        <f t="shared" si="41"/>
        <v>47880</v>
      </c>
      <c r="M183" s="30">
        <f t="shared" si="42"/>
        <v>47908</v>
      </c>
      <c r="N183" s="33">
        <f t="shared" si="45"/>
        <v>134.23849220950811</v>
      </c>
      <c r="O183" s="33">
        <f t="shared" si="45"/>
        <v>134.42642609860144</v>
      </c>
      <c r="P183" s="34">
        <f t="shared" si="54"/>
        <v>134.23849220950811</v>
      </c>
      <c r="Q183" s="34">
        <f t="shared" si="54"/>
        <v>134.24455459302726</v>
      </c>
      <c r="R183" s="34">
        <f t="shared" si="54"/>
        <v>134.25061697654638</v>
      </c>
      <c r="S183" s="34">
        <f t="shared" si="54"/>
        <v>134.25667936006553</v>
      </c>
      <c r="T183" s="34">
        <f t="shared" si="54"/>
        <v>134.26274174358466</v>
      </c>
      <c r="U183" s="34">
        <f t="shared" si="54"/>
        <v>134.26880412710381</v>
      </c>
      <c r="V183" s="34">
        <f t="shared" si="54"/>
        <v>134.27486651062296</v>
      </c>
      <c r="W183" s="34">
        <f t="shared" si="54"/>
        <v>134.28092889414208</v>
      </c>
      <c r="X183" s="34">
        <f t="shared" si="54"/>
        <v>134.28699127766123</v>
      </c>
      <c r="Y183" s="34">
        <f t="shared" si="54"/>
        <v>134.29305366118038</v>
      </c>
      <c r="Z183" s="34">
        <f t="shared" si="54"/>
        <v>134.2991160446995</v>
      </c>
      <c r="AA183" s="34">
        <f t="shared" si="54"/>
        <v>134.30517842821865</v>
      </c>
      <c r="AB183" s="34">
        <f t="shared" si="54"/>
        <v>134.31124081173778</v>
      </c>
      <c r="AC183" s="34">
        <f t="shared" si="54"/>
        <v>134.31730319525693</v>
      </c>
      <c r="AD183" s="34">
        <f t="shared" si="54"/>
        <v>134.32336557877608</v>
      </c>
      <c r="AE183" s="34">
        <f t="shared" si="54"/>
        <v>134.3294279622952</v>
      </c>
      <c r="AF183" s="34">
        <f t="shared" si="53"/>
        <v>134.33549034581435</v>
      </c>
      <c r="AG183" s="34">
        <f t="shared" si="53"/>
        <v>134.34155272933347</v>
      </c>
      <c r="AH183" s="34">
        <f t="shared" si="53"/>
        <v>134.34761511285262</v>
      </c>
      <c r="AI183" s="34">
        <f t="shared" si="53"/>
        <v>134.35367749637177</v>
      </c>
      <c r="AJ183" s="34">
        <f t="shared" si="53"/>
        <v>134.3597398798909</v>
      </c>
      <c r="AK183" s="34">
        <f t="shared" si="53"/>
        <v>134.36580226341005</v>
      </c>
      <c r="AL183" s="34">
        <f t="shared" si="53"/>
        <v>134.37186464692917</v>
      </c>
      <c r="AM183" s="34">
        <f t="shared" si="53"/>
        <v>134.37792703044832</v>
      </c>
      <c r="AN183" s="34">
        <f t="shared" si="53"/>
        <v>134.38398941396747</v>
      </c>
      <c r="AO183" s="34">
        <f t="shared" si="53"/>
        <v>134.39005179748659</v>
      </c>
      <c r="AP183" s="34">
        <f t="shared" si="53"/>
        <v>134.39611418100574</v>
      </c>
      <c r="AQ183" s="34">
        <f t="shared" si="53"/>
        <v>134.40217656452489</v>
      </c>
      <c r="AR183" s="34">
        <f t="shared" si="53"/>
        <v>134.40823894804402</v>
      </c>
      <c r="AS183" s="34">
        <f t="shared" si="53"/>
        <v>134.41430133156317</v>
      </c>
      <c r="AT183" s="34">
        <f t="shared" si="53"/>
        <v>134.42036371508229</v>
      </c>
    </row>
    <row r="184" spans="1:46" x14ac:dyDescent="0.75">
      <c r="A184" s="17">
        <f t="shared" si="43"/>
        <v>6</v>
      </c>
      <c r="B184" s="17">
        <f t="shared" si="48"/>
        <v>2031</v>
      </c>
      <c r="C184" s="29">
        <v>30</v>
      </c>
      <c r="D184" s="30">
        <v>48000</v>
      </c>
      <c r="E184" s="41">
        <f t="shared" si="52"/>
        <v>134.99180788446714</v>
      </c>
      <c r="G184" s="32">
        <f t="shared" si="47"/>
        <v>1.4000000000000375E-3</v>
      </c>
      <c r="H184" s="32">
        <f t="shared" si="51"/>
        <v>1.6929965585859182E-2</v>
      </c>
      <c r="I184" s="32"/>
      <c r="J184" s="42">
        <v>1.4E-3</v>
      </c>
      <c r="L184" s="30">
        <f t="shared" si="41"/>
        <v>47908</v>
      </c>
      <c r="M184" s="30">
        <f t="shared" si="42"/>
        <v>47939</v>
      </c>
      <c r="N184" s="33">
        <f t="shared" si="45"/>
        <v>134.42642609860144</v>
      </c>
      <c r="O184" s="33">
        <f t="shared" si="45"/>
        <v>134.61462309513948</v>
      </c>
      <c r="P184" s="34">
        <f t="shared" si="54"/>
        <v>134.42642609860144</v>
      </c>
      <c r="Q184" s="34">
        <f t="shared" si="54"/>
        <v>134.43269933181938</v>
      </c>
      <c r="R184" s="34">
        <f t="shared" si="54"/>
        <v>134.43897256503732</v>
      </c>
      <c r="S184" s="34">
        <f t="shared" si="54"/>
        <v>134.44524579825526</v>
      </c>
      <c r="T184" s="34">
        <f t="shared" si="54"/>
        <v>134.45151903147317</v>
      </c>
      <c r="U184" s="34">
        <f t="shared" si="54"/>
        <v>134.45779226469111</v>
      </c>
      <c r="V184" s="34">
        <f t="shared" si="54"/>
        <v>134.46406549790905</v>
      </c>
      <c r="W184" s="34">
        <f t="shared" si="54"/>
        <v>134.47033873112699</v>
      </c>
      <c r="X184" s="34">
        <f t="shared" si="54"/>
        <v>134.47661196434493</v>
      </c>
      <c r="Y184" s="34">
        <f t="shared" si="54"/>
        <v>134.48288519756284</v>
      </c>
      <c r="Z184" s="34">
        <f t="shared" si="54"/>
        <v>134.48915843078078</v>
      </c>
      <c r="AA184" s="34">
        <f t="shared" si="54"/>
        <v>134.49543166399872</v>
      </c>
      <c r="AB184" s="34">
        <f t="shared" si="54"/>
        <v>134.50170489721665</v>
      </c>
      <c r="AC184" s="34">
        <f t="shared" si="54"/>
        <v>134.50797813043459</v>
      </c>
      <c r="AD184" s="34">
        <f t="shared" si="54"/>
        <v>134.51425136365253</v>
      </c>
      <c r="AE184" s="34">
        <f t="shared" si="54"/>
        <v>134.52052459687047</v>
      </c>
      <c r="AF184" s="34">
        <f t="shared" si="53"/>
        <v>134.52679783008838</v>
      </c>
      <c r="AG184" s="34">
        <f t="shared" si="53"/>
        <v>134.53307106330632</v>
      </c>
      <c r="AH184" s="34">
        <f t="shared" si="53"/>
        <v>134.53934429652426</v>
      </c>
      <c r="AI184" s="34">
        <f t="shared" si="53"/>
        <v>134.5456175297422</v>
      </c>
      <c r="AJ184" s="34">
        <f t="shared" si="53"/>
        <v>134.55189076296014</v>
      </c>
      <c r="AK184" s="34">
        <f t="shared" si="53"/>
        <v>134.55816399617805</v>
      </c>
      <c r="AL184" s="34">
        <f t="shared" si="53"/>
        <v>134.56443722939599</v>
      </c>
      <c r="AM184" s="34">
        <f t="shared" si="53"/>
        <v>134.57071046261393</v>
      </c>
      <c r="AN184" s="34">
        <f t="shared" si="53"/>
        <v>134.57698369583187</v>
      </c>
      <c r="AO184" s="34">
        <f t="shared" si="53"/>
        <v>134.58325692904981</v>
      </c>
      <c r="AP184" s="34">
        <f t="shared" si="53"/>
        <v>134.58953016226775</v>
      </c>
      <c r="AQ184" s="34">
        <f t="shared" si="53"/>
        <v>134.59580339548569</v>
      </c>
      <c r="AR184" s="34">
        <f t="shared" si="53"/>
        <v>134.6020766287036</v>
      </c>
      <c r="AS184" s="34">
        <f t="shared" si="53"/>
        <v>134.60834986192154</v>
      </c>
      <c r="AT184" s="34">
        <f t="shared" si="53"/>
        <v>134.61462309513948</v>
      </c>
    </row>
    <row r="185" spans="1:46" x14ac:dyDescent="0.75">
      <c r="A185" s="17">
        <f t="shared" si="43"/>
        <v>7</v>
      </c>
      <c r="B185" s="17">
        <f t="shared" si="48"/>
        <v>2031</v>
      </c>
      <c r="C185" s="29">
        <v>31</v>
      </c>
      <c r="D185" s="30">
        <v>48030</v>
      </c>
      <c r="E185" s="41">
        <f t="shared" si="52"/>
        <v>135.1807964155054</v>
      </c>
      <c r="G185" s="32">
        <f t="shared" si="47"/>
        <v>1.4000000000000624E-3</v>
      </c>
      <c r="H185" s="32">
        <f t="shared" si="51"/>
        <v>1.692996558585921E-2</v>
      </c>
      <c r="I185" s="32"/>
      <c r="J185" s="42">
        <v>1.4E-3</v>
      </c>
      <c r="L185" s="30">
        <f t="shared" si="41"/>
        <v>47939</v>
      </c>
      <c r="M185" s="30">
        <f t="shared" si="42"/>
        <v>47969</v>
      </c>
      <c r="N185" s="33">
        <f t="shared" si="45"/>
        <v>134.61462309513948</v>
      </c>
      <c r="O185" s="33">
        <f t="shared" si="45"/>
        <v>134.80308356747267</v>
      </c>
      <c r="P185" s="34">
        <f t="shared" si="54"/>
        <v>134.61462309513948</v>
      </c>
      <c r="Q185" s="34">
        <f t="shared" si="54"/>
        <v>134.62070246521475</v>
      </c>
      <c r="R185" s="34">
        <f t="shared" si="54"/>
        <v>134.62678183529002</v>
      </c>
      <c r="S185" s="34">
        <f t="shared" si="54"/>
        <v>134.63286120536526</v>
      </c>
      <c r="T185" s="34">
        <f t="shared" si="54"/>
        <v>134.63894057544053</v>
      </c>
      <c r="U185" s="34">
        <f t="shared" si="54"/>
        <v>134.6450199455158</v>
      </c>
      <c r="V185" s="34">
        <f t="shared" si="54"/>
        <v>134.65109931559107</v>
      </c>
      <c r="W185" s="34">
        <f t="shared" si="54"/>
        <v>134.65717868566634</v>
      </c>
      <c r="X185" s="34">
        <f t="shared" si="54"/>
        <v>134.66325805574158</v>
      </c>
      <c r="Y185" s="34">
        <f t="shared" si="54"/>
        <v>134.66933742581685</v>
      </c>
      <c r="Z185" s="34">
        <f t="shared" si="54"/>
        <v>134.67541679589212</v>
      </c>
      <c r="AA185" s="34">
        <f t="shared" si="54"/>
        <v>134.68149616596739</v>
      </c>
      <c r="AB185" s="34">
        <f t="shared" si="54"/>
        <v>134.68757553604266</v>
      </c>
      <c r="AC185" s="34">
        <f t="shared" si="54"/>
        <v>134.6936549061179</v>
      </c>
      <c r="AD185" s="34">
        <f t="shared" si="54"/>
        <v>134.69973427619317</v>
      </c>
      <c r="AE185" s="34">
        <f t="shared" si="54"/>
        <v>134.70581364626844</v>
      </c>
      <c r="AF185" s="34">
        <f t="shared" si="53"/>
        <v>134.71189301634371</v>
      </c>
      <c r="AG185" s="34">
        <f t="shared" si="53"/>
        <v>134.71797238641898</v>
      </c>
      <c r="AH185" s="34">
        <f t="shared" si="53"/>
        <v>134.72405175649425</v>
      </c>
      <c r="AI185" s="34">
        <f t="shared" si="53"/>
        <v>134.73013112656949</v>
      </c>
      <c r="AJ185" s="34">
        <f t="shared" si="53"/>
        <v>134.73621049664476</v>
      </c>
      <c r="AK185" s="34">
        <f t="shared" si="53"/>
        <v>134.74228986672003</v>
      </c>
      <c r="AL185" s="34">
        <f t="shared" si="53"/>
        <v>134.7483692367953</v>
      </c>
      <c r="AM185" s="34">
        <f t="shared" si="53"/>
        <v>134.75444860687057</v>
      </c>
      <c r="AN185" s="34">
        <f t="shared" si="53"/>
        <v>134.76052797694581</v>
      </c>
      <c r="AO185" s="34">
        <f t="shared" si="53"/>
        <v>134.76660734702108</v>
      </c>
      <c r="AP185" s="34">
        <f t="shared" si="53"/>
        <v>134.77268671709635</v>
      </c>
      <c r="AQ185" s="34">
        <f t="shared" si="53"/>
        <v>134.77876608717162</v>
      </c>
      <c r="AR185" s="34">
        <f t="shared" si="53"/>
        <v>134.78484545724689</v>
      </c>
      <c r="AS185" s="34">
        <f t="shared" si="53"/>
        <v>134.79092482732213</v>
      </c>
      <c r="AT185" s="34">
        <f t="shared" si="53"/>
        <v>134.7970041973974</v>
      </c>
    </row>
    <row r="186" spans="1:46" x14ac:dyDescent="0.75">
      <c r="A186" s="17">
        <f t="shared" si="43"/>
        <v>8</v>
      </c>
      <c r="B186" s="17">
        <f t="shared" si="48"/>
        <v>2031</v>
      </c>
      <c r="C186" s="29">
        <v>31</v>
      </c>
      <c r="D186" s="30">
        <v>48061</v>
      </c>
      <c r="E186" s="41">
        <f t="shared" si="52"/>
        <v>135.37004953048711</v>
      </c>
      <c r="G186" s="32">
        <f t="shared" si="47"/>
        <v>1.4000000000000202E-3</v>
      </c>
      <c r="H186" s="32">
        <f t="shared" si="51"/>
        <v>1.6929965585859099E-2</v>
      </c>
      <c r="I186" s="32"/>
      <c r="J186" s="42">
        <v>1.4E-3</v>
      </c>
      <c r="L186" s="30">
        <f t="shared" si="41"/>
        <v>47969</v>
      </c>
      <c r="M186" s="30">
        <f t="shared" si="42"/>
        <v>48000</v>
      </c>
      <c r="N186" s="33">
        <f t="shared" si="45"/>
        <v>134.80308356747267</v>
      </c>
      <c r="O186" s="33">
        <f t="shared" si="45"/>
        <v>134.99180788446714</v>
      </c>
      <c r="P186" s="34">
        <f t="shared" si="54"/>
        <v>134.80308356747267</v>
      </c>
      <c r="Q186" s="34">
        <f t="shared" si="54"/>
        <v>134.80917144866604</v>
      </c>
      <c r="R186" s="34">
        <f t="shared" si="54"/>
        <v>134.8152593298594</v>
      </c>
      <c r="S186" s="34">
        <f t="shared" si="54"/>
        <v>134.82134721105277</v>
      </c>
      <c r="T186" s="34">
        <f t="shared" si="54"/>
        <v>134.82743509224616</v>
      </c>
      <c r="U186" s="34">
        <f t="shared" si="54"/>
        <v>134.83352297343953</v>
      </c>
      <c r="V186" s="34">
        <f t="shared" si="54"/>
        <v>134.83961085463289</v>
      </c>
      <c r="W186" s="34">
        <f t="shared" si="54"/>
        <v>134.84569873582626</v>
      </c>
      <c r="X186" s="34">
        <f t="shared" si="54"/>
        <v>134.85178661701963</v>
      </c>
      <c r="Y186" s="34">
        <f t="shared" si="54"/>
        <v>134.85787449821299</v>
      </c>
      <c r="Z186" s="34">
        <f t="shared" si="54"/>
        <v>134.86396237940636</v>
      </c>
      <c r="AA186" s="34">
        <f t="shared" si="54"/>
        <v>134.87005026059973</v>
      </c>
      <c r="AB186" s="34">
        <f t="shared" si="54"/>
        <v>134.87613814179312</v>
      </c>
      <c r="AC186" s="34">
        <f t="shared" si="54"/>
        <v>134.88222602298649</v>
      </c>
      <c r="AD186" s="34">
        <f t="shared" si="54"/>
        <v>134.88831390417985</v>
      </c>
      <c r="AE186" s="34">
        <f t="shared" ref="AE186:AT201" si="55">$N186+($O186-$N186)/$C186*(AE$7-1)</f>
        <v>134.89440178537322</v>
      </c>
      <c r="AF186" s="34">
        <f t="shared" si="55"/>
        <v>134.90048966656659</v>
      </c>
      <c r="AG186" s="34">
        <f t="shared" si="55"/>
        <v>134.90657754775995</v>
      </c>
      <c r="AH186" s="34">
        <f t="shared" si="55"/>
        <v>134.91266542895332</v>
      </c>
      <c r="AI186" s="34">
        <f t="shared" si="55"/>
        <v>134.91875331014668</v>
      </c>
      <c r="AJ186" s="34">
        <f t="shared" si="55"/>
        <v>134.92484119134008</v>
      </c>
      <c r="AK186" s="34">
        <f t="shared" si="55"/>
        <v>134.93092907253344</v>
      </c>
      <c r="AL186" s="34">
        <f t="shared" si="55"/>
        <v>134.93701695372681</v>
      </c>
      <c r="AM186" s="34">
        <f t="shared" si="55"/>
        <v>134.94310483492018</v>
      </c>
      <c r="AN186" s="34">
        <f t="shared" si="55"/>
        <v>134.94919271611354</v>
      </c>
      <c r="AO186" s="34">
        <f t="shared" si="55"/>
        <v>134.95528059730691</v>
      </c>
      <c r="AP186" s="34">
        <f t="shared" si="55"/>
        <v>134.96136847850028</v>
      </c>
      <c r="AQ186" s="34">
        <f t="shared" si="55"/>
        <v>134.96745635969364</v>
      </c>
      <c r="AR186" s="34">
        <f t="shared" si="55"/>
        <v>134.97354424088704</v>
      </c>
      <c r="AS186" s="34">
        <f t="shared" si="55"/>
        <v>134.9796321220804</v>
      </c>
      <c r="AT186" s="34">
        <f t="shared" si="55"/>
        <v>134.98572000327377</v>
      </c>
    </row>
    <row r="187" spans="1:46" x14ac:dyDescent="0.75">
      <c r="A187" s="17">
        <f t="shared" si="43"/>
        <v>9</v>
      </c>
      <c r="B187" s="17">
        <f t="shared" si="48"/>
        <v>2031</v>
      </c>
      <c r="C187" s="29">
        <v>30</v>
      </c>
      <c r="D187" s="30">
        <v>48092</v>
      </c>
      <c r="E187" s="41">
        <f t="shared" si="52"/>
        <v>135.55956759982979</v>
      </c>
      <c r="G187" s="32">
        <f t="shared" si="47"/>
        <v>1.4000000000000028E-3</v>
      </c>
      <c r="H187" s="32">
        <f t="shared" si="51"/>
        <v>1.6929965585858995E-2</v>
      </c>
      <c r="I187" s="32"/>
      <c r="J187" s="42">
        <v>1.4E-3</v>
      </c>
      <c r="L187" s="30">
        <f t="shared" si="41"/>
        <v>48000</v>
      </c>
      <c r="M187" s="30">
        <f t="shared" si="42"/>
        <v>48030</v>
      </c>
      <c r="N187" s="33">
        <f t="shared" si="45"/>
        <v>134.99180788446714</v>
      </c>
      <c r="O187" s="33">
        <f t="shared" si="45"/>
        <v>135.1807964155054</v>
      </c>
      <c r="P187" s="34">
        <f t="shared" ref="P187:AE202" si="56">$N187+($O187-$N187)/$C187*(P$7-1)</f>
        <v>134.99180788446714</v>
      </c>
      <c r="Q187" s="34">
        <f t="shared" si="56"/>
        <v>134.99810750216841</v>
      </c>
      <c r="R187" s="34">
        <f t="shared" si="56"/>
        <v>135.00440711986968</v>
      </c>
      <c r="S187" s="34">
        <f t="shared" si="56"/>
        <v>135.01070673757096</v>
      </c>
      <c r="T187" s="34">
        <f t="shared" si="56"/>
        <v>135.01700635527223</v>
      </c>
      <c r="U187" s="34">
        <f t="shared" si="56"/>
        <v>135.0233059729735</v>
      </c>
      <c r="V187" s="34">
        <f t="shared" si="56"/>
        <v>135.02960559067478</v>
      </c>
      <c r="W187" s="34">
        <f t="shared" si="56"/>
        <v>135.03590520837605</v>
      </c>
      <c r="X187" s="34">
        <f t="shared" si="56"/>
        <v>135.04220482607735</v>
      </c>
      <c r="Y187" s="34">
        <f t="shared" si="56"/>
        <v>135.04850444377863</v>
      </c>
      <c r="Z187" s="34">
        <f t="shared" si="56"/>
        <v>135.0548040614799</v>
      </c>
      <c r="AA187" s="34">
        <f t="shared" si="56"/>
        <v>135.06110367918117</v>
      </c>
      <c r="AB187" s="34">
        <f t="shared" si="56"/>
        <v>135.06740329688245</v>
      </c>
      <c r="AC187" s="34">
        <f t="shared" si="56"/>
        <v>135.07370291458372</v>
      </c>
      <c r="AD187" s="34">
        <f t="shared" si="56"/>
        <v>135.08000253228499</v>
      </c>
      <c r="AE187" s="34">
        <f t="shared" si="56"/>
        <v>135.08630214998627</v>
      </c>
      <c r="AF187" s="34">
        <f t="shared" si="55"/>
        <v>135.09260176768754</v>
      </c>
      <c r="AG187" s="34">
        <f t="shared" si="55"/>
        <v>135.09890138538881</v>
      </c>
      <c r="AH187" s="34">
        <f t="shared" si="55"/>
        <v>135.10520100309009</v>
      </c>
      <c r="AI187" s="34">
        <f t="shared" si="55"/>
        <v>135.11150062079136</v>
      </c>
      <c r="AJ187" s="34">
        <f t="shared" si="55"/>
        <v>135.11780023849263</v>
      </c>
      <c r="AK187" s="34">
        <f t="shared" si="55"/>
        <v>135.12409985619391</v>
      </c>
      <c r="AL187" s="34">
        <f t="shared" si="55"/>
        <v>135.13039947389518</v>
      </c>
      <c r="AM187" s="34">
        <f t="shared" si="55"/>
        <v>135.13669909159648</v>
      </c>
      <c r="AN187" s="34">
        <f t="shared" si="55"/>
        <v>135.14299870929776</v>
      </c>
      <c r="AO187" s="34">
        <f t="shared" si="55"/>
        <v>135.14929832699903</v>
      </c>
      <c r="AP187" s="34">
        <f t="shared" si="55"/>
        <v>135.1555979447003</v>
      </c>
      <c r="AQ187" s="34">
        <f t="shared" si="55"/>
        <v>135.16189756240158</v>
      </c>
      <c r="AR187" s="34">
        <f t="shared" si="55"/>
        <v>135.16819718010285</v>
      </c>
      <c r="AS187" s="34">
        <f t="shared" si="55"/>
        <v>135.17449679780412</v>
      </c>
      <c r="AT187" s="34">
        <f t="shared" si="55"/>
        <v>135.1807964155054</v>
      </c>
    </row>
    <row r="188" spans="1:46" x14ac:dyDescent="0.75">
      <c r="A188" s="17">
        <f t="shared" si="43"/>
        <v>10</v>
      </c>
      <c r="B188" s="17">
        <f t="shared" si="48"/>
        <v>2031</v>
      </c>
      <c r="C188" s="29">
        <v>31</v>
      </c>
      <c r="D188" s="30">
        <v>48122</v>
      </c>
      <c r="E188" s="41">
        <f t="shared" si="52"/>
        <v>135.74935099446955</v>
      </c>
      <c r="G188" s="32">
        <f t="shared" si="47"/>
        <v>1.3999999999999956E-3</v>
      </c>
      <c r="H188" s="32">
        <f t="shared" si="51"/>
        <v>1.692996558585888E-2</v>
      </c>
      <c r="I188" s="32"/>
      <c r="J188" s="42">
        <v>1.4E-3</v>
      </c>
      <c r="L188" s="30">
        <f t="shared" si="41"/>
        <v>48030</v>
      </c>
      <c r="M188" s="30">
        <f t="shared" si="42"/>
        <v>48061</v>
      </c>
      <c r="N188" s="33">
        <f t="shared" si="45"/>
        <v>135.1807964155054</v>
      </c>
      <c r="O188" s="33">
        <f t="shared" si="45"/>
        <v>135.37004953048711</v>
      </c>
      <c r="P188" s="34">
        <f t="shared" si="56"/>
        <v>135.1807964155054</v>
      </c>
      <c r="Q188" s="34">
        <f t="shared" si="56"/>
        <v>135.18690135469836</v>
      </c>
      <c r="R188" s="34">
        <f t="shared" si="56"/>
        <v>135.1930062938913</v>
      </c>
      <c r="S188" s="34">
        <f t="shared" si="56"/>
        <v>135.19911123308427</v>
      </c>
      <c r="T188" s="34">
        <f t="shared" si="56"/>
        <v>135.20521617227723</v>
      </c>
      <c r="U188" s="34">
        <f t="shared" si="56"/>
        <v>135.2113211114702</v>
      </c>
      <c r="V188" s="34">
        <f t="shared" si="56"/>
        <v>135.21742605066314</v>
      </c>
      <c r="W188" s="34">
        <f t="shared" si="56"/>
        <v>135.2235309898561</v>
      </c>
      <c r="X188" s="34">
        <f t="shared" si="56"/>
        <v>135.22963592904907</v>
      </c>
      <c r="Y188" s="34">
        <f t="shared" si="56"/>
        <v>135.23574086824203</v>
      </c>
      <c r="Z188" s="34">
        <f t="shared" si="56"/>
        <v>135.24184580743497</v>
      </c>
      <c r="AA188" s="34">
        <f t="shared" si="56"/>
        <v>135.24795074662794</v>
      </c>
      <c r="AB188" s="34">
        <f t="shared" si="56"/>
        <v>135.2540556858209</v>
      </c>
      <c r="AC188" s="34">
        <f t="shared" si="56"/>
        <v>135.26016062501387</v>
      </c>
      <c r="AD188" s="34">
        <f t="shared" si="56"/>
        <v>135.2662655642068</v>
      </c>
      <c r="AE188" s="34">
        <f t="shared" si="56"/>
        <v>135.27237050339977</v>
      </c>
      <c r="AF188" s="34">
        <f t="shared" si="55"/>
        <v>135.27847544259274</v>
      </c>
      <c r="AG188" s="34">
        <f t="shared" si="55"/>
        <v>135.2845803817857</v>
      </c>
      <c r="AH188" s="34">
        <f t="shared" si="55"/>
        <v>135.29068532097864</v>
      </c>
      <c r="AI188" s="34">
        <f t="shared" si="55"/>
        <v>135.2967902601716</v>
      </c>
      <c r="AJ188" s="34">
        <f t="shared" si="55"/>
        <v>135.30289519936457</v>
      </c>
      <c r="AK188" s="34">
        <f t="shared" si="55"/>
        <v>135.30900013855754</v>
      </c>
      <c r="AL188" s="34">
        <f t="shared" si="55"/>
        <v>135.31510507775047</v>
      </c>
      <c r="AM188" s="34">
        <f t="shared" si="55"/>
        <v>135.32121001694344</v>
      </c>
      <c r="AN188" s="34">
        <f t="shared" si="55"/>
        <v>135.32731495613641</v>
      </c>
      <c r="AO188" s="34">
        <f t="shared" si="55"/>
        <v>135.33341989532937</v>
      </c>
      <c r="AP188" s="34">
        <f t="shared" si="55"/>
        <v>135.33952483452231</v>
      </c>
      <c r="AQ188" s="34">
        <f t="shared" si="55"/>
        <v>135.34562977371527</v>
      </c>
      <c r="AR188" s="34">
        <f t="shared" si="55"/>
        <v>135.35173471290824</v>
      </c>
      <c r="AS188" s="34">
        <f t="shared" si="55"/>
        <v>135.35783965210121</v>
      </c>
      <c r="AT188" s="34">
        <f t="shared" si="55"/>
        <v>135.36394459129414</v>
      </c>
    </row>
    <row r="189" spans="1:46" x14ac:dyDescent="0.75">
      <c r="A189" s="17">
        <f t="shared" si="43"/>
        <v>11</v>
      </c>
      <c r="B189" s="17">
        <f t="shared" si="48"/>
        <v>2031</v>
      </c>
      <c r="C189" s="29">
        <v>30</v>
      </c>
      <c r="D189" s="30">
        <v>48153</v>
      </c>
      <c r="E189" s="41">
        <f t="shared" si="52"/>
        <v>135.93940008586182</v>
      </c>
      <c r="G189" s="32">
        <f t="shared" si="47"/>
        <v>1.4000000000000791E-3</v>
      </c>
      <c r="H189" s="32">
        <f t="shared" si="51"/>
        <v>1.6929965585858905E-2</v>
      </c>
      <c r="I189" s="32"/>
      <c r="J189" s="42">
        <v>1.4E-3</v>
      </c>
      <c r="L189" s="30">
        <f t="shared" si="41"/>
        <v>48061</v>
      </c>
      <c r="M189" s="30">
        <f t="shared" si="42"/>
        <v>48092</v>
      </c>
      <c r="N189" s="33">
        <f t="shared" si="45"/>
        <v>135.37004953048711</v>
      </c>
      <c r="O189" s="33">
        <f t="shared" si="45"/>
        <v>135.55956759982979</v>
      </c>
      <c r="P189" s="34">
        <f t="shared" si="56"/>
        <v>135.37004953048711</v>
      </c>
      <c r="Q189" s="34">
        <f t="shared" si="56"/>
        <v>135.37636679946519</v>
      </c>
      <c r="R189" s="34">
        <f t="shared" si="56"/>
        <v>135.3826840684433</v>
      </c>
      <c r="S189" s="34">
        <f t="shared" si="56"/>
        <v>135.38900133742138</v>
      </c>
      <c r="T189" s="34">
        <f t="shared" si="56"/>
        <v>135.39531860639946</v>
      </c>
      <c r="U189" s="34">
        <f t="shared" si="56"/>
        <v>135.40163587537756</v>
      </c>
      <c r="V189" s="34">
        <f t="shared" si="56"/>
        <v>135.40795314435564</v>
      </c>
      <c r="W189" s="34">
        <f t="shared" si="56"/>
        <v>135.41427041333372</v>
      </c>
      <c r="X189" s="34">
        <f t="shared" si="56"/>
        <v>135.42058768231183</v>
      </c>
      <c r="Y189" s="34">
        <f t="shared" si="56"/>
        <v>135.42690495128991</v>
      </c>
      <c r="Z189" s="34">
        <f t="shared" si="56"/>
        <v>135.43322222026799</v>
      </c>
      <c r="AA189" s="34">
        <f t="shared" si="56"/>
        <v>135.4395394892461</v>
      </c>
      <c r="AB189" s="34">
        <f t="shared" si="56"/>
        <v>135.44585675822418</v>
      </c>
      <c r="AC189" s="34">
        <f t="shared" si="56"/>
        <v>135.45217402720226</v>
      </c>
      <c r="AD189" s="34">
        <f t="shared" si="56"/>
        <v>135.45849129618037</v>
      </c>
      <c r="AE189" s="34">
        <f t="shared" si="56"/>
        <v>135.46480856515845</v>
      </c>
      <c r="AF189" s="34">
        <f t="shared" si="55"/>
        <v>135.47112583413653</v>
      </c>
      <c r="AG189" s="34">
        <f t="shared" si="55"/>
        <v>135.47744310311464</v>
      </c>
      <c r="AH189" s="34">
        <f t="shared" si="55"/>
        <v>135.48376037209272</v>
      </c>
      <c r="AI189" s="34">
        <f t="shared" si="55"/>
        <v>135.4900776410708</v>
      </c>
      <c r="AJ189" s="34">
        <f t="shared" si="55"/>
        <v>135.49639491004891</v>
      </c>
      <c r="AK189" s="34">
        <f t="shared" si="55"/>
        <v>135.50271217902699</v>
      </c>
      <c r="AL189" s="34">
        <f t="shared" si="55"/>
        <v>135.50902944800507</v>
      </c>
      <c r="AM189" s="34">
        <f t="shared" si="55"/>
        <v>135.51534671698317</v>
      </c>
      <c r="AN189" s="34">
        <f t="shared" si="55"/>
        <v>135.52166398596125</v>
      </c>
      <c r="AO189" s="34">
        <f t="shared" si="55"/>
        <v>135.52798125493933</v>
      </c>
      <c r="AP189" s="34">
        <f t="shared" si="55"/>
        <v>135.53429852391744</v>
      </c>
      <c r="AQ189" s="34">
        <f t="shared" si="55"/>
        <v>135.54061579289552</v>
      </c>
      <c r="AR189" s="34">
        <f t="shared" si="55"/>
        <v>135.5469330618736</v>
      </c>
      <c r="AS189" s="34">
        <f t="shared" si="55"/>
        <v>135.55325033085171</v>
      </c>
      <c r="AT189" s="34">
        <f t="shared" si="55"/>
        <v>135.55956759982979</v>
      </c>
    </row>
    <row r="190" spans="1:46" x14ac:dyDescent="0.75">
      <c r="A190" s="17">
        <f t="shared" si="43"/>
        <v>12</v>
      </c>
      <c r="B190" s="17">
        <f t="shared" si="48"/>
        <v>2031</v>
      </c>
      <c r="C190" s="29">
        <v>31</v>
      </c>
      <c r="D190" s="30">
        <v>48183</v>
      </c>
      <c r="E190" s="41">
        <f t="shared" si="52"/>
        <v>136.12971524598203</v>
      </c>
      <c r="G190" s="32">
        <f t="shared" si="47"/>
        <v>1.4000000000000024E-3</v>
      </c>
      <c r="H190" s="32">
        <f t="shared" si="51"/>
        <v>1.692996558585888E-2</v>
      </c>
      <c r="I190" s="32">
        <f>AVERAGE(H179:H190)</f>
        <v>1.6929965585859182E-2</v>
      </c>
      <c r="J190" s="42">
        <v>1.4E-3</v>
      </c>
      <c r="L190" s="30">
        <f t="shared" si="41"/>
        <v>48092</v>
      </c>
      <c r="M190" s="30">
        <f t="shared" si="42"/>
        <v>48122</v>
      </c>
      <c r="N190" s="33">
        <f t="shared" si="45"/>
        <v>135.55956759982979</v>
      </c>
      <c r="O190" s="33">
        <f t="shared" si="45"/>
        <v>135.74935099446955</v>
      </c>
      <c r="P190" s="34">
        <f t="shared" si="56"/>
        <v>135.55956759982979</v>
      </c>
      <c r="Q190" s="34">
        <f t="shared" si="56"/>
        <v>135.56568964481818</v>
      </c>
      <c r="R190" s="34">
        <f t="shared" si="56"/>
        <v>135.57181168980654</v>
      </c>
      <c r="S190" s="34">
        <f t="shared" si="56"/>
        <v>135.57793373479493</v>
      </c>
      <c r="T190" s="34">
        <f t="shared" si="56"/>
        <v>135.58405577978331</v>
      </c>
      <c r="U190" s="34">
        <f t="shared" si="56"/>
        <v>135.5901778247717</v>
      </c>
      <c r="V190" s="34">
        <f t="shared" si="56"/>
        <v>135.59629986976006</v>
      </c>
      <c r="W190" s="34">
        <f t="shared" si="56"/>
        <v>135.60242191474845</v>
      </c>
      <c r="X190" s="34">
        <f t="shared" si="56"/>
        <v>135.60854395973683</v>
      </c>
      <c r="Y190" s="34">
        <f t="shared" si="56"/>
        <v>135.61466600472519</v>
      </c>
      <c r="Z190" s="34">
        <f t="shared" si="56"/>
        <v>135.62078804971358</v>
      </c>
      <c r="AA190" s="34">
        <f t="shared" si="56"/>
        <v>135.62691009470197</v>
      </c>
      <c r="AB190" s="34">
        <f t="shared" si="56"/>
        <v>135.63303213969036</v>
      </c>
      <c r="AC190" s="34">
        <f t="shared" si="56"/>
        <v>135.63915418467872</v>
      </c>
      <c r="AD190" s="34">
        <f t="shared" si="56"/>
        <v>135.6452762296671</v>
      </c>
      <c r="AE190" s="34">
        <f t="shared" si="56"/>
        <v>135.65139827465549</v>
      </c>
      <c r="AF190" s="34">
        <f t="shared" si="55"/>
        <v>135.65752031964385</v>
      </c>
      <c r="AG190" s="34">
        <f t="shared" si="55"/>
        <v>135.66364236463224</v>
      </c>
      <c r="AH190" s="34">
        <f t="shared" si="55"/>
        <v>135.66976440962063</v>
      </c>
      <c r="AI190" s="34">
        <f t="shared" si="55"/>
        <v>135.67588645460899</v>
      </c>
      <c r="AJ190" s="34">
        <f t="shared" si="55"/>
        <v>135.68200849959737</v>
      </c>
      <c r="AK190" s="34">
        <f t="shared" si="55"/>
        <v>135.68813054458576</v>
      </c>
      <c r="AL190" s="34">
        <f t="shared" si="55"/>
        <v>135.69425258957415</v>
      </c>
      <c r="AM190" s="34">
        <f t="shared" si="55"/>
        <v>135.70037463456251</v>
      </c>
      <c r="AN190" s="34">
        <f t="shared" si="55"/>
        <v>135.7064966795509</v>
      </c>
      <c r="AO190" s="34">
        <f t="shared" si="55"/>
        <v>135.71261872453928</v>
      </c>
      <c r="AP190" s="34">
        <f t="shared" si="55"/>
        <v>135.71874076952764</v>
      </c>
      <c r="AQ190" s="34">
        <f t="shared" si="55"/>
        <v>135.72486281451603</v>
      </c>
      <c r="AR190" s="34">
        <f t="shared" si="55"/>
        <v>135.73098485950442</v>
      </c>
      <c r="AS190" s="34">
        <f t="shared" si="55"/>
        <v>135.7371069044928</v>
      </c>
      <c r="AT190" s="34">
        <f t="shared" si="55"/>
        <v>135.74322894948116</v>
      </c>
    </row>
    <row r="191" spans="1:46" x14ac:dyDescent="0.75">
      <c r="A191" s="17">
        <f t="shared" si="43"/>
        <v>1</v>
      </c>
      <c r="B191" s="23">
        <f t="shared" si="48"/>
        <v>2032</v>
      </c>
      <c r="C191" s="24">
        <v>31</v>
      </c>
      <c r="D191" s="25">
        <v>48214</v>
      </c>
      <c r="E191" s="27">
        <f t="shared" si="52"/>
        <v>136.3202968473264</v>
      </c>
      <c r="G191" s="35">
        <f t="shared" si="47"/>
        <v>1.4000000000000147E-3</v>
      </c>
      <c r="H191" s="35">
        <f t="shared" si="51"/>
        <v>1.6929965585858821E-2</v>
      </c>
      <c r="I191" s="35"/>
      <c r="J191" s="42">
        <v>1.4E-3</v>
      </c>
      <c r="L191" s="25">
        <f t="shared" si="41"/>
        <v>48122</v>
      </c>
      <c r="M191" s="25">
        <f t="shared" si="42"/>
        <v>48153</v>
      </c>
      <c r="N191" s="27">
        <f t="shared" si="45"/>
        <v>135.74935099446955</v>
      </c>
      <c r="O191" s="27">
        <f t="shared" si="45"/>
        <v>135.93940008586182</v>
      </c>
      <c r="P191" s="28">
        <f t="shared" si="56"/>
        <v>135.74935099446955</v>
      </c>
      <c r="Q191" s="28">
        <f t="shared" si="56"/>
        <v>135.75548161032091</v>
      </c>
      <c r="R191" s="28">
        <f t="shared" si="56"/>
        <v>135.76161222617228</v>
      </c>
      <c r="S191" s="28">
        <f t="shared" si="56"/>
        <v>135.76774284202364</v>
      </c>
      <c r="T191" s="28">
        <f t="shared" si="56"/>
        <v>135.773873457875</v>
      </c>
      <c r="U191" s="28">
        <f t="shared" si="56"/>
        <v>135.78000407372636</v>
      </c>
      <c r="V191" s="28">
        <f t="shared" si="56"/>
        <v>135.78613468957772</v>
      </c>
      <c r="W191" s="28">
        <f t="shared" si="56"/>
        <v>135.79226530542908</v>
      </c>
      <c r="X191" s="28">
        <f t="shared" si="56"/>
        <v>135.79839592128047</v>
      </c>
      <c r="Y191" s="28">
        <f t="shared" si="56"/>
        <v>135.80452653713184</v>
      </c>
      <c r="Z191" s="28">
        <f t="shared" si="56"/>
        <v>135.8106571529832</v>
      </c>
      <c r="AA191" s="28">
        <f t="shared" si="56"/>
        <v>135.81678776883456</v>
      </c>
      <c r="AB191" s="28">
        <f t="shared" si="56"/>
        <v>135.82291838468592</v>
      </c>
      <c r="AC191" s="28">
        <f t="shared" si="56"/>
        <v>135.82904900053728</v>
      </c>
      <c r="AD191" s="28">
        <f t="shared" si="56"/>
        <v>135.83517961638864</v>
      </c>
      <c r="AE191" s="28">
        <f t="shared" si="56"/>
        <v>135.84131023224001</v>
      </c>
      <c r="AF191" s="28">
        <f t="shared" si="55"/>
        <v>135.84744084809137</v>
      </c>
      <c r="AG191" s="28">
        <f t="shared" si="55"/>
        <v>135.85357146394273</v>
      </c>
      <c r="AH191" s="28">
        <f t="shared" si="55"/>
        <v>135.85970207979409</v>
      </c>
      <c r="AI191" s="28">
        <f t="shared" si="55"/>
        <v>135.86583269564545</v>
      </c>
      <c r="AJ191" s="28">
        <f t="shared" si="55"/>
        <v>135.87196331149681</v>
      </c>
      <c r="AK191" s="28">
        <f t="shared" si="55"/>
        <v>135.87809392734817</v>
      </c>
      <c r="AL191" s="28">
        <f t="shared" si="55"/>
        <v>135.88422454319954</v>
      </c>
      <c r="AM191" s="28">
        <f t="shared" si="55"/>
        <v>135.8903551590509</v>
      </c>
      <c r="AN191" s="28">
        <f t="shared" si="55"/>
        <v>135.89648577490229</v>
      </c>
      <c r="AO191" s="28">
        <f t="shared" si="55"/>
        <v>135.90261639075365</v>
      </c>
      <c r="AP191" s="28">
        <f t="shared" si="55"/>
        <v>135.90874700660501</v>
      </c>
      <c r="AQ191" s="28">
        <f t="shared" si="55"/>
        <v>135.91487762245637</v>
      </c>
      <c r="AR191" s="28">
        <f t="shared" si="55"/>
        <v>135.92100823830773</v>
      </c>
      <c r="AS191" s="28">
        <f t="shared" si="55"/>
        <v>135.9271388541591</v>
      </c>
      <c r="AT191" s="28">
        <f t="shared" si="55"/>
        <v>135.93326947001046</v>
      </c>
    </row>
    <row r="192" spans="1:46" x14ac:dyDescent="0.75">
      <c r="A192" s="17">
        <f t="shared" si="43"/>
        <v>2</v>
      </c>
      <c r="B192" s="17">
        <f t="shared" si="48"/>
        <v>2032</v>
      </c>
      <c r="C192" s="29">
        <v>28</v>
      </c>
      <c r="D192" s="30">
        <v>48245</v>
      </c>
      <c r="E192" s="41">
        <f t="shared" si="52"/>
        <v>136.51114526291266</v>
      </c>
      <c r="G192" s="32">
        <f t="shared" si="47"/>
        <v>1.4000000000000189E-3</v>
      </c>
      <c r="H192" s="32">
        <f t="shared" si="51"/>
        <v>1.6929965585858849E-2</v>
      </c>
      <c r="I192" s="32"/>
      <c r="J192" s="42">
        <v>1.4E-3</v>
      </c>
      <c r="L192" s="30">
        <f t="shared" si="41"/>
        <v>48153</v>
      </c>
      <c r="M192" s="30">
        <f t="shared" si="42"/>
        <v>48183</v>
      </c>
      <c r="N192" s="33">
        <f t="shared" si="45"/>
        <v>135.93940008586182</v>
      </c>
      <c r="O192" s="33">
        <f t="shared" si="45"/>
        <v>136.12971524598203</v>
      </c>
      <c r="P192" s="34">
        <f t="shared" si="56"/>
        <v>135.93940008586182</v>
      </c>
      <c r="Q192" s="34">
        <f t="shared" si="56"/>
        <v>135.94619705586612</v>
      </c>
      <c r="R192" s="34">
        <f t="shared" si="56"/>
        <v>135.9529940258704</v>
      </c>
      <c r="S192" s="34">
        <f t="shared" si="56"/>
        <v>135.9597909958747</v>
      </c>
      <c r="T192" s="34">
        <f t="shared" si="56"/>
        <v>135.966587965879</v>
      </c>
      <c r="U192" s="34">
        <f t="shared" si="56"/>
        <v>135.97338493588327</v>
      </c>
      <c r="V192" s="34">
        <f t="shared" si="56"/>
        <v>135.98018190588758</v>
      </c>
      <c r="W192" s="34">
        <f t="shared" si="56"/>
        <v>135.98697887589188</v>
      </c>
      <c r="X192" s="34">
        <f t="shared" si="56"/>
        <v>135.99377584589615</v>
      </c>
      <c r="Y192" s="34">
        <f t="shared" si="56"/>
        <v>136.00057281590045</v>
      </c>
      <c r="Z192" s="34">
        <f t="shared" si="56"/>
        <v>136.00736978590476</v>
      </c>
      <c r="AA192" s="34">
        <f t="shared" si="56"/>
        <v>136.01416675590903</v>
      </c>
      <c r="AB192" s="34">
        <f t="shared" si="56"/>
        <v>136.02096372591333</v>
      </c>
      <c r="AC192" s="34">
        <f t="shared" si="56"/>
        <v>136.02776069591764</v>
      </c>
      <c r="AD192" s="34">
        <f t="shared" si="56"/>
        <v>136.03455766592191</v>
      </c>
      <c r="AE192" s="34">
        <f t="shared" si="56"/>
        <v>136.04135463592621</v>
      </c>
      <c r="AF192" s="34">
        <f t="shared" si="55"/>
        <v>136.04815160593051</v>
      </c>
      <c r="AG192" s="34">
        <f t="shared" si="55"/>
        <v>136.05494857593482</v>
      </c>
      <c r="AH192" s="34">
        <f t="shared" si="55"/>
        <v>136.06174554593909</v>
      </c>
      <c r="AI192" s="34">
        <f t="shared" si="55"/>
        <v>136.06854251594339</v>
      </c>
      <c r="AJ192" s="34">
        <f t="shared" si="55"/>
        <v>136.07533948594769</v>
      </c>
      <c r="AK192" s="34">
        <f t="shared" si="55"/>
        <v>136.08213645595197</v>
      </c>
      <c r="AL192" s="34">
        <f t="shared" si="55"/>
        <v>136.08893342595627</v>
      </c>
      <c r="AM192" s="34">
        <f t="shared" si="55"/>
        <v>136.09573039596057</v>
      </c>
      <c r="AN192" s="34">
        <f t="shared" si="55"/>
        <v>136.10252736596485</v>
      </c>
      <c r="AO192" s="34">
        <f t="shared" si="55"/>
        <v>136.10932433596915</v>
      </c>
      <c r="AP192" s="34">
        <f t="shared" si="55"/>
        <v>136.11612130597345</v>
      </c>
      <c r="AQ192" s="34">
        <f t="shared" si="55"/>
        <v>136.12291827597772</v>
      </c>
      <c r="AR192" s="34">
        <f t="shared" si="55"/>
        <v>136.12971524598203</v>
      </c>
      <c r="AS192" s="34">
        <f t="shared" si="55"/>
        <v>136.13651221598633</v>
      </c>
      <c r="AT192" s="34">
        <f t="shared" si="55"/>
        <v>136.1433091859906</v>
      </c>
    </row>
    <row r="193" spans="1:46" x14ac:dyDescent="0.75">
      <c r="A193" s="17">
        <f t="shared" si="43"/>
        <v>3</v>
      </c>
      <c r="B193" s="17">
        <f t="shared" si="48"/>
        <v>2032</v>
      </c>
      <c r="C193" s="29">
        <v>31</v>
      </c>
      <c r="D193" s="30">
        <v>48274</v>
      </c>
      <c r="E193" s="41">
        <f t="shared" si="52"/>
        <v>136.70226086628074</v>
      </c>
      <c r="G193" s="32">
        <f t="shared" si="47"/>
        <v>1.3999999999999831E-3</v>
      </c>
      <c r="H193" s="32">
        <f t="shared" si="51"/>
        <v>1.6929965585858693E-2</v>
      </c>
      <c r="I193" s="32"/>
      <c r="J193" s="42">
        <v>1.4E-3</v>
      </c>
      <c r="L193" s="30">
        <f t="shared" si="41"/>
        <v>48183</v>
      </c>
      <c r="M193" s="30">
        <f t="shared" si="42"/>
        <v>48214</v>
      </c>
      <c r="N193" s="33">
        <f t="shared" si="45"/>
        <v>136.12971524598203</v>
      </c>
      <c r="O193" s="33">
        <f t="shared" si="45"/>
        <v>136.3202968473264</v>
      </c>
      <c r="P193" s="34">
        <f t="shared" si="56"/>
        <v>136.12971524598203</v>
      </c>
      <c r="Q193" s="34">
        <f t="shared" si="56"/>
        <v>136.13586303957379</v>
      </c>
      <c r="R193" s="34">
        <f t="shared" si="56"/>
        <v>136.14201083316553</v>
      </c>
      <c r="S193" s="34">
        <f t="shared" si="56"/>
        <v>136.14815862675729</v>
      </c>
      <c r="T193" s="34">
        <f t="shared" si="56"/>
        <v>136.15430642034903</v>
      </c>
      <c r="U193" s="34">
        <f t="shared" si="56"/>
        <v>136.1604542139408</v>
      </c>
      <c r="V193" s="34">
        <f t="shared" si="56"/>
        <v>136.16660200753256</v>
      </c>
      <c r="W193" s="34">
        <f t="shared" si="56"/>
        <v>136.1727498011243</v>
      </c>
      <c r="X193" s="34">
        <f t="shared" si="56"/>
        <v>136.17889759471606</v>
      </c>
      <c r="Y193" s="34">
        <f t="shared" si="56"/>
        <v>136.18504538830783</v>
      </c>
      <c r="Z193" s="34">
        <f t="shared" si="56"/>
        <v>136.19119318189956</v>
      </c>
      <c r="AA193" s="34">
        <f t="shared" si="56"/>
        <v>136.19734097549133</v>
      </c>
      <c r="AB193" s="34">
        <f t="shared" si="56"/>
        <v>136.20348876908307</v>
      </c>
      <c r="AC193" s="34">
        <f t="shared" si="56"/>
        <v>136.20963656267483</v>
      </c>
      <c r="AD193" s="34">
        <f t="shared" si="56"/>
        <v>136.2157843562666</v>
      </c>
      <c r="AE193" s="34">
        <f t="shared" si="56"/>
        <v>136.22193214985833</v>
      </c>
      <c r="AF193" s="34">
        <f t="shared" si="55"/>
        <v>136.2280799434501</v>
      </c>
      <c r="AG193" s="34">
        <f t="shared" si="55"/>
        <v>136.23422773704183</v>
      </c>
      <c r="AH193" s="34">
        <f t="shared" si="55"/>
        <v>136.2403755306336</v>
      </c>
      <c r="AI193" s="34">
        <f t="shared" si="55"/>
        <v>136.24652332422536</v>
      </c>
      <c r="AJ193" s="34">
        <f t="shared" si="55"/>
        <v>136.2526711178171</v>
      </c>
      <c r="AK193" s="34">
        <f t="shared" si="55"/>
        <v>136.25881891140887</v>
      </c>
      <c r="AL193" s="34">
        <f t="shared" si="55"/>
        <v>136.2649667050006</v>
      </c>
      <c r="AM193" s="34">
        <f t="shared" si="55"/>
        <v>136.27111449859237</v>
      </c>
      <c r="AN193" s="34">
        <f t="shared" si="55"/>
        <v>136.27726229218413</v>
      </c>
      <c r="AO193" s="34">
        <f t="shared" si="55"/>
        <v>136.28341008577587</v>
      </c>
      <c r="AP193" s="34">
        <f t="shared" si="55"/>
        <v>136.28955787936763</v>
      </c>
      <c r="AQ193" s="34">
        <f t="shared" si="55"/>
        <v>136.2957056729594</v>
      </c>
      <c r="AR193" s="34">
        <f t="shared" si="55"/>
        <v>136.30185346655114</v>
      </c>
      <c r="AS193" s="34">
        <f t="shared" si="55"/>
        <v>136.3080012601429</v>
      </c>
      <c r="AT193" s="34">
        <f t="shared" si="55"/>
        <v>136.31414905373464</v>
      </c>
    </row>
    <row r="194" spans="1:46" x14ac:dyDescent="0.75">
      <c r="A194" s="17">
        <f t="shared" si="43"/>
        <v>4</v>
      </c>
      <c r="B194" s="17">
        <f t="shared" si="48"/>
        <v>2032</v>
      </c>
      <c r="C194" s="29">
        <v>30</v>
      </c>
      <c r="D194" s="30">
        <v>48305</v>
      </c>
      <c r="E194" s="41">
        <f t="shared" si="52"/>
        <v>136.89364403149355</v>
      </c>
      <c r="G194" s="32">
        <f t="shared" si="47"/>
        <v>1.4000000000001416E-3</v>
      </c>
      <c r="H194" s="32">
        <f t="shared" si="51"/>
        <v>1.692996558585886E-2</v>
      </c>
      <c r="I194" s="32"/>
      <c r="J194" s="42">
        <v>1.4E-3</v>
      </c>
      <c r="L194" s="30">
        <f t="shared" si="41"/>
        <v>48214</v>
      </c>
      <c r="M194" s="30">
        <f t="shared" si="42"/>
        <v>48245</v>
      </c>
      <c r="N194" s="33">
        <f t="shared" si="45"/>
        <v>136.3202968473264</v>
      </c>
      <c r="O194" s="33">
        <f t="shared" si="45"/>
        <v>136.51114526291266</v>
      </c>
      <c r="P194" s="34">
        <f t="shared" si="56"/>
        <v>136.3202968473264</v>
      </c>
      <c r="Q194" s="34">
        <f t="shared" si="56"/>
        <v>136.32665846117928</v>
      </c>
      <c r="R194" s="34">
        <f t="shared" si="56"/>
        <v>136.33302007503215</v>
      </c>
      <c r="S194" s="34">
        <f t="shared" si="56"/>
        <v>136.33938168888503</v>
      </c>
      <c r="T194" s="34">
        <f t="shared" si="56"/>
        <v>136.3457433027379</v>
      </c>
      <c r="U194" s="34">
        <f t="shared" si="56"/>
        <v>136.35210491659078</v>
      </c>
      <c r="V194" s="34">
        <f t="shared" si="56"/>
        <v>136.35846653044365</v>
      </c>
      <c r="W194" s="34">
        <f t="shared" si="56"/>
        <v>136.36482814429652</v>
      </c>
      <c r="X194" s="34">
        <f t="shared" si="56"/>
        <v>136.3711897581494</v>
      </c>
      <c r="Y194" s="34">
        <f t="shared" si="56"/>
        <v>136.37755137200227</v>
      </c>
      <c r="Z194" s="34">
        <f t="shared" si="56"/>
        <v>136.38391298585515</v>
      </c>
      <c r="AA194" s="34">
        <f t="shared" si="56"/>
        <v>136.39027459970802</v>
      </c>
      <c r="AB194" s="34">
        <f t="shared" si="56"/>
        <v>136.3966362135609</v>
      </c>
      <c r="AC194" s="34">
        <f t="shared" si="56"/>
        <v>136.40299782741377</v>
      </c>
      <c r="AD194" s="34">
        <f t="shared" si="56"/>
        <v>136.40935944126664</v>
      </c>
      <c r="AE194" s="34">
        <f t="shared" si="56"/>
        <v>136.41572105511955</v>
      </c>
      <c r="AF194" s="34">
        <f t="shared" si="55"/>
        <v>136.42208266897242</v>
      </c>
      <c r="AG194" s="34">
        <f t="shared" si="55"/>
        <v>136.4284442828253</v>
      </c>
      <c r="AH194" s="34">
        <f t="shared" si="55"/>
        <v>136.43480589667817</v>
      </c>
      <c r="AI194" s="34">
        <f t="shared" si="55"/>
        <v>136.44116751053105</v>
      </c>
      <c r="AJ194" s="34">
        <f t="shared" si="55"/>
        <v>136.44752912438392</v>
      </c>
      <c r="AK194" s="34">
        <f t="shared" si="55"/>
        <v>136.45389073823679</v>
      </c>
      <c r="AL194" s="34">
        <f t="shared" si="55"/>
        <v>136.46025235208967</v>
      </c>
      <c r="AM194" s="34">
        <f t="shared" si="55"/>
        <v>136.46661396594254</v>
      </c>
      <c r="AN194" s="34">
        <f t="shared" si="55"/>
        <v>136.47297557979542</v>
      </c>
      <c r="AO194" s="34">
        <f t="shared" si="55"/>
        <v>136.47933719364829</v>
      </c>
      <c r="AP194" s="34">
        <f t="shared" si="55"/>
        <v>136.48569880750117</v>
      </c>
      <c r="AQ194" s="34">
        <f t="shared" si="55"/>
        <v>136.49206042135404</v>
      </c>
      <c r="AR194" s="34">
        <f t="shared" si="55"/>
        <v>136.49842203520691</v>
      </c>
      <c r="AS194" s="34">
        <f t="shared" si="55"/>
        <v>136.50478364905979</v>
      </c>
      <c r="AT194" s="34">
        <f t="shared" si="55"/>
        <v>136.51114526291266</v>
      </c>
    </row>
    <row r="195" spans="1:46" x14ac:dyDescent="0.75">
      <c r="A195" s="17">
        <f t="shared" si="43"/>
        <v>5</v>
      </c>
      <c r="B195" s="17">
        <f t="shared" si="48"/>
        <v>2032</v>
      </c>
      <c r="C195" s="29">
        <v>31</v>
      </c>
      <c r="D195" s="30">
        <v>48335</v>
      </c>
      <c r="E195" s="41">
        <f t="shared" si="52"/>
        <v>137.08529513313766</v>
      </c>
      <c r="G195" s="32">
        <f t="shared" si="47"/>
        <v>1.4000000000001539E-3</v>
      </c>
      <c r="H195" s="32">
        <f t="shared" si="51"/>
        <v>1.692996558585905E-2</v>
      </c>
      <c r="I195" s="32"/>
      <c r="J195" s="42">
        <v>1.4E-3</v>
      </c>
      <c r="L195" s="30">
        <f t="shared" si="41"/>
        <v>48245</v>
      </c>
      <c r="M195" s="30">
        <f t="shared" si="42"/>
        <v>48274</v>
      </c>
      <c r="N195" s="33">
        <f t="shared" si="45"/>
        <v>136.51114526291266</v>
      </c>
      <c r="O195" s="33">
        <f t="shared" si="45"/>
        <v>136.70226086628074</v>
      </c>
      <c r="P195" s="34">
        <f t="shared" si="56"/>
        <v>136.51114526291266</v>
      </c>
      <c r="Q195" s="34">
        <f t="shared" si="56"/>
        <v>136.51731028237614</v>
      </c>
      <c r="R195" s="34">
        <f t="shared" si="56"/>
        <v>136.52347530183962</v>
      </c>
      <c r="S195" s="34">
        <f t="shared" si="56"/>
        <v>136.52964032130313</v>
      </c>
      <c r="T195" s="34">
        <f t="shared" si="56"/>
        <v>136.53580534076661</v>
      </c>
      <c r="U195" s="34">
        <f t="shared" si="56"/>
        <v>136.5419703602301</v>
      </c>
      <c r="V195" s="34">
        <f t="shared" si="56"/>
        <v>136.54813537969358</v>
      </c>
      <c r="W195" s="34">
        <f t="shared" si="56"/>
        <v>136.55430039915706</v>
      </c>
      <c r="X195" s="34">
        <f t="shared" si="56"/>
        <v>136.56046541862057</v>
      </c>
      <c r="Y195" s="34">
        <f t="shared" si="56"/>
        <v>136.56663043808405</v>
      </c>
      <c r="Z195" s="34">
        <f t="shared" si="56"/>
        <v>136.57279545754753</v>
      </c>
      <c r="AA195" s="34">
        <f t="shared" si="56"/>
        <v>136.57896047701101</v>
      </c>
      <c r="AB195" s="34">
        <f t="shared" si="56"/>
        <v>136.58512549647449</v>
      </c>
      <c r="AC195" s="34">
        <f t="shared" si="56"/>
        <v>136.591290515938</v>
      </c>
      <c r="AD195" s="34">
        <f t="shared" si="56"/>
        <v>136.59745553540148</v>
      </c>
      <c r="AE195" s="34">
        <f t="shared" si="56"/>
        <v>136.60362055486496</v>
      </c>
      <c r="AF195" s="34">
        <f t="shared" si="55"/>
        <v>136.60978557432844</v>
      </c>
      <c r="AG195" s="34">
        <f t="shared" si="55"/>
        <v>136.61595059379192</v>
      </c>
      <c r="AH195" s="34">
        <f t="shared" si="55"/>
        <v>136.6221156132554</v>
      </c>
      <c r="AI195" s="34">
        <f t="shared" si="55"/>
        <v>136.62828063271891</v>
      </c>
      <c r="AJ195" s="34">
        <f t="shared" si="55"/>
        <v>136.63444565218239</v>
      </c>
      <c r="AK195" s="34">
        <f t="shared" si="55"/>
        <v>136.64061067164587</v>
      </c>
      <c r="AL195" s="34">
        <f t="shared" si="55"/>
        <v>136.64677569110935</v>
      </c>
      <c r="AM195" s="34">
        <f t="shared" si="55"/>
        <v>136.65294071057284</v>
      </c>
      <c r="AN195" s="34">
        <f t="shared" si="55"/>
        <v>136.65910573003634</v>
      </c>
      <c r="AO195" s="34">
        <f t="shared" si="55"/>
        <v>136.66527074949983</v>
      </c>
      <c r="AP195" s="34">
        <f t="shared" si="55"/>
        <v>136.67143576896331</v>
      </c>
      <c r="AQ195" s="34">
        <f t="shared" si="55"/>
        <v>136.67760078842679</v>
      </c>
      <c r="AR195" s="34">
        <f t="shared" si="55"/>
        <v>136.68376580789027</v>
      </c>
      <c r="AS195" s="34">
        <f t="shared" si="55"/>
        <v>136.68993082735378</v>
      </c>
      <c r="AT195" s="34">
        <f t="shared" si="55"/>
        <v>136.69609584681726</v>
      </c>
    </row>
    <row r="196" spans="1:46" x14ac:dyDescent="0.75">
      <c r="A196" s="17">
        <f t="shared" si="43"/>
        <v>6</v>
      </c>
      <c r="B196" s="17">
        <f t="shared" si="48"/>
        <v>2032</v>
      </c>
      <c r="C196" s="29">
        <v>30</v>
      </c>
      <c r="D196" s="30">
        <v>48366</v>
      </c>
      <c r="E196" s="41">
        <f t="shared" si="52"/>
        <v>137.27721454632407</v>
      </c>
      <c r="G196" s="32">
        <f t="shared" si="47"/>
        <v>1.4000000000001383E-3</v>
      </c>
      <c r="H196" s="32">
        <f t="shared" si="51"/>
        <v>1.6929965585859155E-2</v>
      </c>
      <c r="I196" s="32"/>
      <c r="J196" s="42">
        <v>1.4E-3</v>
      </c>
      <c r="L196" s="30">
        <f t="shared" si="41"/>
        <v>48274</v>
      </c>
      <c r="M196" s="30">
        <f t="shared" si="42"/>
        <v>48305</v>
      </c>
      <c r="N196" s="33">
        <f t="shared" si="45"/>
        <v>136.70226086628074</v>
      </c>
      <c r="O196" s="33">
        <f t="shared" si="45"/>
        <v>136.89364403149355</v>
      </c>
      <c r="P196" s="34">
        <f t="shared" si="56"/>
        <v>136.70226086628074</v>
      </c>
      <c r="Q196" s="34">
        <f t="shared" si="56"/>
        <v>136.70864030512118</v>
      </c>
      <c r="R196" s="34">
        <f t="shared" si="56"/>
        <v>136.71501974396159</v>
      </c>
      <c r="S196" s="34">
        <f t="shared" si="56"/>
        <v>136.72139918280203</v>
      </c>
      <c r="T196" s="34">
        <f t="shared" si="56"/>
        <v>136.72777862164244</v>
      </c>
      <c r="U196" s="34">
        <f t="shared" si="56"/>
        <v>136.73415806048288</v>
      </c>
      <c r="V196" s="34">
        <f t="shared" si="56"/>
        <v>136.7405374993233</v>
      </c>
      <c r="W196" s="34">
        <f t="shared" si="56"/>
        <v>136.74691693816374</v>
      </c>
      <c r="X196" s="34">
        <f t="shared" si="56"/>
        <v>136.75329637700415</v>
      </c>
      <c r="Y196" s="34">
        <f t="shared" si="56"/>
        <v>136.75967581584459</v>
      </c>
      <c r="Z196" s="34">
        <f t="shared" si="56"/>
        <v>136.766055254685</v>
      </c>
      <c r="AA196" s="34">
        <f t="shared" si="56"/>
        <v>136.77243469352544</v>
      </c>
      <c r="AB196" s="34">
        <f t="shared" si="56"/>
        <v>136.77881413236585</v>
      </c>
      <c r="AC196" s="34">
        <f t="shared" si="56"/>
        <v>136.78519357120629</v>
      </c>
      <c r="AD196" s="34">
        <f t="shared" si="56"/>
        <v>136.7915730100467</v>
      </c>
      <c r="AE196" s="34">
        <f t="shared" si="56"/>
        <v>136.79795244888714</v>
      </c>
      <c r="AF196" s="34">
        <f t="shared" si="55"/>
        <v>136.80433188772759</v>
      </c>
      <c r="AG196" s="34">
        <f t="shared" si="55"/>
        <v>136.810711326568</v>
      </c>
      <c r="AH196" s="34">
        <f t="shared" si="55"/>
        <v>136.81709076540844</v>
      </c>
      <c r="AI196" s="34">
        <f t="shared" si="55"/>
        <v>136.82347020424885</v>
      </c>
      <c r="AJ196" s="34">
        <f t="shared" si="55"/>
        <v>136.82984964308929</v>
      </c>
      <c r="AK196" s="34">
        <f t="shared" si="55"/>
        <v>136.8362290819297</v>
      </c>
      <c r="AL196" s="34">
        <f t="shared" si="55"/>
        <v>136.84260852077014</v>
      </c>
      <c r="AM196" s="34">
        <f t="shared" si="55"/>
        <v>136.84898795961055</v>
      </c>
      <c r="AN196" s="34">
        <f t="shared" si="55"/>
        <v>136.85536739845099</v>
      </c>
      <c r="AO196" s="34">
        <f t="shared" si="55"/>
        <v>136.86174683729141</v>
      </c>
      <c r="AP196" s="34">
        <f t="shared" si="55"/>
        <v>136.86812627613185</v>
      </c>
      <c r="AQ196" s="34">
        <f t="shared" si="55"/>
        <v>136.87450571497226</v>
      </c>
      <c r="AR196" s="34">
        <f t="shared" si="55"/>
        <v>136.8808851538127</v>
      </c>
      <c r="AS196" s="34">
        <f t="shared" si="55"/>
        <v>136.88726459265311</v>
      </c>
      <c r="AT196" s="34">
        <f t="shared" si="55"/>
        <v>136.89364403149355</v>
      </c>
    </row>
    <row r="197" spans="1:46" x14ac:dyDescent="0.75">
      <c r="A197" s="17">
        <f t="shared" si="43"/>
        <v>7</v>
      </c>
      <c r="B197" s="17">
        <f t="shared" si="48"/>
        <v>2032</v>
      </c>
      <c r="C197" s="29">
        <v>31</v>
      </c>
      <c r="D197" s="30">
        <v>48396</v>
      </c>
      <c r="E197" s="41">
        <f t="shared" si="52"/>
        <v>137.46940264668893</v>
      </c>
      <c r="G197" s="32">
        <f t="shared" si="47"/>
        <v>1.400000000000041E-3</v>
      </c>
      <c r="H197" s="32">
        <f t="shared" si="51"/>
        <v>1.6929965585859134E-2</v>
      </c>
      <c r="I197" s="32"/>
      <c r="J197" s="42">
        <v>1.4E-3</v>
      </c>
      <c r="L197" s="30">
        <f t="shared" si="41"/>
        <v>48305</v>
      </c>
      <c r="M197" s="30">
        <f t="shared" si="42"/>
        <v>48335</v>
      </c>
      <c r="N197" s="33">
        <f t="shared" si="45"/>
        <v>136.89364403149355</v>
      </c>
      <c r="O197" s="33">
        <f t="shared" si="45"/>
        <v>137.08529513313766</v>
      </c>
      <c r="P197" s="34">
        <f t="shared" si="56"/>
        <v>136.89364403149355</v>
      </c>
      <c r="Q197" s="34">
        <f t="shared" si="56"/>
        <v>136.89982632509498</v>
      </c>
      <c r="R197" s="34">
        <f t="shared" si="56"/>
        <v>136.9060086186964</v>
      </c>
      <c r="S197" s="34">
        <f t="shared" si="56"/>
        <v>136.91219091229783</v>
      </c>
      <c r="T197" s="34">
        <f t="shared" si="56"/>
        <v>136.91837320589923</v>
      </c>
      <c r="U197" s="34">
        <f t="shared" si="56"/>
        <v>136.92455549950066</v>
      </c>
      <c r="V197" s="34">
        <f t="shared" si="56"/>
        <v>136.93073779310208</v>
      </c>
      <c r="W197" s="34">
        <f t="shared" si="56"/>
        <v>136.93692008670351</v>
      </c>
      <c r="X197" s="34">
        <f t="shared" si="56"/>
        <v>136.94310238030494</v>
      </c>
      <c r="Y197" s="34">
        <f t="shared" si="56"/>
        <v>136.94928467390636</v>
      </c>
      <c r="Z197" s="34">
        <f t="shared" si="56"/>
        <v>136.95546696750779</v>
      </c>
      <c r="AA197" s="34">
        <f t="shared" si="56"/>
        <v>136.96164926110922</v>
      </c>
      <c r="AB197" s="34">
        <f t="shared" si="56"/>
        <v>136.96783155471061</v>
      </c>
      <c r="AC197" s="34">
        <f t="shared" si="56"/>
        <v>136.97401384831204</v>
      </c>
      <c r="AD197" s="34">
        <f t="shared" si="56"/>
        <v>136.98019614191347</v>
      </c>
      <c r="AE197" s="34">
        <f t="shared" si="56"/>
        <v>136.98637843551489</v>
      </c>
      <c r="AF197" s="34">
        <f t="shared" si="55"/>
        <v>136.99256072911632</v>
      </c>
      <c r="AG197" s="34">
        <f t="shared" si="55"/>
        <v>136.99874302271775</v>
      </c>
      <c r="AH197" s="34">
        <f t="shared" si="55"/>
        <v>137.00492531631917</v>
      </c>
      <c r="AI197" s="34">
        <f t="shared" si="55"/>
        <v>137.0111076099206</v>
      </c>
      <c r="AJ197" s="34">
        <f t="shared" si="55"/>
        <v>137.017289903522</v>
      </c>
      <c r="AK197" s="34">
        <f t="shared" si="55"/>
        <v>137.02347219712343</v>
      </c>
      <c r="AL197" s="34">
        <f t="shared" si="55"/>
        <v>137.02965449072485</v>
      </c>
      <c r="AM197" s="34">
        <f t="shared" si="55"/>
        <v>137.03583678432628</v>
      </c>
      <c r="AN197" s="34">
        <f t="shared" si="55"/>
        <v>137.0420190779277</v>
      </c>
      <c r="AO197" s="34">
        <f t="shared" si="55"/>
        <v>137.04820137152913</v>
      </c>
      <c r="AP197" s="34">
        <f t="shared" si="55"/>
        <v>137.05438366513056</v>
      </c>
      <c r="AQ197" s="34">
        <f t="shared" si="55"/>
        <v>137.06056595873198</v>
      </c>
      <c r="AR197" s="34">
        <f t="shared" si="55"/>
        <v>137.06674825233338</v>
      </c>
      <c r="AS197" s="34">
        <f t="shared" si="55"/>
        <v>137.07293054593481</v>
      </c>
      <c r="AT197" s="34">
        <f t="shared" si="55"/>
        <v>137.07911283953624</v>
      </c>
    </row>
    <row r="198" spans="1:46" x14ac:dyDescent="0.75">
      <c r="A198" s="17">
        <f t="shared" si="43"/>
        <v>8</v>
      </c>
      <c r="B198" s="17">
        <f t="shared" si="48"/>
        <v>2032</v>
      </c>
      <c r="C198" s="29">
        <v>31</v>
      </c>
      <c r="D198" s="30">
        <v>48427</v>
      </c>
      <c r="E198" s="41">
        <f t="shared" si="52"/>
        <v>137.6618598103943</v>
      </c>
      <c r="G198" s="32">
        <f t="shared" si="47"/>
        <v>1.4000000000000418E-3</v>
      </c>
      <c r="H198" s="32">
        <f t="shared" si="51"/>
        <v>1.6929965585859155E-2</v>
      </c>
      <c r="I198" s="32"/>
      <c r="J198" s="42">
        <v>1.4E-3</v>
      </c>
      <c r="L198" s="30">
        <f t="shared" si="41"/>
        <v>48335</v>
      </c>
      <c r="M198" s="30">
        <f t="shared" si="42"/>
        <v>48366</v>
      </c>
      <c r="N198" s="33">
        <f t="shared" si="45"/>
        <v>137.08529513313766</v>
      </c>
      <c r="O198" s="33">
        <f t="shared" si="45"/>
        <v>137.27721454632407</v>
      </c>
      <c r="P198" s="34">
        <f t="shared" si="56"/>
        <v>137.08529513313766</v>
      </c>
      <c r="Q198" s="34">
        <f t="shared" si="56"/>
        <v>137.09148608195014</v>
      </c>
      <c r="R198" s="34">
        <f t="shared" si="56"/>
        <v>137.09767703076258</v>
      </c>
      <c r="S198" s="34">
        <f t="shared" si="56"/>
        <v>137.10386797957506</v>
      </c>
      <c r="T198" s="34">
        <f t="shared" si="56"/>
        <v>137.11005892838753</v>
      </c>
      <c r="U198" s="34">
        <f t="shared" si="56"/>
        <v>137.11624987719998</v>
      </c>
      <c r="V198" s="34">
        <f t="shared" si="56"/>
        <v>137.12244082601245</v>
      </c>
      <c r="W198" s="34">
        <f t="shared" si="56"/>
        <v>137.12863177482492</v>
      </c>
      <c r="X198" s="34">
        <f t="shared" si="56"/>
        <v>137.13482272363737</v>
      </c>
      <c r="Y198" s="34">
        <f t="shared" si="56"/>
        <v>137.14101367244984</v>
      </c>
      <c r="Z198" s="34">
        <f t="shared" si="56"/>
        <v>137.14720462126232</v>
      </c>
      <c r="AA198" s="34">
        <f t="shared" si="56"/>
        <v>137.15339557007476</v>
      </c>
      <c r="AB198" s="34">
        <f t="shared" si="56"/>
        <v>137.15958651888724</v>
      </c>
      <c r="AC198" s="34">
        <f t="shared" si="56"/>
        <v>137.16577746769971</v>
      </c>
      <c r="AD198" s="34">
        <f t="shared" si="56"/>
        <v>137.17196841651216</v>
      </c>
      <c r="AE198" s="34">
        <f t="shared" si="56"/>
        <v>137.17815936532463</v>
      </c>
      <c r="AF198" s="34">
        <f t="shared" si="55"/>
        <v>137.18435031413711</v>
      </c>
      <c r="AG198" s="34">
        <f t="shared" si="55"/>
        <v>137.19054126294958</v>
      </c>
      <c r="AH198" s="34">
        <f t="shared" si="55"/>
        <v>137.19673221176203</v>
      </c>
      <c r="AI198" s="34">
        <f t="shared" si="55"/>
        <v>137.2029231605745</v>
      </c>
      <c r="AJ198" s="34">
        <f t="shared" si="55"/>
        <v>137.20911410938697</v>
      </c>
      <c r="AK198" s="34">
        <f t="shared" si="55"/>
        <v>137.21530505819942</v>
      </c>
      <c r="AL198" s="34">
        <f t="shared" si="55"/>
        <v>137.22149600701189</v>
      </c>
      <c r="AM198" s="34">
        <f t="shared" si="55"/>
        <v>137.22768695582437</v>
      </c>
      <c r="AN198" s="34">
        <f t="shared" si="55"/>
        <v>137.23387790463681</v>
      </c>
      <c r="AO198" s="34">
        <f t="shared" si="55"/>
        <v>137.24006885344929</v>
      </c>
      <c r="AP198" s="34">
        <f t="shared" si="55"/>
        <v>137.24625980226176</v>
      </c>
      <c r="AQ198" s="34">
        <f t="shared" si="55"/>
        <v>137.25245075107421</v>
      </c>
      <c r="AR198" s="34">
        <f t="shared" si="55"/>
        <v>137.25864169988668</v>
      </c>
      <c r="AS198" s="34">
        <f t="shared" si="55"/>
        <v>137.26483264869916</v>
      </c>
      <c r="AT198" s="34">
        <f t="shared" si="55"/>
        <v>137.2710235975116</v>
      </c>
    </row>
    <row r="199" spans="1:46" x14ac:dyDescent="0.75">
      <c r="A199" s="17">
        <f t="shared" si="43"/>
        <v>9</v>
      </c>
      <c r="B199" s="17">
        <f t="shared" si="48"/>
        <v>2032</v>
      </c>
      <c r="C199" s="29">
        <v>30</v>
      </c>
      <c r="D199" s="30">
        <v>48458</v>
      </c>
      <c r="E199" s="41">
        <f t="shared" si="52"/>
        <v>137.85458641412887</v>
      </c>
      <c r="G199" s="32">
        <f t="shared" si="47"/>
        <v>1.4000000000001327E-3</v>
      </c>
      <c r="H199" s="32">
        <f t="shared" si="51"/>
        <v>1.6929965585859286E-2</v>
      </c>
      <c r="I199" s="32"/>
      <c r="J199" s="42">
        <v>1.4E-3</v>
      </c>
      <c r="L199" s="30">
        <f t="shared" si="41"/>
        <v>48366</v>
      </c>
      <c r="M199" s="30">
        <f t="shared" si="42"/>
        <v>48396</v>
      </c>
      <c r="N199" s="33">
        <f t="shared" si="45"/>
        <v>137.27721454632407</v>
      </c>
      <c r="O199" s="33">
        <f t="shared" si="45"/>
        <v>137.46940264668893</v>
      </c>
      <c r="P199" s="34">
        <f t="shared" si="56"/>
        <v>137.27721454632407</v>
      </c>
      <c r="Q199" s="34">
        <f t="shared" si="56"/>
        <v>137.28362081633622</v>
      </c>
      <c r="R199" s="34">
        <f t="shared" si="56"/>
        <v>137.2900270863484</v>
      </c>
      <c r="S199" s="34">
        <f t="shared" si="56"/>
        <v>137.29643335636055</v>
      </c>
      <c r="T199" s="34">
        <f t="shared" si="56"/>
        <v>137.30283962637273</v>
      </c>
      <c r="U199" s="34">
        <f t="shared" si="56"/>
        <v>137.30924589638488</v>
      </c>
      <c r="V199" s="34">
        <f t="shared" si="56"/>
        <v>137.31565216639706</v>
      </c>
      <c r="W199" s="34">
        <f t="shared" si="56"/>
        <v>137.32205843640921</v>
      </c>
      <c r="X199" s="34">
        <f t="shared" si="56"/>
        <v>137.32846470642136</v>
      </c>
      <c r="Y199" s="34">
        <f t="shared" si="56"/>
        <v>137.33487097643354</v>
      </c>
      <c r="Z199" s="34">
        <f t="shared" si="56"/>
        <v>137.34127724644569</v>
      </c>
      <c r="AA199" s="34">
        <f t="shared" si="56"/>
        <v>137.34768351645786</v>
      </c>
      <c r="AB199" s="34">
        <f t="shared" si="56"/>
        <v>137.35408978647001</v>
      </c>
      <c r="AC199" s="34">
        <f t="shared" si="56"/>
        <v>137.36049605648219</v>
      </c>
      <c r="AD199" s="34">
        <f t="shared" si="56"/>
        <v>137.36690232649434</v>
      </c>
      <c r="AE199" s="34">
        <f t="shared" si="56"/>
        <v>137.37330859650649</v>
      </c>
      <c r="AF199" s="34">
        <f t="shared" si="55"/>
        <v>137.37971486651867</v>
      </c>
      <c r="AG199" s="34">
        <f t="shared" si="55"/>
        <v>137.38612113653082</v>
      </c>
      <c r="AH199" s="34">
        <f t="shared" si="55"/>
        <v>137.392527406543</v>
      </c>
      <c r="AI199" s="34">
        <f t="shared" si="55"/>
        <v>137.39893367655515</v>
      </c>
      <c r="AJ199" s="34">
        <f t="shared" si="55"/>
        <v>137.40533994656732</v>
      </c>
      <c r="AK199" s="34">
        <f t="shared" si="55"/>
        <v>137.41174621657947</v>
      </c>
      <c r="AL199" s="34">
        <f t="shared" si="55"/>
        <v>137.41815248659165</v>
      </c>
      <c r="AM199" s="34">
        <f t="shared" si="55"/>
        <v>137.4245587566038</v>
      </c>
      <c r="AN199" s="34">
        <f t="shared" si="55"/>
        <v>137.43096502661595</v>
      </c>
      <c r="AO199" s="34">
        <f t="shared" si="55"/>
        <v>137.43737129662813</v>
      </c>
      <c r="AP199" s="34">
        <f t="shared" si="55"/>
        <v>137.44377756664028</v>
      </c>
      <c r="AQ199" s="34">
        <f t="shared" si="55"/>
        <v>137.45018383665246</v>
      </c>
      <c r="AR199" s="34">
        <f t="shared" si="55"/>
        <v>137.45659010666461</v>
      </c>
      <c r="AS199" s="34">
        <f t="shared" si="55"/>
        <v>137.46299637667678</v>
      </c>
      <c r="AT199" s="34">
        <f t="shared" si="55"/>
        <v>137.46940264668893</v>
      </c>
    </row>
    <row r="200" spans="1:46" x14ac:dyDescent="0.75">
      <c r="A200" s="17">
        <f t="shared" si="43"/>
        <v>10</v>
      </c>
      <c r="B200" s="17">
        <f t="shared" si="48"/>
        <v>2032</v>
      </c>
      <c r="C200" s="29">
        <v>31</v>
      </c>
      <c r="D200" s="30">
        <v>48488</v>
      </c>
      <c r="E200" s="41">
        <f t="shared" si="52"/>
        <v>138.04758283510867</v>
      </c>
      <c r="G200" s="32">
        <f t="shared" si="47"/>
        <v>1.4000000000001119E-3</v>
      </c>
      <c r="H200" s="32">
        <f t="shared" si="51"/>
        <v>1.6929965585859404E-2</v>
      </c>
      <c r="I200" s="32"/>
      <c r="J200" s="42">
        <v>1.4E-3</v>
      </c>
      <c r="L200" s="30">
        <f t="shared" si="41"/>
        <v>48396</v>
      </c>
      <c r="M200" s="30">
        <f t="shared" si="42"/>
        <v>48427</v>
      </c>
      <c r="N200" s="33">
        <f t="shared" si="45"/>
        <v>137.46940264668893</v>
      </c>
      <c r="O200" s="33">
        <f t="shared" si="45"/>
        <v>137.6618598103943</v>
      </c>
      <c r="P200" s="34">
        <f t="shared" si="56"/>
        <v>137.46940264668893</v>
      </c>
      <c r="Q200" s="34">
        <f t="shared" si="56"/>
        <v>137.47561094229232</v>
      </c>
      <c r="R200" s="34">
        <f t="shared" si="56"/>
        <v>137.48181923789573</v>
      </c>
      <c r="S200" s="34">
        <f t="shared" si="56"/>
        <v>137.48802753349912</v>
      </c>
      <c r="T200" s="34">
        <f t="shared" si="56"/>
        <v>137.49423582910254</v>
      </c>
      <c r="U200" s="34">
        <f t="shared" si="56"/>
        <v>137.50044412470592</v>
      </c>
      <c r="V200" s="34">
        <f t="shared" si="56"/>
        <v>137.50665242030934</v>
      </c>
      <c r="W200" s="34">
        <f t="shared" si="56"/>
        <v>137.51286071591272</v>
      </c>
      <c r="X200" s="34">
        <f t="shared" si="56"/>
        <v>137.51906901151614</v>
      </c>
      <c r="Y200" s="34">
        <f t="shared" si="56"/>
        <v>137.52527730711952</v>
      </c>
      <c r="Z200" s="34">
        <f t="shared" si="56"/>
        <v>137.53148560272294</v>
      </c>
      <c r="AA200" s="34">
        <f t="shared" si="56"/>
        <v>137.53769389832632</v>
      </c>
      <c r="AB200" s="34">
        <f t="shared" si="56"/>
        <v>137.54390219392971</v>
      </c>
      <c r="AC200" s="34">
        <f t="shared" si="56"/>
        <v>137.55011048953313</v>
      </c>
      <c r="AD200" s="34">
        <f t="shared" si="56"/>
        <v>137.55631878513651</v>
      </c>
      <c r="AE200" s="34">
        <f t="shared" si="56"/>
        <v>137.56252708073993</v>
      </c>
      <c r="AF200" s="34">
        <f t="shared" si="55"/>
        <v>137.56873537634331</v>
      </c>
      <c r="AG200" s="34">
        <f t="shared" si="55"/>
        <v>137.57494367194673</v>
      </c>
      <c r="AH200" s="34">
        <f t="shared" si="55"/>
        <v>137.58115196755011</v>
      </c>
      <c r="AI200" s="34">
        <f t="shared" si="55"/>
        <v>137.58736026315353</v>
      </c>
      <c r="AJ200" s="34">
        <f t="shared" si="55"/>
        <v>137.59356855875691</v>
      </c>
      <c r="AK200" s="34">
        <f t="shared" si="55"/>
        <v>137.5997768543603</v>
      </c>
      <c r="AL200" s="34">
        <f t="shared" si="55"/>
        <v>137.60598514996371</v>
      </c>
      <c r="AM200" s="34">
        <f t="shared" si="55"/>
        <v>137.6121934455671</v>
      </c>
      <c r="AN200" s="34">
        <f t="shared" si="55"/>
        <v>137.61840174117052</v>
      </c>
      <c r="AO200" s="34">
        <f t="shared" si="55"/>
        <v>137.6246100367739</v>
      </c>
      <c r="AP200" s="34">
        <f t="shared" si="55"/>
        <v>137.63081833237732</v>
      </c>
      <c r="AQ200" s="34">
        <f t="shared" si="55"/>
        <v>137.6370266279807</v>
      </c>
      <c r="AR200" s="34">
        <f t="shared" si="55"/>
        <v>137.64323492358412</v>
      </c>
      <c r="AS200" s="34">
        <f t="shared" si="55"/>
        <v>137.6494432191875</v>
      </c>
      <c r="AT200" s="34">
        <f t="shared" si="55"/>
        <v>137.65565151479092</v>
      </c>
    </row>
    <row r="201" spans="1:46" x14ac:dyDescent="0.75">
      <c r="A201" s="17">
        <f t="shared" ref="A201:A264" si="57">MONTH(D201)</f>
        <v>11</v>
      </c>
      <c r="B201" s="17">
        <f t="shared" si="48"/>
        <v>2032</v>
      </c>
      <c r="C201" s="29">
        <v>30</v>
      </c>
      <c r="D201" s="30">
        <v>48519</v>
      </c>
      <c r="E201" s="41">
        <f t="shared" si="52"/>
        <v>138.24084945107782</v>
      </c>
      <c r="G201" s="32">
        <f t="shared" si="47"/>
        <v>1.3999999999999898E-3</v>
      </c>
      <c r="H201" s="32">
        <f t="shared" si="51"/>
        <v>1.6929965585859314E-2</v>
      </c>
      <c r="I201" s="32"/>
      <c r="J201" s="42">
        <v>1.4E-3</v>
      </c>
      <c r="L201" s="30">
        <f t="shared" si="41"/>
        <v>48427</v>
      </c>
      <c r="M201" s="30">
        <f t="shared" si="42"/>
        <v>48458</v>
      </c>
      <c r="N201" s="33">
        <f t="shared" si="45"/>
        <v>137.6618598103943</v>
      </c>
      <c r="O201" s="33">
        <f t="shared" si="45"/>
        <v>137.85458641412887</v>
      </c>
      <c r="P201" s="34">
        <f t="shared" si="56"/>
        <v>137.6618598103943</v>
      </c>
      <c r="Q201" s="34">
        <f t="shared" si="56"/>
        <v>137.66828403051878</v>
      </c>
      <c r="R201" s="34">
        <f t="shared" si="56"/>
        <v>137.67470825064328</v>
      </c>
      <c r="S201" s="34">
        <f t="shared" si="56"/>
        <v>137.68113247076775</v>
      </c>
      <c r="T201" s="34">
        <f t="shared" si="56"/>
        <v>137.68755669089225</v>
      </c>
      <c r="U201" s="34">
        <f t="shared" si="56"/>
        <v>137.69398091101672</v>
      </c>
      <c r="V201" s="34">
        <f t="shared" si="56"/>
        <v>137.70040513114122</v>
      </c>
      <c r="W201" s="34">
        <f t="shared" si="56"/>
        <v>137.7068293512657</v>
      </c>
      <c r="X201" s="34">
        <f t="shared" si="56"/>
        <v>137.7132535713902</v>
      </c>
      <c r="Y201" s="34">
        <f t="shared" si="56"/>
        <v>137.71967779151467</v>
      </c>
      <c r="Z201" s="34">
        <f t="shared" si="56"/>
        <v>137.72610201163917</v>
      </c>
      <c r="AA201" s="34">
        <f t="shared" si="56"/>
        <v>137.73252623176364</v>
      </c>
      <c r="AB201" s="34">
        <f t="shared" si="56"/>
        <v>137.73895045188814</v>
      </c>
      <c r="AC201" s="34">
        <f t="shared" si="56"/>
        <v>137.74537467201262</v>
      </c>
      <c r="AD201" s="34">
        <f t="shared" si="56"/>
        <v>137.75179889213712</v>
      </c>
      <c r="AE201" s="34">
        <f t="shared" si="56"/>
        <v>137.75822311226159</v>
      </c>
      <c r="AF201" s="34">
        <f t="shared" si="55"/>
        <v>137.76464733238606</v>
      </c>
      <c r="AG201" s="34">
        <f t="shared" si="55"/>
        <v>137.77107155251056</v>
      </c>
      <c r="AH201" s="34">
        <f t="shared" si="55"/>
        <v>137.77749577263504</v>
      </c>
      <c r="AI201" s="34">
        <f t="shared" si="55"/>
        <v>137.78391999275954</v>
      </c>
      <c r="AJ201" s="34">
        <f t="shared" si="55"/>
        <v>137.79034421288401</v>
      </c>
      <c r="AK201" s="34">
        <f t="shared" si="55"/>
        <v>137.79676843300851</v>
      </c>
      <c r="AL201" s="34">
        <f t="shared" si="55"/>
        <v>137.80319265313298</v>
      </c>
      <c r="AM201" s="34">
        <f t="shared" si="55"/>
        <v>137.80961687325748</v>
      </c>
      <c r="AN201" s="34">
        <f t="shared" si="55"/>
        <v>137.81604109338195</v>
      </c>
      <c r="AO201" s="34">
        <f t="shared" si="55"/>
        <v>137.82246531350646</v>
      </c>
      <c r="AP201" s="34">
        <f t="shared" si="55"/>
        <v>137.82888953363093</v>
      </c>
      <c r="AQ201" s="34">
        <f t="shared" si="55"/>
        <v>137.83531375375543</v>
      </c>
      <c r="AR201" s="34">
        <f t="shared" si="55"/>
        <v>137.8417379738799</v>
      </c>
      <c r="AS201" s="34">
        <f t="shared" si="55"/>
        <v>137.8481621940044</v>
      </c>
      <c r="AT201" s="34">
        <f t="shared" si="55"/>
        <v>137.85458641412887</v>
      </c>
    </row>
    <row r="202" spans="1:46" x14ac:dyDescent="0.75">
      <c r="A202" s="17">
        <f t="shared" si="57"/>
        <v>12</v>
      </c>
      <c r="B202" s="17">
        <f t="shared" si="48"/>
        <v>2032</v>
      </c>
      <c r="C202" s="29">
        <v>31</v>
      </c>
      <c r="D202" s="30">
        <v>48549</v>
      </c>
      <c r="E202" s="41">
        <f t="shared" si="52"/>
        <v>138.43438664030933</v>
      </c>
      <c r="G202" s="32">
        <f t="shared" si="47"/>
        <v>1.3999999999999794E-3</v>
      </c>
      <c r="H202" s="32">
        <f t="shared" si="51"/>
        <v>1.692996558585929E-2</v>
      </c>
      <c r="I202" s="32">
        <f>AVERAGE(H191:H202)</f>
        <v>1.6929965585859085E-2</v>
      </c>
      <c r="J202" s="42">
        <v>1.4E-3</v>
      </c>
      <c r="L202" s="30">
        <f t="shared" si="41"/>
        <v>48458</v>
      </c>
      <c r="M202" s="30">
        <f t="shared" si="42"/>
        <v>48488</v>
      </c>
      <c r="N202" s="33">
        <f t="shared" si="45"/>
        <v>137.85458641412887</v>
      </c>
      <c r="O202" s="33">
        <f t="shared" si="45"/>
        <v>138.04758283510867</v>
      </c>
      <c r="P202" s="34">
        <f t="shared" si="56"/>
        <v>137.85458641412887</v>
      </c>
      <c r="Q202" s="34">
        <f t="shared" si="56"/>
        <v>137.86081210512822</v>
      </c>
      <c r="R202" s="34">
        <f t="shared" si="56"/>
        <v>137.86703779612756</v>
      </c>
      <c r="S202" s="34">
        <f t="shared" si="56"/>
        <v>137.87326348712691</v>
      </c>
      <c r="T202" s="34">
        <f t="shared" si="56"/>
        <v>137.87948917812628</v>
      </c>
      <c r="U202" s="34">
        <f t="shared" si="56"/>
        <v>137.88571486912562</v>
      </c>
      <c r="V202" s="34">
        <f t="shared" si="56"/>
        <v>137.89194056012497</v>
      </c>
      <c r="W202" s="34">
        <f t="shared" si="56"/>
        <v>137.89816625112431</v>
      </c>
      <c r="X202" s="34">
        <f t="shared" si="56"/>
        <v>137.90439194212365</v>
      </c>
      <c r="Y202" s="34">
        <f t="shared" si="56"/>
        <v>137.910617633123</v>
      </c>
      <c r="Z202" s="34">
        <f t="shared" si="56"/>
        <v>137.91684332412237</v>
      </c>
      <c r="AA202" s="34">
        <f t="shared" si="56"/>
        <v>137.92306901512171</v>
      </c>
      <c r="AB202" s="34">
        <f t="shared" si="56"/>
        <v>137.92929470612106</v>
      </c>
      <c r="AC202" s="34">
        <f t="shared" si="56"/>
        <v>137.9355203971204</v>
      </c>
      <c r="AD202" s="34">
        <f t="shared" si="56"/>
        <v>137.94174608811974</v>
      </c>
      <c r="AE202" s="34">
        <f t="shared" ref="AE202:AT217" si="58">$N202+($O202-$N202)/$C202*(AE$7-1)</f>
        <v>137.94797177911909</v>
      </c>
      <c r="AF202" s="34">
        <f t="shared" si="58"/>
        <v>137.95419747011846</v>
      </c>
      <c r="AG202" s="34">
        <f t="shared" si="58"/>
        <v>137.9604231611178</v>
      </c>
      <c r="AH202" s="34">
        <f t="shared" si="58"/>
        <v>137.96664885211715</v>
      </c>
      <c r="AI202" s="34">
        <f t="shared" si="58"/>
        <v>137.97287454311649</v>
      </c>
      <c r="AJ202" s="34">
        <f t="shared" si="58"/>
        <v>137.97910023411583</v>
      </c>
      <c r="AK202" s="34">
        <f t="shared" si="58"/>
        <v>137.98532592511518</v>
      </c>
      <c r="AL202" s="34">
        <f t="shared" si="58"/>
        <v>137.99155161611455</v>
      </c>
      <c r="AM202" s="34">
        <f t="shared" si="58"/>
        <v>137.99777730711389</v>
      </c>
      <c r="AN202" s="34">
        <f t="shared" si="58"/>
        <v>138.00400299811324</v>
      </c>
      <c r="AO202" s="34">
        <f t="shared" si="58"/>
        <v>138.01022868911258</v>
      </c>
      <c r="AP202" s="34">
        <f t="shared" si="58"/>
        <v>138.01645438011192</v>
      </c>
      <c r="AQ202" s="34">
        <f t="shared" si="58"/>
        <v>138.02268007111127</v>
      </c>
      <c r="AR202" s="34">
        <f t="shared" si="58"/>
        <v>138.02890576211064</v>
      </c>
      <c r="AS202" s="34">
        <f t="shared" si="58"/>
        <v>138.03513145310998</v>
      </c>
      <c r="AT202" s="34">
        <f t="shared" si="58"/>
        <v>138.04135714410933</v>
      </c>
    </row>
    <row r="203" spans="1:46" x14ac:dyDescent="0.75">
      <c r="A203" s="17">
        <f t="shared" si="57"/>
        <v>1</v>
      </c>
      <c r="B203" s="23">
        <f t="shared" si="48"/>
        <v>2033</v>
      </c>
      <c r="C203" s="24">
        <v>31</v>
      </c>
      <c r="D203" s="25">
        <v>48580</v>
      </c>
      <c r="E203" s="27">
        <f t="shared" si="52"/>
        <v>138.62819478160577</v>
      </c>
      <c r="G203" s="35">
        <f t="shared" si="47"/>
        <v>1.4000000000000763E-3</v>
      </c>
      <c r="H203" s="35">
        <f t="shared" si="51"/>
        <v>1.6929965585859352E-2</v>
      </c>
      <c r="I203" s="35"/>
      <c r="J203" s="42">
        <v>1.4E-3</v>
      </c>
      <c r="L203" s="25">
        <f t="shared" si="41"/>
        <v>48488</v>
      </c>
      <c r="M203" s="25">
        <f t="shared" si="42"/>
        <v>48519</v>
      </c>
      <c r="N203" s="27">
        <f t="shared" ref="N203:O266" si="59">SUMIFS($E:$E,$D:$D,L203)</f>
        <v>138.04758283510867</v>
      </c>
      <c r="O203" s="27">
        <f t="shared" si="59"/>
        <v>138.24084945107782</v>
      </c>
      <c r="P203" s="28">
        <f t="shared" ref="P203:AE218" si="60">$N203+($O203-$N203)/$C203*(P$7-1)</f>
        <v>138.04758283510867</v>
      </c>
      <c r="Q203" s="28">
        <f t="shared" si="60"/>
        <v>138.05381724207541</v>
      </c>
      <c r="R203" s="28">
        <f t="shared" si="60"/>
        <v>138.06005164904215</v>
      </c>
      <c r="S203" s="28">
        <f t="shared" si="60"/>
        <v>138.06628605600892</v>
      </c>
      <c r="T203" s="28">
        <f t="shared" si="60"/>
        <v>138.07252046297566</v>
      </c>
      <c r="U203" s="28">
        <f t="shared" si="60"/>
        <v>138.0787548699424</v>
      </c>
      <c r="V203" s="28">
        <f t="shared" si="60"/>
        <v>138.08498927690914</v>
      </c>
      <c r="W203" s="28">
        <f t="shared" si="60"/>
        <v>138.09122368387591</v>
      </c>
      <c r="X203" s="28">
        <f t="shared" si="60"/>
        <v>138.09745809084265</v>
      </c>
      <c r="Y203" s="28">
        <f t="shared" si="60"/>
        <v>138.10369249780939</v>
      </c>
      <c r="Z203" s="28">
        <f t="shared" si="60"/>
        <v>138.10992690477613</v>
      </c>
      <c r="AA203" s="28">
        <f t="shared" si="60"/>
        <v>138.11616131174287</v>
      </c>
      <c r="AB203" s="28">
        <f t="shared" si="60"/>
        <v>138.12239571870964</v>
      </c>
      <c r="AC203" s="28">
        <f t="shared" si="60"/>
        <v>138.12863012567638</v>
      </c>
      <c r="AD203" s="28">
        <f t="shared" si="60"/>
        <v>138.13486453264312</v>
      </c>
      <c r="AE203" s="28">
        <f t="shared" si="60"/>
        <v>138.14109893960986</v>
      </c>
      <c r="AF203" s="28">
        <f t="shared" si="58"/>
        <v>138.14733334657663</v>
      </c>
      <c r="AG203" s="28">
        <f t="shared" si="58"/>
        <v>138.15356775354337</v>
      </c>
      <c r="AH203" s="28">
        <f t="shared" si="58"/>
        <v>138.15980216051011</v>
      </c>
      <c r="AI203" s="28">
        <f t="shared" si="58"/>
        <v>138.16603656747685</v>
      </c>
      <c r="AJ203" s="28">
        <f t="shared" si="58"/>
        <v>138.17227097444362</v>
      </c>
      <c r="AK203" s="28">
        <f t="shared" si="58"/>
        <v>138.17850538141036</v>
      </c>
      <c r="AL203" s="28">
        <f t="shared" si="58"/>
        <v>138.1847397883771</v>
      </c>
      <c r="AM203" s="28">
        <f t="shared" si="58"/>
        <v>138.19097419534384</v>
      </c>
      <c r="AN203" s="28">
        <f t="shared" si="58"/>
        <v>138.19720860231058</v>
      </c>
      <c r="AO203" s="28">
        <f t="shared" si="58"/>
        <v>138.20344300927735</v>
      </c>
      <c r="AP203" s="28">
        <f t="shared" si="58"/>
        <v>138.20967741624409</v>
      </c>
      <c r="AQ203" s="28">
        <f t="shared" si="58"/>
        <v>138.21591182321083</v>
      </c>
      <c r="AR203" s="28">
        <f t="shared" si="58"/>
        <v>138.22214623017757</v>
      </c>
      <c r="AS203" s="28">
        <f t="shared" si="58"/>
        <v>138.22838063714434</v>
      </c>
      <c r="AT203" s="28">
        <f t="shared" si="58"/>
        <v>138.23461504411108</v>
      </c>
    </row>
    <row r="204" spans="1:46" x14ac:dyDescent="0.75">
      <c r="A204" s="17">
        <f t="shared" si="57"/>
        <v>2</v>
      </c>
      <c r="B204" s="17">
        <f t="shared" si="48"/>
        <v>2033</v>
      </c>
      <c r="C204" s="29">
        <v>28</v>
      </c>
      <c r="D204" s="30">
        <v>48611</v>
      </c>
      <c r="E204" s="41">
        <f t="shared" si="52"/>
        <v>138.82227425430003</v>
      </c>
      <c r="G204" s="32">
        <f t="shared" ref="G204:G267" si="61">(E204-E203)/E203</f>
        <v>1.4000000000000544E-3</v>
      </c>
      <c r="H204" s="32">
        <f t="shared" si="51"/>
        <v>1.692996558585939E-2</v>
      </c>
      <c r="I204" s="32"/>
      <c r="J204" s="42">
        <v>1.4E-3</v>
      </c>
      <c r="L204" s="30">
        <f t="shared" ref="L204:L267" si="62">EDATE($D204,-3)</f>
        <v>48519</v>
      </c>
      <c r="M204" s="30">
        <f t="shared" ref="M204:M267" si="63">EDATE($D204,-2)</f>
        <v>48549</v>
      </c>
      <c r="N204" s="33">
        <f t="shared" si="59"/>
        <v>138.24084945107782</v>
      </c>
      <c r="O204" s="33">
        <f t="shared" si="59"/>
        <v>138.43438664030933</v>
      </c>
      <c r="P204" s="34">
        <f t="shared" si="60"/>
        <v>138.24084945107782</v>
      </c>
      <c r="Q204" s="34">
        <f t="shared" si="60"/>
        <v>138.24776149355037</v>
      </c>
      <c r="R204" s="34">
        <f t="shared" si="60"/>
        <v>138.25467353602292</v>
      </c>
      <c r="S204" s="34">
        <f t="shared" si="60"/>
        <v>138.26158557849547</v>
      </c>
      <c r="T204" s="34">
        <f t="shared" si="60"/>
        <v>138.26849762096805</v>
      </c>
      <c r="U204" s="34">
        <f t="shared" si="60"/>
        <v>138.2754096634406</v>
      </c>
      <c r="V204" s="34">
        <f t="shared" si="60"/>
        <v>138.28232170591315</v>
      </c>
      <c r="W204" s="34">
        <f t="shared" si="60"/>
        <v>138.2892337483857</v>
      </c>
      <c r="X204" s="34">
        <f t="shared" si="60"/>
        <v>138.29614579085825</v>
      </c>
      <c r="Y204" s="34">
        <f t="shared" si="60"/>
        <v>138.3030578333308</v>
      </c>
      <c r="Z204" s="34">
        <f t="shared" si="60"/>
        <v>138.30996987580335</v>
      </c>
      <c r="AA204" s="34">
        <f t="shared" si="60"/>
        <v>138.31688191827593</v>
      </c>
      <c r="AB204" s="34">
        <f t="shared" si="60"/>
        <v>138.32379396074847</v>
      </c>
      <c r="AC204" s="34">
        <f t="shared" si="60"/>
        <v>138.33070600322102</v>
      </c>
      <c r="AD204" s="34">
        <f t="shared" si="60"/>
        <v>138.33761804569357</v>
      </c>
      <c r="AE204" s="34">
        <f t="shared" si="60"/>
        <v>138.34453008816612</v>
      </c>
      <c r="AF204" s="34">
        <f t="shared" si="58"/>
        <v>138.35144213063867</v>
      </c>
      <c r="AG204" s="34">
        <f t="shared" si="58"/>
        <v>138.35835417311122</v>
      </c>
      <c r="AH204" s="34">
        <f t="shared" si="58"/>
        <v>138.3652662155838</v>
      </c>
      <c r="AI204" s="34">
        <f t="shared" si="58"/>
        <v>138.37217825805635</v>
      </c>
      <c r="AJ204" s="34">
        <f t="shared" si="58"/>
        <v>138.3790903005289</v>
      </c>
      <c r="AK204" s="34">
        <f t="shared" si="58"/>
        <v>138.38600234300145</v>
      </c>
      <c r="AL204" s="34">
        <f t="shared" si="58"/>
        <v>138.392914385474</v>
      </c>
      <c r="AM204" s="34">
        <f t="shared" si="58"/>
        <v>138.39982642794655</v>
      </c>
      <c r="AN204" s="34">
        <f t="shared" si="58"/>
        <v>138.4067384704191</v>
      </c>
      <c r="AO204" s="34">
        <f t="shared" si="58"/>
        <v>138.41365051289168</v>
      </c>
      <c r="AP204" s="34">
        <f t="shared" si="58"/>
        <v>138.42056255536423</v>
      </c>
      <c r="AQ204" s="34">
        <f t="shared" si="58"/>
        <v>138.42747459783678</v>
      </c>
      <c r="AR204" s="34">
        <f t="shared" si="58"/>
        <v>138.43438664030933</v>
      </c>
      <c r="AS204" s="34">
        <f t="shared" si="58"/>
        <v>138.44129868278188</v>
      </c>
      <c r="AT204" s="34">
        <f t="shared" si="58"/>
        <v>138.44821072525443</v>
      </c>
    </row>
    <row r="205" spans="1:46" x14ac:dyDescent="0.75">
      <c r="A205" s="17">
        <f t="shared" si="57"/>
        <v>3</v>
      </c>
      <c r="B205" s="17">
        <f t="shared" si="48"/>
        <v>2033</v>
      </c>
      <c r="C205" s="29">
        <v>31</v>
      </c>
      <c r="D205" s="30">
        <v>48639</v>
      </c>
      <c r="E205" s="41">
        <f t="shared" si="52"/>
        <v>139.01662543825606</v>
      </c>
      <c r="G205" s="32">
        <f t="shared" si="61"/>
        <v>1.4000000000000726E-3</v>
      </c>
      <c r="H205" s="32">
        <f t="shared" si="51"/>
        <v>1.6929965585859481E-2</v>
      </c>
      <c r="I205" s="32"/>
      <c r="J205" s="42">
        <v>1.4E-3</v>
      </c>
      <c r="L205" s="30">
        <f t="shared" si="62"/>
        <v>48549</v>
      </c>
      <c r="M205" s="30">
        <f t="shared" si="63"/>
        <v>48580</v>
      </c>
      <c r="N205" s="33">
        <f t="shared" si="59"/>
        <v>138.43438664030933</v>
      </c>
      <c r="O205" s="33">
        <f t="shared" si="59"/>
        <v>138.62819478160577</v>
      </c>
      <c r="P205" s="34">
        <f t="shared" si="60"/>
        <v>138.43438664030933</v>
      </c>
      <c r="Q205" s="34">
        <f t="shared" si="60"/>
        <v>138.44063851583502</v>
      </c>
      <c r="R205" s="34">
        <f t="shared" si="60"/>
        <v>138.44689039136071</v>
      </c>
      <c r="S205" s="34">
        <f t="shared" si="60"/>
        <v>138.4531422668864</v>
      </c>
      <c r="T205" s="34">
        <f t="shared" si="60"/>
        <v>138.45939414241209</v>
      </c>
      <c r="U205" s="34">
        <f t="shared" si="60"/>
        <v>138.46564601793779</v>
      </c>
      <c r="V205" s="34">
        <f t="shared" si="60"/>
        <v>138.47189789346348</v>
      </c>
      <c r="W205" s="34">
        <f t="shared" si="60"/>
        <v>138.47814976898917</v>
      </c>
      <c r="X205" s="34">
        <f t="shared" si="60"/>
        <v>138.48440164451486</v>
      </c>
      <c r="Y205" s="34">
        <f t="shared" si="60"/>
        <v>138.49065352004055</v>
      </c>
      <c r="Z205" s="34">
        <f t="shared" si="60"/>
        <v>138.49690539556624</v>
      </c>
      <c r="AA205" s="34">
        <f t="shared" si="60"/>
        <v>138.50315727109194</v>
      </c>
      <c r="AB205" s="34">
        <f t="shared" si="60"/>
        <v>138.50940914661763</v>
      </c>
      <c r="AC205" s="34">
        <f t="shared" si="60"/>
        <v>138.51566102214332</v>
      </c>
      <c r="AD205" s="34">
        <f t="shared" si="60"/>
        <v>138.52191289766901</v>
      </c>
      <c r="AE205" s="34">
        <f t="shared" si="60"/>
        <v>138.5281647731947</v>
      </c>
      <c r="AF205" s="34">
        <f t="shared" si="58"/>
        <v>138.53441664872039</v>
      </c>
      <c r="AG205" s="34">
        <f t="shared" si="58"/>
        <v>138.54066852424609</v>
      </c>
      <c r="AH205" s="34">
        <f t="shared" si="58"/>
        <v>138.54692039977178</v>
      </c>
      <c r="AI205" s="34">
        <f t="shared" si="58"/>
        <v>138.55317227529747</v>
      </c>
      <c r="AJ205" s="34">
        <f t="shared" si="58"/>
        <v>138.55942415082316</v>
      </c>
      <c r="AK205" s="34">
        <f t="shared" si="58"/>
        <v>138.56567602634885</v>
      </c>
      <c r="AL205" s="34">
        <f t="shared" si="58"/>
        <v>138.57192790187455</v>
      </c>
      <c r="AM205" s="34">
        <f t="shared" si="58"/>
        <v>138.57817977740024</v>
      </c>
      <c r="AN205" s="34">
        <f t="shared" si="58"/>
        <v>138.58443165292593</v>
      </c>
      <c r="AO205" s="34">
        <f t="shared" si="58"/>
        <v>138.59068352845162</v>
      </c>
      <c r="AP205" s="34">
        <f t="shared" si="58"/>
        <v>138.59693540397731</v>
      </c>
      <c r="AQ205" s="34">
        <f t="shared" si="58"/>
        <v>138.603187279503</v>
      </c>
      <c r="AR205" s="34">
        <f t="shared" si="58"/>
        <v>138.6094391550287</v>
      </c>
      <c r="AS205" s="34">
        <f t="shared" si="58"/>
        <v>138.61569103055439</v>
      </c>
      <c r="AT205" s="34">
        <f t="shared" si="58"/>
        <v>138.62194290608008</v>
      </c>
    </row>
    <row r="206" spans="1:46" x14ac:dyDescent="0.75">
      <c r="A206" s="17">
        <f t="shared" si="57"/>
        <v>4</v>
      </c>
      <c r="B206" s="17">
        <f t="shared" si="48"/>
        <v>2033</v>
      </c>
      <c r="C206" s="29">
        <v>30</v>
      </c>
      <c r="D206" s="30">
        <v>48670</v>
      </c>
      <c r="E206" s="41">
        <f t="shared" si="52"/>
        <v>139.21124871386962</v>
      </c>
      <c r="G206" s="32">
        <f t="shared" si="61"/>
        <v>1.4000000000000522E-3</v>
      </c>
      <c r="H206" s="32">
        <f t="shared" si="51"/>
        <v>1.692996558585939E-2</v>
      </c>
      <c r="I206" s="32"/>
      <c r="J206" s="42">
        <v>1.4E-3</v>
      </c>
      <c r="L206" s="30">
        <f t="shared" si="62"/>
        <v>48580</v>
      </c>
      <c r="M206" s="30">
        <f t="shared" si="63"/>
        <v>48611</v>
      </c>
      <c r="N206" s="33">
        <f t="shared" si="59"/>
        <v>138.62819478160577</v>
      </c>
      <c r="O206" s="33">
        <f t="shared" si="59"/>
        <v>138.82227425430003</v>
      </c>
      <c r="P206" s="34">
        <f t="shared" si="60"/>
        <v>138.62819478160577</v>
      </c>
      <c r="Q206" s="34">
        <f t="shared" si="60"/>
        <v>138.63466409736225</v>
      </c>
      <c r="R206" s="34">
        <f t="shared" si="60"/>
        <v>138.64113341311872</v>
      </c>
      <c r="S206" s="34">
        <f t="shared" si="60"/>
        <v>138.6476027288752</v>
      </c>
      <c r="T206" s="34">
        <f t="shared" si="60"/>
        <v>138.65407204463168</v>
      </c>
      <c r="U206" s="34">
        <f t="shared" si="60"/>
        <v>138.66054136038815</v>
      </c>
      <c r="V206" s="34">
        <f t="shared" si="60"/>
        <v>138.66701067614463</v>
      </c>
      <c r="W206" s="34">
        <f t="shared" si="60"/>
        <v>138.6734799919011</v>
      </c>
      <c r="X206" s="34">
        <f t="shared" si="60"/>
        <v>138.67994930765758</v>
      </c>
      <c r="Y206" s="34">
        <f t="shared" si="60"/>
        <v>138.68641862341406</v>
      </c>
      <c r="Z206" s="34">
        <f t="shared" si="60"/>
        <v>138.69288793917053</v>
      </c>
      <c r="AA206" s="34">
        <f t="shared" si="60"/>
        <v>138.69935725492701</v>
      </c>
      <c r="AB206" s="34">
        <f t="shared" si="60"/>
        <v>138.70582657068348</v>
      </c>
      <c r="AC206" s="34">
        <f t="shared" si="60"/>
        <v>138.71229588643996</v>
      </c>
      <c r="AD206" s="34">
        <f t="shared" si="60"/>
        <v>138.71876520219644</v>
      </c>
      <c r="AE206" s="34">
        <f t="shared" si="60"/>
        <v>138.72523451795291</v>
      </c>
      <c r="AF206" s="34">
        <f t="shared" si="58"/>
        <v>138.73170383370936</v>
      </c>
      <c r="AG206" s="34">
        <f t="shared" si="58"/>
        <v>138.73817314946584</v>
      </c>
      <c r="AH206" s="34">
        <f t="shared" si="58"/>
        <v>138.74464246522231</v>
      </c>
      <c r="AI206" s="34">
        <f t="shared" si="58"/>
        <v>138.75111178097879</v>
      </c>
      <c r="AJ206" s="34">
        <f t="shared" si="58"/>
        <v>138.75758109673527</v>
      </c>
      <c r="AK206" s="34">
        <f t="shared" si="58"/>
        <v>138.76405041249174</v>
      </c>
      <c r="AL206" s="34">
        <f t="shared" si="58"/>
        <v>138.77051972824822</v>
      </c>
      <c r="AM206" s="34">
        <f t="shared" si="58"/>
        <v>138.77698904400469</v>
      </c>
      <c r="AN206" s="34">
        <f t="shared" si="58"/>
        <v>138.78345835976117</v>
      </c>
      <c r="AO206" s="34">
        <f t="shared" si="58"/>
        <v>138.78992767551765</v>
      </c>
      <c r="AP206" s="34">
        <f t="shared" si="58"/>
        <v>138.79639699127412</v>
      </c>
      <c r="AQ206" s="34">
        <f t="shared" si="58"/>
        <v>138.8028663070306</v>
      </c>
      <c r="AR206" s="34">
        <f t="shared" si="58"/>
        <v>138.80933562278707</v>
      </c>
      <c r="AS206" s="34">
        <f t="shared" si="58"/>
        <v>138.81580493854355</v>
      </c>
      <c r="AT206" s="34">
        <f t="shared" si="58"/>
        <v>138.82227425430003</v>
      </c>
    </row>
    <row r="207" spans="1:46" x14ac:dyDescent="0.75">
      <c r="A207" s="17">
        <f t="shared" si="57"/>
        <v>5</v>
      </c>
      <c r="B207" s="17">
        <f t="shared" si="48"/>
        <v>2033</v>
      </c>
      <c r="C207" s="29">
        <v>31</v>
      </c>
      <c r="D207" s="30">
        <v>48700</v>
      </c>
      <c r="E207" s="41">
        <f t="shared" si="52"/>
        <v>139.40614446206905</v>
      </c>
      <c r="G207" s="32">
        <f t="shared" si="61"/>
        <v>1.4000000000000789E-3</v>
      </c>
      <c r="H207" s="32">
        <f t="shared" si="51"/>
        <v>1.6929965585859314E-2</v>
      </c>
      <c r="I207" s="32"/>
      <c r="J207" s="42">
        <v>1.4E-3</v>
      </c>
      <c r="L207" s="30">
        <f t="shared" si="62"/>
        <v>48611</v>
      </c>
      <c r="M207" s="30">
        <f t="shared" si="63"/>
        <v>48639</v>
      </c>
      <c r="N207" s="33">
        <f t="shared" si="59"/>
        <v>138.82227425430003</v>
      </c>
      <c r="O207" s="33">
        <f t="shared" si="59"/>
        <v>139.01662543825606</v>
      </c>
      <c r="P207" s="34">
        <f t="shared" si="60"/>
        <v>138.82227425430003</v>
      </c>
      <c r="Q207" s="34">
        <f t="shared" si="60"/>
        <v>138.82854364733086</v>
      </c>
      <c r="R207" s="34">
        <f t="shared" si="60"/>
        <v>138.83481304036169</v>
      </c>
      <c r="S207" s="34">
        <f t="shared" si="60"/>
        <v>138.84108243339256</v>
      </c>
      <c r="T207" s="34">
        <f t="shared" si="60"/>
        <v>138.84735182642339</v>
      </c>
      <c r="U207" s="34">
        <f t="shared" si="60"/>
        <v>138.85362121945423</v>
      </c>
      <c r="V207" s="34">
        <f t="shared" si="60"/>
        <v>138.85989061248506</v>
      </c>
      <c r="W207" s="34">
        <f t="shared" si="60"/>
        <v>138.86616000551589</v>
      </c>
      <c r="X207" s="34">
        <f t="shared" si="60"/>
        <v>138.87242939854676</v>
      </c>
      <c r="Y207" s="34">
        <f t="shared" si="60"/>
        <v>138.87869879157759</v>
      </c>
      <c r="Z207" s="34">
        <f t="shared" si="60"/>
        <v>138.88496818460843</v>
      </c>
      <c r="AA207" s="34">
        <f t="shared" si="60"/>
        <v>138.89123757763926</v>
      </c>
      <c r="AB207" s="34">
        <f t="shared" si="60"/>
        <v>138.89750697067009</v>
      </c>
      <c r="AC207" s="34">
        <f t="shared" si="60"/>
        <v>138.90377636370096</v>
      </c>
      <c r="AD207" s="34">
        <f t="shared" si="60"/>
        <v>138.91004575673179</v>
      </c>
      <c r="AE207" s="34">
        <f t="shared" si="60"/>
        <v>138.91631514976262</v>
      </c>
      <c r="AF207" s="34">
        <f t="shared" si="58"/>
        <v>138.92258454279346</v>
      </c>
      <c r="AG207" s="34">
        <f t="shared" si="58"/>
        <v>138.92885393582429</v>
      </c>
      <c r="AH207" s="34">
        <f t="shared" si="58"/>
        <v>138.93512332885513</v>
      </c>
      <c r="AI207" s="34">
        <f t="shared" si="58"/>
        <v>138.94139272188599</v>
      </c>
      <c r="AJ207" s="34">
        <f t="shared" si="58"/>
        <v>138.94766211491682</v>
      </c>
      <c r="AK207" s="34">
        <f t="shared" si="58"/>
        <v>138.95393150794766</v>
      </c>
      <c r="AL207" s="34">
        <f t="shared" si="58"/>
        <v>138.96020090097849</v>
      </c>
      <c r="AM207" s="34">
        <f t="shared" si="58"/>
        <v>138.96647029400933</v>
      </c>
      <c r="AN207" s="34">
        <f t="shared" si="58"/>
        <v>138.97273968704019</v>
      </c>
      <c r="AO207" s="34">
        <f t="shared" si="58"/>
        <v>138.97900908007102</v>
      </c>
      <c r="AP207" s="34">
        <f t="shared" si="58"/>
        <v>138.98527847310186</v>
      </c>
      <c r="AQ207" s="34">
        <f t="shared" si="58"/>
        <v>138.99154786613269</v>
      </c>
      <c r="AR207" s="34">
        <f t="shared" si="58"/>
        <v>138.99781725916353</v>
      </c>
      <c r="AS207" s="34">
        <f t="shared" si="58"/>
        <v>139.00408665219439</v>
      </c>
      <c r="AT207" s="34">
        <f t="shared" si="58"/>
        <v>139.01035604522522</v>
      </c>
    </row>
    <row r="208" spans="1:46" x14ac:dyDescent="0.75">
      <c r="A208" s="17">
        <f t="shared" si="57"/>
        <v>6</v>
      </c>
      <c r="B208" s="17">
        <f t="shared" si="48"/>
        <v>2033</v>
      </c>
      <c r="C208" s="29">
        <v>30</v>
      </c>
      <c r="D208" s="30">
        <v>48731</v>
      </c>
      <c r="E208" s="41">
        <f t="shared" si="52"/>
        <v>139.60131306431595</v>
      </c>
      <c r="G208" s="32">
        <f t="shared" si="61"/>
        <v>1.3999999999999865E-3</v>
      </c>
      <c r="H208" s="32">
        <f t="shared" si="51"/>
        <v>1.6929965585859158E-2</v>
      </c>
      <c r="I208" s="32"/>
      <c r="J208" s="42">
        <v>1.4E-3</v>
      </c>
      <c r="L208" s="30">
        <f t="shared" si="62"/>
        <v>48639</v>
      </c>
      <c r="M208" s="30">
        <f t="shared" si="63"/>
        <v>48670</v>
      </c>
      <c r="N208" s="33">
        <f t="shared" si="59"/>
        <v>139.01662543825606</v>
      </c>
      <c r="O208" s="33">
        <f t="shared" si="59"/>
        <v>139.21124871386962</v>
      </c>
      <c r="P208" s="34">
        <f t="shared" si="60"/>
        <v>139.01662543825606</v>
      </c>
      <c r="Q208" s="34">
        <f t="shared" si="60"/>
        <v>139.02311288077652</v>
      </c>
      <c r="R208" s="34">
        <f t="shared" si="60"/>
        <v>139.02960032329696</v>
      </c>
      <c r="S208" s="34">
        <f t="shared" si="60"/>
        <v>139.0360877658174</v>
      </c>
      <c r="T208" s="34">
        <f t="shared" si="60"/>
        <v>139.04257520833787</v>
      </c>
      <c r="U208" s="34">
        <f t="shared" si="60"/>
        <v>139.04906265085833</v>
      </c>
      <c r="V208" s="34">
        <f t="shared" si="60"/>
        <v>139.05555009337877</v>
      </c>
      <c r="W208" s="34">
        <f t="shared" si="60"/>
        <v>139.06203753589921</v>
      </c>
      <c r="X208" s="34">
        <f t="shared" si="60"/>
        <v>139.06852497841967</v>
      </c>
      <c r="Y208" s="34">
        <f t="shared" si="60"/>
        <v>139.07501242094014</v>
      </c>
      <c r="Z208" s="34">
        <f t="shared" si="60"/>
        <v>139.08149986346058</v>
      </c>
      <c r="AA208" s="34">
        <f t="shared" si="60"/>
        <v>139.08798730598102</v>
      </c>
      <c r="AB208" s="34">
        <f t="shared" si="60"/>
        <v>139.09447474850148</v>
      </c>
      <c r="AC208" s="34">
        <f t="shared" si="60"/>
        <v>139.10096219102195</v>
      </c>
      <c r="AD208" s="34">
        <f t="shared" si="60"/>
        <v>139.10744963354239</v>
      </c>
      <c r="AE208" s="34">
        <f t="shared" si="60"/>
        <v>139.11393707606283</v>
      </c>
      <c r="AF208" s="34">
        <f t="shared" si="58"/>
        <v>139.12042451858329</v>
      </c>
      <c r="AG208" s="34">
        <f t="shared" si="58"/>
        <v>139.12691196110376</v>
      </c>
      <c r="AH208" s="34">
        <f t="shared" si="58"/>
        <v>139.1333994036242</v>
      </c>
      <c r="AI208" s="34">
        <f t="shared" si="58"/>
        <v>139.13988684614463</v>
      </c>
      <c r="AJ208" s="34">
        <f t="shared" si="58"/>
        <v>139.1463742886651</v>
      </c>
      <c r="AK208" s="34">
        <f t="shared" si="58"/>
        <v>139.15286173118557</v>
      </c>
      <c r="AL208" s="34">
        <f t="shared" si="58"/>
        <v>139.159349173706</v>
      </c>
      <c r="AM208" s="34">
        <f t="shared" si="58"/>
        <v>139.16583661622644</v>
      </c>
      <c r="AN208" s="34">
        <f t="shared" si="58"/>
        <v>139.17232405874691</v>
      </c>
      <c r="AO208" s="34">
        <f t="shared" si="58"/>
        <v>139.17881150126738</v>
      </c>
      <c r="AP208" s="34">
        <f t="shared" si="58"/>
        <v>139.18529894378781</v>
      </c>
      <c r="AQ208" s="34">
        <f t="shared" si="58"/>
        <v>139.19178638630825</v>
      </c>
      <c r="AR208" s="34">
        <f t="shared" si="58"/>
        <v>139.19827382882872</v>
      </c>
      <c r="AS208" s="34">
        <f t="shared" si="58"/>
        <v>139.20476127134918</v>
      </c>
      <c r="AT208" s="34">
        <f t="shared" si="58"/>
        <v>139.21124871386962</v>
      </c>
    </row>
    <row r="209" spans="1:46" x14ac:dyDescent="0.75">
      <c r="A209" s="17">
        <f t="shared" si="57"/>
        <v>7</v>
      </c>
      <c r="B209" s="17">
        <f t="shared" si="48"/>
        <v>2033</v>
      </c>
      <c r="C209" s="29">
        <v>31</v>
      </c>
      <c r="D209" s="30">
        <v>48761</v>
      </c>
      <c r="E209" s="41">
        <f t="shared" si="52"/>
        <v>139.79675490260601</v>
      </c>
      <c r="G209" s="32">
        <f t="shared" si="61"/>
        <v>1.4000000000001665E-3</v>
      </c>
      <c r="H209" s="32">
        <f t="shared" si="51"/>
        <v>1.6929965585859286E-2</v>
      </c>
      <c r="I209" s="32"/>
      <c r="J209" s="42">
        <v>1.4E-3</v>
      </c>
      <c r="L209" s="30">
        <f t="shared" si="62"/>
        <v>48670</v>
      </c>
      <c r="M209" s="30">
        <f t="shared" si="63"/>
        <v>48700</v>
      </c>
      <c r="N209" s="33">
        <f t="shared" si="59"/>
        <v>139.21124871386962</v>
      </c>
      <c r="O209" s="33">
        <f t="shared" si="59"/>
        <v>139.40614446206905</v>
      </c>
      <c r="P209" s="34">
        <f t="shared" si="60"/>
        <v>139.21124871386962</v>
      </c>
      <c r="Q209" s="34">
        <f t="shared" si="60"/>
        <v>139.21753567348895</v>
      </c>
      <c r="R209" s="34">
        <f t="shared" si="60"/>
        <v>139.22382263310828</v>
      </c>
      <c r="S209" s="34">
        <f t="shared" si="60"/>
        <v>139.23010959272764</v>
      </c>
      <c r="T209" s="34">
        <f t="shared" si="60"/>
        <v>139.23639655234697</v>
      </c>
      <c r="U209" s="34">
        <f t="shared" si="60"/>
        <v>139.24268351196631</v>
      </c>
      <c r="V209" s="34">
        <f t="shared" si="60"/>
        <v>139.24897047158564</v>
      </c>
      <c r="W209" s="34">
        <f t="shared" si="60"/>
        <v>139.25525743120497</v>
      </c>
      <c r="X209" s="34">
        <f t="shared" si="60"/>
        <v>139.26154439082433</v>
      </c>
      <c r="Y209" s="34">
        <f t="shared" si="60"/>
        <v>139.26783135044366</v>
      </c>
      <c r="Z209" s="34">
        <f t="shared" si="60"/>
        <v>139.27411831006299</v>
      </c>
      <c r="AA209" s="34">
        <f t="shared" si="60"/>
        <v>139.28040526968232</v>
      </c>
      <c r="AB209" s="34">
        <f t="shared" si="60"/>
        <v>139.28669222930165</v>
      </c>
      <c r="AC209" s="34">
        <f t="shared" si="60"/>
        <v>139.29297918892101</v>
      </c>
      <c r="AD209" s="34">
        <f t="shared" si="60"/>
        <v>139.29926614854034</v>
      </c>
      <c r="AE209" s="34">
        <f t="shared" si="60"/>
        <v>139.30555310815967</v>
      </c>
      <c r="AF209" s="34">
        <f t="shared" si="58"/>
        <v>139.311840067779</v>
      </c>
      <c r="AG209" s="34">
        <f t="shared" si="58"/>
        <v>139.31812702739833</v>
      </c>
      <c r="AH209" s="34">
        <f t="shared" si="58"/>
        <v>139.32441398701766</v>
      </c>
      <c r="AI209" s="34">
        <f t="shared" si="58"/>
        <v>139.33070094663702</v>
      </c>
      <c r="AJ209" s="34">
        <f t="shared" si="58"/>
        <v>139.33698790625635</v>
      </c>
      <c r="AK209" s="34">
        <f t="shared" si="58"/>
        <v>139.34327486587569</v>
      </c>
      <c r="AL209" s="34">
        <f t="shared" si="58"/>
        <v>139.34956182549502</v>
      </c>
      <c r="AM209" s="34">
        <f t="shared" si="58"/>
        <v>139.35584878511435</v>
      </c>
      <c r="AN209" s="34">
        <f t="shared" si="58"/>
        <v>139.36213574473371</v>
      </c>
      <c r="AO209" s="34">
        <f t="shared" si="58"/>
        <v>139.36842270435304</v>
      </c>
      <c r="AP209" s="34">
        <f t="shared" si="58"/>
        <v>139.37470966397237</v>
      </c>
      <c r="AQ209" s="34">
        <f t="shared" si="58"/>
        <v>139.3809966235917</v>
      </c>
      <c r="AR209" s="34">
        <f t="shared" si="58"/>
        <v>139.38728358321103</v>
      </c>
      <c r="AS209" s="34">
        <f t="shared" si="58"/>
        <v>139.39357054283039</v>
      </c>
      <c r="AT209" s="34">
        <f t="shared" si="58"/>
        <v>139.39985750244972</v>
      </c>
    </row>
    <row r="210" spans="1:46" x14ac:dyDescent="0.75">
      <c r="A210" s="17">
        <f t="shared" si="57"/>
        <v>8</v>
      </c>
      <c r="B210" s="17">
        <f t="shared" si="48"/>
        <v>2033</v>
      </c>
      <c r="C210" s="29">
        <v>31</v>
      </c>
      <c r="D210" s="30">
        <v>48792</v>
      </c>
      <c r="E210" s="41">
        <f t="shared" si="52"/>
        <v>139.99247035946968</v>
      </c>
      <c r="G210" s="32">
        <f t="shared" si="61"/>
        <v>1.4000000000001312E-3</v>
      </c>
      <c r="H210" s="32">
        <f t="shared" si="51"/>
        <v>1.6929965585859377E-2</v>
      </c>
      <c r="I210" s="32"/>
      <c r="J210" s="42">
        <v>1.4E-3</v>
      </c>
      <c r="L210" s="30">
        <f t="shared" si="62"/>
        <v>48700</v>
      </c>
      <c r="M210" s="30">
        <f t="shared" si="63"/>
        <v>48731</v>
      </c>
      <c r="N210" s="33">
        <f t="shared" si="59"/>
        <v>139.40614446206905</v>
      </c>
      <c r="O210" s="33">
        <f t="shared" si="59"/>
        <v>139.60131306431595</v>
      </c>
      <c r="P210" s="34">
        <f t="shared" si="60"/>
        <v>139.40614446206905</v>
      </c>
      <c r="Q210" s="34">
        <f t="shared" si="60"/>
        <v>139.41244022343184</v>
      </c>
      <c r="R210" s="34">
        <f t="shared" si="60"/>
        <v>139.41873598479467</v>
      </c>
      <c r="S210" s="34">
        <f t="shared" si="60"/>
        <v>139.42503174615746</v>
      </c>
      <c r="T210" s="34">
        <f t="shared" si="60"/>
        <v>139.43132750752025</v>
      </c>
      <c r="U210" s="34">
        <f t="shared" si="60"/>
        <v>139.43762326888307</v>
      </c>
      <c r="V210" s="34">
        <f t="shared" si="60"/>
        <v>139.44391903024587</v>
      </c>
      <c r="W210" s="34">
        <f t="shared" si="60"/>
        <v>139.45021479160866</v>
      </c>
      <c r="X210" s="34">
        <f t="shared" si="60"/>
        <v>139.45651055297148</v>
      </c>
      <c r="Y210" s="34">
        <f t="shared" si="60"/>
        <v>139.46280631433427</v>
      </c>
      <c r="Z210" s="34">
        <f t="shared" si="60"/>
        <v>139.46910207569709</v>
      </c>
      <c r="AA210" s="34">
        <f t="shared" si="60"/>
        <v>139.47539783705989</v>
      </c>
      <c r="AB210" s="34">
        <f t="shared" si="60"/>
        <v>139.48169359842268</v>
      </c>
      <c r="AC210" s="34">
        <f t="shared" si="60"/>
        <v>139.4879893597855</v>
      </c>
      <c r="AD210" s="34">
        <f t="shared" si="60"/>
        <v>139.49428512114829</v>
      </c>
      <c r="AE210" s="34">
        <f t="shared" si="60"/>
        <v>139.50058088251109</v>
      </c>
      <c r="AF210" s="34">
        <f t="shared" si="58"/>
        <v>139.50687664387391</v>
      </c>
      <c r="AG210" s="34">
        <f t="shared" si="58"/>
        <v>139.5131724052367</v>
      </c>
      <c r="AH210" s="34">
        <f t="shared" si="58"/>
        <v>139.51946816659949</v>
      </c>
      <c r="AI210" s="34">
        <f t="shared" si="58"/>
        <v>139.52576392796232</v>
      </c>
      <c r="AJ210" s="34">
        <f t="shared" si="58"/>
        <v>139.53205968932511</v>
      </c>
      <c r="AK210" s="34">
        <f t="shared" si="58"/>
        <v>139.5383554506879</v>
      </c>
      <c r="AL210" s="34">
        <f t="shared" si="58"/>
        <v>139.54465121205072</v>
      </c>
      <c r="AM210" s="34">
        <f t="shared" si="58"/>
        <v>139.55094697341352</v>
      </c>
      <c r="AN210" s="34">
        <f t="shared" si="58"/>
        <v>139.55724273477634</v>
      </c>
      <c r="AO210" s="34">
        <f t="shared" si="58"/>
        <v>139.56353849613913</v>
      </c>
      <c r="AP210" s="34">
        <f t="shared" si="58"/>
        <v>139.56983425750192</v>
      </c>
      <c r="AQ210" s="34">
        <f t="shared" si="58"/>
        <v>139.57613001886475</v>
      </c>
      <c r="AR210" s="34">
        <f t="shared" si="58"/>
        <v>139.58242578022754</v>
      </c>
      <c r="AS210" s="34">
        <f t="shared" si="58"/>
        <v>139.58872154159033</v>
      </c>
      <c r="AT210" s="34">
        <f t="shared" si="58"/>
        <v>139.59501730295315</v>
      </c>
    </row>
    <row r="211" spans="1:46" x14ac:dyDescent="0.75">
      <c r="A211" s="17">
        <f t="shared" si="57"/>
        <v>9</v>
      </c>
      <c r="B211" s="17">
        <f t="shared" si="48"/>
        <v>2033</v>
      </c>
      <c r="C211" s="29">
        <v>30</v>
      </c>
      <c r="D211" s="30">
        <v>48823</v>
      </c>
      <c r="E211" s="41">
        <f t="shared" si="52"/>
        <v>140.18845981797296</v>
      </c>
      <c r="G211" s="32">
        <f t="shared" si="61"/>
        <v>1.4000000000001396E-3</v>
      </c>
      <c r="H211" s="32">
        <f t="shared" si="51"/>
        <v>1.6929965585859384E-2</v>
      </c>
      <c r="I211" s="32"/>
      <c r="J211" s="42">
        <v>1.4E-3</v>
      </c>
      <c r="L211" s="30">
        <f t="shared" si="62"/>
        <v>48731</v>
      </c>
      <c r="M211" s="30">
        <f t="shared" si="63"/>
        <v>48761</v>
      </c>
      <c r="N211" s="33">
        <f t="shared" si="59"/>
        <v>139.60131306431595</v>
      </c>
      <c r="O211" s="33">
        <f t="shared" si="59"/>
        <v>139.79675490260601</v>
      </c>
      <c r="P211" s="34">
        <f t="shared" si="60"/>
        <v>139.60131306431595</v>
      </c>
      <c r="Q211" s="34">
        <f t="shared" si="60"/>
        <v>139.60782779225895</v>
      </c>
      <c r="R211" s="34">
        <f t="shared" si="60"/>
        <v>139.61434252020194</v>
      </c>
      <c r="S211" s="34">
        <f t="shared" si="60"/>
        <v>139.62085724814494</v>
      </c>
      <c r="T211" s="34">
        <f t="shared" si="60"/>
        <v>139.62737197608794</v>
      </c>
      <c r="U211" s="34">
        <f t="shared" si="60"/>
        <v>139.63388670403094</v>
      </c>
      <c r="V211" s="34">
        <f t="shared" si="60"/>
        <v>139.64040143197397</v>
      </c>
      <c r="W211" s="34">
        <f t="shared" si="60"/>
        <v>139.64691615991697</v>
      </c>
      <c r="X211" s="34">
        <f t="shared" si="60"/>
        <v>139.65343088785997</v>
      </c>
      <c r="Y211" s="34">
        <f t="shared" si="60"/>
        <v>139.65994561580297</v>
      </c>
      <c r="Z211" s="34">
        <f t="shared" si="60"/>
        <v>139.66646034374597</v>
      </c>
      <c r="AA211" s="34">
        <f t="shared" si="60"/>
        <v>139.67297507168897</v>
      </c>
      <c r="AB211" s="34">
        <f t="shared" si="60"/>
        <v>139.67948979963197</v>
      </c>
      <c r="AC211" s="34">
        <f t="shared" si="60"/>
        <v>139.68600452757497</v>
      </c>
      <c r="AD211" s="34">
        <f t="shared" si="60"/>
        <v>139.69251925551796</v>
      </c>
      <c r="AE211" s="34">
        <f t="shared" si="60"/>
        <v>139.69903398346099</v>
      </c>
      <c r="AF211" s="34">
        <f t="shared" si="58"/>
        <v>139.70554871140399</v>
      </c>
      <c r="AG211" s="34">
        <f t="shared" si="58"/>
        <v>139.71206343934699</v>
      </c>
      <c r="AH211" s="34">
        <f t="shared" si="58"/>
        <v>139.71857816728999</v>
      </c>
      <c r="AI211" s="34">
        <f t="shared" si="58"/>
        <v>139.72509289523299</v>
      </c>
      <c r="AJ211" s="34">
        <f t="shared" si="58"/>
        <v>139.73160762317599</v>
      </c>
      <c r="AK211" s="34">
        <f t="shared" si="58"/>
        <v>139.73812235111899</v>
      </c>
      <c r="AL211" s="34">
        <f t="shared" si="58"/>
        <v>139.74463707906199</v>
      </c>
      <c r="AM211" s="34">
        <f t="shared" si="58"/>
        <v>139.75115180700499</v>
      </c>
      <c r="AN211" s="34">
        <f t="shared" si="58"/>
        <v>139.75766653494799</v>
      </c>
      <c r="AO211" s="34">
        <f t="shared" si="58"/>
        <v>139.76418126289099</v>
      </c>
      <c r="AP211" s="34">
        <f t="shared" si="58"/>
        <v>139.77069599083401</v>
      </c>
      <c r="AQ211" s="34">
        <f t="shared" si="58"/>
        <v>139.77721071877701</v>
      </c>
      <c r="AR211" s="34">
        <f t="shared" si="58"/>
        <v>139.78372544672001</v>
      </c>
      <c r="AS211" s="34">
        <f t="shared" si="58"/>
        <v>139.79024017466301</v>
      </c>
      <c r="AT211" s="34">
        <f t="shared" si="58"/>
        <v>139.79675490260601</v>
      </c>
    </row>
    <row r="212" spans="1:46" x14ac:dyDescent="0.75">
      <c r="A212" s="17">
        <f t="shared" si="57"/>
        <v>10</v>
      </c>
      <c r="B212" s="17">
        <f t="shared" si="48"/>
        <v>2033</v>
      </c>
      <c r="C212" s="29">
        <v>31</v>
      </c>
      <c r="D212" s="30">
        <v>48853</v>
      </c>
      <c r="E212" s="41">
        <f t="shared" si="52"/>
        <v>140.38472366171814</v>
      </c>
      <c r="G212" s="32">
        <f t="shared" si="61"/>
        <v>1.4000000000001687E-3</v>
      </c>
      <c r="H212" s="32">
        <f t="shared" si="51"/>
        <v>1.6929965585859443E-2</v>
      </c>
      <c r="I212" s="32"/>
      <c r="J212" s="42">
        <v>1.4E-3</v>
      </c>
      <c r="L212" s="30">
        <f t="shared" si="62"/>
        <v>48761</v>
      </c>
      <c r="M212" s="30">
        <f t="shared" si="63"/>
        <v>48792</v>
      </c>
      <c r="N212" s="33">
        <f t="shared" si="59"/>
        <v>139.79675490260601</v>
      </c>
      <c r="O212" s="33">
        <f t="shared" si="59"/>
        <v>139.99247035946968</v>
      </c>
      <c r="P212" s="34">
        <f t="shared" si="60"/>
        <v>139.79675490260601</v>
      </c>
      <c r="Q212" s="34">
        <f t="shared" si="60"/>
        <v>139.80306830444033</v>
      </c>
      <c r="R212" s="34">
        <f t="shared" si="60"/>
        <v>139.80938170627462</v>
      </c>
      <c r="S212" s="34">
        <f t="shared" si="60"/>
        <v>139.81569510810894</v>
      </c>
      <c r="T212" s="34">
        <f t="shared" si="60"/>
        <v>139.82200850994326</v>
      </c>
      <c r="U212" s="34">
        <f t="shared" si="60"/>
        <v>139.82832191177758</v>
      </c>
      <c r="V212" s="34">
        <f t="shared" si="60"/>
        <v>139.83463531361187</v>
      </c>
      <c r="W212" s="34">
        <f t="shared" si="60"/>
        <v>139.84094871544619</v>
      </c>
      <c r="X212" s="34">
        <f t="shared" si="60"/>
        <v>139.84726211728051</v>
      </c>
      <c r="Y212" s="34">
        <f t="shared" si="60"/>
        <v>139.85357551911483</v>
      </c>
      <c r="Z212" s="34">
        <f t="shared" si="60"/>
        <v>139.85988892094912</v>
      </c>
      <c r="AA212" s="34">
        <f t="shared" si="60"/>
        <v>139.86620232278344</v>
      </c>
      <c r="AB212" s="34">
        <f t="shared" si="60"/>
        <v>139.87251572461776</v>
      </c>
      <c r="AC212" s="34">
        <f t="shared" si="60"/>
        <v>139.87882912645208</v>
      </c>
      <c r="AD212" s="34">
        <f t="shared" si="60"/>
        <v>139.88514252828637</v>
      </c>
      <c r="AE212" s="34">
        <f t="shared" si="60"/>
        <v>139.89145593012069</v>
      </c>
      <c r="AF212" s="34">
        <f t="shared" si="58"/>
        <v>139.897769331955</v>
      </c>
      <c r="AG212" s="34">
        <f t="shared" si="58"/>
        <v>139.90408273378932</v>
      </c>
      <c r="AH212" s="34">
        <f t="shared" si="58"/>
        <v>139.91039613562361</v>
      </c>
      <c r="AI212" s="34">
        <f t="shared" si="58"/>
        <v>139.91670953745793</v>
      </c>
      <c r="AJ212" s="34">
        <f t="shared" si="58"/>
        <v>139.92302293929225</v>
      </c>
      <c r="AK212" s="34">
        <f t="shared" si="58"/>
        <v>139.92933634112657</v>
      </c>
      <c r="AL212" s="34">
        <f t="shared" si="58"/>
        <v>139.93564974296086</v>
      </c>
      <c r="AM212" s="34">
        <f t="shared" si="58"/>
        <v>139.94196314479518</v>
      </c>
      <c r="AN212" s="34">
        <f t="shared" si="58"/>
        <v>139.9482765466295</v>
      </c>
      <c r="AO212" s="34">
        <f t="shared" si="58"/>
        <v>139.95458994846382</v>
      </c>
      <c r="AP212" s="34">
        <f t="shared" si="58"/>
        <v>139.96090335029811</v>
      </c>
      <c r="AQ212" s="34">
        <f t="shared" si="58"/>
        <v>139.96721675213243</v>
      </c>
      <c r="AR212" s="34">
        <f t="shared" si="58"/>
        <v>139.97353015396675</v>
      </c>
      <c r="AS212" s="34">
        <f t="shared" si="58"/>
        <v>139.97984355580107</v>
      </c>
      <c r="AT212" s="34">
        <f t="shared" si="58"/>
        <v>139.98615695763536</v>
      </c>
    </row>
    <row r="213" spans="1:46" x14ac:dyDescent="0.75">
      <c r="A213" s="17">
        <f t="shared" si="57"/>
        <v>11</v>
      </c>
      <c r="B213" s="17">
        <f t="shared" ref="B213:B276" si="64">YEAR(D213)</f>
        <v>2033</v>
      </c>
      <c r="C213" s="29">
        <v>30</v>
      </c>
      <c r="D213" s="30">
        <v>48884</v>
      </c>
      <c r="E213" s="41">
        <f t="shared" si="52"/>
        <v>140.58126227484456</v>
      </c>
      <c r="G213" s="32">
        <f t="shared" si="61"/>
        <v>1.4000000000001117E-3</v>
      </c>
      <c r="H213" s="32">
        <f t="shared" si="51"/>
        <v>1.6929965585859567E-2</v>
      </c>
      <c r="I213" s="32"/>
      <c r="J213" s="42">
        <v>1.4E-3</v>
      </c>
      <c r="L213" s="30">
        <f t="shared" si="62"/>
        <v>48792</v>
      </c>
      <c r="M213" s="30">
        <f t="shared" si="63"/>
        <v>48823</v>
      </c>
      <c r="N213" s="33">
        <f t="shared" si="59"/>
        <v>139.99247035946968</v>
      </c>
      <c r="O213" s="33">
        <f t="shared" si="59"/>
        <v>140.18845981797296</v>
      </c>
      <c r="P213" s="34">
        <f t="shared" si="60"/>
        <v>139.99247035946968</v>
      </c>
      <c r="Q213" s="34">
        <f t="shared" si="60"/>
        <v>139.99900334141978</v>
      </c>
      <c r="R213" s="34">
        <f t="shared" si="60"/>
        <v>140.00553632336991</v>
      </c>
      <c r="S213" s="34">
        <f t="shared" si="60"/>
        <v>140.01206930532001</v>
      </c>
      <c r="T213" s="34">
        <f t="shared" si="60"/>
        <v>140.01860228727011</v>
      </c>
      <c r="U213" s="34">
        <f t="shared" si="60"/>
        <v>140.02513526922021</v>
      </c>
      <c r="V213" s="34">
        <f t="shared" si="60"/>
        <v>140.03166825117034</v>
      </c>
      <c r="W213" s="34">
        <f t="shared" si="60"/>
        <v>140.03820123312045</v>
      </c>
      <c r="X213" s="34">
        <f t="shared" si="60"/>
        <v>140.04473421507055</v>
      </c>
      <c r="Y213" s="34">
        <f t="shared" si="60"/>
        <v>140.05126719702065</v>
      </c>
      <c r="Z213" s="34">
        <f t="shared" si="60"/>
        <v>140.05780017897078</v>
      </c>
      <c r="AA213" s="34">
        <f t="shared" si="60"/>
        <v>140.06433316092088</v>
      </c>
      <c r="AB213" s="34">
        <f t="shared" si="60"/>
        <v>140.07086614287098</v>
      </c>
      <c r="AC213" s="34">
        <f t="shared" si="60"/>
        <v>140.07739912482108</v>
      </c>
      <c r="AD213" s="34">
        <f t="shared" si="60"/>
        <v>140.08393210677121</v>
      </c>
      <c r="AE213" s="34">
        <f t="shared" si="60"/>
        <v>140.09046508872132</v>
      </c>
      <c r="AF213" s="34">
        <f t="shared" si="58"/>
        <v>140.09699807067142</v>
      </c>
      <c r="AG213" s="34">
        <f t="shared" si="58"/>
        <v>140.10353105262155</v>
      </c>
      <c r="AH213" s="34">
        <f t="shared" si="58"/>
        <v>140.11006403457165</v>
      </c>
      <c r="AI213" s="34">
        <f t="shared" si="58"/>
        <v>140.11659701652175</v>
      </c>
      <c r="AJ213" s="34">
        <f t="shared" si="58"/>
        <v>140.12312999847185</v>
      </c>
      <c r="AK213" s="34">
        <f t="shared" si="58"/>
        <v>140.12966298042198</v>
      </c>
      <c r="AL213" s="34">
        <f t="shared" si="58"/>
        <v>140.13619596237208</v>
      </c>
      <c r="AM213" s="34">
        <f t="shared" si="58"/>
        <v>140.14272894432219</v>
      </c>
      <c r="AN213" s="34">
        <f t="shared" si="58"/>
        <v>140.14926192627229</v>
      </c>
      <c r="AO213" s="34">
        <f t="shared" si="58"/>
        <v>140.15579490822242</v>
      </c>
      <c r="AP213" s="34">
        <f t="shared" si="58"/>
        <v>140.16232789017252</v>
      </c>
      <c r="AQ213" s="34">
        <f t="shared" si="58"/>
        <v>140.16886087212262</v>
      </c>
      <c r="AR213" s="34">
        <f t="shared" si="58"/>
        <v>140.17539385407272</v>
      </c>
      <c r="AS213" s="34">
        <f t="shared" si="58"/>
        <v>140.18192683602285</v>
      </c>
      <c r="AT213" s="34">
        <f t="shared" si="58"/>
        <v>140.18845981797296</v>
      </c>
    </row>
    <row r="214" spans="1:46" x14ac:dyDescent="0.75">
      <c r="A214" s="17">
        <f t="shared" si="57"/>
        <v>12</v>
      </c>
      <c r="B214" s="17">
        <f t="shared" si="64"/>
        <v>2033</v>
      </c>
      <c r="C214" s="29">
        <v>31</v>
      </c>
      <c r="D214" s="30">
        <v>48914</v>
      </c>
      <c r="E214" s="41">
        <f t="shared" si="52"/>
        <v>140.77807604202934</v>
      </c>
      <c r="G214" s="32">
        <f t="shared" si="61"/>
        <v>1.3999999999999724E-3</v>
      </c>
      <c r="H214" s="32">
        <f t="shared" si="51"/>
        <v>1.6929965585859557E-2</v>
      </c>
      <c r="I214" s="32">
        <f>AVERAGE(H203:H214)</f>
        <v>1.692996558585939E-2</v>
      </c>
      <c r="J214" s="42">
        <v>1.4E-3</v>
      </c>
      <c r="L214" s="30">
        <f t="shared" si="62"/>
        <v>48823</v>
      </c>
      <c r="M214" s="30">
        <f t="shared" si="63"/>
        <v>48853</v>
      </c>
      <c r="N214" s="33">
        <f t="shared" si="59"/>
        <v>140.18845981797296</v>
      </c>
      <c r="O214" s="33">
        <f t="shared" si="59"/>
        <v>140.38472366171814</v>
      </c>
      <c r="P214" s="34">
        <f t="shared" si="60"/>
        <v>140.18845981797296</v>
      </c>
      <c r="Q214" s="34">
        <f t="shared" si="60"/>
        <v>140.19479090970668</v>
      </c>
      <c r="R214" s="34">
        <f t="shared" si="60"/>
        <v>140.20112200144038</v>
      </c>
      <c r="S214" s="34">
        <f t="shared" si="60"/>
        <v>140.20745309317411</v>
      </c>
      <c r="T214" s="34">
        <f t="shared" si="60"/>
        <v>140.21378418490781</v>
      </c>
      <c r="U214" s="34">
        <f t="shared" si="60"/>
        <v>140.22011527664154</v>
      </c>
      <c r="V214" s="34">
        <f t="shared" si="60"/>
        <v>140.22644636837524</v>
      </c>
      <c r="W214" s="34">
        <f t="shared" si="60"/>
        <v>140.23277746010896</v>
      </c>
      <c r="X214" s="34">
        <f t="shared" si="60"/>
        <v>140.23910855184269</v>
      </c>
      <c r="Y214" s="34">
        <f t="shared" si="60"/>
        <v>140.24543964357639</v>
      </c>
      <c r="Z214" s="34">
        <f t="shared" si="60"/>
        <v>140.25177073531012</v>
      </c>
      <c r="AA214" s="34">
        <f t="shared" si="60"/>
        <v>140.25810182704382</v>
      </c>
      <c r="AB214" s="34">
        <f t="shared" si="60"/>
        <v>140.26443291877754</v>
      </c>
      <c r="AC214" s="34">
        <f t="shared" si="60"/>
        <v>140.27076401051127</v>
      </c>
      <c r="AD214" s="34">
        <f t="shared" si="60"/>
        <v>140.27709510224497</v>
      </c>
      <c r="AE214" s="34">
        <f t="shared" si="60"/>
        <v>140.2834261939787</v>
      </c>
      <c r="AF214" s="34">
        <f t="shared" si="58"/>
        <v>140.2897572857124</v>
      </c>
      <c r="AG214" s="34">
        <f t="shared" si="58"/>
        <v>140.29608837744613</v>
      </c>
      <c r="AH214" s="34">
        <f t="shared" si="58"/>
        <v>140.30241946917982</v>
      </c>
      <c r="AI214" s="34">
        <f t="shared" si="58"/>
        <v>140.30875056091355</v>
      </c>
      <c r="AJ214" s="34">
        <f t="shared" si="58"/>
        <v>140.31508165264728</v>
      </c>
      <c r="AK214" s="34">
        <f t="shared" si="58"/>
        <v>140.32141274438098</v>
      </c>
      <c r="AL214" s="34">
        <f t="shared" si="58"/>
        <v>140.32774383611471</v>
      </c>
      <c r="AM214" s="34">
        <f t="shared" si="58"/>
        <v>140.33407492784841</v>
      </c>
      <c r="AN214" s="34">
        <f t="shared" si="58"/>
        <v>140.34040601958213</v>
      </c>
      <c r="AO214" s="34">
        <f t="shared" si="58"/>
        <v>140.34673711131586</v>
      </c>
      <c r="AP214" s="34">
        <f t="shared" si="58"/>
        <v>140.35306820304956</v>
      </c>
      <c r="AQ214" s="34">
        <f t="shared" si="58"/>
        <v>140.35939929478329</v>
      </c>
      <c r="AR214" s="34">
        <f t="shared" si="58"/>
        <v>140.36573038651699</v>
      </c>
      <c r="AS214" s="34">
        <f t="shared" si="58"/>
        <v>140.37206147825071</v>
      </c>
      <c r="AT214" s="34">
        <f t="shared" si="58"/>
        <v>140.37839256998441</v>
      </c>
    </row>
    <row r="215" spans="1:46" x14ac:dyDescent="0.75">
      <c r="A215" s="17">
        <f t="shared" si="57"/>
        <v>1</v>
      </c>
      <c r="B215" s="23">
        <f t="shared" si="64"/>
        <v>2034</v>
      </c>
      <c r="C215" s="24">
        <v>31</v>
      </c>
      <c r="D215" s="30">
        <v>48945</v>
      </c>
      <c r="E215" s="27">
        <f t="shared" si="52"/>
        <v>140.97516534848819</v>
      </c>
      <c r="G215" s="35">
        <f t="shared" si="61"/>
        <v>1.4000000000000596E-3</v>
      </c>
      <c r="H215" s="35">
        <f t="shared" si="51"/>
        <v>1.6929965585859543E-2</v>
      </c>
      <c r="I215" s="35"/>
      <c r="J215" s="42">
        <v>1.4E-3</v>
      </c>
      <c r="L215" s="25">
        <f t="shared" si="62"/>
        <v>48853</v>
      </c>
      <c r="M215" s="25">
        <f t="shared" si="63"/>
        <v>48884</v>
      </c>
      <c r="N215" s="27">
        <f t="shared" si="59"/>
        <v>140.38472366171814</v>
      </c>
      <c r="O215" s="27">
        <f t="shared" si="59"/>
        <v>140.58126227484456</v>
      </c>
      <c r="P215" s="28">
        <f t="shared" si="60"/>
        <v>140.38472366171814</v>
      </c>
      <c r="Q215" s="28">
        <f t="shared" si="60"/>
        <v>140.39106361698029</v>
      </c>
      <c r="R215" s="28">
        <f t="shared" si="60"/>
        <v>140.39740357224244</v>
      </c>
      <c r="S215" s="28">
        <f t="shared" si="60"/>
        <v>140.40374352750456</v>
      </c>
      <c r="T215" s="28">
        <f t="shared" si="60"/>
        <v>140.41008348276671</v>
      </c>
      <c r="U215" s="28">
        <f t="shared" si="60"/>
        <v>140.41642343802886</v>
      </c>
      <c r="V215" s="28">
        <f t="shared" si="60"/>
        <v>140.42276339329101</v>
      </c>
      <c r="W215" s="28">
        <f t="shared" si="60"/>
        <v>140.42910334855313</v>
      </c>
      <c r="X215" s="28">
        <f t="shared" si="60"/>
        <v>140.43544330381528</v>
      </c>
      <c r="Y215" s="28">
        <f t="shared" si="60"/>
        <v>140.44178325907743</v>
      </c>
      <c r="Z215" s="28">
        <f t="shared" si="60"/>
        <v>140.44812321433957</v>
      </c>
      <c r="AA215" s="28">
        <f t="shared" si="60"/>
        <v>140.45446316960172</v>
      </c>
      <c r="AB215" s="28">
        <f t="shared" si="60"/>
        <v>140.46080312486384</v>
      </c>
      <c r="AC215" s="28">
        <f t="shared" si="60"/>
        <v>140.46714308012599</v>
      </c>
      <c r="AD215" s="28">
        <f t="shared" si="60"/>
        <v>140.47348303538814</v>
      </c>
      <c r="AE215" s="28">
        <f t="shared" si="60"/>
        <v>140.47982299065029</v>
      </c>
      <c r="AF215" s="28">
        <f t="shared" si="58"/>
        <v>140.48616294591241</v>
      </c>
      <c r="AG215" s="28">
        <f t="shared" si="58"/>
        <v>140.49250290117456</v>
      </c>
      <c r="AH215" s="28">
        <f t="shared" si="58"/>
        <v>140.49884285643671</v>
      </c>
      <c r="AI215" s="28">
        <f t="shared" si="58"/>
        <v>140.50518281169886</v>
      </c>
      <c r="AJ215" s="28">
        <f t="shared" si="58"/>
        <v>140.51152276696098</v>
      </c>
      <c r="AK215" s="28">
        <f t="shared" si="58"/>
        <v>140.51786272222313</v>
      </c>
      <c r="AL215" s="28">
        <f t="shared" si="58"/>
        <v>140.52420267748528</v>
      </c>
      <c r="AM215" s="28">
        <f t="shared" si="58"/>
        <v>140.53054263274743</v>
      </c>
      <c r="AN215" s="28">
        <f t="shared" si="58"/>
        <v>140.53688258800958</v>
      </c>
      <c r="AO215" s="28">
        <f t="shared" si="58"/>
        <v>140.5432225432717</v>
      </c>
      <c r="AP215" s="28">
        <f t="shared" si="58"/>
        <v>140.54956249853385</v>
      </c>
      <c r="AQ215" s="28">
        <f t="shared" si="58"/>
        <v>140.55590245379599</v>
      </c>
      <c r="AR215" s="28">
        <f t="shared" si="58"/>
        <v>140.56224240905814</v>
      </c>
      <c r="AS215" s="28">
        <f t="shared" si="58"/>
        <v>140.56858236432026</v>
      </c>
      <c r="AT215" s="28">
        <f t="shared" si="58"/>
        <v>140.57492231958241</v>
      </c>
    </row>
    <row r="216" spans="1:46" x14ac:dyDescent="0.75">
      <c r="A216" s="17">
        <f t="shared" si="57"/>
        <v>2</v>
      </c>
      <c r="B216" s="17">
        <f t="shared" si="64"/>
        <v>2034</v>
      </c>
      <c r="C216" s="29">
        <v>28</v>
      </c>
      <c r="D216" s="30">
        <v>48976</v>
      </c>
      <c r="E216" s="41">
        <f t="shared" si="52"/>
        <v>141.17253057997607</v>
      </c>
      <c r="G216" s="32">
        <f t="shared" si="61"/>
        <v>1.399999999999969E-3</v>
      </c>
      <c r="H216" s="32">
        <f t="shared" si="51"/>
        <v>1.6929965585859456E-2</v>
      </c>
      <c r="I216" s="32"/>
      <c r="J216" s="42">
        <v>1.4E-3</v>
      </c>
      <c r="L216" s="30">
        <f t="shared" si="62"/>
        <v>48884</v>
      </c>
      <c r="M216" s="30">
        <f t="shared" si="63"/>
        <v>48914</v>
      </c>
      <c r="N216" s="33">
        <f t="shared" si="59"/>
        <v>140.58126227484456</v>
      </c>
      <c r="O216" s="33">
        <f t="shared" si="59"/>
        <v>140.77807604202934</v>
      </c>
      <c r="P216" s="34">
        <f t="shared" si="60"/>
        <v>140.58126227484456</v>
      </c>
      <c r="Q216" s="34">
        <f t="shared" si="60"/>
        <v>140.58829133795831</v>
      </c>
      <c r="R216" s="34">
        <f t="shared" si="60"/>
        <v>140.59532040107206</v>
      </c>
      <c r="S216" s="34">
        <f t="shared" si="60"/>
        <v>140.60234946418578</v>
      </c>
      <c r="T216" s="34">
        <f t="shared" si="60"/>
        <v>140.60937852729953</v>
      </c>
      <c r="U216" s="34">
        <f t="shared" si="60"/>
        <v>140.61640759041327</v>
      </c>
      <c r="V216" s="34">
        <f t="shared" si="60"/>
        <v>140.62343665352702</v>
      </c>
      <c r="W216" s="34">
        <f t="shared" si="60"/>
        <v>140.63046571664074</v>
      </c>
      <c r="X216" s="34">
        <f t="shared" si="60"/>
        <v>140.63749477975449</v>
      </c>
      <c r="Y216" s="34">
        <f t="shared" si="60"/>
        <v>140.64452384286824</v>
      </c>
      <c r="Z216" s="34">
        <f t="shared" si="60"/>
        <v>140.65155290598199</v>
      </c>
      <c r="AA216" s="34">
        <f t="shared" si="60"/>
        <v>140.65858196909574</v>
      </c>
      <c r="AB216" s="34">
        <f t="shared" si="60"/>
        <v>140.66561103220945</v>
      </c>
      <c r="AC216" s="34">
        <f t="shared" si="60"/>
        <v>140.6726400953232</v>
      </c>
      <c r="AD216" s="34">
        <f t="shared" si="60"/>
        <v>140.67966915843695</v>
      </c>
      <c r="AE216" s="34">
        <f t="shared" si="60"/>
        <v>140.6866982215507</v>
      </c>
      <c r="AF216" s="34">
        <f t="shared" si="58"/>
        <v>140.69372728466445</v>
      </c>
      <c r="AG216" s="34">
        <f t="shared" si="58"/>
        <v>140.70075634777817</v>
      </c>
      <c r="AH216" s="34">
        <f t="shared" si="58"/>
        <v>140.70778541089192</v>
      </c>
      <c r="AI216" s="34">
        <f t="shared" si="58"/>
        <v>140.71481447400566</v>
      </c>
      <c r="AJ216" s="34">
        <f t="shared" si="58"/>
        <v>140.72184353711941</v>
      </c>
      <c r="AK216" s="34">
        <f t="shared" si="58"/>
        <v>140.72887260023316</v>
      </c>
      <c r="AL216" s="34">
        <f t="shared" si="58"/>
        <v>140.73590166334688</v>
      </c>
      <c r="AM216" s="34">
        <f t="shared" si="58"/>
        <v>140.74293072646063</v>
      </c>
      <c r="AN216" s="34">
        <f t="shared" si="58"/>
        <v>140.74995978957438</v>
      </c>
      <c r="AO216" s="34">
        <f t="shared" si="58"/>
        <v>140.75698885268812</v>
      </c>
      <c r="AP216" s="34">
        <f t="shared" si="58"/>
        <v>140.76401791580184</v>
      </c>
      <c r="AQ216" s="34">
        <f t="shared" si="58"/>
        <v>140.77104697891559</v>
      </c>
      <c r="AR216" s="34">
        <f t="shared" si="58"/>
        <v>140.77807604202934</v>
      </c>
      <c r="AS216" s="34">
        <f t="shared" si="58"/>
        <v>140.78510510514309</v>
      </c>
      <c r="AT216" s="34">
        <f t="shared" si="58"/>
        <v>140.79213416825684</v>
      </c>
    </row>
    <row r="217" spans="1:46" x14ac:dyDescent="0.75">
      <c r="A217" s="17">
        <f t="shared" si="57"/>
        <v>3</v>
      </c>
      <c r="B217" s="17">
        <f t="shared" si="64"/>
        <v>2034</v>
      </c>
      <c r="C217" s="29">
        <v>31</v>
      </c>
      <c r="D217" s="30">
        <v>49004</v>
      </c>
      <c r="E217" s="41">
        <f t="shared" si="52"/>
        <v>141.37017212278803</v>
      </c>
      <c r="G217" s="32">
        <f t="shared" si="61"/>
        <v>1.3999999999999902E-3</v>
      </c>
      <c r="H217" s="32">
        <f t="shared" si="51"/>
        <v>1.692996558585937E-2</v>
      </c>
      <c r="I217" s="32"/>
      <c r="J217" s="42">
        <v>1.4E-3</v>
      </c>
      <c r="L217" s="30">
        <f t="shared" si="62"/>
        <v>48914</v>
      </c>
      <c r="M217" s="30">
        <f t="shared" si="63"/>
        <v>48945</v>
      </c>
      <c r="N217" s="33">
        <f t="shared" si="59"/>
        <v>140.77807604202934</v>
      </c>
      <c r="O217" s="33">
        <f t="shared" si="59"/>
        <v>140.97516534848819</v>
      </c>
      <c r="P217" s="34">
        <f t="shared" si="60"/>
        <v>140.77807604202934</v>
      </c>
      <c r="Q217" s="34">
        <f t="shared" si="60"/>
        <v>140.78443376159254</v>
      </c>
      <c r="R217" s="34">
        <f t="shared" si="60"/>
        <v>140.79079148115571</v>
      </c>
      <c r="S217" s="34">
        <f t="shared" si="60"/>
        <v>140.79714920071891</v>
      </c>
      <c r="T217" s="34">
        <f t="shared" si="60"/>
        <v>140.8035069202821</v>
      </c>
      <c r="U217" s="34">
        <f t="shared" si="60"/>
        <v>140.80986463984527</v>
      </c>
      <c r="V217" s="34">
        <f t="shared" si="60"/>
        <v>140.81622235940847</v>
      </c>
      <c r="W217" s="34">
        <f t="shared" si="60"/>
        <v>140.82258007897167</v>
      </c>
      <c r="X217" s="34">
        <f t="shared" si="60"/>
        <v>140.82893779853484</v>
      </c>
      <c r="Y217" s="34">
        <f t="shared" si="60"/>
        <v>140.83529551809804</v>
      </c>
      <c r="Z217" s="34">
        <f t="shared" si="60"/>
        <v>140.84165323766123</v>
      </c>
      <c r="AA217" s="34">
        <f t="shared" si="60"/>
        <v>140.8480109572244</v>
      </c>
      <c r="AB217" s="34">
        <f t="shared" si="60"/>
        <v>140.8543686767876</v>
      </c>
      <c r="AC217" s="34">
        <f t="shared" si="60"/>
        <v>140.8607263963508</v>
      </c>
      <c r="AD217" s="34">
        <f t="shared" si="60"/>
        <v>140.86708411591397</v>
      </c>
      <c r="AE217" s="34">
        <f t="shared" si="60"/>
        <v>140.87344183547717</v>
      </c>
      <c r="AF217" s="34">
        <f t="shared" si="58"/>
        <v>140.87979955504036</v>
      </c>
      <c r="AG217" s="34">
        <f t="shared" si="58"/>
        <v>140.88615727460356</v>
      </c>
      <c r="AH217" s="34">
        <f t="shared" si="58"/>
        <v>140.89251499416673</v>
      </c>
      <c r="AI217" s="34">
        <f t="shared" si="58"/>
        <v>140.89887271372993</v>
      </c>
      <c r="AJ217" s="34">
        <f t="shared" si="58"/>
        <v>140.90523043329313</v>
      </c>
      <c r="AK217" s="34">
        <f t="shared" si="58"/>
        <v>140.9115881528563</v>
      </c>
      <c r="AL217" s="34">
        <f t="shared" si="58"/>
        <v>140.91794587241949</v>
      </c>
      <c r="AM217" s="34">
        <f t="shared" si="58"/>
        <v>140.92430359198269</v>
      </c>
      <c r="AN217" s="34">
        <f t="shared" si="58"/>
        <v>140.93066131154586</v>
      </c>
      <c r="AO217" s="34">
        <f t="shared" si="58"/>
        <v>140.93701903110906</v>
      </c>
      <c r="AP217" s="34">
        <f t="shared" si="58"/>
        <v>140.94337675067226</v>
      </c>
      <c r="AQ217" s="34">
        <f t="shared" si="58"/>
        <v>140.94973447023543</v>
      </c>
      <c r="AR217" s="34">
        <f t="shared" si="58"/>
        <v>140.95609218979862</v>
      </c>
      <c r="AS217" s="34">
        <f t="shared" si="58"/>
        <v>140.96244990936182</v>
      </c>
      <c r="AT217" s="34">
        <f t="shared" si="58"/>
        <v>140.96880762892499</v>
      </c>
    </row>
    <row r="218" spans="1:46" x14ac:dyDescent="0.75">
      <c r="A218" s="17">
        <f t="shared" si="57"/>
        <v>4</v>
      </c>
      <c r="B218" s="17">
        <f t="shared" si="64"/>
        <v>2034</v>
      </c>
      <c r="C218" s="29">
        <v>30</v>
      </c>
      <c r="D218" s="30">
        <v>49035</v>
      </c>
      <c r="E218" s="41">
        <f t="shared" si="52"/>
        <v>141.56809036375995</v>
      </c>
      <c r="G218" s="32">
        <f t="shared" si="61"/>
        <v>1.4000000000000887E-3</v>
      </c>
      <c r="H218" s="32">
        <f t="shared" si="51"/>
        <v>1.6929965585859408E-2</v>
      </c>
      <c r="I218" s="32"/>
      <c r="J218" s="42">
        <v>1.4E-3</v>
      </c>
      <c r="L218" s="30">
        <f t="shared" si="62"/>
        <v>48945</v>
      </c>
      <c r="M218" s="30">
        <f t="shared" si="63"/>
        <v>48976</v>
      </c>
      <c r="N218" s="33">
        <f t="shared" si="59"/>
        <v>140.97516534848819</v>
      </c>
      <c r="O218" s="33">
        <f t="shared" si="59"/>
        <v>141.17253057997607</v>
      </c>
      <c r="P218" s="34">
        <f t="shared" si="60"/>
        <v>140.97516534848819</v>
      </c>
      <c r="Q218" s="34">
        <f t="shared" si="60"/>
        <v>140.98174418953778</v>
      </c>
      <c r="R218" s="34">
        <f t="shared" si="60"/>
        <v>140.9883230305874</v>
      </c>
      <c r="S218" s="34">
        <f t="shared" si="60"/>
        <v>140.99490187163698</v>
      </c>
      <c r="T218" s="34">
        <f t="shared" si="60"/>
        <v>141.00148071268657</v>
      </c>
      <c r="U218" s="34">
        <f t="shared" si="60"/>
        <v>141.00805955373616</v>
      </c>
      <c r="V218" s="34">
        <f t="shared" si="60"/>
        <v>141.01463839478578</v>
      </c>
      <c r="W218" s="34">
        <f t="shared" si="60"/>
        <v>141.02121723583537</v>
      </c>
      <c r="X218" s="34">
        <f t="shared" si="60"/>
        <v>141.02779607688495</v>
      </c>
      <c r="Y218" s="34">
        <f t="shared" si="60"/>
        <v>141.03437491793454</v>
      </c>
      <c r="Z218" s="34">
        <f t="shared" si="60"/>
        <v>141.04095375898416</v>
      </c>
      <c r="AA218" s="34">
        <f t="shared" si="60"/>
        <v>141.04753260003375</v>
      </c>
      <c r="AB218" s="34">
        <f t="shared" si="60"/>
        <v>141.05411144108334</v>
      </c>
      <c r="AC218" s="34">
        <f t="shared" si="60"/>
        <v>141.06069028213292</v>
      </c>
      <c r="AD218" s="34">
        <f t="shared" si="60"/>
        <v>141.06726912318254</v>
      </c>
      <c r="AE218" s="34">
        <f t="shared" ref="AE218:AT233" si="65">$N218+($O218-$N218)/$C218*(AE$7-1)</f>
        <v>141.07384796423213</v>
      </c>
      <c r="AF218" s="34">
        <f t="shared" si="65"/>
        <v>141.08042680528172</v>
      </c>
      <c r="AG218" s="34">
        <f t="shared" si="65"/>
        <v>141.08700564633133</v>
      </c>
      <c r="AH218" s="34">
        <f t="shared" si="65"/>
        <v>141.09358448738092</v>
      </c>
      <c r="AI218" s="34">
        <f t="shared" si="65"/>
        <v>141.10016332843051</v>
      </c>
      <c r="AJ218" s="34">
        <f t="shared" si="65"/>
        <v>141.1067421694801</v>
      </c>
      <c r="AK218" s="34">
        <f t="shared" si="65"/>
        <v>141.11332101052972</v>
      </c>
      <c r="AL218" s="34">
        <f t="shared" si="65"/>
        <v>141.11989985157931</v>
      </c>
      <c r="AM218" s="34">
        <f t="shared" si="65"/>
        <v>141.12647869262889</v>
      </c>
      <c r="AN218" s="34">
        <f t="shared" si="65"/>
        <v>141.13305753367848</v>
      </c>
      <c r="AO218" s="34">
        <f t="shared" si="65"/>
        <v>141.1396363747281</v>
      </c>
      <c r="AP218" s="34">
        <f t="shared" si="65"/>
        <v>141.14621521577769</v>
      </c>
      <c r="AQ218" s="34">
        <f t="shared" si="65"/>
        <v>141.15279405682728</v>
      </c>
      <c r="AR218" s="34">
        <f t="shared" si="65"/>
        <v>141.15937289787686</v>
      </c>
      <c r="AS218" s="34">
        <f t="shared" si="65"/>
        <v>141.16595173892648</v>
      </c>
      <c r="AT218" s="34">
        <f t="shared" si="65"/>
        <v>141.17253057997607</v>
      </c>
    </row>
    <row r="219" spans="1:46" x14ac:dyDescent="0.75">
      <c r="A219" s="17">
        <f t="shared" si="57"/>
        <v>5</v>
      </c>
      <c r="B219" s="17">
        <f t="shared" si="64"/>
        <v>2034</v>
      </c>
      <c r="C219" s="29">
        <v>31</v>
      </c>
      <c r="D219" s="30">
        <v>49065</v>
      </c>
      <c r="E219" s="41">
        <f t="shared" si="52"/>
        <v>141.76628569026923</v>
      </c>
      <c r="G219" s="32">
        <f t="shared" si="61"/>
        <v>1.4000000000001023E-3</v>
      </c>
      <c r="H219" s="32">
        <f t="shared" si="51"/>
        <v>1.6929965585859432E-2</v>
      </c>
      <c r="I219" s="32"/>
      <c r="J219" s="42">
        <v>1.4E-3</v>
      </c>
      <c r="L219" s="30">
        <f t="shared" si="62"/>
        <v>48976</v>
      </c>
      <c r="M219" s="30">
        <f t="shared" si="63"/>
        <v>49004</v>
      </c>
      <c r="N219" s="33">
        <f t="shared" si="59"/>
        <v>141.17253057997607</v>
      </c>
      <c r="O219" s="33">
        <f t="shared" si="59"/>
        <v>141.37017212278803</v>
      </c>
      <c r="P219" s="34">
        <f t="shared" ref="P219:AE234" si="66">$N219+($O219-$N219)/$C219*(P$7-1)</f>
        <v>141.17253057997607</v>
      </c>
      <c r="Q219" s="34">
        <f t="shared" si="66"/>
        <v>141.17890611361517</v>
      </c>
      <c r="R219" s="34">
        <f t="shared" si="66"/>
        <v>141.18528164725427</v>
      </c>
      <c r="S219" s="34">
        <f t="shared" si="66"/>
        <v>141.19165718089334</v>
      </c>
      <c r="T219" s="34">
        <f t="shared" si="66"/>
        <v>141.19803271453245</v>
      </c>
      <c r="U219" s="34">
        <f t="shared" si="66"/>
        <v>141.20440824817155</v>
      </c>
      <c r="V219" s="34">
        <f t="shared" si="66"/>
        <v>141.21078378181065</v>
      </c>
      <c r="W219" s="34">
        <f t="shared" si="66"/>
        <v>141.21715931544975</v>
      </c>
      <c r="X219" s="34">
        <f t="shared" si="66"/>
        <v>141.22353484908882</v>
      </c>
      <c r="Y219" s="34">
        <f t="shared" si="66"/>
        <v>141.22991038272792</v>
      </c>
      <c r="Z219" s="34">
        <f t="shared" si="66"/>
        <v>141.23628591636702</v>
      </c>
      <c r="AA219" s="34">
        <f t="shared" si="66"/>
        <v>141.24266145000612</v>
      </c>
      <c r="AB219" s="34">
        <f t="shared" si="66"/>
        <v>141.24903698364523</v>
      </c>
      <c r="AC219" s="34">
        <f t="shared" si="66"/>
        <v>141.2554125172843</v>
      </c>
      <c r="AD219" s="34">
        <f t="shared" si="66"/>
        <v>141.2617880509234</v>
      </c>
      <c r="AE219" s="34">
        <f t="shared" si="66"/>
        <v>141.2681635845625</v>
      </c>
      <c r="AF219" s="34">
        <f t="shared" si="65"/>
        <v>141.2745391182016</v>
      </c>
      <c r="AG219" s="34">
        <f t="shared" si="65"/>
        <v>141.2809146518407</v>
      </c>
      <c r="AH219" s="34">
        <f t="shared" si="65"/>
        <v>141.2872901854798</v>
      </c>
      <c r="AI219" s="34">
        <f t="shared" si="65"/>
        <v>141.29366571911888</v>
      </c>
      <c r="AJ219" s="34">
        <f t="shared" si="65"/>
        <v>141.30004125275798</v>
      </c>
      <c r="AK219" s="34">
        <f t="shared" si="65"/>
        <v>141.30641678639708</v>
      </c>
      <c r="AL219" s="34">
        <f t="shared" si="65"/>
        <v>141.31279232003618</v>
      </c>
      <c r="AM219" s="34">
        <f t="shared" si="65"/>
        <v>141.31916785367528</v>
      </c>
      <c r="AN219" s="34">
        <f t="shared" si="65"/>
        <v>141.32554338731435</v>
      </c>
      <c r="AO219" s="34">
        <f t="shared" si="65"/>
        <v>141.33191892095346</v>
      </c>
      <c r="AP219" s="34">
        <f t="shared" si="65"/>
        <v>141.33829445459256</v>
      </c>
      <c r="AQ219" s="34">
        <f t="shared" si="65"/>
        <v>141.34466998823166</v>
      </c>
      <c r="AR219" s="34">
        <f t="shared" si="65"/>
        <v>141.35104552187076</v>
      </c>
      <c r="AS219" s="34">
        <f t="shared" si="65"/>
        <v>141.35742105550983</v>
      </c>
      <c r="AT219" s="34">
        <f t="shared" si="65"/>
        <v>141.36379658914893</v>
      </c>
    </row>
    <row r="220" spans="1:46" x14ac:dyDescent="0.75">
      <c r="A220" s="17">
        <f t="shared" si="57"/>
        <v>6</v>
      </c>
      <c r="B220" s="17">
        <f t="shared" si="64"/>
        <v>2034</v>
      </c>
      <c r="C220" s="29">
        <v>30</v>
      </c>
      <c r="D220" s="30">
        <v>49096</v>
      </c>
      <c r="E220" s="41">
        <f t="shared" si="52"/>
        <v>141.96475849023562</v>
      </c>
      <c r="G220" s="32">
        <f t="shared" si="61"/>
        <v>1.4000000000001346E-3</v>
      </c>
      <c r="H220" s="32">
        <f t="shared" si="51"/>
        <v>1.6929965585859581E-2</v>
      </c>
      <c r="I220" s="32"/>
      <c r="J220" s="42">
        <v>1.4E-3</v>
      </c>
      <c r="L220" s="30">
        <f t="shared" si="62"/>
        <v>49004</v>
      </c>
      <c r="M220" s="30">
        <f t="shared" si="63"/>
        <v>49035</v>
      </c>
      <c r="N220" s="33">
        <f t="shared" si="59"/>
        <v>141.37017212278803</v>
      </c>
      <c r="O220" s="33">
        <f t="shared" si="59"/>
        <v>141.56809036375995</v>
      </c>
      <c r="P220" s="34">
        <f t="shared" si="66"/>
        <v>141.37017212278803</v>
      </c>
      <c r="Q220" s="34">
        <f t="shared" si="66"/>
        <v>141.3767693974871</v>
      </c>
      <c r="R220" s="34">
        <f t="shared" si="66"/>
        <v>141.38336667218616</v>
      </c>
      <c r="S220" s="34">
        <f t="shared" si="66"/>
        <v>141.38996394688522</v>
      </c>
      <c r="T220" s="34">
        <f t="shared" si="66"/>
        <v>141.39656122158428</v>
      </c>
      <c r="U220" s="34">
        <f t="shared" si="66"/>
        <v>141.40315849628337</v>
      </c>
      <c r="V220" s="34">
        <f t="shared" si="66"/>
        <v>141.40975577098243</v>
      </c>
      <c r="W220" s="34">
        <f t="shared" si="66"/>
        <v>141.41635304568149</v>
      </c>
      <c r="X220" s="34">
        <f t="shared" si="66"/>
        <v>141.42295032038055</v>
      </c>
      <c r="Y220" s="34">
        <f t="shared" si="66"/>
        <v>141.42954759507961</v>
      </c>
      <c r="Z220" s="34">
        <f t="shared" si="66"/>
        <v>141.43614486977867</v>
      </c>
      <c r="AA220" s="34">
        <f t="shared" si="66"/>
        <v>141.44274214447773</v>
      </c>
      <c r="AB220" s="34">
        <f t="shared" si="66"/>
        <v>141.44933941917679</v>
      </c>
      <c r="AC220" s="34">
        <f t="shared" si="66"/>
        <v>141.45593669387586</v>
      </c>
      <c r="AD220" s="34">
        <f t="shared" si="66"/>
        <v>141.46253396857492</v>
      </c>
      <c r="AE220" s="34">
        <f t="shared" si="66"/>
        <v>141.46913124327398</v>
      </c>
      <c r="AF220" s="34">
        <f t="shared" si="65"/>
        <v>141.47572851797307</v>
      </c>
      <c r="AG220" s="34">
        <f t="shared" si="65"/>
        <v>141.48232579267213</v>
      </c>
      <c r="AH220" s="34">
        <f t="shared" si="65"/>
        <v>141.48892306737119</v>
      </c>
      <c r="AI220" s="34">
        <f t="shared" si="65"/>
        <v>141.49552034207025</v>
      </c>
      <c r="AJ220" s="34">
        <f t="shared" si="65"/>
        <v>141.50211761676931</v>
      </c>
      <c r="AK220" s="34">
        <f t="shared" si="65"/>
        <v>141.50871489146837</v>
      </c>
      <c r="AL220" s="34">
        <f t="shared" si="65"/>
        <v>141.51531216616743</v>
      </c>
      <c r="AM220" s="34">
        <f t="shared" si="65"/>
        <v>141.52190944086649</v>
      </c>
      <c r="AN220" s="34">
        <f t="shared" si="65"/>
        <v>141.52850671556556</v>
      </c>
      <c r="AO220" s="34">
        <f t="shared" si="65"/>
        <v>141.53510399026464</v>
      </c>
      <c r="AP220" s="34">
        <f t="shared" si="65"/>
        <v>141.54170126496371</v>
      </c>
      <c r="AQ220" s="34">
        <f t="shared" si="65"/>
        <v>141.54829853966277</v>
      </c>
      <c r="AR220" s="34">
        <f t="shared" si="65"/>
        <v>141.55489581436183</v>
      </c>
      <c r="AS220" s="34">
        <f t="shared" si="65"/>
        <v>141.56149308906089</v>
      </c>
      <c r="AT220" s="34">
        <f t="shared" si="65"/>
        <v>141.56809036375995</v>
      </c>
    </row>
    <row r="221" spans="1:46" x14ac:dyDescent="0.75">
      <c r="A221" s="17">
        <f t="shared" si="57"/>
        <v>7</v>
      </c>
      <c r="B221" s="17">
        <f t="shared" si="64"/>
        <v>2034</v>
      </c>
      <c r="C221" s="29">
        <v>31</v>
      </c>
      <c r="D221" s="30">
        <v>49126</v>
      </c>
      <c r="E221" s="41">
        <f t="shared" si="52"/>
        <v>142.16350915212197</v>
      </c>
      <c r="G221" s="32">
        <f t="shared" si="61"/>
        <v>1.4000000000001459E-3</v>
      </c>
      <c r="H221" s="32">
        <f t="shared" si="51"/>
        <v>1.692996558585956E-2</v>
      </c>
      <c r="I221" s="32"/>
      <c r="J221" s="42">
        <v>1.4E-3</v>
      </c>
      <c r="L221" s="30">
        <f t="shared" si="62"/>
        <v>49035</v>
      </c>
      <c r="M221" s="30">
        <f t="shared" si="63"/>
        <v>49065</v>
      </c>
      <c r="N221" s="33">
        <f t="shared" si="59"/>
        <v>141.56809036375995</v>
      </c>
      <c r="O221" s="33">
        <f t="shared" si="59"/>
        <v>141.76628569026923</v>
      </c>
      <c r="P221" s="34">
        <f t="shared" si="66"/>
        <v>141.56809036375995</v>
      </c>
      <c r="Q221" s="34">
        <f t="shared" si="66"/>
        <v>141.57448376138927</v>
      </c>
      <c r="R221" s="34">
        <f t="shared" si="66"/>
        <v>141.58087715901863</v>
      </c>
      <c r="S221" s="34">
        <f t="shared" si="66"/>
        <v>141.58727055664795</v>
      </c>
      <c r="T221" s="34">
        <f t="shared" si="66"/>
        <v>141.59366395427728</v>
      </c>
      <c r="U221" s="34">
        <f t="shared" si="66"/>
        <v>141.6000573519066</v>
      </c>
      <c r="V221" s="34">
        <f t="shared" si="66"/>
        <v>141.60645074953595</v>
      </c>
      <c r="W221" s="34">
        <f t="shared" si="66"/>
        <v>141.61284414716528</v>
      </c>
      <c r="X221" s="34">
        <f t="shared" si="66"/>
        <v>141.6192375447946</v>
      </c>
      <c r="Y221" s="34">
        <f t="shared" si="66"/>
        <v>141.62563094242392</v>
      </c>
      <c r="Z221" s="34">
        <f t="shared" si="66"/>
        <v>141.63202434005328</v>
      </c>
      <c r="AA221" s="34">
        <f t="shared" si="66"/>
        <v>141.6384177376826</v>
      </c>
      <c r="AB221" s="34">
        <f t="shared" si="66"/>
        <v>141.64481113531193</v>
      </c>
      <c r="AC221" s="34">
        <f t="shared" si="66"/>
        <v>141.65120453294125</v>
      </c>
      <c r="AD221" s="34">
        <f t="shared" si="66"/>
        <v>141.6575979305706</v>
      </c>
      <c r="AE221" s="34">
        <f t="shared" si="66"/>
        <v>141.66399132819993</v>
      </c>
      <c r="AF221" s="34">
        <f t="shared" si="65"/>
        <v>141.67038472582925</v>
      </c>
      <c r="AG221" s="34">
        <f t="shared" si="65"/>
        <v>141.67677812345858</v>
      </c>
      <c r="AH221" s="34">
        <f t="shared" si="65"/>
        <v>141.68317152108793</v>
      </c>
      <c r="AI221" s="34">
        <f t="shared" si="65"/>
        <v>141.68956491871725</v>
      </c>
      <c r="AJ221" s="34">
        <f t="shared" si="65"/>
        <v>141.69595831634658</v>
      </c>
      <c r="AK221" s="34">
        <f t="shared" si="65"/>
        <v>141.7023517139759</v>
      </c>
      <c r="AL221" s="34">
        <f t="shared" si="65"/>
        <v>141.70874511160525</v>
      </c>
      <c r="AM221" s="34">
        <f t="shared" si="65"/>
        <v>141.71513850923458</v>
      </c>
      <c r="AN221" s="34">
        <f t="shared" si="65"/>
        <v>141.7215319068639</v>
      </c>
      <c r="AO221" s="34">
        <f t="shared" si="65"/>
        <v>141.72792530449323</v>
      </c>
      <c r="AP221" s="34">
        <f t="shared" si="65"/>
        <v>141.73431870212258</v>
      </c>
      <c r="AQ221" s="34">
        <f t="shared" si="65"/>
        <v>141.7407120997519</v>
      </c>
      <c r="AR221" s="34">
        <f t="shared" si="65"/>
        <v>141.74710549738123</v>
      </c>
      <c r="AS221" s="34">
        <f t="shared" si="65"/>
        <v>141.75349889501055</v>
      </c>
      <c r="AT221" s="34">
        <f t="shared" si="65"/>
        <v>141.7598922926399</v>
      </c>
    </row>
    <row r="222" spans="1:46" x14ac:dyDescent="0.75">
      <c r="A222" s="17">
        <f t="shared" si="57"/>
        <v>8</v>
      </c>
      <c r="B222" s="17">
        <f t="shared" si="64"/>
        <v>2034</v>
      </c>
      <c r="C222" s="29">
        <v>31</v>
      </c>
      <c r="D222" s="30">
        <v>49157</v>
      </c>
      <c r="E222" s="41">
        <f t="shared" si="52"/>
        <v>142.36253806493497</v>
      </c>
      <c r="G222" s="32">
        <f t="shared" si="61"/>
        <v>1.4000000000001468E-3</v>
      </c>
      <c r="H222" s="32">
        <f t="shared" si="51"/>
        <v>1.6929965585859578E-2</v>
      </c>
      <c r="I222" s="32"/>
      <c r="J222" s="42">
        <v>1.4E-3</v>
      </c>
      <c r="L222" s="30">
        <f t="shared" si="62"/>
        <v>49065</v>
      </c>
      <c r="M222" s="30">
        <f t="shared" si="63"/>
        <v>49096</v>
      </c>
      <c r="N222" s="33">
        <f t="shared" si="59"/>
        <v>141.76628569026923</v>
      </c>
      <c r="O222" s="33">
        <f t="shared" si="59"/>
        <v>141.96475849023562</v>
      </c>
      <c r="P222" s="34">
        <f t="shared" si="66"/>
        <v>141.76628569026923</v>
      </c>
      <c r="Q222" s="34">
        <f t="shared" si="66"/>
        <v>141.77268803865525</v>
      </c>
      <c r="R222" s="34">
        <f t="shared" si="66"/>
        <v>141.77909038704126</v>
      </c>
      <c r="S222" s="34">
        <f t="shared" si="66"/>
        <v>141.78549273542725</v>
      </c>
      <c r="T222" s="34">
        <f t="shared" si="66"/>
        <v>141.79189508381327</v>
      </c>
      <c r="U222" s="34">
        <f t="shared" si="66"/>
        <v>141.79829743219929</v>
      </c>
      <c r="V222" s="34">
        <f t="shared" si="66"/>
        <v>141.80469978058531</v>
      </c>
      <c r="W222" s="34">
        <f t="shared" si="66"/>
        <v>141.81110212897133</v>
      </c>
      <c r="X222" s="34">
        <f t="shared" si="66"/>
        <v>141.81750447735732</v>
      </c>
      <c r="Y222" s="34">
        <f t="shared" si="66"/>
        <v>141.82390682574334</v>
      </c>
      <c r="Z222" s="34">
        <f t="shared" si="66"/>
        <v>141.83030917412935</v>
      </c>
      <c r="AA222" s="34">
        <f t="shared" si="66"/>
        <v>141.83671152251537</v>
      </c>
      <c r="AB222" s="34">
        <f t="shared" si="66"/>
        <v>141.84311387090139</v>
      </c>
      <c r="AC222" s="34">
        <f t="shared" si="66"/>
        <v>141.84951621928738</v>
      </c>
      <c r="AD222" s="34">
        <f t="shared" si="66"/>
        <v>141.8559185676734</v>
      </c>
      <c r="AE222" s="34">
        <f t="shared" si="66"/>
        <v>141.86232091605942</v>
      </c>
      <c r="AF222" s="34">
        <f t="shared" si="65"/>
        <v>141.86872326444544</v>
      </c>
      <c r="AG222" s="34">
        <f t="shared" si="65"/>
        <v>141.87512561283145</v>
      </c>
      <c r="AH222" s="34">
        <f t="shared" si="65"/>
        <v>141.88152796121747</v>
      </c>
      <c r="AI222" s="34">
        <f t="shared" si="65"/>
        <v>141.88793030960346</v>
      </c>
      <c r="AJ222" s="34">
        <f t="shared" si="65"/>
        <v>141.89433265798948</v>
      </c>
      <c r="AK222" s="34">
        <f t="shared" si="65"/>
        <v>141.9007350063755</v>
      </c>
      <c r="AL222" s="34">
        <f t="shared" si="65"/>
        <v>141.90713735476152</v>
      </c>
      <c r="AM222" s="34">
        <f t="shared" si="65"/>
        <v>141.91353970314753</v>
      </c>
      <c r="AN222" s="34">
        <f t="shared" si="65"/>
        <v>141.91994205153352</v>
      </c>
      <c r="AO222" s="34">
        <f t="shared" si="65"/>
        <v>141.92634439991954</v>
      </c>
      <c r="AP222" s="34">
        <f t="shared" si="65"/>
        <v>141.93274674830556</v>
      </c>
      <c r="AQ222" s="34">
        <f t="shared" si="65"/>
        <v>141.93914909669158</v>
      </c>
      <c r="AR222" s="34">
        <f t="shared" si="65"/>
        <v>141.9455514450776</v>
      </c>
      <c r="AS222" s="34">
        <f t="shared" si="65"/>
        <v>141.95195379346359</v>
      </c>
      <c r="AT222" s="34">
        <f t="shared" si="65"/>
        <v>141.95835614184961</v>
      </c>
    </row>
    <row r="223" spans="1:46" x14ac:dyDescent="0.75">
      <c r="A223" s="17">
        <f t="shared" si="57"/>
        <v>9</v>
      </c>
      <c r="B223" s="17">
        <f t="shared" si="64"/>
        <v>2034</v>
      </c>
      <c r="C223" s="29">
        <v>30</v>
      </c>
      <c r="D223" s="30">
        <v>49188</v>
      </c>
      <c r="E223" s="41">
        <f t="shared" si="52"/>
        <v>142.56184561822587</v>
      </c>
      <c r="G223" s="32">
        <f t="shared" si="61"/>
        <v>1.3999999999999894E-3</v>
      </c>
      <c r="H223" s="32">
        <f t="shared" si="51"/>
        <v>1.6929965585859425E-2</v>
      </c>
      <c r="I223" s="32"/>
      <c r="J223" s="42">
        <v>1.4E-3</v>
      </c>
      <c r="L223" s="30">
        <f t="shared" si="62"/>
        <v>49096</v>
      </c>
      <c r="M223" s="30">
        <f t="shared" si="63"/>
        <v>49126</v>
      </c>
      <c r="N223" s="33">
        <f t="shared" si="59"/>
        <v>141.96475849023562</v>
      </c>
      <c r="O223" s="33">
        <f t="shared" si="59"/>
        <v>142.16350915212197</v>
      </c>
      <c r="P223" s="34">
        <f t="shared" si="66"/>
        <v>141.96475849023562</v>
      </c>
      <c r="Q223" s="34">
        <f t="shared" si="66"/>
        <v>141.9713835122985</v>
      </c>
      <c r="R223" s="34">
        <f t="shared" si="66"/>
        <v>141.97800853436138</v>
      </c>
      <c r="S223" s="34">
        <f t="shared" si="66"/>
        <v>141.98463355642426</v>
      </c>
      <c r="T223" s="34">
        <f t="shared" si="66"/>
        <v>141.99125857848713</v>
      </c>
      <c r="U223" s="34">
        <f t="shared" si="66"/>
        <v>141.99788360055001</v>
      </c>
      <c r="V223" s="34">
        <f t="shared" si="66"/>
        <v>142.00450862261289</v>
      </c>
      <c r="W223" s="34">
        <f t="shared" si="66"/>
        <v>142.01113364467577</v>
      </c>
      <c r="X223" s="34">
        <f t="shared" si="66"/>
        <v>142.01775866673864</v>
      </c>
      <c r="Y223" s="34">
        <f t="shared" si="66"/>
        <v>142.02438368880152</v>
      </c>
      <c r="Z223" s="34">
        <f t="shared" si="66"/>
        <v>142.0310087108644</v>
      </c>
      <c r="AA223" s="34">
        <f t="shared" si="66"/>
        <v>142.03763373292728</v>
      </c>
      <c r="AB223" s="34">
        <f t="shared" si="66"/>
        <v>142.04425875499015</v>
      </c>
      <c r="AC223" s="34">
        <f t="shared" si="66"/>
        <v>142.05088377705303</v>
      </c>
      <c r="AD223" s="34">
        <f t="shared" si="66"/>
        <v>142.05750879911591</v>
      </c>
      <c r="AE223" s="34">
        <f t="shared" si="66"/>
        <v>142.06413382117881</v>
      </c>
      <c r="AF223" s="34">
        <f t="shared" si="65"/>
        <v>142.07075884324169</v>
      </c>
      <c r="AG223" s="34">
        <f t="shared" si="65"/>
        <v>142.07738386530457</v>
      </c>
      <c r="AH223" s="34">
        <f t="shared" si="65"/>
        <v>142.08400888736745</v>
      </c>
      <c r="AI223" s="34">
        <f t="shared" si="65"/>
        <v>142.09063390943032</v>
      </c>
      <c r="AJ223" s="34">
        <f t="shared" si="65"/>
        <v>142.0972589314932</v>
      </c>
      <c r="AK223" s="34">
        <f t="shared" si="65"/>
        <v>142.10388395355608</v>
      </c>
      <c r="AL223" s="34">
        <f t="shared" si="65"/>
        <v>142.11050897561896</v>
      </c>
      <c r="AM223" s="34">
        <f t="shared" si="65"/>
        <v>142.11713399768183</v>
      </c>
      <c r="AN223" s="34">
        <f t="shared" si="65"/>
        <v>142.12375901974471</v>
      </c>
      <c r="AO223" s="34">
        <f t="shared" si="65"/>
        <v>142.13038404180759</v>
      </c>
      <c r="AP223" s="34">
        <f t="shared" si="65"/>
        <v>142.13700906387047</v>
      </c>
      <c r="AQ223" s="34">
        <f t="shared" si="65"/>
        <v>142.14363408593334</v>
      </c>
      <c r="AR223" s="34">
        <f t="shared" si="65"/>
        <v>142.15025910799622</v>
      </c>
      <c r="AS223" s="34">
        <f t="shared" si="65"/>
        <v>142.1568841300591</v>
      </c>
      <c r="AT223" s="34">
        <f t="shared" si="65"/>
        <v>142.16350915212197</v>
      </c>
    </row>
    <row r="224" spans="1:46" x14ac:dyDescent="0.75">
      <c r="A224" s="17">
        <f t="shared" si="57"/>
        <v>10</v>
      </c>
      <c r="B224" s="17">
        <f t="shared" si="64"/>
        <v>2034</v>
      </c>
      <c r="C224" s="29">
        <v>31</v>
      </c>
      <c r="D224" s="30">
        <v>49218</v>
      </c>
      <c r="E224" s="41">
        <f t="shared" si="52"/>
        <v>142.76143220209141</v>
      </c>
      <c r="G224" s="32">
        <f t="shared" si="61"/>
        <v>1.4000000000001602E-3</v>
      </c>
      <c r="H224" s="32">
        <f t="shared" si="51"/>
        <v>1.6929965585859415E-2</v>
      </c>
      <c r="I224" s="32"/>
      <c r="J224" s="42">
        <v>1.4E-3</v>
      </c>
      <c r="L224" s="30">
        <f t="shared" si="62"/>
        <v>49126</v>
      </c>
      <c r="M224" s="30">
        <f t="shared" si="63"/>
        <v>49157</v>
      </c>
      <c r="N224" s="33">
        <f t="shared" si="59"/>
        <v>142.16350915212197</v>
      </c>
      <c r="O224" s="33">
        <f t="shared" si="59"/>
        <v>142.36253806493497</v>
      </c>
      <c r="P224" s="34">
        <f t="shared" si="66"/>
        <v>142.16350915212197</v>
      </c>
      <c r="Q224" s="34">
        <f t="shared" si="66"/>
        <v>142.16992943963209</v>
      </c>
      <c r="R224" s="34">
        <f t="shared" si="66"/>
        <v>142.17634972714217</v>
      </c>
      <c r="S224" s="34">
        <f t="shared" si="66"/>
        <v>142.18277001465228</v>
      </c>
      <c r="T224" s="34">
        <f t="shared" si="66"/>
        <v>142.18919030216236</v>
      </c>
      <c r="U224" s="34">
        <f t="shared" si="66"/>
        <v>142.19561058967247</v>
      </c>
      <c r="V224" s="34">
        <f t="shared" si="66"/>
        <v>142.20203087718255</v>
      </c>
      <c r="W224" s="34">
        <f t="shared" si="66"/>
        <v>142.20845116469266</v>
      </c>
      <c r="X224" s="34">
        <f t="shared" si="66"/>
        <v>142.21487145220274</v>
      </c>
      <c r="Y224" s="34">
        <f t="shared" si="66"/>
        <v>142.22129173971285</v>
      </c>
      <c r="Z224" s="34">
        <f t="shared" si="66"/>
        <v>142.22771202722294</v>
      </c>
      <c r="AA224" s="34">
        <f t="shared" si="66"/>
        <v>142.23413231473305</v>
      </c>
      <c r="AB224" s="34">
        <f t="shared" si="66"/>
        <v>142.24055260224313</v>
      </c>
      <c r="AC224" s="34">
        <f t="shared" si="66"/>
        <v>142.24697288975324</v>
      </c>
      <c r="AD224" s="34">
        <f t="shared" si="66"/>
        <v>142.25339317726332</v>
      </c>
      <c r="AE224" s="34">
        <f t="shared" si="66"/>
        <v>142.25981346477343</v>
      </c>
      <c r="AF224" s="34">
        <f t="shared" si="65"/>
        <v>142.26623375228351</v>
      </c>
      <c r="AG224" s="34">
        <f t="shared" si="65"/>
        <v>142.27265403979362</v>
      </c>
      <c r="AH224" s="34">
        <f t="shared" si="65"/>
        <v>142.2790743273037</v>
      </c>
      <c r="AI224" s="34">
        <f t="shared" si="65"/>
        <v>142.28549461481381</v>
      </c>
      <c r="AJ224" s="34">
        <f t="shared" si="65"/>
        <v>142.2919149023239</v>
      </c>
      <c r="AK224" s="34">
        <f t="shared" si="65"/>
        <v>142.29833518983401</v>
      </c>
      <c r="AL224" s="34">
        <f t="shared" si="65"/>
        <v>142.30475547734409</v>
      </c>
      <c r="AM224" s="34">
        <f t="shared" si="65"/>
        <v>142.3111757648542</v>
      </c>
      <c r="AN224" s="34">
        <f t="shared" si="65"/>
        <v>142.31759605236428</v>
      </c>
      <c r="AO224" s="34">
        <f t="shared" si="65"/>
        <v>142.32401633987439</v>
      </c>
      <c r="AP224" s="34">
        <f t="shared" si="65"/>
        <v>142.33043662738447</v>
      </c>
      <c r="AQ224" s="34">
        <f t="shared" si="65"/>
        <v>142.33685691489458</v>
      </c>
      <c r="AR224" s="34">
        <f t="shared" si="65"/>
        <v>142.34327720240466</v>
      </c>
      <c r="AS224" s="34">
        <f t="shared" si="65"/>
        <v>142.34969748991477</v>
      </c>
      <c r="AT224" s="34">
        <f t="shared" si="65"/>
        <v>142.35611777742486</v>
      </c>
    </row>
    <row r="225" spans="1:46" x14ac:dyDescent="0.75">
      <c r="A225" s="17">
        <f t="shared" si="57"/>
        <v>11</v>
      </c>
      <c r="B225" s="17">
        <f t="shared" si="64"/>
        <v>2034</v>
      </c>
      <c r="C225" s="29">
        <v>30</v>
      </c>
      <c r="D225" s="30">
        <v>49249</v>
      </c>
      <c r="E225" s="41">
        <f t="shared" si="52"/>
        <v>142.96129820717434</v>
      </c>
      <c r="G225" s="32">
        <f t="shared" si="61"/>
        <v>1.399999999999975E-3</v>
      </c>
      <c r="H225" s="32">
        <f t="shared" si="51"/>
        <v>1.6929965585859276E-2</v>
      </c>
      <c r="I225" s="32"/>
      <c r="J225" s="42">
        <v>1.4E-3</v>
      </c>
      <c r="L225" s="30">
        <f t="shared" si="62"/>
        <v>49157</v>
      </c>
      <c r="M225" s="30">
        <f t="shared" si="63"/>
        <v>49188</v>
      </c>
      <c r="N225" s="33">
        <f t="shared" si="59"/>
        <v>142.36253806493497</v>
      </c>
      <c r="O225" s="33">
        <f t="shared" si="59"/>
        <v>142.56184561822587</v>
      </c>
      <c r="P225" s="34">
        <f t="shared" si="66"/>
        <v>142.36253806493497</v>
      </c>
      <c r="Q225" s="34">
        <f t="shared" si="66"/>
        <v>142.36918165004465</v>
      </c>
      <c r="R225" s="34">
        <f t="shared" si="66"/>
        <v>142.37582523515437</v>
      </c>
      <c r="S225" s="34">
        <f t="shared" si="66"/>
        <v>142.38246882026405</v>
      </c>
      <c r="T225" s="34">
        <f t="shared" si="66"/>
        <v>142.38911240537377</v>
      </c>
      <c r="U225" s="34">
        <f t="shared" si="66"/>
        <v>142.39575599048345</v>
      </c>
      <c r="V225" s="34">
        <f t="shared" si="66"/>
        <v>142.40239957559314</v>
      </c>
      <c r="W225" s="34">
        <f t="shared" si="66"/>
        <v>142.40904316070285</v>
      </c>
      <c r="X225" s="34">
        <f t="shared" si="66"/>
        <v>142.41568674581254</v>
      </c>
      <c r="Y225" s="34">
        <f t="shared" si="66"/>
        <v>142.42233033092225</v>
      </c>
      <c r="Z225" s="34">
        <f t="shared" si="66"/>
        <v>142.42897391603194</v>
      </c>
      <c r="AA225" s="34">
        <f t="shared" si="66"/>
        <v>142.43561750114162</v>
      </c>
      <c r="AB225" s="34">
        <f t="shared" si="66"/>
        <v>142.44226108625134</v>
      </c>
      <c r="AC225" s="34">
        <f t="shared" si="66"/>
        <v>142.44890467136102</v>
      </c>
      <c r="AD225" s="34">
        <f t="shared" si="66"/>
        <v>142.45554825647073</v>
      </c>
      <c r="AE225" s="34">
        <f t="shared" si="66"/>
        <v>142.46219184158042</v>
      </c>
      <c r="AF225" s="34">
        <f t="shared" si="65"/>
        <v>142.46883542669011</v>
      </c>
      <c r="AG225" s="34">
        <f t="shared" si="65"/>
        <v>142.47547901179982</v>
      </c>
      <c r="AH225" s="34">
        <f t="shared" si="65"/>
        <v>142.48212259690951</v>
      </c>
      <c r="AI225" s="34">
        <f t="shared" si="65"/>
        <v>142.48876618201922</v>
      </c>
      <c r="AJ225" s="34">
        <f t="shared" si="65"/>
        <v>142.4954097671289</v>
      </c>
      <c r="AK225" s="34">
        <f t="shared" si="65"/>
        <v>142.50205335223859</v>
      </c>
      <c r="AL225" s="34">
        <f t="shared" si="65"/>
        <v>142.5086969373483</v>
      </c>
      <c r="AM225" s="34">
        <f t="shared" si="65"/>
        <v>142.51534052245799</v>
      </c>
      <c r="AN225" s="34">
        <f t="shared" si="65"/>
        <v>142.5219841075677</v>
      </c>
      <c r="AO225" s="34">
        <f t="shared" si="65"/>
        <v>142.52862769267739</v>
      </c>
      <c r="AP225" s="34">
        <f t="shared" si="65"/>
        <v>142.53527127778707</v>
      </c>
      <c r="AQ225" s="34">
        <f t="shared" si="65"/>
        <v>142.54191486289679</v>
      </c>
      <c r="AR225" s="34">
        <f t="shared" si="65"/>
        <v>142.54855844800647</v>
      </c>
      <c r="AS225" s="34">
        <f t="shared" si="65"/>
        <v>142.55520203311619</v>
      </c>
      <c r="AT225" s="34">
        <f t="shared" si="65"/>
        <v>142.56184561822587</v>
      </c>
    </row>
    <row r="226" spans="1:46" x14ac:dyDescent="0.75">
      <c r="A226" s="17">
        <f t="shared" si="57"/>
        <v>12</v>
      </c>
      <c r="B226" s="17">
        <f t="shared" si="64"/>
        <v>2034</v>
      </c>
      <c r="C226" s="29">
        <v>31</v>
      </c>
      <c r="D226" s="30">
        <v>49279</v>
      </c>
      <c r="E226" s="41">
        <f t="shared" si="52"/>
        <v>143.16144402466441</v>
      </c>
      <c r="G226" s="32">
        <f t="shared" si="61"/>
        <v>1.400000000000165E-3</v>
      </c>
      <c r="H226" s="32">
        <f t="shared" si="51"/>
        <v>1.6929965585859474E-2</v>
      </c>
      <c r="I226" s="32">
        <f>AVERAGE(H215:H226)</f>
        <v>1.692996558585946E-2</v>
      </c>
      <c r="J226" s="42">
        <v>1.4E-3</v>
      </c>
      <c r="L226" s="30">
        <f t="shared" si="62"/>
        <v>49188</v>
      </c>
      <c r="M226" s="30">
        <f t="shared" si="63"/>
        <v>49218</v>
      </c>
      <c r="N226" s="33">
        <f t="shared" si="59"/>
        <v>142.56184561822587</v>
      </c>
      <c r="O226" s="33">
        <f t="shared" si="59"/>
        <v>142.76143220209141</v>
      </c>
      <c r="P226" s="34">
        <f t="shared" si="66"/>
        <v>142.56184561822587</v>
      </c>
      <c r="Q226" s="34">
        <f t="shared" si="66"/>
        <v>142.56828389512475</v>
      </c>
      <c r="R226" s="34">
        <f t="shared" si="66"/>
        <v>142.57472217202366</v>
      </c>
      <c r="S226" s="34">
        <f t="shared" si="66"/>
        <v>142.58116044892253</v>
      </c>
      <c r="T226" s="34">
        <f t="shared" si="66"/>
        <v>142.58759872582144</v>
      </c>
      <c r="U226" s="34">
        <f t="shared" si="66"/>
        <v>142.59403700272031</v>
      </c>
      <c r="V226" s="34">
        <f t="shared" si="66"/>
        <v>142.60047527961922</v>
      </c>
      <c r="W226" s="34">
        <f t="shared" si="66"/>
        <v>142.60691355651809</v>
      </c>
      <c r="X226" s="34">
        <f t="shared" si="66"/>
        <v>142.61335183341697</v>
      </c>
      <c r="Y226" s="34">
        <f t="shared" si="66"/>
        <v>142.61979011031588</v>
      </c>
      <c r="Z226" s="34">
        <f t="shared" si="66"/>
        <v>142.62622838721475</v>
      </c>
      <c r="AA226" s="34">
        <f t="shared" si="66"/>
        <v>142.63266666411366</v>
      </c>
      <c r="AB226" s="34">
        <f t="shared" si="66"/>
        <v>142.63910494101253</v>
      </c>
      <c r="AC226" s="34">
        <f t="shared" si="66"/>
        <v>142.64554321791141</v>
      </c>
      <c r="AD226" s="34">
        <f t="shared" si="66"/>
        <v>142.65198149481031</v>
      </c>
      <c r="AE226" s="34">
        <f t="shared" si="66"/>
        <v>142.65841977170919</v>
      </c>
      <c r="AF226" s="34">
        <f t="shared" si="65"/>
        <v>142.6648580486081</v>
      </c>
      <c r="AG226" s="34">
        <f t="shared" si="65"/>
        <v>142.67129632550697</v>
      </c>
      <c r="AH226" s="34">
        <f t="shared" si="65"/>
        <v>142.67773460240588</v>
      </c>
      <c r="AI226" s="34">
        <f t="shared" si="65"/>
        <v>142.68417287930475</v>
      </c>
      <c r="AJ226" s="34">
        <f t="shared" si="65"/>
        <v>142.69061115620363</v>
      </c>
      <c r="AK226" s="34">
        <f t="shared" si="65"/>
        <v>142.69704943310253</v>
      </c>
      <c r="AL226" s="34">
        <f t="shared" si="65"/>
        <v>142.70348771000141</v>
      </c>
      <c r="AM226" s="34">
        <f t="shared" si="65"/>
        <v>142.70992598690032</v>
      </c>
      <c r="AN226" s="34">
        <f t="shared" si="65"/>
        <v>142.71636426379919</v>
      </c>
      <c r="AO226" s="34">
        <f t="shared" si="65"/>
        <v>142.72280254069807</v>
      </c>
      <c r="AP226" s="34">
        <f t="shared" si="65"/>
        <v>142.72924081759697</v>
      </c>
      <c r="AQ226" s="34">
        <f t="shared" si="65"/>
        <v>142.73567909449585</v>
      </c>
      <c r="AR226" s="34">
        <f t="shared" si="65"/>
        <v>142.74211737139476</v>
      </c>
      <c r="AS226" s="34">
        <f t="shared" si="65"/>
        <v>142.74855564829363</v>
      </c>
      <c r="AT226" s="34">
        <f t="shared" si="65"/>
        <v>142.75499392519254</v>
      </c>
    </row>
    <row r="227" spans="1:46" x14ac:dyDescent="0.75">
      <c r="A227" s="17">
        <f t="shared" si="57"/>
        <v>1</v>
      </c>
      <c r="B227" s="23">
        <f t="shared" si="64"/>
        <v>2035</v>
      </c>
      <c r="C227" s="24">
        <v>31</v>
      </c>
      <c r="D227" s="30">
        <v>49310</v>
      </c>
      <c r="E227" s="27">
        <f t="shared" si="52"/>
        <v>143.36187004629895</v>
      </c>
      <c r="G227" s="35">
        <f t="shared" si="61"/>
        <v>1.4000000000000791E-3</v>
      </c>
      <c r="H227" s="35">
        <f t="shared" si="51"/>
        <v>1.6929965585859491E-2</v>
      </c>
      <c r="I227" s="35"/>
      <c r="J227" s="42">
        <v>1.4E-3</v>
      </c>
      <c r="L227" s="25">
        <f t="shared" si="62"/>
        <v>49218</v>
      </c>
      <c r="M227" s="25">
        <f t="shared" si="63"/>
        <v>49249</v>
      </c>
      <c r="N227" s="27">
        <f t="shared" si="59"/>
        <v>142.76143220209141</v>
      </c>
      <c r="O227" s="27">
        <f t="shared" si="59"/>
        <v>142.96129820717434</v>
      </c>
      <c r="P227" s="28">
        <f t="shared" si="66"/>
        <v>142.76143220209141</v>
      </c>
      <c r="Q227" s="28">
        <f t="shared" si="66"/>
        <v>142.76787949257795</v>
      </c>
      <c r="R227" s="28">
        <f t="shared" si="66"/>
        <v>142.77432678306451</v>
      </c>
      <c r="S227" s="28">
        <f t="shared" si="66"/>
        <v>142.78077407355104</v>
      </c>
      <c r="T227" s="28">
        <f t="shared" si="66"/>
        <v>142.78722136403761</v>
      </c>
      <c r="U227" s="28">
        <f t="shared" si="66"/>
        <v>142.79366865452414</v>
      </c>
      <c r="V227" s="28">
        <f t="shared" si="66"/>
        <v>142.8001159450107</v>
      </c>
      <c r="W227" s="28">
        <f t="shared" si="66"/>
        <v>142.80656323549724</v>
      </c>
      <c r="X227" s="28">
        <f t="shared" si="66"/>
        <v>142.81301052598377</v>
      </c>
      <c r="Y227" s="28">
        <f t="shared" si="66"/>
        <v>142.81945781647033</v>
      </c>
      <c r="Z227" s="28">
        <f t="shared" si="66"/>
        <v>142.82590510695687</v>
      </c>
      <c r="AA227" s="28">
        <f t="shared" si="66"/>
        <v>142.83235239744343</v>
      </c>
      <c r="AB227" s="28">
        <f t="shared" si="66"/>
        <v>142.83879968792996</v>
      </c>
      <c r="AC227" s="28">
        <f t="shared" si="66"/>
        <v>142.8452469784165</v>
      </c>
      <c r="AD227" s="28">
        <f t="shared" si="66"/>
        <v>142.85169426890306</v>
      </c>
      <c r="AE227" s="28">
        <f t="shared" si="66"/>
        <v>142.85814155938959</v>
      </c>
      <c r="AF227" s="28">
        <f t="shared" si="65"/>
        <v>142.86458884987616</v>
      </c>
      <c r="AG227" s="28">
        <f t="shared" si="65"/>
        <v>142.87103614036269</v>
      </c>
      <c r="AH227" s="28">
        <f t="shared" si="65"/>
        <v>142.87748343084925</v>
      </c>
      <c r="AI227" s="28">
        <f t="shared" si="65"/>
        <v>142.88393072133579</v>
      </c>
      <c r="AJ227" s="28">
        <f t="shared" si="65"/>
        <v>142.89037801182232</v>
      </c>
      <c r="AK227" s="28">
        <f t="shared" si="65"/>
        <v>142.89682530230888</v>
      </c>
      <c r="AL227" s="28">
        <f t="shared" si="65"/>
        <v>142.90327259279542</v>
      </c>
      <c r="AM227" s="28">
        <f t="shared" si="65"/>
        <v>142.90971988328198</v>
      </c>
      <c r="AN227" s="28">
        <f t="shared" si="65"/>
        <v>142.91616717376851</v>
      </c>
      <c r="AO227" s="28">
        <f t="shared" si="65"/>
        <v>142.92261446425505</v>
      </c>
      <c r="AP227" s="28">
        <f t="shared" si="65"/>
        <v>142.92906175474161</v>
      </c>
      <c r="AQ227" s="28">
        <f t="shared" si="65"/>
        <v>142.93550904522814</v>
      </c>
      <c r="AR227" s="28">
        <f t="shared" si="65"/>
        <v>142.94195633571471</v>
      </c>
      <c r="AS227" s="28">
        <f t="shared" si="65"/>
        <v>142.94840362620124</v>
      </c>
      <c r="AT227" s="28">
        <f t="shared" si="65"/>
        <v>142.9548509166878</v>
      </c>
    </row>
    <row r="228" spans="1:46" x14ac:dyDescent="0.75">
      <c r="A228" s="17">
        <f t="shared" si="57"/>
        <v>2</v>
      </c>
      <c r="B228" s="17">
        <f t="shared" si="64"/>
        <v>2035</v>
      </c>
      <c r="C228" s="29">
        <v>28</v>
      </c>
      <c r="D228" s="30">
        <v>49341</v>
      </c>
      <c r="E228" s="41">
        <f t="shared" si="52"/>
        <v>143.56257666436377</v>
      </c>
      <c r="G228" s="32">
        <f t="shared" si="61"/>
        <v>1.4000000000000663E-3</v>
      </c>
      <c r="H228" s="32">
        <f t="shared" ref="H228:H291" si="67">(E228-E216)/E216</f>
        <v>1.6929965585859592E-2</v>
      </c>
      <c r="I228" s="32"/>
      <c r="J228" s="42">
        <v>1.4E-3</v>
      </c>
      <c r="L228" s="30">
        <f t="shared" si="62"/>
        <v>49249</v>
      </c>
      <c r="M228" s="30">
        <f t="shared" si="63"/>
        <v>49279</v>
      </c>
      <c r="N228" s="33">
        <f t="shared" si="59"/>
        <v>142.96129820717434</v>
      </c>
      <c r="O228" s="33">
        <f t="shared" si="59"/>
        <v>143.16144402466441</v>
      </c>
      <c r="P228" s="34">
        <f t="shared" si="66"/>
        <v>142.96129820717434</v>
      </c>
      <c r="Q228" s="34">
        <f t="shared" si="66"/>
        <v>142.96844627208469</v>
      </c>
      <c r="R228" s="34">
        <f t="shared" si="66"/>
        <v>142.97559433699504</v>
      </c>
      <c r="S228" s="34">
        <f t="shared" si="66"/>
        <v>142.98274240190543</v>
      </c>
      <c r="T228" s="34">
        <f t="shared" si="66"/>
        <v>142.98989046681578</v>
      </c>
      <c r="U228" s="34">
        <f t="shared" si="66"/>
        <v>142.99703853172613</v>
      </c>
      <c r="V228" s="34">
        <f t="shared" si="66"/>
        <v>143.00418659663649</v>
      </c>
      <c r="W228" s="34">
        <f t="shared" si="66"/>
        <v>143.01133466154687</v>
      </c>
      <c r="X228" s="34">
        <f t="shared" si="66"/>
        <v>143.01848272645722</v>
      </c>
      <c r="Y228" s="34">
        <f t="shared" si="66"/>
        <v>143.02563079136758</v>
      </c>
      <c r="Z228" s="34">
        <f t="shared" si="66"/>
        <v>143.03277885627793</v>
      </c>
      <c r="AA228" s="34">
        <f t="shared" si="66"/>
        <v>143.03992692118828</v>
      </c>
      <c r="AB228" s="34">
        <f t="shared" si="66"/>
        <v>143.04707498609866</v>
      </c>
      <c r="AC228" s="34">
        <f t="shared" si="66"/>
        <v>143.05422305100902</v>
      </c>
      <c r="AD228" s="34">
        <f t="shared" si="66"/>
        <v>143.06137111591937</v>
      </c>
      <c r="AE228" s="34">
        <f t="shared" si="66"/>
        <v>143.06851918082972</v>
      </c>
      <c r="AF228" s="34">
        <f t="shared" si="65"/>
        <v>143.07566724574008</v>
      </c>
      <c r="AG228" s="34">
        <f t="shared" si="65"/>
        <v>143.08281531065046</v>
      </c>
      <c r="AH228" s="34">
        <f t="shared" si="65"/>
        <v>143.08996337556081</v>
      </c>
      <c r="AI228" s="34">
        <f t="shared" si="65"/>
        <v>143.09711144047117</v>
      </c>
      <c r="AJ228" s="34">
        <f t="shared" si="65"/>
        <v>143.10425950538152</v>
      </c>
      <c r="AK228" s="34">
        <f t="shared" si="65"/>
        <v>143.11140757029187</v>
      </c>
      <c r="AL228" s="34">
        <f t="shared" si="65"/>
        <v>143.11855563520226</v>
      </c>
      <c r="AM228" s="34">
        <f t="shared" si="65"/>
        <v>143.12570370011261</v>
      </c>
      <c r="AN228" s="34">
        <f t="shared" si="65"/>
        <v>143.13285176502296</v>
      </c>
      <c r="AO228" s="34">
        <f t="shared" si="65"/>
        <v>143.13999982993332</v>
      </c>
      <c r="AP228" s="34">
        <f t="shared" si="65"/>
        <v>143.1471478948437</v>
      </c>
      <c r="AQ228" s="34">
        <f t="shared" si="65"/>
        <v>143.15429595975405</v>
      </c>
      <c r="AR228" s="34">
        <f t="shared" si="65"/>
        <v>143.16144402466441</v>
      </c>
      <c r="AS228" s="34">
        <f t="shared" si="65"/>
        <v>143.16859208957476</v>
      </c>
      <c r="AT228" s="34">
        <f t="shared" si="65"/>
        <v>143.17574015448511</v>
      </c>
    </row>
    <row r="229" spans="1:46" x14ac:dyDescent="0.75">
      <c r="A229" s="17">
        <f t="shared" si="57"/>
        <v>3</v>
      </c>
      <c r="B229" s="17">
        <f t="shared" si="64"/>
        <v>2035</v>
      </c>
      <c r="C229" s="29">
        <v>31</v>
      </c>
      <c r="D229" s="30">
        <v>49369</v>
      </c>
      <c r="E229" s="41">
        <f t="shared" si="52"/>
        <v>143.76356427169389</v>
      </c>
      <c r="G229" s="32">
        <f t="shared" si="61"/>
        <v>1.4000000000000746E-3</v>
      </c>
      <c r="H229" s="32">
        <f t="shared" si="67"/>
        <v>1.6929965585859678E-2</v>
      </c>
      <c r="I229" s="32"/>
      <c r="J229" s="42">
        <v>1.4E-3</v>
      </c>
      <c r="L229" s="30">
        <f t="shared" si="62"/>
        <v>49279</v>
      </c>
      <c r="M229" s="30">
        <f t="shared" si="63"/>
        <v>49310</v>
      </c>
      <c r="N229" s="33">
        <f t="shared" si="59"/>
        <v>143.16144402466441</v>
      </c>
      <c r="O229" s="33">
        <f t="shared" si="59"/>
        <v>143.36187004629895</v>
      </c>
      <c r="P229" s="34">
        <f t="shared" si="66"/>
        <v>143.16144402466441</v>
      </c>
      <c r="Q229" s="34">
        <f t="shared" si="66"/>
        <v>143.167909380201</v>
      </c>
      <c r="R229" s="34">
        <f t="shared" si="66"/>
        <v>143.17437473573762</v>
      </c>
      <c r="S229" s="34">
        <f t="shared" si="66"/>
        <v>143.18084009127421</v>
      </c>
      <c r="T229" s="34">
        <f t="shared" si="66"/>
        <v>143.1873054468108</v>
      </c>
      <c r="U229" s="34">
        <f t="shared" si="66"/>
        <v>143.19377080234739</v>
      </c>
      <c r="V229" s="34">
        <f t="shared" si="66"/>
        <v>143.20023615788401</v>
      </c>
      <c r="W229" s="34">
        <f t="shared" si="66"/>
        <v>143.2067015134206</v>
      </c>
      <c r="X229" s="34">
        <f t="shared" si="66"/>
        <v>143.21316686895719</v>
      </c>
      <c r="Y229" s="34">
        <f t="shared" si="66"/>
        <v>143.21963222449378</v>
      </c>
      <c r="Z229" s="34">
        <f t="shared" si="66"/>
        <v>143.2260975800304</v>
      </c>
      <c r="AA229" s="34">
        <f t="shared" si="66"/>
        <v>143.23256293556699</v>
      </c>
      <c r="AB229" s="34">
        <f t="shared" si="66"/>
        <v>143.23902829110358</v>
      </c>
      <c r="AC229" s="34">
        <f t="shared" si="66"/>
        <v>143.24549364664017</v>
      </c>
      <c r="AD229" s="34">
        <f t="shared" si="66"/>
        <v>143.25195900217679</v>
      </c>
      <c r="AE229" s="34">
        <f t="shared" si="66"/>
        <v>143.25842435771338</v>
      </c>
      <c r="AF229" s="34">
        <f t="shared" si="65"/>
        <v>143.26488971324997</v>
      </c>
      <c r="AG229" s="34">
        <f t="shared" si="65"/>
        <v>143.27135506878656</v>
      </c>
      <c r="AH229" s="34">
        <f t="shared" si="65"/>
        <v>143.27782042432318</v>
      </c>
      <c r="AI229" s="34">
        <f t="shared" si="65"/>
        <v>143.28428577985977</v>
      </c>
      <c r="AJ229" s="34">
        <f t="shared" si="65"/>
        <v>143.29075113539636</v>
      </c>
      <c r="AK229" s="34">
        <f t="shared" si="65"/>
        <v>143.29721649093295</v>
      </c>
      <c r="AL229" s="34">
        <f t="shared" si="65"/>
        <v>143.30368184646957</v>
      </c>
      <c r="AM229" s="34">
        <f t="shared" si="65"/>
        <v>143.31014720200616</v>
      </c>
      <c r="AN229" s="34">
        <f t="shared" si="65"/>
        <v>143.31661255754275</v>
      </c>
      <c r="AO229" s="34">
        <f t="shared" si="65"/>
        <v>143.32307791307935</v>
      </c>
      <c r="AP229" s="34">
        <f t="shared" si="65"/>
        <v>143.32954326861596</v>
      </c>
      <c r="AQ229" s="34">
        <f t="shared" si="65"/>
        <v>143.33600862415256</v>
      </c>
      <c r="AR229" s="34">
        <f t="shared" si="65"/>
        <v>143.34247397968915</v>
      </c>
      <c r="AS229" s="34">
        <f t="shared" si="65"/>
        <v>143.34893933522574</v>
      </c>
      <c r="AT229" s="34">
        <f t="shared" si="65"/>
        <v>143.35540469076236</v>
      </c>
    </row>
    <row r="230" spans="1:46" x14ac:dyDescent="0.75">
      <c r="A230" s="17">
        <f t="shared" si="57"/>
        <v>4</v>
      </c>
      <c r="B230" s="17">
        <f t="shared" si="64"/>
        <v>2035</v>
      </c>
      <c r="C230" s="29">
        <v>30</v>
      </c>
      <c r="D230" s="30">
        <v>49400</v>
      </c>
      <c r="E230" s="41">
        <f t="shared" ref="E230:E293" si="68">E229*(1+J230)</f>
        <v>143.96483326167427</v>
      </c>
      <c r="G230" s="32">
        <f t="shared" si="61"/>
        <v>1.4000000000000418E-3</v>
      </c>
      <c r="H230" s="32">
        <f t="shared" si="67"/>
        <v>1.692996558585963E-2</v>
      </c>
      <c r="I230" s="32"/>
      <c r="J230" s="42">
        <v>1.4E-3</v>
      </c>
      <c r="L230" s="30">
        <f t="shared" si="62"/>
        <v>49310</v>
      </c>
      <c r="M230" s="30">
        <f t="shared" si="63"/>
        <v>49341</v>
      </c>
      <c r="N230" s="33">
        <f t="shared" si="59"/>
        <v>143.36187004629895</v>
      </c>
      <c r="O230" s="33">
        <f t="shared" si="59"/>
        <v>143.56257666436377</v>
      </c>
      <c r="P230" s="34">
        <f t="shared" si="66"/>
        <v>143.36187004629895</v>
      </c>
      <c r="Q230" s="34">
        <f t="shared" si="66"/>
        <v>143.36856026690111</v>
      </c>
      <c r="R230" s="34">
        <f t="shared" si="66"/>
        <v>143.37525048750328</v>
      </c>
      <c r="S230" s="34">
        <f t="shared" si="66"/>
        <v>143.38194070810542</v>
      </c>
      <c r="T230" s="34">
        <f t="shared" si="66"/>
        <v>143.38863092870758</v>
      </c>
      <c r="U230" s="34">
        <f t="shared" si="66"/>
        <v>143.39532114930975</v>
      </c>
      <c r="V230" s="34">
        <f t="shared" si="66"/>
        <v>143.40201136991192</v>
      </c>
      <c r="W230" s="34">
        <f t="shared" si="66"/>
        <v>143.40870159051408</v>
      </c>
      <c r="X230" s="34">
        <f t="shared" si="66"/>
        <v>143.41539181111622</v>
      </c>
      <c r="Y230" s="34">
        <f t="shared" si="66"/>
        <v>143.42208203171839</v>
      </c>
      <c r="Z230" s="34">
        <f t="shared" si="66"/>
        <v>143.42877225232056</v>
      </c>
      <c r="AA230" s="34">
        <f t="shared" si="66"/>
        <v>143.43546247292272</v>
      </c>
      <c r="AB230" s="34">
        <f t="shared" si="66"/>
        <v>143.44215269352489</v>
      </c>
      <c r="AC230" s="34">
        <f t="shared" si="66"/>
        <v>143.44884291412703</v>
      </c>
      <c r="AD230" s="34">
        <f t="shared" si="66"/>
        <v>143.45553313472919</v>
      </c>
      <c r="AE230" s="34">
        <f t="shared" si="66"/>
        <v>143.46222335533136</v>
      </c>
      <c r="AF230" s="34">
        <f t="shared" si="65"/>
        <v>143.46891357593353</v>
      </c>
      <c r="AG230" s="34">
        <f t="shared" si="65"/>
        <v>143.47560379653569</v>
      </c>
      <c r="AH230" s="34">
        <f t="shared" si="65"/>
        <v>143.48229401713783</v>
      </c>
      <c r="AI230" s="34">
        <f t="shared" si="65"/>
        <v>143.48898423774</v>
      </c>
      <c r="AJ230" s="34">
        <f t="shared" si="65"/>
        <v>143.49567445834217</v>
      </c>
      <c r="AK230" s="34">
        <f t="shared" si="65"/>
        <v>143.50236467894433</v>
      </c>
      <c r="AL230" s="34">
        <f t="shared" si="65"/>
        <v>143.5090548995465</v>
      </c>
      <c r="AM230" s="34">
        <f t="shared" si="65"/>
        <v>143.51574512014864</v>
      </c>
      <c r="AN230" s="34">
        <f t="shared" si="65"/>
        <v>143.5224353407508</v>
      </c>
      <c r="AO230" s="34">
        <f t="shared" si="65"/>
        <v>143.52912556135297</v>
      </c>
      <c r="AP230" s="34">
        <f t="shared" si="65"/>
        <v>143.53581578195514</v>
      </c>
      <c r="AQ230" s="34">
        <f t="shared" si="65"/>
        <v>143.5425060025573</v>
      </c>
      <c r="AR230" s="34">
        <f t="shared" si="65"/>
        <v>143.54919622315944</v>
      </c>
      <c r="AS230" s="34">
        <f t="shared" si="65"/>
        <v>143.55588644376161</v>
      </c>
      <c r="AT230" s="34">
        <f t="shared" si="65"/>
        <v>143.56257666436377</v>
      </c>
    </row>
    <row r="231" spans="1:46" x14ac:dyDescent="0.75">
      <c r="A231" s="17">
        <f t="shared" si="57"/>
        <v>5</v>
      </c>
      <c r="B231" s="17">
        <f t="shared" si="64"/>
        <v>2035</v>
      </c>
      <c r="C231" s="29">
        <v>31</v>
      </c>
      <c r="D231" s="30">
        <v>49430</v>
      </c>
      <c r="E231" s="41">
        <f t="shared" si="68"/>
        <v>144.16638402824063</v>
      </c>
      <c r="G231" s="32">
        <f t="shared" si="61"/>
        <v>1.4000000000000854E-3</v>
      </c>
      <c r="H231" s="32">
        <f t="shared" si="67"/>
        <v>1.6929965585859613E-2</v>
      </c>
      <c r="I231" s="32"/>
      <c r="J231" s="42">
        <v>1.4E-3</v>
      </c>
      <c r="L231" s="30">
        <f t="shared" si="62"/>
        <v>49341</v>
      </c>
      <c r="M231" s="30">
        <f t="shared" si="63"/>
        <v>49369</v>
      </c>
      <c r="N231" s="33">
        <f t="shared" si="59"/>
        <v>143.56257666436377</v>
      </c>
      <c r="O231" s="33">
        <f t="shared" si="59"/>
        <v>143.76356427169389</v>
      </c>
      <c r="P231" s="34">
        <f t="shared" si="66"/>
        <v>143.56257666436377</v>
      </c>
      <c r="Q231" s="34">
        <f t="shared" si="66"/>
        <v>143.56906013556798</v>
      </c>
      <c r="R231" s="34">
        <f t="shared" si="66"/>
        <v>143.57554360677216</v>
      </c>
      <c r="S231" s="34">
        <f t="shared" si="66"/>
        <v>143.58202707797636</v>
      </c>
      <c r="T231" s="34">
        <f t="shared" si="66"/>
        <v>143.58851054918057</v>
      </c>
      <c r="U231" s="34">
        <f t="shared" si="66"/>
        <v>143.59499402038477</v>
      </c>
      <c r="V231" s="34">
        <f t="shared" si="66"/>
        <v>143.60147749158895</v>
      </c>
      <c r="W231" s="34">
        <f t="shared" si="66"/>
        <v>143.60796096279316</v>
      </c>
      <c r="X231" s="34">
        <f t="shared" si="66"/>
        <v>143.61444443399736</v>
      </c>
      <c r="Y231" s="34">
        <f t="shared" si="66"/>
        <v>143.62092790520154</v>
      </c>
      <c r="Z231" s="34">
        <f t="shared" si="66"/>
        <v>143.62741137640575</v>
      </c>
      <c r="AA231" s="34">
        <f t="shared" si="66"/>
        <v>143.63389484760995</v>
      </c>
      <c r="AB231" s="34">
        <f t="shared" si="66"/>
        <v>143.64037831881416</v>
      </c>
      <c r="AC231" s="34">
        <f t="shared" si="66"/>
        <v>143.64686179001833</v>
      </c>
      <c r="AD231" s="34">
        <f t="shared" si="66"/>
        <v>143.65334526122254</v>
      </c>
      <c r="AE231" s="34">
        <f t="shared" si="66"/>
        <v>143.65982873242675</v>
      </c>
      <c r="AF231" s="34">
        <f t="shared" si="65"/>
        <v>143.66631220363092</v>
      </c>
      <c r="AG231" s="34">
        <f t="shared" si="65"/>
        <v>143.67279567483513</v>
      </c>
      <c r="AH231" s="34">
        <f t="shared" si="65"/>
        <v>143.67927914603933</v>
      </c>
      <c r="AI231" s="34">
        <f t="shared" si="65"/>
        <v>143.68576261724351</v>
      </c>
      <c r="AJ231" s="34">
        <f t="shared" si="65"/>
        <v>143.69224608844772</v>
      </c>
      <c r="AK231" s="34">
        <f t="shared" si="65"/>
        <v>143.69872955965192</v>
      </c>
      <c r="AL231" s="34">
        <f t="shared" si="65"/>
        <v>143.70521303085613</v>
      </c>
      <c r="AM231" s="34">
        <f t="shared" si="65"/>
        <v>143.71169650206031</v>
      </c>
      <c r="AN231" s="34">
        <f t="shared" si="65"/>
        <v>143.71817997326451</v>
      </c>
      <c r="AO231" s="34">
        <f t="shared" si="65"/>
        <v>143.72466344446872</v>
      </c>
      <c r="AP231" s="34">
        <f t="shared" si="65"/>
        <v>143.73114691567289</v>
      </c>
      <c r="AQ231" s="34">
        <f t="shared" si="65"/>
        <v>143.7376303868771</v>
      </c>
      <c r="AR231" s="34">
        <f t="shared" si="65"/>
        <v>143.74411385808131</v>
      </c>
      <c r="AS231" s="34">
        <f t="shared" si="65"/>
        <v>143.75059732928551</v>
      </c>
      <c r="AT231" s="34">
        <f t="shared" si="65"/>
        <v>143.75708080048969</v>
      </c>
    </row>
    <row r="232" spans="1:46" x14ac:dyDescent="0.75">
      <c r="A232" s="17">
        <f t="shared" si="57"/>
        <v>6</v>
      </c>
      <c r="B232" s="17">
        <f t="shared" si="64"/>
        <v>2035</v>
      </c>
      <c r="C232" s="29">
        <v>30</v>
      </c>
      <c r="D232" s="30">
        <v>49461</v>
      </c>
      <c r="E232" s="41">
        <f t="shared" si="68"/>
        <v>144.36821696588018</v>
      </c>
      <c r="G232" s="32">
        <f t="shared" si="61"/>
        <v>1.4000000000001004E-3</v>
      </c>
      <c r="H232" s="32">
        <f t="shared" si="67"/>
        <v>1.6929965585859578E-2</v>
      </c>
      <c r="I232" s="32"/>
      <c r="J232" s="42">
        <v>1.4E-3</v>
      </c>
      <c r="L232" s="30">
        <f t="shared" si="62"/>
        <v>49369</v>
      </c>
      <c r="M232" s="30">
        <f t="shared" si="63"/>
        <v>49400</v>
      </c>
      <c r="N232" s="33">
        <f t="shared" si="59"/>
        <v>143.76356427169389</v>
      </c>
      <c r="O232" s="33">
        <f t="shared" si="59"/>
        <v>143.96483326167427</v>
      </c>
      <c r="P232" s="34">
        <f t="shared" si="66"/>
        <v>143.76356427169389</v>
      </c>
      <c r="Q232" s="34">
        <f t="shared" si="66"/>
        <v>143.77027323802656</v>
      </c>
      <c r="R232" s="34">
        <f t="shared" si="66"/>
        <v>143.77698220435926</v>
      </c>
      <c r="S232" s="34">
        <f t="shared" si="66"/>
        <v>143.78369117069192</v>
      </c>
      <c r="T232" s="34">
        <f t="shared" si="66"/>
        <v>143.79040013702462</v>
      </c>
      <c r="U232" s="34">
        <f t="shared" si="66"/>
        <v>143.79710910335729</v>
      </c>
      <c r="V232" s="34">
        <f t="shared" si="66"/>
        <v>143.80381806968998</v>
      </c>
      <c r="W232" s="34">
        <f t="shared" si="66"/>
        <v>143.81052703602265</v>
      </c>
      <c r="X232" s="34">
        <f t="shared" si="66"/>
        <v>143.81723600235532</v>
      </c>
      <c r="Y232" s="34">
        <f t="shared" si="66"/>
        <v>143.82394496868801</v>
      </c>
      <c r="Z232" s="34">
        <f t="shared" si="66"/>
        <v>143.83065393502068</v>
      </c>
      <c r="AA232" s="34">
        <f t="shared" si="66"/>
        <v>143.83736290135337</v>
      </c>
      <c r="AB232" s="34">
        <f t="shared" si="66"/>
        <v>143.84407186768604</v>
      </c>
      <c r="AC232" s="34">
        <f t="shared" si="66"/>
        <v>143.85078083401874</v>
      </c>
      <c r="AD232" s="34">
        <f t="shared" si="66"/>
        <v>143.8574898003514</v>
      </c>
      <c r="AE232" s="34">
        <f t="shared" si="66"/>
        <v>143.86419876668407</v>
      </c>
      <c r="AF232" s="34">
        <f t="shared" si="65"/>
        <v>143.87090773301676</v>
      </c>
      <c r="AG232" s="34">
        <f t="shared" si="65"/>
        <v>143.87761669934943</v>
      </c>
      <c r="AH232" s="34">
        <f t="shared" si="65"/>
        <v>143.88432566568213</v>
      </c>
      <c r="AI232" s="34">
        <f t="shared" si="65"/>
        <v>143.89103463201479</v>
      </c>
      <c r="AJ232" s="34">
        <f t="shared" si="65"/>
        <v>143.89774359834749</v>
      </c>
      <c r="AK232" s="34">
        <f t="shared" si="65"/>
        <v>143.90445256468016</v>
      </c>
      <c r="AL232" s="34">
        <f t="shared" si="65"/>
        <v>143.91116153101285</v>
      </c>
      <c r="AM232" s="34">
        <f t="shared" si="65"/>
        <v>143.91787049734552</v>
      </c>
      <c r="AN232" s="34">
        <f t="shared" si="65"/>
        <v>143.92457946367819</v>
      </c>
      <c r="AO232" s="34">
        <f t="shared" si="65"/>
        <v>143.93128843001088</v>
      </c>
      <c r="AP232" s="34">
        <f t="shared" si="65"/>
        <v>143.93799739634355</v>
      </c>
      <c r="AQ232" s="34">
        <f t="shared" si="65"/>
        <v>143.94470636267624</v>
      </c>
      <c r="AR232" s="34">
        <f t="shared" si="65"/>
        <v>143.95141532900891</v>
      </c>
      <c r="AS232" s="34">
        <f t="shared" si="65"/>
        <v>143.95812429534161</v>
      </c>
      <c r="AT232" s="34">
        <f t="shared" si="65"/>
        <v>143.96483326167427</v>
      </c>
    </row>
    <row r="233" spans="1:46" x14ac:dyDescent="0.75">
      <c r="A233" s="17">
        <f t="shared" si="57"/>
        <v>7</v>
      </c>
      <c r="B233" s="17">
        <f t="shared" si="64"/>
        <v>2035</v>
      </c>
      <c r="C233" s="29">
        <v>31</v>
      </c>
      <c r="D233" s="30">
        <v>49491</v>
      </c>
      <c r="E233" s="41">
        <f t="shared" si="68"/>
        <v>144.57033246963243</v>
      </c>
      <c r="G233" s="32">
        <f t="shared" si="61"/>
        <v>1.4000000000001457E-3</v>
      </c>
      <c r="H233" s="32">
        <f t="shared" si="67"/>
        <v>1.6929965585859578E-2</v>
      </c>
      <c r="I233" s="32"/>
      <c r="J233" s="42">
        <v>1.4E-3</v>
      </c>
      <c r="L233" s="30">
        <f t="shared" si="62"/>
        <v>49400</v>
      </c>
      <c r="M233" s="30">
        <f t="shared" si="63"/>
        <v>49430</v>
      </c>
      <c r="N233" s="33">
        <f t="shared" si="59"/>
        <v>143.96483326167427</v>
      </c>
      <c r="O233" s="33">
        <f t="shared" si="59"/>
        <v>144.16638402824063</v>
      </c>
      <c r="P233" s="34">
        <f t="shared" si="66"/>
        <v>143.96483326167427</v>
      </c>
      <c r="Q233" s="34">
        <f t="shared" si="66"/>
        <v>143.97133489930545</v>
      </c>
      <c r="R233" s="34">
        <f t="shared" si="66"/>
        <v>143.97783653693662</v>
      </c>
      <c r="S233" s="34">
        <f t="shared" si="66"/>
        <v>143.9843381745678</v>
      </c>
      <c r="T233" s="34">
        <f t="shared" si="66"/>
        <v>143.99083981219897</v>
      </c>
      <c r="U233" s="34">
        <f t="shared" si="66"/>
        <v>143.99734144983015</v>
      </c>
      <c r="V233" s="34">
        <f t="shared" si="66"/>
        <v>144.00384308746132</v>
      </c>
      <c r="W233" s="34">
        <f t="shared" si="66"/>
        <v>144.01034472509249</v>
      </c>
      <c r="X233" s="34">
        <f t="shared" si="66"/>
        <v>144.01684636272364</v>
      </c>
      <c r="Y233" s="34">
        <f t="shared" si="66"/>
        <v>144.02334800035482</v>
      </c>
      <c r="Z233" s="34">
        <f t="shared" si="66"/>
        <v>144.02984963798599</v>
      </c>
      <c r="AA233" s="34">
        <f t="shared" si="66"/>
        <v>144.03635127561716</v>
      </c>
      <c r="AB233" s="34">
        <f t="shared" si="66"/>
        <v>144.04285291324834</v>
      </c>
      <c r="AC233" s="34">
        <f t="shared" si="66"/>
        <v>144.04935455087951</v>
      </c>
      <c r="AD233" s="34">
        <f t="shared" si="66"/>
        <v>144.05585618851069</v>
      </c>
      <c r="AE233" s="34">
        <f t="shared" si="66"/>
        <v>144.06235782614186</v>
      </c>
      <c r="AF233" s="34">
        <f t="shared" si="65"/>
        <v>144.06885946377304</v>
      </c>
      <c r="AG233" s="34">
        <f t="shared" si="65"/>
        <v>144.07536110140421</v>
      </c>
      <c r="AH233" s="34">
        <f t="shared" si="65"/>
        <v>144.08186273903539</v>
      </c>
      <c r="AI233" s="34">
        <f t="shared" si="65"/>
        <v>144.08836437666656</v>
      </c>
      <c r="AJ233" s="34">
        <f t="shared" si="65"/>
        <v>144.09486601429774</v>
      </c>
      <c r="AK233" s="34">
        <f t="shared" si="65"/>
        <v>144.10136765192891</v>
      </c>
      <c r="AL233" s="34">
        <f t="shared" si="65"/>
        <v>144.10786928956009</v>
      </c>
      <c r="AM233" s="34">
        <f t="shared" si="65"/>
        <v>144.11437092719126</v>
      </c>
      <c r="AN233" s="34">
        <f t="shared" si="65"/>
        <v>144.12087256482241</v>
      </c>
      <c r="AO233" s="34">
        <f t="shared" si="65"/>
        <v>144.12737420245358</v>
      </c>
      <c r="AP233" s="34">
        <f t="shared" si="65"/>
        <v>144.13387584008476</v>
      </c>
      <c r="AQ233" s="34">
        <f t="shared" si="65"/>
        <v>144.14037747771593</v>
      </c>
      <c r="AR233" s="34">
        <f t="shared" si="65"/>
        <v>144.1468791153471</v>
      </c>
      <c r="AS233" s="34">
        <f t="shared" si="65"/>
        <v>144.15338075297828</v>
      </c>
      <c r="AT233" s="34">
        <f t="shared" si="65"/>
        <v>144.15988239060945</v>
      </c>
    </row>
    <row r="234" spans="1:46" x14ac:dyDescent="0.75">
      <c r="A234" s="17">
        <f t="shared" si="57"/>
        <v>8</v>
      </c>
      <c r="B234" s="17">
        <f t="shared" si="64"/>
        <v>2035</v>
      </c>
      <c r="C234" s="29">
        <v>31</v>
      </c>
      <c r="D234" s="30">
        <v>49522</v>
      </c>
      <c r="E234" s="41">
        <f t="shared" si="68"/>
        <v>144.77273093508992</v>
      </c>
      <c r="G234" s="32">
        <f t="shared" si="61"/>
        <v>1.4000000000000438E-3</v>
      </c>
      <c r="H234" s="32">
        <f t="shared" si="67"/>
        <v>1.6929965585859474E-2</v>
      </c>
      <c r="I234" s="32"/>
      <c r="J234" s="42">
        <v>1.4E-3</v>
      </c>
      <c r="L234" s="30">
        <f t="shared" si="62"/>
        <v>49430</v>
      </c>
      <c r="M234" s="30">
        <f t="shared" si="63"/>
        <v>49461</v>
      </c>
      <c r="N234" s="33">
        <f t="shared" si="59"/>
        <v>144.16638402824063</v>
      </c>
      <c r="O234" s="33">
        <f t="shared" si="59"/>
        <v>144.36821696588018</v>
      </c>
      <c r="P234" s="34">
        <f t="shared" si="66"/>
        <v>144.16638402824063</v>
      </c>
      <c r="Q234" s="34">
        <f t="shared" si="66"/>
        <v>144.1728947681645</v>
      </c>
      <c r="R234" s="34">
        <f t="shared" si="66"/>
        <v>144.17940550808834</v>
      </c>
      <c r="S234" s="34">
        <f t="shared" si="66"/>
        <v>144.18591624801221</v>
      </c>
      <c r="T234" s="34">
        <f t="shared" si="66"/>
        <v>144.19242698793605</v>
      </c>
      <c r="U234" s="34">
        <f t="shared" si="66"/>
        <v>144.19893772785991</v>
      </c>
      <c r="V234" s="34">
        <f t="shared" si="66"/>
        <v>144.20544846778375</v>
      </c>
      <c r="W234" s="34">
        <f t="shared" si="66"/>
        <v>144.21195920770762</v>
      </c>
      <c r="X234" s="34">
        <f t="shared" si="66"/>
        <v>144.21846994763149</v>
      </c>
      <c r="Y234" s="34">
        <f t="shared" si="66"/>
        <v>144.22498068755533</v>
      </c>
      <c r="Z234" s="34">
        <f t="shared" si="66"/>
        <v>144.2314914274792</v>
      </c>
      <c r="AA234" s="34">
        <f t="shared" si="66"/>
        <v>144.23800216740304</v>
      </c>
      <c r="AB234" s="34">
        <f t="shared" si="66"/>
        <v>144.24451290732691</v>
      </c>
      <c r="AC234" s="34">
        <f t="shared" si="66"/>
        <v>144.25102364725078</v>
      </c>
      <c r="AD234" s="34">
        <f t="shared" si="66"/>
        <v>144.25753438717462</v>
      </c>
      <c r="AE234" s="34">
        <f t="shared" ref="AE234:AT249" si="69">$N234+($O234-$N234)/$C234*(AE$7-1)</f>
        <v>144.26404512709848</v>
      </c>
      <c r="AF234" s="34">
        <f t="shared" si="69"/>
        <v>144.27055586702232</v>
      </c>
      <c r="AG234" s="34">
        <f t="shared" si="69"/>
        <v>144.27706660694619</v>
      </c>
      <c r="AH234" s="34">
        <f t="shared" si="69"/>
        <v>144.28357734687003</v>
      </c>
      <c r="AI234" s="34">
        <f t="shared" si="69"/>
        <v>144.2900880867939</v>
      </c>
      <c r="AJ234" s="34">
        <f t="shared" si="69"/>
        <v>144.29659882671777</v>
      </c>
      <c r="AK234" s="34">
        <f t="shared" si="69"/>
        <v>144.30310956664161</v>
      </c>
      <c r="AL234" s="34">
        <f t="shared" si="69"/>
        <v>144.30962030656548</v>
      </c>
      <c r="AM234" s="34">
        <f t="shared" si="69"/>
        <v>144.31613104648932</v>
      </c>
      <c r="AN234" s="34">
        <f t="shared" si="69"/>
        <v>144.32264178641319</v>
      </c>
      <c r="AO234" s="34">
        <f t="shared" si="69"/>
        <v>144.32915252633705</v>
      </c>
      <c r="AP234" s="34">
        <f t="shared" si="69"/>
        <v>144.33566326626089</v>
      </c>
      <c r="AQ234" s="34">
        <f t="shared" si="69"/>
        <v>144.34217400618476</v>
      </c>
      <c r="AR234" s="34">
        <f t="shared" si="69"/>
        <v>144.3486847461086</v>
      </c>
      <c r="AS234" s="34">
        <f t="shared" si="69"/>
        <v>144.35519548603247</v>
      </c>
      <c r="AT234" s="34">
        <f t="shared" si="69"/>
        <v>144.36170622595631</v>
      </c>
    </row>
    <row r="235" spans="1:46" x14ac:dyDescent="0.75">
      <c r="A235" s="17">
        <f t="shared" si="57"/>
        <v>9</v>
      </c>
      <c r="B235" s="17">
        <f t="shared" si="64"/>
        <v>2035</v>
      </c>
      <c r="C235" s="29">
        <v>30</v>
      </c>
      <c r="D235" s="30">
        <v>49553</v>
      </c>
      <c r="E235" s="41">
        <f t="shared" si="68"/>
        <v>144.97541275839907</v>
      </c>
      <c r="G235" s="32">
        <f t="shared" si="61"/>
        <v>1.4000000000001594E-3</v>
      </c>
      <c r="H235" s="32">
        <f t="shared" si="67"/>
        <v>1.6929965585859644E-2</v>
      </c>
      <c r="I235" s="32"/>
      <c r="J235" s="42">
        <v>1.4E-3</v>
      </c>
      <c r="L235" s="30">
        <f t="shared" si="62"/>
        <v>49461</v>
      </c>
      <c r="M235" s="30">
        <f t="shared" si="63"/>
        <v>49491</v>
      </c>
      <c r="N235" s="33">
        <f t="shared" si="59"/>
        <v>144.36821696588018</v>
      </c>
      <c r="O235" s="33">
        <f t="shared" si="59"/>
        <v>144.57033246963243</v>
      </c>
      <c r="P235" s="34">
        <f t="shared" ref="P235:AE250" si="70">$N235+($O235-$N235)/$C235*(P$7-1)</f>
        <v>144.36821696588018</v>
      </c>
      <c r="Q235" s="34">
        <f t="shared" si="70"/>
        <v>144.37495414933858</v>
      </c>
      <c r="R235" s="34">
        <f t="shared" si="70"/>
        <v>144.381691332797</v>
      </c>
      <c r="S235" s="34">
        <f t="shared" si="70"/>
        <v>144.3884285162554</v>
      </c>
      <c r="T235" s="34">
        <f t="shared" si="70"/>
        <v>144.3951656997138</v>
      </c>
      <c r="U235" s="34">
        <f t="shared" si="70"/>
        <v>144.40190288317223</v>
      </c>
      <c r="V235" s="34">
        <f t="shared" si="70"/>
        <v>144.40864006663062</v>
      </c>
      <c r="W235" s="34">
        <f t="shared" si="70"/>
        <v>144.41537725008905</v>
      </c>
      <c r="X235" s="34">
        <f t="shared" si="70"/>
        <v>144.42211443354745</v>
      </c>
      <c r="Y235" s="34">
        <f t="shared" si="70"/>
        <v>144.42885161700585</v>
      </c>
      <c r="Z235" s="34">
        <f t="shared" si="70"/>
        <v>144.43558880046427</v>
      </c>
      <c r="AA235" s="34">
        <f t="shared" si="70"/>
        <v>144.44232598392267</v>
      </c>
      <c r="AB235" s="34">
        <f t="shared" si="70"/>
        <v>144.44906316738107</v>
      </c>
      <c r="AC235" s="34">
        <f t="shared" si="70"/>
        <v>144.4558003508395</v>
      </c>
      <c r="AD235" s="34">
        <f t="shared" si="70"/>
        <v>144.46253753429789</v>
      </c>
      <c r="AE235" s="34">
        <f t="shared" si="70"/>
        <v>144.46927471775632</v>
      </c>
      <c r="AF235" s="34">
        <f t="shared" si="69"/>
        <v>144.47601190121472</v>
      </c>
      <c r="AG235" s="34">
        <f t="shared" si="69"/>
        <v>144.48274908467312</v>
      </c>
      <c r="AH235" s="34">
        <f t="shared" si="69"/>
        <v>144.48948626813154</v>
      </c>
      <c r="AI235" s="34">
        <f t="shared" si="69"/>
        <v>144.49622345158994</v>
      </c>
      <c r="AJ235" s="34">
        <f t="shared" si="69"/>
        <v>144.50296063504834</v>
      </c>
      <c r="AK235" s="34">
        <f t="shared" si="69"/>
        <v>144.50969781850677</v>
      </c>
      <c r="AL235" s="34">
        <f t="shared" si="69"/>
        <v>144.51643500196516</v>
      </c>
      <c r="AM235" s="34">
        <f t="shared" si="69"/>
        <v>144.52317218542356</v>
      </c>
      <c r="AN235" s="34">
        <f t="shared" si="69"/>
        <v>144.52990936888199</v>
      </c>
      <c r="AO235" s="34">
        <f t="shared" si="69"/>
        <v>144.53664655234039</v>
      </c>
      <c r="AP235" s="34">
        <f t="shared" si="69"/>
        <v>144.54338373579881</v>
      </c>
      <c r="AQ235" s="34">
        <f t="shared" si="69"/>
        <v>144.55012091925721</v>
      </c>
      <c r="AR235" s="34">
        <f t="shared" si="69"/>
        <v>144.55685810271561</v>
      </c>
      <c r="AS235" s="34">
        <f t="shared" si="69"/>
        <v>144.56359528617403</v>
      </c>
      <c r="AT235" s="34">
        <f t="shared" si="69"/>
        <v>144.57033246963243</v>
      </c>
    </row>
    <row r="236" spans="1:46" x14ac:dyDescent="0.75">
      <c r="A236" s="17">
        <f t="shared" si="57"/>
        <v>10</v>
      </c>
      <c r="B236" s="17">
        <f t="shared" si="64"/>
        <v>2035</v>
      </c>
      <c r="C236" s="29">
        <v>31</v>
      </c>
      <c r="D236" s="30">
        <v>49583</v>
      </c>
      <c r="E236" s="41">
        <f t="shared" si="68"/>
        <v>145.17837833626083</v>
      </c>
      <c r="G236" s="32">
        <f t="shared" si="61"/>
        <v>1.4000000000000154E-3</v>
      </c>
      <c r="H236" s="32">
        <f t="shared" si="67"/>
        <v>1.6929965585859498E-2</v>
      </c>
      <c r="I236" s="32"/>
      <c r="J236" s="42">
        <v>1.4E-3</v>
      </c>
      <c r="L236" s="30">
        <f t="shared" si="62"/>
        <v>49491</v>
      </c>
      <c r="M236" s="30">
        <f t="shared" si="63"/>
        <v>49522</v>
      </c>
      <c r="N236" s="33">
        <f t="shared" si="59"/>
        <v>144.57033246963243</v>
      </c>
      <c r="O236" s="33">
        <f t="shared" si="59"/>
        <v>144.77273093508992</v>
      </c>
      <c r="P236" s="34">
        <f t="shared" si="70"/>
        <v>144.57033246963243</v>
      </c>
      <c r="Q236" s="34">
        <f t="shared" si="70"/>
        <v>144.57686145238912</v>
      </c>
      <c r="R236" s="34">
        <f t="shared" si="70"/>
        <v>144.58339043514582</v>
      </c>
      <c r="S236" s="34">
        <f t="shared" si="70"/>
        <v>144.58991941790251</v>
      </c>
      <c r="T236" s="34">
        <f t="shared" si="70"/>
        <v>144.5964484006592</v>
      </c>
      <c r="U236" s="34">
        <f t="shared" si="70"/>
        <v>144.60297738341589</v>
      </c>
      <c r="V236" s="34">
        <f t="shared" si="70"/>
        <v>144.60950636617258</v>
      </c>
      <c r="W236" s="34">
        <f t="shared" si="70"/>
        <v>144.61603534892927</v>
      </c>
      <c r="X236" s="34">
        <f t="shared" si="70"/>
        <v>144.62256433168599</v>
      </c>
      <c r="Y236" s="34">
        <f t="shared" si="70"/>
        <v>144.62909331444268</v>
      </c>
      <c r="Z236" s="34">
        <f t="shared" si="70"/>
        <v>144.63562229719938</v>
      </c>
      <c r="AA236" s="34">
        <f t="shared" si="70"/>
        <v>144.64215127995607</v>
      </c>
      <c r="AB236" s="34">
        <f t="shared" si="70"/>
        <v>144.64868026271276</v>
      </c>
      <c r="AC236" s="34">
        <f t="shared" si="70"/>
        <v>144.65520924546945</v>
      </c>
      <c r="AD236" s="34">
        <f t="shared" si="70"/>
        <v>144.66173822822614</v>
      </c>
      <c r="AE236" s="34">
        <f t="shared" si="70"/>
        <v>144.66826721098283</v>
      </c>
      <c r="AF236" s="34">
        <f t="shared" si="69"/>
        <v>144.67479619373952</v>
      </c>
      <c r="AG236" s="34">
        <f t="shared" si="69"/>
        <v>144.68132517649622</v>
      </c>
      <c r="AH236" s="34">
        <f t="shared" si="69"/>
        <v>144.68785415925291</v>
      </c>
      <c r="AI236" s="34">
        <f t="shared" si="69"/>
        <v>144.6943831420096</v>
      </c>
      <c r="AJ236" s="34">
        <f t="shared" si="69"/>
        <v>144.70091212476629</v>
      </c>
      <c r="AK236" s="34">
        <f t="shared" si="69"/>
        <v>144.70744110752298</v>
      </c>
      <c r="AL236" s="34">
        <f t="shared" si="69"/>
        <v>144.71397009027967</v>
      </c>
      <c r="AM236" s="34">
        <f t="shared" si="69"/>
        <v>144.72049907303636</v>
      </c>
      <c r="AN236" s="34">
        <f t="shared" si="69"/>
        <v>144.72702805579308</v>
      </c>
      <c r="AO236" s="34">
        <f t="shared" si="69"/>
        <v>144.73355703854978</v>
      </c>
      <c r="AP236" s="34">
        <f t="shared" si="69"/>
        <v>144.74008602130647</v>
      </c>
      <c r="AQ236" s="34">
        <f t="shared" si="69"/>
        <v>144.74661500406316</v>
      </c>
      <c r="AR236" s="34">
        <f t="shared" si="69"/>
        <v>144.75314398681985</v>
      </c>
      <c r="AS236" s="34">
        <f t="shared" si="69"/>
        <v>144.75967296957654</v>
      </c>
      <c r="AT236" s="34">
        <f t="shared" si="69"/>
        <v>144.76620195233323</v>
      </c>
    </row>
    <row r="237" spans="1:46" x14ac:dyDescent="0.75">
      <c r="A237" s="17">
        <f t="shared" si="57"/>
        <v>11</v>
      </c>
      <c r="B237" s="17">
        <f t="shared" si="64"/>
        <v>2035</v>
      </c>
      <c r="C237" s="29">
        <v>30</v>
      </c>
      <c r="D237" s="30">
        <v>49614</v>
      </c>
      <c r="E237" s="41">
        <f t="shared" si="68"/>
        <v>145.38162806593161</v>
      </c>
      <c r="G237" s="32">
        <f t="shared" si="61"/>
        <v>1.4000000000000551E-3</v>
      </c>
      <c r="H237" s="32">
        <f t="shared" si="67"/>
        <v>1.6929965585859581E-2</v>
      </c>
      <c r="I237" s="32"/>
      <c r="J237" s="42">
        <v>1.4E-3</v>
      </c>
      <c r="L237" s="30">
        <f t="shared" si="62"/>
        <v>49522</v>
      </c>
      <c r="M237" s="30">
        <f t="shared" si="63"/>
        <v>49553</v>
      </c>
      <c r="N237" s="33">
        <f t="shared" si="59"/>
        <v>144.77273093508992</v>
      </c>
      <c r="O237" s="33">
        <f t="shared" si="59"/>
        <v>144.97541275839907</v>
      </c>
      <c r="P237" s="34">
        <f t="shared" si="70"/>
        <v>144.77273093508992</v>
      </c>
      <c r="Q237" s="34">
        <f t="shared" si="70"/>
        <v>144.7794869958669</v>
      </c>
      <c r="R237" s="34">
        <f t="shared" si="70"/>
        <v>144.78624305664385</v>
      </c>
      <c r="S237" s="34">
        <f t="shared" si="70"/>
        <v>144.79299911742083</v>
      </c>
      <c r="T237" s="34">
        <f t="shared" si="70"/>
        <v>144.79975517819781</v>
      </c>
      <c r="U237" s="34">
        <f t="shared" si="70"/>
        <v>144.80651123897479</v>
      </c>
      <c r="V237" s="34">
        <f t="shared" si="70"/>
        <v>144.81326729975174</v>
      </c>
      <c r="W237" s="34">
        <f t="shared" si="70"/>
        <v>144.82002336052872</v>
      </c>
      <c r="X237" s="34">
        <f t="shared" si="70"/>
        <v>144.8267794213057</v>
      </c>
      <c r="Y237" s="34">
        <f t="shared" si="70"/>
        <v>144.83353548208268</v>
      </c>
      <c r="Z237" s="34">
        <f t="shared" si="70"/>
        <v>144.84029154285963</v>
      </c>
      <c r="AA237" s="34">
        <f t="shared" si="70"/>
        <v>144.84704760363661</v>
      </c>
      <c r="AB237" s="34">
        <f t="shared" si="70"/>
        <v>144.85380366441359</v>
      </c>
      <c r="AC237" s="34">
        <f t="shared" si="70"/>
        <v>144.86055972519057</v>
      </c>
      <c r="AD237" s="34">
        <f t="shared" si="70"/>
        <v>144.86731578596752</v>
      </c>
      <c r="AE237" s="34">
        <f t="shared" si="70"/>
        <v>144.8740718467445</v>
      </c>
      <c r="AF237" s="34">
        <f t="shared" si="69"/>
        <v>144.88082790752148</v>
      </c>
      <c r="AG237" s="34">
        <f t="shared" si="69"/>
        <v>144.88758396829843</v>
      </c>
      <c r="AH237" s="34">
        <f t="shared" si="69"/>
        <v>144.89434002907541</v>
      </c>
      <c r="AI237" s="34">
        <f t="shared" si="69"/>
        <v>144.90109608985239</v>
      </c>
      <c r="AJ237" s="34">
        <f t="shared" si="69"/>
        <v>144.90785215062937</v>
      </c>
      <c r="AK237" s="34">
        <f t="shared" si="69"/>
        <v>144.91460821140632</v>
      </c>
      <c r="AL237" s="34">
        <f t="shared" si="69"/>
        <v>144.9213642721833</v>
      </c>
      <c r="AM237" s="34">
        <f t="shared" si="69"/>
        <v>144.92812033296028</v>
      </c>
      <c r="AN237" s="34">
        <f t="shared" si="69"/>
        <v>144.93487639373726</v>
      </c>
      <c r="AO237" s="34">
        <f t="shared" si="69"/>
        <v>144.94163245451421</v>
      </c>
      <c r="AP237" s="34">
        <f t="shared" si="69"/>
        <v>144.94838851529119</v>
      </c>
      <c r="AQ237" s="34">
        <f t="shared" si="69"/>
        <v>144.95514457606816</v>
      </c>
      <c r="AR237" s="34">
        <f t="shared" si="69"/>
        <v>144.96190063684514</v>
      </c>
      <c r="AS237" s="34">
        <f t="shared" si="69"/>
        <v>144.96865669762209</v>
      </c>
      <c r="AT237" s="34">
        <f t="shared" si="69"/>
        <v>144.97541275839907</v>
      </c>
    </row>
    <row r="238" spans="1:46" x14ac:dyDescent="0.75">
      <c r="A238" s="17">
        <f t="shared" si="57"/>
        <v>12</v>
      </c>
      <c r="B238" s="17">
        <f t="shared" si="64"/>
        <v>2035</v>
      </c>
      <c r="C238" s="29">
        <v>31</v>
      </c>
      <c r="D238" s="30">
        <v>49644</v>
      </c>
      <c r="E238" s="41">
        <f t="shared" si="68"/>
        <v>145.58516234522392</v>
      </c>
      <c r="G238" s="32">
        <f t="shared" si="61"/>
        <v>1.4000000000000614E-3</v>
      </c>
      <c r="H238" s="32">
        <f t="shared" si="67"/>
        <v>1.6929965585859474E-2</v>
      </c>
      <c r="I238" s="32">
        <f>AVERAGE(H227:H238)</f>
        <v>1.6929965585859567E-2</v>
      </c>
      <c r="J238" s="42">
        <v>1.4E-3</v>
      </c>
      <c r="L238" s="30">
        <f t="shared" si="62"/>
        <v>49553</v>
      </c>
      <c r="M238" s="30">
        <f t="shared" si="63"/>
        <v>49583</v>
      </c>
      <c r="N238" s="33">
        <f t="shared" si="59"/>
        <v>144.97541275839907</v>
      </c>
      <c r="O238" s="33">
        <f t="shared" si="59"/>
        <v>145.17837833626083</v>
      </c>
      <c r="P238" s="34">
        <f t="shared" si="70"/>
        <v>144.97541275839907</v>
      </c>
      <c r="Q238" s="34">
        <f t="shared" si="70"/>
        <v>144.98196003510429</v>
      </c>
      <c r="R238" s="34">
        <f t="shared" si="70"/>
        <v>144.98850731180951</v>
      </c>
      <c r="S238" s="34">
        <f t="shared" si="70"/>
        <v>144.99505458851473</v>
      </c>
      <c r="T238" s="34">
        <f t="shared" si="70"/>
        <v>145.00160186521995</v>
      </c>
      <c r="U238" s="34">
        <f t="shared" si="70"/>
        <v>145.00814914192517</v>
      </c>
      <c r="V238" s="34">
        <f t="shared" si="70"/>
        <v>145.01469641863039</v>
      </c>
      <c r="W238" s="34">
        <f t="shared" si="70"/>
        <v>145.02124369533561</v>
      </c>
      <c r="X238" s="34">
        <f t="shared" si="70"/>
        <v>145.0277909720408</v>
      </c>
      <c r="Y238" s="34">
        <f t="shared" si="70"/>
        <v>145.03433824874602</v>
      </c>
      <c r="Z238" s="34">
        <f t="shared" si="70"/>
        <v>145.04088552545124</v>
      </c>
      <c r="AA238" s="34">
        <f t="shared" si="70"/>
        <v>145.04743280215646</v>
      </c>
      <c r="AB238" s="34">
        <f t="shared" si="70"/>
        <v>145.05398007886168</v>
      </c>
      <c r="AC238" s="34">
        <f t="shared" si="70"/>
        <v>145.0605273555669</v>
      </c>
      <c r="AD238" s="34">
        <f t="shared" si="70"/>
        <v>145.06707463227212</v>
      </c>
      <c r="AE238" s="34">
        <f t="shared" si="70"/>
        <v>145.07362190897734</v>
      </c>
      <c r="AF238" s="34">
        <f t="shared" si="69"/>
        <v>145.08016918568256</v>
      </c>
      <c r="AG238" s="34">
        <f t="shared" si="69"/>
        <v>145.08671646238778</v>
      </c>
      <c r="AH238" s="34">
        <f t="shared" si="69"/>
        <v>145.093263739093</v>
      </c>
      <c r="AI238" s="34">
        <f t="shared" si="69"/>
        <v>145.09981101579822</v>
      </c>
      <c r="AJ238" s="34">
        <f t="shared" si="69"/>
        <v>145.10635829250344</v>
      </c>
      <c r="AK238" s="34">
        <f t="shared" si="69"/>
        <v>145.11290556920866</v>
      </c>
      <c r="AL238" s="34">
        <f t="shared" si="69"/>
        <v>145.11945284591388</v>
      </c>
      <c r="AM238" s="34">
        <f t="shared" si="69"/>
        <v>145.1260001226191</v>
      </c>
      <c r="AN238" s="34">
        <f t="shared" si="69"/>
        <v>145.1325473993243</v>
      </c>
      <c r="AO238" s="34">
        <f t="shared" si="69"/>
        <v>145.13909467602952</v>
      </c>
      <c r="AP238" s="34">
        <f t="shared" si="69"/>
        <v>145.14564195273474</v>
      </c>
      <c r="AQ238" s="34">
        <f t="shared" si="69"/>
        <v>145.15218922943995</v>
      </c>
      <c r="AR238" s="34">
        <f t="shared" si="69"/>
        <v>145.15873650614517</v>
      </c>
      <c r="AS238" s="34">
        <f t="shared" si="69"/>
        <v>145.16528378285039</v>
      </c>
      <c r="AT238" s="34">
        <f t="shared" si="69"/>
        <v>145.17183105955561</v>
      </c>
    </row>
    <row r="239" spans="1:46" x14ac:dyDescent="0.75">
      <c r="A239" s="17">
        <f t="shared" si="57"/>
        <v>1</v>
      </c>
      <c r="B239" s="23">
        <f t="shared" si="64"/>
        <v>2036</v>
      </c>
      <c r="C239" s="24">
        <v>31</v>
      </c>
      <c r="D239" s="30">
        <v>49675</v>
      </c>
      <c r="E239" s="27">
        <f t="shared" si="68"/>
        <v>145.78898157250725</v>
      </c>
      <c r="G239" s="35">
        <f t="shared" si="61"/>
        <v>1.4000000000001327E-3</v>
      </c>
      <c r="H239" s="35">
        <f t="shared" si="67"/>
        <v>1.6929965585859529E-2</v>
      </c>
      <c r="I239" s="35"/>
      <c r="J239" s="42">
        <v>1.4E-3</v>
      </c>
      <c r="L239" s="25">
        <f t="shared" si="62"/>
        <v>49583</v>
      </c>
      <c r="M239" s="25">
        <f t="shared" si="63"/>
        <v>49614</v>
      </c>
      <c r="N239" s="27">
        <f t="shared" si="59"/>
        <v>145.17837833626083</v>
      </c>
      <c r="O239" s="27">
        <f t="shared" si="59"/>
        <v>145.38162806593161</v>
      </c>
      <c r="P239" s="28">
        <f t="shared" si="70"/>
        <v>145.17837833626083</v>
      </c>
      <c r="Q239" s="28">
        <f t="shared" si="70"/>
        <v>145.18493477915345</v>
      </c>
      <c r="R239" s="28">
        <f t="shared" si="70"/>
        <v>145.19149122204604</v>
      </c>
      <c r="S239" s="28">
        <f t="shared" si="70"/>
        <v>145.19804766493866</v>
      </c>
      <c r="T239" s="28">
        <f t="shared" si="70"/>
        <v>145.20460410783124</v>
      </c>
      <c r="U239" s="28">
        <f t="shared" si="70"/>
        <v>145.21116055072386</v>
      </c>
      <c r="V239" s="28">
        <f t="shared" si="70"/>
        <v>145.21771699361648</v>
      </c>
      <c r="W239" s="28">
        <f t="shared" si="70"/>
        <v>145.22427343650907</v>
      </c>
      <c r="X239" s="28">
        <f t="shared" si="70"/>
        <v>145.23082987940168</v>
      </c>
      <c r="Y239" s="28">
        <f t="shared" si="70"/>
        <v>145.2373863222943</v>
      </c>
      <c r="Z239" s="28">
        <f t="shared" si="70"/>
        <v>145.24394276518689</v>
      </c>
      <c r="AA239" s="28">
        <f t="shared" si="70"/>
        <v>145.2504992080795</v>
      </c>
      <c r="AB239" s="28">
        <f t="shared" si="70"/>
        <v>145.25705565097209</v>
      </c>
      <c r="AC239" s="28">
        <f t="shared" si="70"/>
        <v>145.26361209386471</v>
      </c>
      <c r="AD239" s="28">
        <f t="shared" si="70"/>
        <v>145.27016853675732</v>
      </c>
      <c r="AE239" s="28">
        <f t="shared" si="70"/>
        <v>145.27672497964991</v>
      </c>
      <c r="AF239" s="28">
        <f t="shared" si="69"/>
        <v>145.28328142254253</v>
      </c>
      <c r="AG239" s="28">
        <f t="shared" si="69"/>
        <v>145.28983786543512</v>
      </c>
      <c r="AH239" s="28">
        <f t="shared" si="69"/>
        <v>145.29639430832773</v>
      </c>
      <c r="AI239" s="28">
        <f t="shared" si="69"/>
        <v>145.30295075122035</v>
      </c>
      <c r="AJ239" s="28">
        <f t="shared" si="69"/>
        <v>145.30950719411294</v>
      </c>
      <c r="AK239" s="28">
        <f t="shared" si="69"/>
        <v>145.31606363700556</v>
      </c>
      <c r="AL239" s="28">
        <f t="shared" si="69"/>
        <v>145.32262007989814</v>
      </c>
      <c r="AM239" s="28">
        <f t="shared" si="69"/>
        <v>145.32917652279076</v>
      </c>
      <c r="AN239" s="28">
        <f t="shared" si="69"/>
        <v>145.33573296568338</v>
      </c>
      <c r="AO239" s="28">
        <f t="shared" si="69"/>
        <v>145.34228940857597</v>
      </c>
      <c r="AP239" s="28">
        <f t="shared" si="69"/>
        <v>145.34884585146858</v>
      </c>
      <c r="AQ239" s="28">
        <f t="shared" si="69"/>
        <v>145.3554022943612</v>
      </c>
      <c r="AR239" s="28">
        <f t="shared" si="69"/>
        <v>145.36195873725379</v>
      </c>
      <c r="AS239" s="28">
        <f t="shared" si="69"/>
        <v>145.3685151801464</v>
      </c>
      <c r="AT239" s="28">
        <f t="shared" si="69"/>
        <v>145.37507162303899</v>
      </c>
    </row>
    <row r="240" spans="1:46" x14ac:dyDescent="0.75">
      <c r="A240" s="17">
        <f t="shared" si="57"/>
        <v>2</v>
      </c>
      <c r="B240" s="17">
        <f t="shared" si="64"/>
        <v>2036</v>
      </c>
      <c r="C240" s="29">
        <v>28</v>
      </c>
      <c r="D240" s="30">
        <v>49706</v>
      </c>
      <c r="E240" s="41">
        <f t="shared" si="68"/>
        <v>145.99308614670878</v>
      </c>
      <c r="G240" s="32">
        <f t="shared" si="61"/>
        <v>1.4000000000000869E-3</v>
      </c>
      <c r="H240" s="32">
        <f t="shared" si="67"/>
        <v>1.692996558585955E-2</v>
      </c>
      <c r="I240" s="32"/>
      <c r="J240" s="42">
        <v>1.4E-3</v>
      </c>
      <c r="L240" s="30">
        <f t="shared" si="62"/>
        <v>49614</v>
      </c>
      <c r="M240" s="30">
        <f t="shared" si="63"/>
        <v>49644</v>
      </c>
      <c r="N240" s="33">
        <f t="shared" si="59"/>
        <v>145.38162806593161</v>
      </c>
      <c r="O240" s="33">
        <f t="shared" si="59"/>
        <v>145.58516234522392</v>
      </c>
      <c r="P240" s="34">
        <f t="shared" si="70"/>
        <v>145.38162806593161</v>
      </c>
      <c r="Q240" s="34">
        <f t="shared" si="70"/>
        <v>145.38889714733492</v>
      </c>
      <c r="R240" s="34">
        <f t="shared" si="70"/>
        <v>145.3961662287382</v>
      </c>
      <c r="S240" s="34">
        <f t="shared" si="70"/>
        <v>145.4034353101415</v>
      </c>
      <c r="T240" s="34">
        <f t="shared" si="70"/>
        <v>145.41070439154478</v>
      </c>
      <c r="U240" s="34">
        <f t="shared" si="70"/>
        <v>145.41797347294809</v>
      </c>
      <c r="V240" s="34">
        <f t="shared" si="70"/>
        <v>145.4252425543514</v>
      </c>
      <c r="W240" s="34">
        <f t="shared" si="70"/>
        <v>145.43251163575468</v>
      </c>
      <c r="X240" s="34">
        <f t="shared" si="70"/>
        <v>145.43978071715799</v>
      </c>
      <c r="Y240" s="34">
        <f t="shared" si="70"/>
        <v>145.44704979856127</v>
      </c>
      <c r="Z240" s="34">
        <f t="shared" si="70"/>
        <v>145.45431887996457</v>
      </c>
      <c r="AA240" s="34">
        <f t="shared" si="70"/>
        <v>145.46158796136788</v>
      </c>
      <c r="AB240" s="34">
        <f t="shared" si="70"/>
        <v>145.46885704277116</v>
      </c>
      <c r="AC240" s="34">
        <f t="shared" si="70"/>
        <v>145.47612612417447</v>
      </c>
      <c r="AD240" s="34">
        <f t="shared" si="70"/>
        <v>145.48339520557778</v>
      </c>
      <c r="AE240" s="34">
        <f t="shared" si="70"/>
        <v>145.49066428698106</v>
      </c>
      <c r="AF240" s="34">
        <f t="shared" si="69"/>
        <v>145.49793336838437</v>
      </c>
      <c r="AG240" s="34">
        <f t="shared" si="69"/>
        <v>145.50520244978765</v>
      </c>
      <c r="AH240" s="34">
        <f t="shared" si="69"/>
        <v>145.51247153119095</v>
      </c>
      <c r="AI240" s="34">
        <f t="shared" si="69"/>
        <v>145.51974061259426</v>
      </c>
      <c r="AJ240" s="34">
        <f t="shared" si="69"/>
        <v>145.52700969399754</v>
      </c>
      <c r="AK240" s="34">
        <f t="shared" si="69"/>
        <v>145.53427877540085</v>
      </c>
      <c r="AL240" s="34">
        <f t="shared" si="69"/>
        <v>145.54154785680413</v>
      </c>
      <c r="AM240" s="34">
        <f t="shared" si="69"/>
        <v>145.54881693820744</v>
      </c>
      <c r="AN240" s="34">
        <f t="shared" si="69"/>
        <v>145.55608601961075</v>
      </c>
      <c r="AO240" s="34">
        <f t="shared" si="69"/>
        <v>145.56335510101403</v>
      </c>
      <c r="AP240" s="34">
        <f t="shared" si="69"/>
        <v>145.57062418241733</v>
      </c>
      <c r="AQ240" s="34">
        <f t="shared" si="69"/>
        <v>145.57789326382061</v>
      </c>
      <c r="AR240" s="34">
        <f t="shared" si="69"/>
        <v>145.58516234522392</v>
      </c>
      <c r="AS240" s="34">
        <f t="shared" si="69"/>
        <v>145.59243142662723</v>
      </c>
      <c r="AT240" s="34">
        <f t="shared" si="69"/>
        <v>145.59970050803051</v>
      </c>
    </row>
    <row r="241" spans="1:46" x14ac:dyDescent="0.75">
      <c r="A241" s="17">
        <f t="shared" si="57"/>
        <v>3</v>
      </c>
      <c r="B241" s="17">
        <f t="shared" si="64"/>
        <v>2036</v>
      </c>
      <c r="C241" s="29">
        <v>31</v>
      </c>
      <c r="D241" s="30">
        <v>49735</v>
      </c>
      <c r="E241" s="41">
        <f t="shared" si="68"/>
        <v>146.19747646731417</v>
      </c>
      <c r="G241" s="32">
        <f t="shared" si="61"/>
        <v>1.4000000000000412E-3</v>
      </c>
      <c r="H241" s="32">
        <f t="shared" si="67"/>
        <v>1.6929965585859515E-2</v>
      </c>
      <c r="I241" s="32"/>
      <c r="J241" s="42">
        <v>1.4E-3</v>
      </c>
      <c r="L241" s="30">
        <f t="shared" si="62"/>
        <v>49644</v>
      </c>
      <c r="M241" s="30">
        <f t="shared" si="63"/>
        <v>49675</v>
      </c>
      <c r="N241" s="33">
        <f t="shared" si="59"/>
        <v>145.58516234522392</v>
      </c>
      <c r="O241" s="33">
        <f t="shared" si="59"/>
        <v>145.78898157250725</v>
      </c>
      <c r="P241" s="34">
        <f t="shared" si="70"/>
        <v>145.58516234522392</v>
      </c>
      <c r="Q241" s="34">
        <f t="shared" si="70"/>
        <v>145.59173715900727</v>
      </c>
      <c r="R241" s="34">
        <f t="shared" si="70"/>
        <v>145.59831197279058</v>
      </c>
      <c r="S241" s="34">
        <f t="shared" si="70"/>
        <v>145.60488678657393</v>
      </c>
      <c r="T241" s="34">
        <f t="shared" si="70"/>
        <v>145.61146160035725</v>
      </c>
      <c r="U241" s="34">
        <f t="shared" si="70"/>
        <v>145.61803641414059</v>
      </c>
      <c r="V241" s="34">
        <f t="shared" si="70"/>
        <v>145.62461122792391</v>
      </c>
      <c r="W241" s="34">
        <f t="shared" si="70"/>
        <v>145.63118604170725</v>
      </c>
      <c r="X241" s="34">
        <f t="shared" si="70"/>
        <v>145.6377608554906</v>
      </c>
      <c r="Y241" s="34">
        <f t="shared" si="70"/>
        <v>145.64433566927391</v>
      </c>
      <c r="Z241" s="34">
        <f t="shared" si="70"/>
        <v>145.65091048305726</v>
      </c>
      <c r="AA241" s="34">
        <f t="shared" si="70"/>
        <v>145.65748529684058</v>
      </c>
      <c r="AB241" s="34">
        <f t="shared" si="70"/>
        <v>145.66406011062392</v>
      </c>
      <c r="AC241" s="34">
        <f t="shared" si="70"/>
        <v>145.67063492440727</v>
      </c>
      <c r="AD241" s="34">
        <f t="shared" si="70"/>
        <v>145.67720973819058</v>
      </c>
      <c r="AE241" s="34">
        <f t="shared" si="70"/>
        <v>145.68378455197393</v>
      </c>
      <c r="AF241" s="34">
        <f t="shared" si="69"/>
        <v>145.69035936575725</v>
      </c>
      <c r="AG241" s="34">
        <f t="shared" si="69"/>
        <v>145.69693417954059</v>
      </c>
      <c r="AH241" s="34">
        <f t="shared" si="69"/>
        <v>145.70350899332391</v>
      </c>
      <c r="AI241" s="34">
        <f t="shared" si="69"/>
        <v>145.71008380710725</v>
      </c>
      <c r="AJ241" s="34">
        <f t="shared" si="69"/>
        <v>145.7166586208906</v>
      </c>
      <c r="AK241" s="34">
        <f t="shared" si="69"/>
        <v>145.72323343467392</v>
      </c>
      <c r="AL241" s="34">
        <f t="shared" si="69"/>
        <v>145.72980824845726</v>
      </c>
      <c r="AM241" s="34">
        <f t="shared" si="69"/>
        <v>145.73638306224058</v>
      </c>
      <c r="AN241" s="34">
        <f t="shared" si="69"/>
        <v>145.74295787602392</v>
      </c>
      <c r="AO241" s="34">
        <f t="shared" si="69"/>
        <v>145.74953268980727</v>
      </c>
      <c r="AP241" s="34">
        <f t="shared" si="69"/>
        <v>145.75610750359058</v>
      </c>
      <c r="AQ241" s="34">
        <f t="shared" si="69"/>
        <v>145.76268231737393</v>
      </c>
      <c r="AR241" s="34">
        <f t="shared" si="69"/>
        <v>145.76925713115725</v>
      </c>
      <c r="AS241" s="34">
        <f t="shared" si="69"/>
        <v>145.77583194494059</v>
      </c>
      <c r="AT241" s="34">
        <f t="shared" si="69"/>
        <v>145.78240675872391</v>
      </c>
    </row>
    <row r="242" spans="1:46" x14ac:dyDescent="0.75">
      <c r="A242" s="17">
        <f t="shared" si="57"/>
        <v>4</v>
      </c>
      <c r="B242" s="17">
        <f t="shared" si="64"/>
        <v>2036</v>
      </c>
      <c r="C242" s="29">
        <v>30</v>
      </c>
      <c r="D242" s="30">
        <v>49766</v>
      </c>
      <c r="E242" s="41">
        <f t="shared" si="68"/>
        <v>146.40215293436842</v>
      </c>
      <c r="G242" s="32">
        <f t="shared" si="61"/>
        <v>1.4000000000000119E-3</v>
      </c>
      <c r="H242" s="32">
        <f t="shared" si="67"/>
        <v>1.6929965585859484E-2</v>
      </c>
      <c r="I242" s="32"/>
      <c r="J242" s="42">
        <v>1.4E-3</v>
      </c>
      <c r="L242" s="30">
        <f t="shared" si="62"/>
        <v>49675</v>
      </c>
      <c r="M242" s="30">
        <f t="shared" si="63"/>
        <v>49706</v>
      </c>
      <c r="N242" s="33">
        <f t="shared" si="59"/>
        <v>145.78898157250725</v>
      </c>
      <c r="O242" s="33">
        <f t="shared" si="59"/>
        <v>145.99308614670878</v>
      </c>
      <c r="P242" s="34">
        <f t="shared" si="70"/>
        <v>145.78898157250725</v>
      </c>
      <c r="Q242" s="34">
        <f t="shared" si="70"/>
        <v>145.79578505831398</v>
      </c>
      <c r="R242" s="34">
        <f t="shared" si="70"/>
        <v>145.80258854412068</v>
      </c>
      <c r="S242" s="34">
        <f t="shared" si="70"/>
        <v>145.80939202992741</v>
      </c>
      <c r="T242" s="34">
        <f t="shared" si="70"/>
        <v>145.81619551573414</v>
      </c>
      <c r="U242" s="34">
        <f t="shared" si="70"/>
        <v>145.82299900154084</v>
      </c>
      <c r="V242" s="34">
        <f t="shared" si="70"/>
        <v>145.82980248734756</v>
      </c>
      <c r="W242" s="34">
        <f t="shared" si="70"/>
        <v>145.83660597315426</v>
      </c>
      <c r="X242" s="34">
        <f t="shared" si="70"/>
        <v>145.84340945896099</v>
      </c>
      <c r="Y242" s="34">
        <f t="shared" si="70"/>
        <v>145.85021294476772</v>
      </c>
      <c r="Z242" s="34">
        <f t="shared" si="70"/>
        <v>145.85701643057442</v>
      </c>
      <c r="AA242" s="34">
        <f t="shared" si="70"/>
        <v>145.86381991638115</v>
      </c>
      <c r="AB242" s="34">
        <f t="shared" si="70"/>
        <v>145.87062340218787</v>
      </c>
      <c r="AC242" s="34">
        <f t="shared" si="70"/>
        <v>145.87742688799457</v>
      </c>
      <c r="AD242" s="34">
        <f t="shared" si="70"/>
        <v>145.8842303738013</v>
      </c>
      <c r="AE242" s="34">
        <f t="shared" si="70"/>
        <v>145.891033859608</v>
      </c>
      <c r="AF242" s="34">
        <f t="shared" si="69"/>
        <v>145.89783734541473</v>
      </c>
      <c r="AG242" s="34">
        <f t="shared" si="69"/>
        <v>145.90464083122146</v>
      </c>
      <c r="AH242" s="34">
        <f t="shared" si="69"/>
        <v>145.91144431702816</v>
      </c>
      <c r="AI242" s="34">
        <f t="shared" si="69"/>
        <v>145.91824780283488</v>
      </c>
      <c r="AJ242" s="34">
        <f t="shared" si="69"/>
        <v>145.92505128864161</v>
      </c>
      <c r="AK242" s="34">
        <f t="shared" si="69"/>
        <v>145.93185477444831</v>
      </c>
      <c r="AL242" s="34">
        <f t="shared" si="69"/>
        <v>145.93865826025504</v>
      </c>
      <c r="AM242" s="34">
        <f t="shared" si="69"/>
        <v>145.94546174606177</v>
      </c>
      <c r="AN242" s="34">
        <f t="shared" si="69"/>
        <v>145.95226523186847</v>
      </c>
      <c r="AO242" s="34">
        <f t="shared" si="69"/>
        <v>145.95906871767519</v>
      </c>
      <c r="AP242" s="34">
        <f t="shared" si="69"/>
        <v>145.96587220348189</v>
      </c>
      <c r="AQ242" s="34">
        <f t="shared" si="69"/>
        <v>145.97267568928862</v>
      </c>
      <c r="AR242" s="34">
        <f t="shared" si="69"/>
        <v>145.97947917509535</v>
      </c>
      <c r="AS242" s="34">
        <f t="shared" si="69"/>
        <v>145.98628266090205</v>
      </c>
      <c r="AT242" s="34">
        <f t="shared" si="69"/>
        <v>145.99308614670878</v>
      </c>
    </row>
    <row r="243" spans="1:46" x14ac:dyDescent="0.75">
      <c r="A243" s="17">
        <f t="shared" si="57"/>
        <v>5</v>
      </c>
      <c r="B243" s="17">
        <f t="shared" si="64"/>
        <v>2036</v>
      </c>
      <c r="C243" s="29">
        <v>31</v>
      </c>
      <c r="D243" s="30">
        <v>49796</v>
      </c>
      <c r="E243" s="41">
        <f t="shared" si="68"/>
        <v>146.60711594847655</v>
      </c>
      <c r="G243" s="32">
        <f t="shared" si="61"/>
        <v>1.4000000000001032E-3</v>
      </c>
      <c r="H243" s="32">
        <f t="shared" si="67"/>
        <v>1.6929965585859505E-2</v>
      </c>
      <c r="I243" s="32"/>
      <c r="J243" s="42">
        <v>1.4E-3</v>
      </c>
      <c r="L243" s="30">
        <f t="shared" si="62"/>
        <v>49706</v>
      </c>
      <c r="M243" s="30">
        <f t="shared" si="63"/>
        <v>49735</v>
      </c>
      <c r="N243" s="33">
        <f t="shared" si="59"/>
        <v>145.99308614670878</v>
      </c>
      <c r="O243" s="33">
        <f t="shared" si="59"/>
        <v>146.19747646731417</v>
      </c>
      <c r="P243" s="34">
        <f t="shared" si="70"/>
        <v>145.99308614670878</v>
      </c>
      <c r="Q243" s="34">
        <f t="shared" si="70"/>
        <v>145.99967938285735</v>
      </c>
      <c r="R243" s="34">
        <f t="shared" si="70"/>
        <v>146.0062726190059</v>
      </c>
      <c r="S243" s="34">
        <f t="shared" si="70"/>
        <v>146.01286585515447</v>
      </c>
      <c r="T243" s="34">
        <f t="shared" si="70"/>
        <v>146.01945909130302</v>
      </c>
      <c r="U243" s="34">
        <f t="shared" si="70"/>
        <v>146.02605232745159</v>
      </c>
      <c r="V243" s="34">
        <f t="shared" si="70"/>
        <v>146.03264556360014</v>
      </c>
      <c r="W243" s="34">
        <f t="shared" si="70"/>
        <v>146.03923879974872</v>
      </c>
      <c r="X243" s="34">
        <f t="shared" si="70"/>
        <v>146.04583203589726</v>
      </c>
      <c r="Y243" s="34">
        <f t="shared" si="70"/>
        <v>146.05242527204584</v>
      </c>
      <c r="Z243" s="34">
        <f t="shared" si="70"/>
        <v>146.05901850819438</v>
      </c>
      <c r="AA243" s="34">
        <f t="shared" si="70"/>
        <v>146.06561174434296</v>
      </c>
      <c r="AB243" s="34">
        <f t="shared" si="70"/>
        <v>146.07220498049151</v>
      </c>
      <c r="AC243" s="34">
        <f t="shared" si="70"/>
        <v>146.07879821664008</v>
      </c>
      <c r="AD243" s="34">
        <f t="shared" si="70"/>
        <v>146.08539145278863</v>
      </c>
      <c r="AE243" s="34">
        <f t="shared" si="70"/>
        <v>146.0919846889372</v>
      </c>
      <c r="AF243" s="34">
        <f t="shared" si="69"/>
        <v>146.09857792508575</v>
      </c>
      <c r="AG243" s="34">
        <f t="shared" si="69"/>
        <v>146.10517116123432</v>
      </c>
      <c r="AH243" s="34">
        <f t="shared" si="69"/>
        <v>146.11176439738287</v>
      </c>
      <c r="AI243" s="34">
        <f t="shared" si="69"/>
        <v>146.11835763353145</v>
      </c>
      <c r="AJ243" s="34">
        <f t="shared" si="69"/>
        <v>146.12495086967999</v>
      </c>
      <c r="AK243" s="34">
        <f t="shared" si="69"/>
        <v>146.13154410582857</v>
      </c>
      <c r="AL243" s="34">
        <f t="shared" si="69"/>
        <v>146.13813734197711</v>
      </c>
      <c r="AM243" s="34">
        <f t="shared" si="69"/>
        <v>146.14473057812569</v>
      </c>
      <c r="AN243" s="34">
        <f t="shared" si="69"/>
        <v>146.15132381427424</v>
      </c>
      <c r="AO243" s="34">
        <f t="shared" si="69"/>
        <v>146.15791705042281</v>
      </c>
      <c r="AP243" s="34">
        <f t="shared" si="69"/>
        <v>146.16451028657136</v>
      </c>
      <c r="AQ243" s="34">
        <f t="shared" si="69"/>
        <v>146.17110352271993</v>
      </c>
      <c r="AR243" s="34">
        <f t="shared" si="69"/>
        <v>146.17769675886848</v>
      </c>
      <c r="AS243" s="34">
        <f t="shared" si="69"/>
        <v>146.18428999501705</v>
      </c>
      <c r="AT243" s="34">
        <f t="shared" si="69"/>
        <v>146.1908832311656</v>
      </c>
    </row>
    <row r="244" spans="1:46" x14ac:dyDescent="0.75">
      <c r="A244" s="17">
        <f t="shared" si="57"/>
        <v>6</v>
      </c>
      <c r="B244" s="17">
        <f t="shared" si="64"/>
        <v>2036</v>
      </c>
      <c r="C244" s="29">
        <v>30</v>
      </c>
      <c r="D244" s="30">
        <v>49827</v>
      </c>
      <c r="E244" s="41">
        <f t="shared" si="68"/>
        <v>146.81236591080443</v>
      </c>
      <c r="G244" s="32">
        <f t="shared" si="61"/>
        <v>1.4000000000001108E-3</v>
      </c>
      <c r="H244" s="32">
        <f t="shared" si="67"/>
        <v>1.6929965585859515E-2</v>
      </c>
      <c r="I244" s="32"/>
      <c r="J244" s="42">
        <v>1.4E-3</v>
      </c>
      <c r="L244" s="30">
        <f t="shared" si="62"/>
        <v>49735</v>
      </c>
      <c r="M244" s="30">
        <f t="shared" si="63"/>
        <v>49766</v>
      </c>
      <c r="N244" s="33">
        <f t="shared" si="59"/>
        <v>146.19747646731417</v>
      </c>
      <c r="O244" s="33">
        <f t="shared" si="59"/>
        <v>146.40215293436842</v>
      </c>
      <c r="P244" s="34">
        <f t="shared" si="70"/>
        <v>146.19747646731417</v>
      </c>
      <c r="Q244" s="34">
        <f t="shared" si="70"/>
        <v>146.20429901621597</v>
      </c>
      <c r="R244" s="34">
        <f t="shared" si="70"/>
        <v>146.21112156511779</v>
      </c>
      <c r="S244" s="34">
        <f t="shared" si="70"/>
        <v>146.21794411401959</v>
      </c>
      <c r="T244" s="34">
        <f t="shared" si="70"/>
        <v>146.22476666292141</v>
      </c>
      <c r="U244" s="34">
        <f t="shared" si="70"/>
        <v>146.23158921182321</v>
      </c>
      <c r="V244" s="34">
        <f t="shared" si="70"/>
        <v>146.23841176072503</v>
      </c>
      <c r="W244" s="34">
        <f t="shared" si="70"/>
        <v>146.24523430962682</v>
      </c>
      <c r="X244" s="34">
        <f t="shared" si="70"/>
        <v>146.25205685852865</v>
      </c>
      <c r="Y244" s="34">
        <f t="shared" si="70"/>
        <v>146.25887940743044</v>
      </c>
      <c r="Z244" s="34">
        <f t="shared" si="70"/>
        <v>146.26570195633226</v>
      </c>
      <c r="AA244" s="34">
        <f t="shared" si="70"/>
        <v>146.27252450523406</v>
      </c>
      <c r="AB244" s="34">
        <f t="shared" si="70"/>
        <v>146.27934705413588</v>
      </c>
      <c r="AC244" s="34">
        <f t="shared" si="70"/>
        <v>146.28616960303768</v>
      </c>
      <c r="AD244" s="34">
        <f t="shared" si="70"/>
        <v>146.2929921519395</v>
      </c>
      <c r="AE244" s="34">
        <f t="shared" si="70"/>
        <v>146.2998147008413</v>
      </c>
      <c r="AF244" s="34">
        <f t="shared" si="69"/>
        <v>146.30663724974309</v>
      </c>
      <c r="AG244" s="34">
        <f t="shared" si="69"/>
        <v>146.31345979864491</v>
      </c>
      <c r="AH244" s="34">
        <f t="shared" si="69"/>
        <v>146.32028234754671</v>
      </c>
      <c r="AI244" s="34">
        <f t="shared" si="69"/>
        <v>146.32710489644853</v>
      </c>
      <c r="AJ244" s="34">
        <f t="shared" si="69"/>
        <v>146.33392744535033</v>
      </c>
      <c r="AK244" s="34">
        <f t="shared" si="69"/>
        <v>146.34074999425215</v>
      </c>
      <c r="AL244" s="34">
        <f t="shared" si="69"/>
        <v>146.34757254315394</v>
      </c>
      <c r="AM244" s="34">
        <f t="shared" si="69"/>
        <v>146.35439509205577</v>
      </c>
      <c r="AN244" s="34">
        <f t="shared" si="69"/>
        <v>146.36121764095756</v>
      </c>
      <c r="AO244" s="34">
        <f t="shared" si="69"/>
        <v>146.36804018985939</v>
      </c>
      <c r="AP244" s="34">
        <f t="shared" si="69"/>
        <v>146.37486273876118</v>
      </c>
      <c r="AQ244" s="34">
        <f t="shared" si="69"/>
        <v>146.381685287663</v>
      </c>
      <c r="AR244" s="34">
        <f t="shared" si="69"/>
        <v>146.3885078365648</v>
      </c>
      <c r="AS244" s="34">
        <f t="shared" si="69"/>
        <v>146.39533038546662</v>
      </c>
      <c r="AT244" s="34">
        <f t="shared" si="69"/>
        <v>146.40215293436842</v>
      </c>
    </row>
    <row r="245" spans="1:46" x14ac:dyDescent="0.75">
      <c r="A245" s="17">
        <f t="shared" si="57"/>
        <v>7</v>
      </c>
      <c r="B245" s="17">
        <f t="shared" si="64"/>
        <v>2036</v>
      </c>
      <c r="C245" s="29">
        <v>31</v>
      </c>
      <c r="D245" s="30">
        <v>49857</v>
      </c>
      <c r="E245" s="41">
        <f t="shared" si="68"/>
        <v>147.01790322307957</v>
      </c>
      <c r="G245" s="32">
        <f t="shared" si="61"/>
        <v>1.4000000000000973E-3</v>
      </c>
      <c r="H245" s="32">
        <f t="shared" si="67"/>
        <v>1.6929965585859463E-2</v>
      </c>
      <c r="I245" s="32"/>
      <c r="J245" s="42">
        <v>1.4E-3</v>
      </c>
      <c r="L245" s="30">
        <f t="shared" si="62"/>
        <v>49766</v>
      </c>
      <c r="M245" s="30">
        <f t="shared" si="63"/>
        <v>49796</v>
      </c>
      <c r="N245" s="33">
        <f t="shared" si="59"/>
        <v>146.40215293436842</v>
      </c>
      <c r="O245" s="33">
        <f t="shared" si="59"/>
        <v>146.60711594847655</v>
      </c>
      <c r="P245" s="34">
        <f t="shared" si="70"/>
        <v>146.40215293436842</v>
      </c>
      <c r="Q245" s="34">
        <f t="shared" si="70"/>
        <v>146.40876464450093</v>
      </c>
      <c r="R245" s="34">
        <f t="shared" si="70"/>
        <v>146.41537635463345</v>
      </c>
      <c r="S245" s="34">
        <f t="shared" si="70"/>
        <v>146.42198806476597</v>
      </c>
      <c r="T245" s="34">
        <f t="shared" si="70"/>
        <v>146.42859977489849</v>
      </c>
      <c r="U245" s="34">
        <f t="shared" si="70"/>
        <v>146.435211485031</v>
      </c>
      <c r="V245" s="34">
        <f t="shared" si="70"/>
        <v>146.44182319516355</v>
      </c>
      <c r="W245" s="34">
        <f t="shared" si="70"/>
        <v>146.44843490529607</v>
      </c>
      <c r="X245" s="34">
        <f t="shared" si="70"/>
        <v>146.45504661542859</v>
      </c>
      <c r="Y245" s="34">
        <f t="shared" si="70"/>
        <v>146.4616583255611</v>
      </c>
      <c r="Z245" s="34">
        <f t="shared" si="70"/>
        <v>146.46827003569362</v>
      </c>
      <c r="AA245" s="34">
        <f t="shared" si="70"/>
        <v>146.47488174582614</v>
      </c>
      <c r="AB245" s="34">
        <f t="shared" si="70"/>
        <v>146.48149345595866</v>
      </c>
      <c r="AC245" s="34">
        <f t="shared" si="70"/>
        <v>146.48810516609117</v>
      </c>
      <c r="AD245" s="34">
        <f t="shared" si="70"/>
        <v>146.49471687622369</v>
      </c>
      <c r="AE245" s="34">
        <f t="shared" si="70"/>
        <v>146.50132858635621</v>
      </c>
      <c r="AF245" s="34">
        <f t="shared" si="69"/>
        <v>146.50794029648875</v>
      </c>
      <c r="AG245" s="34">
        <f t="shared" si="69"/>
        <v>146.51455200662127</v>
      </c>
      <c r="AH245" s="34">
        <f t="shared" si="69"/>
        <v>146.52116371675379</v>
      </c>
      <c r="AI245" s="34">
        <f t="shared" si="69"/>
        <v>146.52777542688631</v>
      </c>
      <c r="AJ245" s="34">
        <f t="shared" si="69"/>
        <v>146.53438713701883</v>
      </c>
      <c r="AK245" s="34">
        <f t="shared" si="69"/>
        <v>146.54099884715134</v>
      </c>
      <c r="AL245" s="34">
        <f t="shared" si="69"/>
        <v>146.54761055728386</v>
      </c>
      <c r="AM245" s="34">
        <f t="shared" si="69"/>
        <v>146.55422226741638</v>
      </c>
      <c r="AN245" s="34">
        <f t="shared" si="69"/>
        <v>146.5608339775489</v>
      </c>
      <c r="AO245" s="34">
        <f t="shared" si="69"/>
        <v>146.56744568768141</v>
      </c>
      <c r="AP245" s="34">
        <f t="shared" si="69"/>
        <v>146.57405739781396</v>
      </c>
      <c r="AQ245" s="34">
        <f t="shared" si="69"/>
        <v>146.58066910794648</v>
      </c>
      <c r="AR245" s="34">
        <f t="shared" si="69"/>
        <v>146.58728081807899</v>
      </c>
      <c r="AS245" s="34">
        <f t="shared" si="69"/>
        <v>146.59389252821151</v>
      </c>
      <c r="AT245" s="34">
        <f t="shared" si="69"/>
        <v>146.60050423834403</v>
      </c>
    </row>
    <row r="246" spans="1:46" x14ac:dyDescent="0.75">
      <c r="A246" s="17">
        <f t="shared" si="57"/>
        <v>8</v>
      </c>
      <c r="B246" s="17">
        <f t="shared" si="64"/>
        <v>2036</v>
      </c>
      <c r="C246" s="29">
        <v>31</v>
      </c>
      <c r="D246" s="30">
        <v>49888</v>
      </c>
      <c r="E246" s="41">
        <f t="shared" si="68"/>
        <v>147.22372828759188</v>
      </c>
      <c r="G246" s="32">
        <f t="shared" si="61"/>
        <v>1.3999999999999972E-3</v>
      </c>
      <c r="H246" s="32">
        <f t="shared" si="67"/>
        <v>1.6929965585859418E-2</v>
      </c>
      <c r="I246" s="32"/>
      <c r="J246" s="42">
        <v>1.4E-3</v>
      </c>
      <c r="L246" s="30">
        <f t="shared" si="62"/>
        <v>49796</v>
      </c>
      <c r="M246" s="30">
        <f t="shared" si="63"/>
        <v>49827</v>
      </c>
      <c r="N246" s="33">
        <f t="shared" si="59"/>
        <v>146.60711594847655</v>
      </c>
      <c r="O246" s="33">
        <f t="shared" si="59"/>
        <v>146.81236591080443</v>
      </c>
      <c r="P246" s="34">
        <f t="shared" si="70"/>
        <v>146.60711594847655</v>
      </c>
      <c r="Q246" s="34">
        <f t="shared" si="70"/>
        <v>146.61373691500324</v>
      </c>
      <c r="R246" s="34">
        <f t="shared" si="70"/>
        <v>146.62035788152997</v>
      </c>
      <c r="S246" s="34">
        <f t="shared" si="70"/>
        <v>146.62697884805667</v>
      </c>
      <c r="T246" s="34">
        <f t="shared" si="70"/>
        <v>146.63359981458336</v>
      </c>
      <c r="U246" s="34">
        <f t="shared" si="70"/>
        <v>146.64022078111009</v>
      </c>
      <c r="V246" s="34">
        <f t="shared" si="70"/>
        <v>146.64684174763678</v>
      </c>
      <c r="W246" s="34">
        <f t="shared" si="70"/>
        <v>146.65346271416348</v>
      </c>
      <c r="X246" s="34">
        <f t="shared" si="70"/>
        <v>146.66008368069021</v>
      </c>
      <c r="Y246" s="34">
        <f t="shared" si="70"/>
        <v>146.6667046472169</v>
      </c>
      <c r="Z246" s="34">
        <f t="shared" si="70"/>
        <v>146.6733256137436</v>
      </c>
      <c r="AA246" s="34">
        <f t="shared" si="70"/>
        <v>146.67994658027033</v>
      </c>
      <c r="AB246" s="34">
        <f t="shared" si="70"/>
        <v>146.68656754679702</v>
      </c>
      <c r="AC246" s="34">
        <f t="shared" si="70"/>
        <v>146.69318851332372</v>
      </c>
      <c r="AD246" s="34">
        <f t="shared" si="70"/>
        <v>146.69980947985044</v>
      </c>
      <c r="AE246" s="34">
        <f t="shared" si="70"/>
        <v>146.70643044637714</v>
      </c>
      <c r="AF246" s="34">
        <f t="shared" si="69"/>
        <v>146.71305141290384</v>
      </c>
      <c r="AG246" s="34">
        <f t="shared" si="69"/>
        <v>146.71967237943053</v>
      </c>
      <c r="AH246" s="34">
        <f t="shared" si="69"/>
        <v>146.72629334595726</v>
      </c>
      <c r="AI246" s="34">
        <f t="shared" si="69"/>
        <v>146.73291431248396</v>
      </c>
      <c r="AJ246" s="34">
        <f t="shared" si="69"/>
        <v>146.73953527901065</v>
      </c>
      <c r="AK246" s="34">
        <f t="shared" si="69"/>
        <v>146.74615624553738</v>
      </c>
      <c r="AL246" s="34">
        <f t="shared" si="69"/>
        <v>146.75277721206407</v>
      </c>
      <c r="AM246" s="34">
        <f t="shared" si="69"/>
        <v>146.75939817859077</v>
      </c>
      <c r="AN246" s="34">
        <f t="shared" si="69"/>
        <v>146.7660191451175</v>
      </c>
      <c r="AO246" s="34">
        <f t="shared" si="69"/>
        <v>146.77264011164419</v>
      </c>
      <c r="AP246" s="34">
        <f t="shared" si="69"/>
        <v>146.77926107817089</v>
      </c>
      <c r="AQ246" s="34">
        <f t="shared" si="69"/>
        <v>146.78588204469762</v>
      </c>
      <c r="AR246" s="34">
        <f t="shared" si="69"/>
        <v>146.79250301122431</v>
      </c>
      <c r="AS246" s="34">
        <f t="shared" si="69"/>
        <v>146.79912397775101</v>
      </c>
      <c r="AT246" s="34">
        <f t="shared" si="69"/>
        <v>146.80574494427773</v>
      </c>
    </row>
    <row r="247" spans="1:46" x14ac:dyDescent="0.75">
      <c r="A247" s="17">
        <f t="shared" si="57"/>
        <v>9</v>
      </c>
      <c r="B247" s="17">
        <f t="shared" si="64"/>
        <v>2036</v>
      </c>
      <c r="C247" s="29">
        <v>30</v>
      </c>
      <c r="D247" s="30">
        <v>49919</v>
      </c>
      <c r="E247" s="41">
        <f t="shared" si="68"/>
        <v>147.42984150719451</v>
      </c>
      <c r="G247" s="32">
        <f t="shared" si="61"/>
        <v>1.3999999999999946E-3</v>
      </c>
      <c r="H247" s="32">
        <f t="shared" si="67"/>
        <v>1.6929965585859252E-2</v>
      </c>
      <c r="I247" s="32"/>
      <c r="J247" s="42">
        <v>1.4E-3</v>
      </c>
      <c r="L247" s="30">
        <f t="shared" si="62"/>
        <v>49827</v>
      </c>
      <c r="M247" s="30">
        <f t="shared" si="63"/>
        <v>49857</v>
      </c>
      <c r="N247" s="33">
        <f t="shared" si="59"/>
        <v>146.81236591080443</v>
      </c>
      <c r="O247" s="33">
        <f t="shared" si="59"/>
        <v>147.01790322307957</v>
      </c>
      <c r="P247" s="34">
        <f t="shared" si="70"/>
        <v>146.81236591080443</v>
      </c>
      <c r="Q247" s="34">
        <f t="shared" si="70"/>
        <v>146.81921715454695</v>
      </c>
      <c r="R247" s="34">
        <f t="shared" si="70"/>
        <v>146.82606839828944</v>
      </c>
      <c r="S247" s="34">
        <f t="shared" si="70"/>
        <v>146.83291964203195</v>
      </c>
      <c r="T247" s="34">
        <f t="shared" si="70"/>
        <v>146.83977088577444</v>
      </c>
      <c r="U247" s="34">
        <f t="shared" si="70"/>
        <v>146.84662212951696</v>
      </c>
      <c r="V247" s="34">
        <f t="shared" si="70"/>
        <v>146.85347337325945</v>
      </c>
      <c r="W247" s="34">
        <f t="shared" si="70"/>
        <v>146.86032461700196</v>
      </c>
      <c r="X247" s="34">
        <f t="shared" si="70"/>
        <v>146.86717586074448</v>
      </c>
      <c r="Y247" s="34">
        <f t="shared" si="70"/>
        <v>146.87402710448697</v>
      </c>
      <c r="Z247" s="34">
        <f t="shared" si="70"/>
        <v>146.88087834822949</v>
      </c>
      <c r="AA247" s="34">
        <f t="shared" si="70"/>
        <v>146.88772959197198</v>
      </c>
      <c r="AB247" s="34">
        <f t="shared" si="70"/>
        <v>146.89458083571449</v>
      </c>
      <c r="AC247" s="34">
        <f t="shared" si="70"/>
        <v>146.90143207945698</v>
      </c>
      <c r="AD247" s="34">
        <f t="shared" si="70"/>
        <v>146.9082833231995</v>
      </c>
      <c r="AE247" s="34">
        <f t="shared" si="70"/>
        <v>146.91513456694202</v>
      </c>
      <c r="AF247" s="34">
        <f t="shared" si="69"/>
        <v>146.9219858106845</v>
      </c>
      <c r="AG247" s="34">
        <f t="shared" si="69"/>
        <v>146.92883705442702</v>
      </c>
      <c r="AH247" s="34">
        <f t="shared" si="69"/>
        <v>146.93568829816951</v>
      </c>
      <c r="AI247" s="34">
        <f t="shared" si="69"/>
        <v>146.94253954191203</v>
      </c>
      <c r="AJ247" s="34">
        <f t="shared" si="69"/>
        <v>146.94939078565451</v>
      </c>
      <c r="AK247" s="34">
        <f t="shared" si="69"/>
        <v>146.95624202939703</v>
      </c>
      <c r="AL247" s="34">
        <f t="shared" si="69"/>
        <v>146.96309327313952</v>
      </c>
      <c r="AM247" s="34">
        <f t="shared" si="69"/>
        <v>146.96994451688204</v>
      </c>
      <c r="AN247" s="34">
        <f t="shared" si="69"/>
        <v>146.97679576062455</v>
      </c>
      <c r="AO247" s="34">
        <f t="shared" si="69"/>
        <v>146.98364700436704</v>
      </c>
      <c r="AP247" s="34">
        <f t="shared" si="69"/>
        <v>146.99049824810956</v>
      </c>
      <c r="AQ247" s="34">
        <f t="shared" si="69"/>
        <v>146.99734949185205</v>
      </c>
      <c r="AR247" s="34">
        <f t="shared" si="69"/>
        <v>147.00420073559457</v>
      </c>
      <c r="AS247" s="34">
        <f t="shared" si="69"/>
        <v>147.01105197933705</v>
      </c>
      <c r="AT247" s="34">
        <f t="shared" si="69"/>
        <v>147.01790322307957</v>
      </c>
    </row>
    <row r="248" spans="1:46" x14ac:dyDescent="0.75">
      <c r="A248" s="17">
        <f t="shared" si="57"/>
        <v>10</v>
      </c>
      <c r="B248" s="17">
        <f t="shared" si="64"/>
        <v>2036</v>
      </c>
      <c r="C248" s="29">
        <v>31</v>
      </c>
      <c r="D248" s="30">
        <v>49949</v>
      </c>
      <c r="E248" s="41">
        <f t="shared" si="68"/>
        <v>147.6362432853046</v>
      </c>
      <c r="G248" s="32">
        <f t="shared" si="61"/>
        <v>1.4000000000001303E-3</v>
      </c>
      <c r="H248" s="32">
        <f t="shared" si="67"/>
        <v>1.6929965585859366E-2</v>
      </c>
      <c r="I248" s="32"/>
      <c r="J248" s="42">
        <v>1.4E-3</v>
      </c>
      <c r="L248" s="30">
        <f t="shared" si="62"/>
        <v>49857</v>
      </c>
      <c r="M248" s="30">
        <f t="shared" si="63"/>
        <v>49888</v>
      </c>
      <c r="N248" s="33">
        <f t="shared" si="59"/>
        <v>147.01790322307957</v>
      </c>
      <c r="O248" s="33">
        <f t="shared" si="59"/>
        <v>147.22372828759188</v>
      </c>
      <c r="P248" s="34">
        <f t="shared" si="70"/>
        <v>147.01790322307957</v>
      </c>
      <c r="Q248" s="34">
        <f t="shared" si="70"/>
        <v>147.02454274128965</v>
      </c>
      <c r="R248" s="34">
        <f t="shared" si="70"/>
        <v>147.03118225949973</v>
      </c>
      <c r="S248" s="34">
        <f t="shared" si="70"/>
        <v>147.03782177770981</v>
      </c>
      <c r="T248" s="34">
        <f t="shared" si="70"/>
        <v>147.04446129591986</v>
      </c>
      <c r="U248" s="34">
        <f t="shared" si="70"/>
        <v>147.05110081412994</v>
      </c>
      <c r="V248" s="34">
        <f t="shared" si="70"/>
        <v>147.05774033234002</v>
      </c>
      <c r="W248" s="34">
        <f t="shared" si="70"/>
        <v>147.0643798505501</v>
      </c>
      <c r="X248" s="34">
        <f t="shared" si="70"/>
        <v>147.07101936876018</v>
      </c>
      <c r="Y248" s="34">
        <f t="shared" si="70"/>
        <v>147.07765888697026</v>
      </c>
      <c r="Z248" s="34">
        <f t="shared" si="70"/>
        <v>147.08429840518031</v>
      </c>
      <c r="AA248" s="34">
        <f t="shared" si="70"/>
        <v>147.09093792339038</v>
      </c>
      <c r="AB248" s="34">
        <f t="shared" si="70"/>
        <v>147.09757744160046</v>
      </c>
      <c r="AC248" s="34">
        <f t="shared" si="70"/>
        <v>147.10421695981054</v>
      </c>
      <c r="AD248" s="34">
        <f t="shared" si="70"/>
        <v>147.11085647802062</v>
      </c>
      <c r="AE248" s="34">
        <f t="shared" si="70"/>
        <v>147.1174959962307</v>
      </c>
      <c r="AF248" s="34">
        <f t="shared" si="69"/>
        <v>147.12413551444075</v>
      </c>
      <c r="AG248" s="34">
        <f t="shared" si="69"/>
        <v>147.13077503265083</v>
      </c>
      <c r="AH248" s="34">
        <f t="shared" si="69"/>
        <v>147.13741455086091</v>
      </c>
      <c r="AI248" s="34">
        <f t="shared" si="69"/>
        <v>147.14405406907099</v>
      </c>
      <c r="AJ248" s="34">
        <f t="shared" si="69"/>
        <v>147.15069358728107</v>
      </c>
      <c r="AK248" s="34">
        <f t="shared" si="69"/>
        <v>147.15733310549115</v>
      </c>
      <c r="AL248" s="34">
        <f t="shared" si="69"/>
        <v>147.1639726237012</v>
      </c>
      <c r="AM248" s="34">
        <f t="shared" si="69"/>
        <v>147.17061214191128</v>
      </c>
      <c r="AN248" s="34">
        <f t="shared" si="69"/>
        <v>147.17725166012136</v>
      </c>
      <c r="AO248" s="34">
        <f t="shared" si="69"/>
        <v>147.18389117833144</v>
      </c>
      <c r="AP248" s="34">
        <f t="shared" si="69"/>
        <v>147.19053069654151</v>
      </c>
      <c r="AQ248" s="34">
        <f t="shared" si="69"/>
        <v>147.19717021475159</v>
      </c>
      <c r="AR248" s="34">
        <f t="shared" si="69"/>
        <v>147.20380973296164</v>
      </c>
      <c r="AS248" s="34">
        <f t="shared" si="69"/>
        <v>147.21044925117172</v>
      </c>
      <c r="AT248" s="34">
        <f t="shared" si="69"/>
        <v>147.2170887693818</v>
      </c>
    </row>
    <row r="249" spans="1:46" x14ac:dyDescent="0.75">
      <c r="A249" s="17">
        <f t="shared" si="57"/>
        <v>11</v>
      </c>
      <c r="B249" s="17">
        <f t="shared" si="64"/>
        <v>2036</v>
      </c>
      <c r="C249" s="29">
        <v>30</v>
      </c>
      <c r="D249" s="30">
        <v>49980</v>
      </c>
      <c r="E249" s="41">
        <f t="shared" si="68"/>
        <v>147.84293402590404</v>
      </c>
      <c r="G249" s="32">
        <f t="shared" si="61"/>
        <v>1.400000000000101E-3</v>
      </c>
      <c r="H249" s="32">
        <f t="shared" si="67"/>
        <v>1.6929965585859415E-2</v>
      </c>
      <c r="I249" s="32"/>
      <c r="J249" s="42">
        <v>1.4E-3</v>
      </c>
      <c r="L249" s="30">
        <f t="shared" si="62"/>
        <v>49888</v>
      </c>
      <c r="M249" s="30">
        <f t="shared" si="63"/>
        <v>49919</v>
      </c>
      <c r="N249" s="33">
        <f t="shared" si="59"/>
        <v>147.22372828759188</v>
      </c>
      <c r="O249" s="33">
        <f t="shared" si="59"/>
        <v>147.42984150719451</v>
      </c>
      <c r="P249" s="34">
        <f t="shared" si="70"/>
        <v>147.22372828759188</v>
      </c>
      <c r="Q249" s="34">
        <f t="shared" si="70"/>
        <v>147.2305987282453</v>
      </c>
      <c r="R249" s="34">
        <f t="shared" si="70"/>
        <v>147.23746916889871</v>
      </c>
      <c r="S249" s="34">
        <f t="shared" si="70"/>
        <v>147.24433960955216</v>
      </c>
      <c r="T249" s="34">
        <f t="shared" si="70"/>
        <v>147.25121005020557</v>
      </c>
      <c r="U249" s="34">
        <f t="shared" si="70"/>
        <v>147.25808049085899</v>
      </c>
      <c r="V249" s="34">
        <f t="shared" si="70"/>
        <v>147.2649509315124</v>
      </c>
      <c r="W249" s="34">
        <f t="shared" si="70"/>
        <v>147.27182137216582</v>
      </c>
      <c r="X249" s="34">
        <f t="shared" si="70"/>
        <v>147.27869181281926</v>
      </c>
      <c r="Y249" s="34">
        <f t="shared" si="70"/>
        <v>147.28556225347268</v>
      </c>
      <c r="Z249" s="34">
        <f t="shared" si="70"/>
        <v>147.29243269412609</v>
      </c>
      <c r="AA249" s="34">
        <f t="shared" si="70"/>
        <v>147.29930313477951</v>
      </c>
      <c r="AB249" s="34">
        <f t="shared" si="70"/>
        <v>147.30617357543292</v>
      </c>
      <c r="AC249" s="34">
        <f t="shared" si="70"/>
        <v>147.31304401608637</v>
      </c>
      <c r="AD249" s="34">
        <f t="shared" si="70"/>
        <v>147.31991445673978</v>
      </c>
      <c r="AE249" s="34">
        <f t="shared" si="70"/>
        <v>147.3267848973932</v>
      </c>
      <c r="AF249" s="34">
        <f t="shared" si="69"/>
        <v>147.33365533804661</v>
      </c>
      <c r="AG249" s="34">
        <f t="shared" si="69"/>
        <v>147.34052577870003</v>
      </c>
      <c r="AH249" s="34">
        <f t="shared" si="69"/>
        <v>147.34739621935347</v>
      </c>
      <c r="AI249" s="34">
        <f t="shared" si="69"/>
        <v>147.35426666000689</v>
      </c>
      <c r="AJ249" s="34">
        <f t="shared" si="69"/>
        <v>147.3611371006603</v>
      </c>
      <c r="AK249" s="34">
        <f t="shared" si="69"/>
        <v>147.36800754131372</v>
      </c>
      <c r="AL249" s="34">
        <f t="shared" si="69"/>
        <v>147.37487798196713</v>
      </c>
      <c r="AM249" s="34">
        <f t="shared" si="69"/>
        <v>147.38174842262057</v>
      </c>
      <c r="AN249" s="34">
        <f t="shared" si="69"/>
        <v>147.38861886327399</v>
      </c>
      <c r="AO249" s="34">
        <f t="shared" si="69"/>
        <v>147.39548930392741</v>
      </c>
      <c r="AP249" s="34">
        <f t="shared" si="69"/>
        <v>147.40235974458082</v>
      </c>
      <c r="AQ249" s="34">
        <f t="shared" si="69"/>
        <v>147.40923018523424</v>
      </c>
      <c r="AR249" s="34">
        <f t="shared" si="69"/>
        <v>147.41610062588768</v>
      </c>
      <c r="AS249" s="34">
        <f t="shared" si="69"/>
        <v>147.42297106654109</v>
      </c>
      <c r="AT249" s="34">
        <f t="shared" si="69"/>
        <v>147.42984150719451</v>
      </c>
    </row>
    <row r="250" spans="1:46" x14ac:dyDescent="0.75">
      <c r="A250" s="17">
        <f t="shared" si="57"/>
        <v>12</v>
      </c>
      <c r="B250" s="17">
        <f t="shared" si="64"/>
        <v>2036</v>
      </c>
      <c r="C250" s="29">
        <v>31</v>
      </c>
      <c r="D250" s="30">
        <v>50010</v>
      </c>
      <c r="E250" s="41">
        <f t="shared" si="68"/>
        <v>148.04991413354031</v>
      </c>
      <c r="G250" s="32">
        <f t="shared" si="61"/>
        <v>1.4000000000000254E-3</v>
      </c>
      <c r="H250" s="32">
        <f t="shared" si="67"/>
        <v>1.6929965585859377E-2</v>
      </c>
      <c r="I250" s="32">
        <f>AVERAGE(H239:H250)</f>
        <v>1.6929965585859446E-2</v>
      </c>
      <c r="J250" s="42">
        <v>1.4E-3</v>
      </c>
      <c r="L250" s="30">
        <f t="shared" si="62"/>
        <v>49919</v>
      </c>
      <c r="M250" s="30">
        <f t="shared" si="63"/>
        <v>49949</v>
      </c>
      <c r="N250" s="33">
        <f t="shared" si="59"/>
        <v>147.42984150719451</v>
      </c>
      <c r="O250" s="33">
        <f t="shared" si="59"/>
        <v>147.6362432853046</v>
      </c>
      <c r="P250" s="34">
        <f t="shared" si="70"/>
        <v>147.42984150719451</v>
      </c>
      <c r="Q250" s="34">
        <f t="shared" si="70"/>
        <v>147.43649962906903</v>
      </c>
      <c r="R250" s="34">
        <f t="shared" si="70"/>
        <v>147.44315775094356</v>
      </c>
      <c r="S250" s="34">
        <f t="shared" si="70"/>
        <v>147.44981587281808</v>
      </c>
      <c r="T250" s="34">
        <f t="shared" si="70"/>
        <v>147.45647399469257</v>
      </c>
      <c r="U250" s="34">
        <f t="shared" si="70"/>
        <v>147.4631321165671</v>
      </c>
      <c r="V250" s="34">
        <f t="shared" si="70"/>
        <v>147.46979023844162</v>
      </c>
      <c r="W250" s="34">
        <f t="shared" si="70"/>
        <v>147.47644836031614</v>
      </c>
      <c r="X250" s="34">
        <f t="shared" si="70"/>
        <v>147.48310648219066</v>
      </c>
      <c r="Y250" s="34">
        <f t="shared" si="70"/>
        <v>147.48976460406519</v>
      </c>
      <c r="Z250" s="34">
        <f t="shared" si="70"/>
        <v>147.49642272593971</v>
      </c>
      <c r="AA250" s="34">
        <f t="shared" si="70"/>
        <v>147.50308084781423</v>
      </c>
      <c r="AB250" s="34">
        <f t="shared" si="70"/>
        <v>147.50973896968873</v>
      </c>
      <c r="AC250" s="34">
        <f t="shared" si="70"/>
        <v>147.51639709156325</v>
      </c>
      <c r="AD250" s="34">
        <f t="shared" si="70"/>
        <v>147.52305521343777</v>
      </c>
      <c r="AE250" s="34">
        <f t="shared" ref="AE250:AT265" si="71">$N250+($O250-$N250)/$C250*(AE$7-1)</f>
        <v>147.52971333531229</v>
      </c>
      <c r="AF250" s="34">
        <f t="shared" si="71"/>
        <v>147.53637145718682</v>
      </c>
      <c r="AG250" s="34">
        <f t="shared" si="71"/>
        <v>147.54302957906134</v>
      </c>
      <c r="AH250" s="34">
        <f t="shared" si="71"/>
        <v>147.54968770093586</v>
      </c>
      <c r="AI250" s="34">
        <f t="shared" si="71"/>
        <v>147.55634582281039</v>
      </c>
      <c r="AJ250" s="34">
        <f t="shared" si="71"/>
        <v>147.56300394468488</v>
      </c>
      <c r="AK250" s="34">
        <f t="shared" si="71"/>
        <v>147.5696620665594</v>
      </c>
      <c r="AL250" s="34">
        <f t="shared" si="71"/>
        <v>147.57632018843393</v>
      </c>
      <c r="AM250" s="34">
        <f t="shared" si="71"/>
        <v>147.58297831030845</v>
      </c>
      <c r="AN250" s="34">
        <f t="shared" si="71"/>
        <v>147.58963643218297</v>
      </c>
      <c r="AO250" s="34">
        <f t="shared" si="71"/>
        <v>147.59629455405749</v>
      </c>
      <c r="AP250" s="34">
        <f t="shared" si="71"/>
        <v>147.60295267593202</v>
      </c>
      <c r="AQ250" s="34">
        <f t="shared" si="71"/>
        <v>147.60961079780654</v>
      </c>
      <c r="AR250" s="34">
        <f t="shared" si="71"/>
        <v>147.61626891968103</v>
      </c>
      <c r="AS250" s="34">
        <f t="shared" si="71"/>
        <v>147.62292704155556</v>
      </c>
      <c r="AT250" s="34">
        <f t="shared" si="71"/>
        <v>147.62958516343008</v>
      </c>
    </row>
    <row r="251" spans="1:46" x14ac:dyDescent="0.75">
      <c r="A251" s="17">
        <f t="shared" si="57"/>
        <v>1</v>
      </c>
      <c r="B251" s="23">
        <f t="shared" si="64"/>
        <v>2037</v>
      </c>
      <c r="C251" s="24">
        <v>31</v>
      </c>
      <c r="D251" s="30">
        <v>50041</v>
      </c>
      <c r="E251" s="27">
        <f t="shared" si="68"/>
        <v>148.25718401332728</v>
      </c>
      <c r="G251" s="35">
        <f t="shared" si="61"/>
        <v>1.4000000000000473E-3</v>
      </c>
      <c r="H251" s="35">
        <f t="shared" si="67"/>
        <v>1.692996558585929E-2</v>
      </c>
      <c r="I251" s="35"/>
      <c r="J251" s="42">
        <v>1.4E-3</v>
      </c>
      <c r="L251" s="25">
        <f t="shared" si="62"/>
        <v>49949</v>
      </c>
      <c r="M251" s="25">
        <f t="shared" si="63"/>
        <v>49980</v>
      </c>
      <c r="N251" s="27">
        <f t="shared" si="59"/>
        <v>147.6362432853046</v>
      </c>
      <c r="O251" s="27">
        <f t="shared" si="59"/>
        <v>147.84293402590404</v>
      </c>
      <c r="P251" s="28">
        <f t="shared" ref="P251:AE266" si="72">$N251+($O251-$N251)/$C251*(P$7-1)</f>
        <v>147.6362432853046</v>
      </c>
      <c r="Q251" s="28">
        <f t="shared" si="72"/>
        <v>147.64291072854974</v>
      </c>
      <c r="R251" s="28">
        <f t="shared" si="72"/>
        <v>147.6495781717949</v>
      </c>
      <c r="S251" s="28">
        <f t="shared" si="72"/>
        <v>147.65624561504004</v>
      </c>
      <c r="T251" s="28">
        <f t="shared" si="72"/>
        <v>147.66291305828517</v>
      </c>
      <c r="U251" s="28">
        <f t="shared" si="72"/>
        <v>147.66958050153031</v>
      </c>
      <c r="V251" s="28">
        <f t="shared" si="72"/>
        <v>147.67624794477547</v>
      </c>
      <c r="W251" s="28">
        <f t="shared" si="72"/>
        <v>147.6829153880206</v>
      </c>
      <c r="X251" s="28">
        <f t="shared" si="72"/>
        <v>147.68958283126574</v>
      </c>
      <c r="Y251" s="28">
        <f t="shared" si="72"/>
        <v>147.6962502745109</v>
      </c>
      <c r="Z251" s="28">
        <f t="shared" si="72"/>
        <v>147.70291771775604</v>
      </c>
      <c r="AA251" s="28">
        <f t="shared" si="72"/>
        <v>147.70958516100117</v>
      </c>
      <c r="AB251" s="28">
        <f t="shared" si="72"/>
        <v>147.71625260424631</v>
      </c>
      <c r="AC251" s="28">
        <f t="shared" si="72"/>
        <v>147.72292004749147</v>
      </c>
      <c r="AD251" s="28">
        <f t="shared" si="72"/>
        <v>147.72958749073661</v>
      </c>
      <c r="AE251" s="28">
        <f t="shared" si="72"/>
        <v>147.73625493398174</v>
      </c>
      <c r="AF251" s="28">
        <f t="shared" si="71"/>
        <v>147.7429223772269</v>
      </c>
      <c r="AG251" s="28">
        <f t="shared" si="71"/>
        <v>147.74958982047204</v>
      </c>
      <c r="AH251" s="28">
        <f t="shared" si="71"/>
        <v>147.75625726371717</v>
      </c>
      <c r="AI251" s="28">
        <f t="shared" si="71"/>
        <v>147.76292470696234</v>
      </c>
      <c r="AJ251" s="28">
        <f t="shared" si="71"/>
        <v>147.76959215020747</v>
      </c>
      <c r="AK251" s="28">
        <f t="shared" si="71"/>
        <v>147.77625959345261</v>
      </c>
      <c r="AL251" s="28">
        <f t="shared" si="71"/>
        <v>147.78292703669774</v>
      </c>
      <c r="AM251" s="28">
        <f t="shared" si="71"/>
        <v>147.78959447994291</v>
      </c>
      <c r="AN251" s="28">
        <f t="shared" si="71"/>
        <v>147.79626192318804</v>
      </c>
      <c r="AO251" s="28">
        <f t="shared" si="71"/>
        <v>147.80292936643318</v>
      </c>
      <c r="AP251" s="28">
        <f t="shared" si="71"/>
        <v>147.80959680967834</v>
      </c>
      <c r="AQ251" s="28">
        <f t="shared" si="71"/>
        <v>147.81626425292347</v>
      </c>
      <c r="AR251" s="28">
        <f t="shared" si="71"/>
        <v>147.82293169616861</v>
      </c>
      <c r="AS251" s="28">
        <f t="shared" si="71"/>
        <v>147.82959913941374</v>
      </c>
      <c r="AT251" s="28">
        <f t="shared" si="71"/>
        <v>147.83626658265891</v>
      </c>
    </row>
    <row r="252" spans="1:46" x14ac:dyDescent="0.75">
      <c r="A252" s="17">
        <f t="shared" si="57"/>
        <v>2</v>
      </c>
      <c r="B252" s="17">
        <f t="shared" si="64"/>
        <v>2037</v>
      </c>
      <c r="C252" s="29">
        <v>28</v>
      </c>
      <c r="D252" s="30">
        <v>50072</v>
      </c>
      <c r="E252" s="41">
        <f t="shared" si="68"/>
        <v>148.46474407094595</v>
      </c>
      <c r="G252" s="32">
        <f t="shared" si="61"/>
        <v>1.4000000000001383E-3</v>
      </c>
      <c r="H252" s="32">
        <f t="shared" si="67"/>
        <v>1.6929965585859342E-2</v>
      </c>
      <c r="I252" s="32"/>
      <c r="J252" s="42">
        <v>1.4E-3</v>
      </c>
      <c r="L252" s="30">
        <f t="shared" si="62"/>
        <v>49980</v>
      </c>
      <c r="M252" s="30">
        <f t="shared" si="63"/>
        <v>50010</v>
      </c>
      <c r="N252" s="33">
        <f t="shared" si="59"/>
        <v>147.84293402590404</v>
      </c>
      <c r="O252" s="33">
        <f t="shared" si="59"/>
        <v>148.04991413354031</v>
      </c>
      <c r="P252" s="34">
        <f t="shared" si="72"/>
        <v>147.84293402590404</v>
      </c>
      <c r="Q252" s="34">
        <f t="shared" si="72"/>
        <v>147.85032617260535</v>
      </c>
      <c r="R252" s="34">
        <f t="shared" si="72"/>
        <v>147.85771831930663</v>
      </c>
      <c r="S252" s="34">
        <f t="shared" si="72"/>
        <v>147.86511046600793</v>
      </c>
      <c r="T252" s="34">
        <f t="shared" si="72"/>
        <v>147.87250261270921</v>
      </c>
      <c r="U252" s="34">
        <f t="shared" si="72"/>
        <v>147.87989475941052</v>
      </c>
      <c r="V252" s="34">
        <f t="shared" si="72"/>
        <v>147.88728690611183</v>
      </c>
      <c r="W252" s="34">
        <f t="shared" si="72"/>
        <v>147.8946790528131</v>
      </c>
      <c r="X252" s="34">
        <f t="shared" si="72"/>
        <v>147.90207119951441</v>
      </c>
      <c r="Y252" s="34">
        <f t="shared" si="72"/>
        <v>147.90946334621569</v>
      </c>
      <c r="Z252" s="34">
        <f t="shared" si="72"/>
        <v>147.91685549291699</v>
      </c>
      <c r="AA252" s="34">
        <f t="shared" si="72"/>
        <v>147.9242476396183</v>
      </c>
      <c r="AB252" s="34">
        <f t="shared" si="72"/>
        <v>147.93163978631958</v>
      </c>
      <c r="AC252" s="34">
        <f t="shared" si="72"/>
        <v>147.93903193302089</v>
      </c>
      <c r="AD252" s="34">
        <f t="shared" si="72"/>
        <v>147.94642407972219</v>
      </c>
      <c r="AE252" s="34">
        <f t="shared" si="72"/>
        <v>147.95381622642347</v>
      </c>
      <c r="AF252" s="34">
        <f t="shared" si="71"/>
        <v>147.96120837312478</v>
      </c>
      <c r="AG252" s="34">
        <f t="shared" si="71"/>
        <v>147.96860051982605</v>
      </c>
      <c r="AH252" s="34">
        <f t="shared" si="71"/>
        <v>147.97599266652736</v>
      </c>
      <c r="AI252" s="34">
        <f t="shared" si="71"/>
        <v>147.98338481322867</v>
      </c>
      <c r="AJ252" s="34">
        <f t="shared" si="71"/>
        <v>147.99077695992995</v>
      </c>
      <c r="AK252" s="34">
        <f t="shared" si="71"/>
        <v>147.99816910663125</v>
      </c>
      <c r="AL252" s="34">
        <f t="shared" si="71"/>
        <v>148.00556125333253</v>
      </c>
      <c r="AM252" s="34">
        <f t="shared" si="71"/>
        <v>148.01295340003384</v>
      </c>
      <c r="AN252" s="34">
        <f t="shared" si="71"/>
        <v>148.02034554673514</v>
      </c>
      <c r="AO252" s="34">
        <f t="shared" si="71"/>
        <v>148.02773769343642</v>
      </c>
      <c r="AP252" s="34">
        <f t="shared" si="71"/>
        <v>148.03512984013773</v>
      </c>
      <c r="AQ252" s="34">
        <f t="shared" si="71"/>
        <v>148.04252198683901</v>
      </c>
      <c r="AR252" s="34">
        <f t="shared" si="71"/>
        <v>148.04991413354031</v>
      </c>
      <c r="AS252" s="34">
        <f t="shared" si="71"/>
        <v>148.05730628024162</v>
      </c>
      <c r="AT252" s="34">
        <f t="shared" si="71"/>
        <v>148.0646984269429</v>
      </c>
    </row>
    <row r="253" spans="1:46" x14ac:dyDescent="0.75">
      <c r="A253" s="17">
        <f t="shared" si="57"/>
        <v>3</v>
      </c>
      <c r="B253" s="17">
        <f t="shared" si="64"/>
        <v>2037</v>
      </c>
      <c r="C253" s="29">
        <v>31</v>
      </c>
      <c r="D253" s="30">
        <v>50100</v>
      </c>
      <c r="E253" s="41">
        <f t="shared" si="68"/>
        <v>148.67259471264529</v>
      </c>
      <c r="G253" s="32">
        <f t="shared" si="61"/>
        <v>1.4000000000000904E-3</v>
      </c>
      <c r="H253" s="32">
        <f t="shared" si="67"/>
        <v>1.6929965585859394E-2</v>
      </c>
      <c r="I253" s="32"/>
      <c r="J253" s="42">
        <v>1.4E-3</v>
      </c>
      <c r="L253" s="30">
        <f t="shared" si="62"/>
        <v>50010</v>
      </c>
      <c r="M253" s="30">
        <f t="shared" si="63"/>
        <v>50041</v>
      </c>
      <c r="N253" s="33">
        <f t="shared" si="59"/>
        <v>148.04991413354031</v>
      </c>
      <c r="O253" s="33">
        <f t="shared" si="59"/>
        <v>148.25718401332728</v>
      </c>
      <c r="P253" s="34">
        <f t="shared" si="72"/>
        <v>148.04991413354031</v>
      </c>
      <c r="Q253" s="34">
        <f t="shared" si="72"/>
        <v>148.05660025869474</v>
      </c>
      <c r="R253" s="34">
        <f t="shared" si="72"/>
        <v>148.06328638384915</v>
      </c>
      <c r="S253" s="34">
        <f t="shared" si="72"/>
        <v>148.06997250900358</v>
      </c>
      <c r="T253" s="34">
        <f t="shared" si="72"/>
        <v>148.07665863415798</v>
      </c>
      <c r="U253" s="34">
        <f t="shared" si="72"/>
        <v>148.08334475931241</v>
      </c>
      <c r="V253" s="34">
        <f t="shared" si="72"/>
        <v>148.09003088446681</v>
      </c>
      <c r="W253" s="34">
        <f t="shared" si="72"/>
        <v>148.09671700962124</v>
      </c>
      <c r="X253" s="34">
        <f t="shared" si="72"/>
        <v>148.10340313477565</v>
      </c>
      <c r="Y253" s="34">
        <f t="shared" si="72"/>
        <v>148.11008925993008</v>
      </c>
      <c r="Z253" s="34">
        <f t="shared" si="72"/>
        <v>148.11677538508448</v>
      </c>
      <c r="AA253" s="34">
        <f t="shared" si="72"/>
        <v>148.12346151023891</v>
      </c>
      <c r="AB253" s="34">
        <f t="shared" si="72"/>
        <v>148.13014763539334</v>
      </c>
      <c r="AC253" s="34">
        <f t="shared" si="72"/>
        <v>148.13683376054774</v>
      </c>
      <c r="AD253" s="34">
        <f t="shared" si="72"/>
        <v>148.14351988570218</v>
      </c>
      <c r="AE253" s="34">
        <f t="shared" si="72"/>
        <v>148.15020601085658</v>
      </c>
      <c r="AF253" s="34">
        <f t="shared" si="71"/>
        <v>148.15689213601101</v>
      </c>
      <c r="AG253" s="34">
        <f t="shared" si="71"/>
        <v>148.16357826116541</v>
      </c>
      <c r="AH253" s="34">
        <f t="shared" si="71"/>
        <v>148.17026438631984</v>
      </c>
      <c r="AI253" s="34">
        <f t="shared" si="71"/>
        <v>148.17695051147425</v>
      </c>
      <c r="AJ253" s="34">
        <f t="shared" si="71"/>
        <v>148.18363663662868</v>
      </c>
      <c r="AK253" s="34">
        <f t="shared" si="71"/>
        <v>148.19032276178311</v>
      </c>
      <c r="AL253" s="34">
        <f t="shared" si="71"/>
        <v>148.19700888693751</v>
      </c>
      <c r="AM253" s="34">
        <f t="shared" si="71"/>
        <v>148.20369501209194</v>
      </c>
      <c r="AN253" s="34">
        <f t="shared" si="71"/>
        <v>148.21038113724634</v>
      </c>
      <c r="AO253" s="34">
        <f t="shared" si="71"/>
        <v>148.21706726240078</v>
      </c>
      <c r="AP253" s="34">
        <f t="shared" si="71"/>
        <v>148.22375338755518</v>
      </c>
      <c r="AQ253" s="34">
        <f t="shared" si="71"/>
        <v>148.23043951270961</v>
      </c>
      <c r="AR253" s="34">
        <f t="shared" si="71"/>
        <v>148.23712563786401</v>
      </c>
      <c r="AS253" s="34">
        <f t="shared" si="71"/>
        <v>148.24381176301844</v>
      </c>
      <c r="AT253" s="34">
        <f t="shared" si="71"/>
        <v>148.25049788817284</v>
      </c>
    </row>
    <row r="254" spans="1:46" x14ac:dyDescent="0.75">
      <c r="A254" s="17">
        <f t="shared" si="57"/>
        <v>4</v>
      </c>
      <c r="B254" s="17">
        <f t="shared" si="64"/>
        <v>2037</v>
      </c>
      <c r="C254" s="29">
        <v>30</v>
      </c>
      <c r="D254" s="30">
        <v>50131</v>
      </c>
      <c r="E254" s="41">
        <f t="shared" si="68"/>
        <v>148.88073634524301</v>
      </c>
      <c r="G254" s="32">
        <f t="shared" si="61"/>
        <v>1.4000000000000839E-3</v>
      </c>
      <c r="H254" s="32">
        <f t="shared" si="67"/>
        <v>1.6929965585859467E-2</v>
      </c>
      <c r="I254" s="32"/>
      <c r="J254" s="42">
        <v>1.4E-3</v>
      </c>
      <c r="L254" s="30">
        <f t="shared" si="62"/>
        <v>50041</v>
      </c>
      <c r="M254" s="30">
        <f t="shared" si="63"/>
        <v>50072</v>
      </c>
      <c r="N254" s="33">
        <f t="shared" si="59"/>
        <v>148.25718401332728</v>
      </c>
      <c r="O254" s="33">
        <f t="shared" si="59"/>
        <v>148.46474407094595</v>
      </c>
      <c r="P254" s="34">
        <f t="shared" si="72"/>
        <v>148.25718401332728</v>
      </c>
      <c r="Q254" s="34">
        <f t="shared" si="72"/>
        <v>148.26410268191455</v>
      </c>
      <c r="R254" s="34">
        <f t="shared" si="72"/>
        <v>148.27102135050185</v>
      </c>
      <c r="S254" s="34">
        <f t="shared" si="72"/>
        <v>148.27794001908916</v>
      </c>
      <c r="T254" s="34">
        <f t="shared" si="72"/>
        <v>148.28485868767643</v>
      </c>
      <c r="U254" s="34">
        <f t="shared" si="72"/>
        <v>148.29177735626371</v>
      </c>
      <c r="V254" s="34">
        <f t="shared" si="72"/>
        <v>148.29869602485101</v>
      </c>
      <c r="W254" s="34">
        <f t="shared" si="72"/>
        <v>148.30561469343832</v>
      </c>
      <c r="X254" s="34">
        <f t="shared" si="72"/>
        <v>148.31253336202559</v>
      </c>
      <c r="Y254" s="34">
        <f t="shared" si="72"/>
        <v>148.31945203061287</v>
      </c>
      <c r="Z254" s="34">
        <f t="shared" si="72"/>
        <v>148.32637069920017</v>
      </c>
      <c r="AA254" s="34">
        <f t="shared" si="72"/>
        <v>148.33328936778747</v>
      </c>
      <c r="AB254" s="34">
        <f t="shared" si="72"/>
        <v>148.34020803637475</v>
      </c>
      <c r="AC254" s="34">
        <f t="shared" si="72"/>
        <v>148.34712670496202</v>
      </c>
      <c r="AD254" s="34">
        <f t="shared" si="72"/>
        <v>148.35404537354933</v>
      </c>
      <c r="AE254" s="34">
        <f t="shared" si="72"/>
        <v>148.36096404213663</v>
      </c>
      <c r="AF254" s="34">
        <f t="shared" si="71"/>
        <v>148.3678827107239</v>
      </c>
      <c r="AG254" s="34">
        <f t="shared" si="71"/>
        <v>148.37480137931118</v>
      </c>
      <c r="AH254" s="34">
        <f t="shared" si="71"/>
        <v>148.38172004789848</v>
      </c>
      <c r="AI254" s="34">
        <f t="shared" si="71"/>
        <v>148.38863871648579</v>
      </c>
      <c r="AJ254" s="34">
        <f t="shared" si="71"/>
        <v>148.39555738507306</v>
      </c>
      <c r="AK254" s="34">
        <f t="shared" si="71"/>
        <v>148.40247605366034</v>
      </c>
      <c r="AL254" s="34">
        <f t="shared" si="71"/>
        <v>148.40939472224764</v>
      </c>
      <c r="AM254" s="34">
        <f t="shared" si="71"/>
        <v>148.41631339083494</v>
      </c>
      <c r="AN254" s="34">
        <f t="shared" si="71"/>
        <v>148.42323205942222</v>
      </c>
      <c r="AO254" s="34">
        <f t="shared" si="71"/>
        <v>148.43015072800949</v>
      </c>
      <c r="AP254" s="34">
        <f t="shared" si="71"/>
        <v>148.4370693965968</v>
      </c>
      <c r="AQ254" s="34">
        <f t="shared" si="71"/>
        <v>148.4439880651841</v>
      </c>
      <c r="AR254" s="34">
        <f t="shared" si="71"/>
        <v>148.45090673377138</v>
      </c>
      <c r="AS254" s="34">
        <f t="shared" si="71"/>
        <v>148.45782540235865</v>
      </c>
      <c r="AT254" s="34">
        <f t="shared" si="71"/>
        <v>148.46474407094595</v>
      </c>
    </row>
    <row r="255" spans="1:46" x14ac:dyDescent="0.75">
      <c r="A255" s="17">
        <f t="shared" si="57"/>
        <v>5</v>
      </c>
      <c r="B255" s="17">
        <f t="shared" si="64"/>
        <v>2037</v>
      </c>
      <c r="C255" s="29">
        <v>31</v>
      </c>
      <c r="D255" s="30">
        <v>50161</v>
      </c>
      <c r="E255" s="41">
        <f t="shared" si="68"/>
        <v>149.08916937612636</v>
      </c>
      <c r="G255" s="32">
        <f t="shared" si="61"/>
        <v>1.4000000000001043E-3</v>
      </c>
      <c r="H255" s="32">
        <f t="shared" si="67"/>
        <v>1.6929965585859467E-2</v>
      </c>
      <c r="I255" s="32"/>
      <c r="J255" s="42">
        <v>1.4E-3</v>
      </c>
      <c r="L255" s="30">
        <f t="shared" si="62"/>
        <v>50072</v>
      </c>
      <c r="M255" s="30">
        <f t="shared" si="63"/>
        <v>50100</v>
      </c>
      <c r="N255" s="33">
        <f t="shared" si="59"/>
        <v>148.46474407094595</v>
      </c>
      <c r="O255" s="33">
        <f t="shared" si="59"/>
        <v>148.67259471264529</v>
      </c>
      <c r="P255" s="34">
        <f t="shared" si="72"/>
        <v>148.46474407094595</v>
      </c>
      <c r="Q255" s="34">
        <f t="shared" si="72"/>
        <v>148.47144893035562</v>
      </c>
      <c r="R255" s="34">
        <f t="shared" si="72"/>
        <v>148.47815378976526</v>
      </c>
      <c r="S255" s="34">
        <f t="shared" si="72"/>
        <v>148.48485864917492</v>
      </c>
      <c r="T255" s="34">
        <f t="shared" si="72"/>
        <v>148.49156350858459</v>
      </c>
      <c r="U255" s="34">
        <f t="shared" si="72"/>
        <v>148.49826836799423</v>
      </c>
      <c r="V255" s="34">
        <f t="shared" si="72"/>
        <v>148.50497322740389</v>
      </c>
      <c r="W255" s="34">
        <f t="shared" si="72"/>
        <v>148.51167808681356</v>
      </c>
      <c r="X255" s="34">
        <f t="shared" si="72"/>
        <v>148.5183829462232</v>
      </c>
      <c r="Y255" s="34">
        <f t="shared" si="72"/>
        <v>148.52508780563286</v>
      </c>
      <c r="Z255" s="34">
        <f t="shared" si="72"/>
        <v>148.5317926650425</v>
      </c>
      <c r="AA255" s="34">
        <f t="shared" si="72"/>
        <v>148.53849752445217</v>
      </c>
      <c r="AB255" s="34">
        <f t="shared" si="72"/>
        <v>148.54520238386183</v>
      </c>
      <c r="AC255" s="34">
        <f t="shared" si="72"/>
        <v>148.55190724327147</v>
      </c>
      <c r="AD255" s="34">
        <f t="shared" si="72"/>
        <v>148.55861210268114</v>
      </c>
      <c r="AE255" s="34">
        <f t="shared" si="72"/>
        <v>148.5653169620908</v>
      </c>
      <c r="AF255" s="34">
        <f t="shared" si="71"/>
        <v>148.57202182150044</v>
      </c>
      <c r="AG255" s="34">
        <f t="shared" si="71"/>
        <v>148.57872668091011</v>
      </c>
      <c r="AH255" s="34">
        <f t="shared" si="71"/>
        <v>148.58543154031977</v>
      </c>
      <c r="AI255" s="34">
        <f t="shared" si="71"/>
        <v>148.59213639972941</v>
      </c>
      <c r="AJ255" s="34">
        <f t="shared" si="71"/>
        <v>148.59884125913908</v>
      </c>
      <c r="AK255" s="34">
        <f t="shared" si="71"/>
        <v>148.60554611854874</v>
      </c>
      <c r="AL255" s="34">
        <f t="shared" si="71"/>
        <v>148.61225097795838</v>
      </c>
      <c r="AM255" s="34">
        <f t="shared" si="71"/>
        <v>148.61895583736805</v>
      </c>
      <c r="AN255" s="34">
        <f t="shared" si="71"/>
        <v>148.62566069677769</v>
      </c>
      <c r="AO255" s="34">
        <f t="shared" si="71"/>
        <v>148.63236555618735</v>
      </c>
      <c r="AP255" s="34">
        <f t="shared" si="71"/>
        <v>148.63907041559702</v>
      </c>
      <c r="AQ255" s="34">
        <f t="shared" si="71"/>
        <v>148.64577527500666</v>
      </c>
      <c r="AR255" s="34">
        <f t="shared" si="71"/>
        <v>148.65248013441632</v>
      </c>
      <c r="AS255" s="34">
        <f t="shared" si="71"/>
        <v>148.65918499382599</v>
      </c>
      <c r="AT255" s="34">
        <f t="shared" si="71"/>
        <v>148.66588985323563</v>
      </c>
    </row>
    <row r="256" spans="1:46" x14ac:dyDescent="0.75">
      <c r="A256" s="17">
        <f t="shared" si="57"/>
        <v>6</v>
      </c>
      <c r="B256" s="17">
        <f t="shared" si="64"/>
        <v>2037</v>
      </c>
      <c r="C256" s="29">
        <v>30</v>
      </c>
      <c r="D256" s="30">
        <v>50192</v>
      </c>
      <c r="E256" s="41">
        <f t="shared" si="68"/>
        <v>149.29789421325296</v>
      </c>
      <c r="G256" s="32">
        <f t="shared" si="61"/>
        <v>1.4000000000001262E-3</v>
      </c>
      <c r="H256" s="32">
        <f t="shared" si="67"/>
        <v>1.6929965585859484E-2</v>
      </c>
      <c r="I256" s="32"/>
      <c r="J256" s="42">
        <v>1.4E-3</v>
      </c>
      <c r="L256" s="30">
        <f t="shared" si="62"/>
        <v>50100</v>
      </c>
      <c r="M256" s="30">
        <f t="shared" si="63"/>
        <v>50131</v>
      </c>
      <c r="N256" s="33">
        <f t="shared" si="59"/>
        <v>148.67259471264529</v>
      </c>
      <c r="O256" s="33">
        <f t="shared" si="59"/>
        <v>148.88073634524301</v>
      </c>
      <c r="P256" s="34">
        <f t="shared" si="72"/>
        <v>148.67259471264529</v>
      </c>
      <c r="Q256" s="34">
        <f t="shared" si="72"/>
        <v>148.67953276706521</v>
      </c>
      <c r="R256" s="34">
        <f t="shared" si="72"/>
        <v>148.68647082148513</v>
      </c>
      <c r="S256" s="34">
        <f t="shared" si="72"/>
        <v>148.69340887590505</v>
      </c>
      <c r="T256" s="34">
        <f t="shared" si="72"/>
        <v>148.700346930325</v>
      </c>
      <c r="U256" s="34">
        <f t="shared" si="72"/>
        <v>148.70728498474492</v>
      </c>
      <c r="V256" s="34">
        <f t="shared" si="72"/>
        <v>148.71422303916484</v>
      </c>
      <c r="W256" s="34">
        <f t="shared" si="72"/>
        <v>148.72116109358475</v>
      </c>
      <c r="X256" s="34">
        <f t="shared" si="72"/>
        <v>148.72809914800467</v>
      </c>
      <c r="Y256" s="34">
        <f t="shared" si="72"/>
        <v>148.73503720242462</v>
      </c>
      <c r="Z256" s="34">
        <f t="shared" si="72"/>
        <v>148.74197525684454</v>
      </c>
      <c r="AA256" s="34">
        <f t="shared" si="72"/>
        <v>148.74891331126446</v>
      </c>
      <c r="AB256" s="34">
        <f t="shared" si="72"/>
        <v>148.75585136568438</v>
      </c>
      <c r="AC256" s="34">
        <f t="shared" si="72"/>
        <v>148.7627894201043</v>
      </c>
      <c r="AD256" s="34">
        <f t="shared" si="72"/>
        <v>148.76972747452422</v>
      </c>
      <c r="AE256" s="34">
        <f t="shared" si="72"/>
        <v>148.77666552894414</v>
      </c>
      <c r="AF256" s="34">
        <f t="shared" si="71"/>
        <v>148.78360358336408</v>
      </c>
      <c r="AG256" s="34">
        <f t="shared" si="71"/>
        <v>148.790541637784</v>
      </c>
      <c r="AH256" s="34">
        <f t="shared" si="71"/>
        <v>148.79747969220392</v>
      </c>
      <c r="AI256" s="34">
        <f t="shared" si="71"/>
        <v>148.80441774662384</v>
      </c>
      <c r="AJ256" s="34">
        <f t="shared" si="71"/>
        <v>148.81135580104376</v>
      </c>
      <c r="AK256" s="34">
        <f t="shared" si="71"/>
        <v>148.81829385546371</v>
      </c>
      <c r="AL256" s="34">
        <f t="shared" si="71"/>
        <v>148.82523190988363</v>
      </c>
      <c r="AM256" s="34">
        <f t="shared" si="71"/>
        <v>148.83216996430355</v>
      </c>
      <c r="AN256" s="34">
        <f t="shared" si="71"/>
        <v>148.83910801872346</v>
      </c>
      <c r="AO256" s="34">
        <f t="shared" si="71"/>
        <v>148.84604607314338</v>
      </c>
      <c r="AP256" s="34">
        <f t="shared" si="71"/>
        <v>148.8529841275633</v>
      </c>
      <c r="AQ256" s="34">
        <f t="shared" si="71"/>
        <v>148.85992218198322</v>
      </c>
      <c r="AR256" s="34">
        <f t="shared" si="71"/>
        <v>148.86686023640317</v>
      </c>
      <c r="AS256" s="34">
        <f t="shared" si="71"/>
        <v>148.87379829082309</v>
      </c>
      <c r="AT256" s="34">
        <f t="shared" si="71"/>
        <v>148.88073634524301</v>
      </c>
    </row>
    <row r="257" spans="1:46" x14ac:dyDescent="0.75">
      <c r="A257" s="17">
        <f t="shared" si="57"/>
        <v>7</v>
      </c>
      <c r="B257" s="17">
        <f t="shared" si="64"/>
        <v>2037</v>
      </c>
      <c r="C257" s="29">
        <v>31</v>
      </c>
      <c r="D257" s="30">
        <v>50222</v>
      </c>
      <c r="E257" s="41">
        <f t="shared" si="68"/>
        <v>149.50691126515153</v>
      </c>
      <c r="G257" s="32">
        <f t="shared" si="61"/>
        <v>1.4000000000001069E-3</v>
      </c>
      <c r="H257" s="32">
        <f t="shared" si="67"/>
        <v>1.6929965585859491E-2</v>
      </c>
      <c r="I257" s="32"/>
      <c r="J257" s="42">
        <v>1.4E-3</v>
      </c>
      <c r="L257" s="30">
        <f t="shared" si="62"/>
        <v>50131</v>
      </c>
      <c r="M257" s="30">
        <f t="shared" si="63"/>
        <v>50161</v>
      </c>
      <c r="N257" s="33">
        <f t="shared" si="59"/>
        <v>148.88073634524301</v>
      </c>
      <c r="O257" s="33">
        <f t="shared" si="59"/>
        <v>149.08916937612636</v>
      </c>
      <c r="P257" s="34">
        <f t="shared" si="72"/>
        <v>148.88073634524301</v>
      </c>
      <c r="Q257" s="34">
        <f t="shared" si="72"/>
        <v>148.88745999140053</v>
      </c>
      <c r="R257" s="34">
        <f t="shared" si="72"/>
        <v>148.89418363755806</v>
      </c>
      <c r="S257" s="34">
        <f t="shared" si="72"/>
        <v>148.90090728371558</v>
      </c>
      <c r="T257" s="34">
        <f t="shared" si="72"/>
        <v>148.90763092987311</v>
      </c>
      <c r="U257" s="34">
        <f t="shared" si="72"/>
        <v>148.91435457603063</v>
      </c>
      <c r="V257" s="34">
        <f t="shared" si="72"/>
        <v>148.92107822218819</v>
      </c>
      <c r="W257" s="34">
        <f t="shared" si="72"/>
        <v>148.92780186834571</v>
      </c>
      <c r="X257" s="34">
        <f t="shared" si="72"/>
        <v>148.93452551450324</v>
      </c>
      <c r="Y257" s="34">
        <f t="shared" si="72"/>
        <v>148.94124916066076</v>
      </c>
      <c r="Z257" s="34">
        <f t="shared" si="72"/>
        <v>148.94797280681829</v>
      </c>
      <c r="AA257" s="34">
        <f t="shared" si="72"/>
        <v>148.95469645297581</v>
      </c>
      <c r="AB257" s="34">
        <f t="shared" si="72"/>
        <v>148.96142009913333</v>
      </c>
      <c r="AC257" s="34">
        <f t="shared" si="72"/>
        <v>148.96814374529086</v>
      </c>
      <c r="AD257" s="34">
        <f t="shared" si="72"/>
        <v>148.97486739144838</v>
      </c>
      <c r="AE257" s="34">
        <f t="shared" si="72"/>
        <v>148.98159103760591</v>
      </c>
      <c r="AF257" s="34">
        <f t="shared" si="71"/>
        <v>148.98831468376346</v>
      </c>
      <c r="AG257" s="34">
        <f t="shared" si="71"/>
        <v>148.99503832992099</v>
      </c>
      <c r="AH257" s="34">
        <f t="shared" si="71"/>
        <v>149.00176197607851</v>
      </c>
      <c r="AI257" s="34">
        <f t="shared" si="71"/>
        <v>149.00848562223604</v>
      </c>
      <c r="AJ257" s="34">
        <f t="shared" si="71"/>
        <v>149.01520926839356</v>
      </c>
      <c r="AK257" s="34">
        <f t="shared" si="71"/>
        <v>149.02193291455109</v>
      </c>
      <c r="AL257" s="34">
        <f t="shared" si="71"/>
        <v>149.02865656070861</v>
      </c>
      <c r="AM257" s="34">
        <f t="shared" si="71"/>
        <v>149.03538020686614</v>
      </c>
      <c r="AN257" s="34">
        <f t="shared" si="71"/>
        <v>149.04210385302366</v>
      </c>
      <c r="AO257" s="34">
        <f t="shared" si="71"/>
        <v>149.04882749918119</v>
      </c>
      <c r="AP257" s="34">
        <f t="shared" si="71"/>
        <v>149.05555114533874</v>
      </c>
      <c r="AQ257" s="34">
        <f t="shared" si="71"/>
        <v>149.06227479149626</v>
      </c>
      <c r="AR257" s="34">
        <f t="shared" si="71"/>
        <v>149.06899843765379</v>
      </c>
      <c r="AS257" s="34">
        <f t="shared" si="71"/>
        <v>149.07572208381131</v>
      </c>
      <c r="AT257" s="34">
        <f t="shared" si="71"/>
        <v>149.08244572996884</v>
      </c>
    </row>
    <row r="258" spans="1:46" x14ac:dyDescent="0.75">
      <c r="A258" s="17">
        <f t="shared" si="57"/>
        <v>8</v>
      </c>
      <c r="B258" s="17">
        <f t="shared" si="64"/>
        <v>2037</v>
      </c>
      <c r="C258" s="29">
        <v>31</v>
      </c>
      <c r="D258" s="30">
        <v>50253</v>
      </c>
      <c r="E258" s="41">
        <f t="shared" si="68"/>
        <v>149.71622094092274</v>
      </c>
      <c r="G258" s="32">
        <f t="shared" si="61"/>
        <v>1.3999999999999787E-3</v>
      </c>
      <c r="H258" s="32">
        <f t="shared" si="67"/>
        <v>1.6929965585859474E-2</v>
      </c>
      <c r="I258" s="32"/>
      <c r="J258" s="42">
        <v>1.4E-3</v>
      </c>
      <c r="L258" s="30">
        <f t="shared" si="62"/>
        <v>50161</v>
      </c>
      <c r="M258" s="30">
        <f t="shared" si="63"/>
        <v>50192</v>
      </c>
      <c r="N258" s="33">
        <f t="shared" si="59"/>
        <v>149.08916937612636</v>
      </c>
      <c r="O258" s="33">
        <f t="shared" si="59"/>
        <v>149.29789421325296</v>
      </c>
      <c r="P258" s="34">
        <f t="shared" si="72"/>
        <v>149.08916937612636</v>
      </c>
      <c r="Q258" s="34">
        <f t="shared" si="72"/>
        <v>149.09590243538852</v>
      </c>
      <c r="R258" s="34">
        <f t="shared" si="72"/>
        <v>149.10263549465066</v>
      </c>
      <c r="S258" s="34">
        <f t="shared" si="72"/>
        <v>149.10936855391282</v>
      </c>
      <c r="T258" s="34">
        <f t="shared" si="72"/>
        <v>149.11610161317495</v>
      </c>
      <c r="U258" s="34">
        <f t="shared" si="72"/>
        <v>149.12283467243711</v>
      </c>
      <c r="V258" s="34">
        <f t="shared" si="72"/>
        <v>149.12956773169924</v>
      </c>
      <c r="W258" s="34">
        <f t="shared" si="72"/>
        <v>149.1363007909614</v>
      </c>
      <c r="X258" s="34">
        <f t="shared" si="72"/>
        <v>149.14303385022356</v>
      </c>
      <c r="Y258" s="34">
        <f t="shared" si="72"/>
        <v>149.14976690948569</v>
      </c>
      <c r="Z258" s="34">
        <f t="shared" si="72"/>
        <v>149.15649996874785</v>
      </c>
      <c r="AA258" s="34">
        <f t="shared" si="72"/>
        <v>149.16323302800998</v>
      </c>
      <c r="AB258" s="34">
        <f t="shared" si="72"/>
        <v>149.16996608727214</v>
      </c>
      <c r="AC258" s="34">
        <f t="shared" si="72"/>
        <v>149.1766991465343</v>
      </c>
      <c r="AD258" s="34">
        <f t="shared" si="72"/>
        <v>149.18343220579644</v>
      </c>
      <c r="AE258" s="34">
        <f t="shared" si="72"/>
        <v>149.1901652650586</v>
      </c>
      <c r="AF258" s="34">
        <f t="shared" si="71"/>
        <v>149.19689832432073</v>
      </c>
      <c r="AG258" s="34">
        <f t="shared" si="71"/>
        <v>149.20363138358289</v>
      </c>
      <c r="AH258" s="34">
        <f t="shared" si="71"/>
        <v>149.21036444284502</v>
      </c>
      <c r="AI258" s="34">
        <f t="shared" si="71"/>
        <v>149.21709750210718</v>
      </c>
      <c r="AJ258" s="34">
        <f t="shared" si="71"/>
        <v>149.22383056136934</v>
      </c>
      <c r="AK258" s="34">
        <f t="shared" si="71"/>
        <v>149.23056362063147</v>
      </c>
      <c r="AL258" s="34">
        <f t="shared" si="71"/>
        <v>149.23729667989363</v>
      </c>
      <c r="AM258" s="34">
        <f t="shared" si="71"/>
        <v>149.24402973915576</v>
      </c>
      <c r="AN258" s="34">
        <f t="shared" si="71"/>
        <v>149.25076279841792</v>
      </c>
      <c r="AO258" s="34">
        <f t="shared" si="71"/>
        <v>149.25749585768008</v>
      </c>
      <c r="AP258" s="34">
        <f t="shared" si="71"/>
        <v>149.26422891694222</v>
      </c>
      <c r="AQ258" s="34">
        <f t="shared" si="71"/>
        <v>149.27096197620438</v>
      </c>
      <c r="AR258" s="34">
        <f t="shared" si="71"/>
        <v>149.27769503546651</v>
      </c>
      <c r="AS258" s="34">
        <f t="shared" si="71"/>
        <v>149.28442809472867</v>
      </c>
      <c r="AT258" s="34">
        <f t="shared" si="71"/>
        <v>149.2911611539908</v>
      </c>
    </row>
    <row r="259" spans="1:46" x14ac:dyDescent="0.75">
      <c r="A259" s="17">
        <f t="shared" si="57"/>
        <v>9</v>
      </c>
      <c r="B259" s="17">
        <f t="shared" si="64"/>
        <v>2037</v>
      </c>
      <c r="C259" s="29">
        <v>30</v>
      </c>
      <c r="D259" s="30">
        <v>50284</v>
      </c>
      <c r="E259" s="41">
        <f t="shared" si="68"/>
        <v>149.92582365024003</v>
      </c>
      <c r="G259" s="32">
        <f t="shared" si="61"/>
        <v>1.400000000000021E-3</v>
      </c>
      <c r="H259" s="32">
        <f t="shared" si="67"/>
        <v>1.6929965585859501E-2</v>
      </c>
      <c r="I259" s="32"/>
      <c r="J259" s="42">
        <v>1.4E-3</v>
      </c>
      <c r="L259" s="30">
        <f t="shared" si="62"/>
        <v>50192</v>
      </c>
      <c r="M259" s="30">
        <f t="shared" si="63"/>
        <v>50222</v>
      </c>
      <c r="N259" s="33">
        <f t="shared" si="59"/>
        <v>149.29789421325296</v>
      </c>
      <c r="O259" s="33">
        <f t="shared" si="59"/>
        <v>149.50691126515153</v>
      </c>
      <c r="P259" s="34">
        <f t="shared" si="72"/>
        <v>149.29789421325296</v>
      </c>
      <c r="Q259" s="34">
        <f t="shared" si="72"/>
        <v>149.30486144831625</v>
      </c>
      <c r="R259" s="34">
        <f t="shared" si="72"/>
        <v>149.31182868337953</v>
      </c>
      <c r="S259" s="34">
        <f t="shared" si="72"/>
        <v>149.31879591844282</v>
      </c>
      <c r="T259" s="34">
        <f t="shared" si="72"/>
        <v>149.3257631535061</v>
      </c>
      <c r="U259" s="34">
        <f t="shared" si="72"/>
        <v>149.33273038856939</v>
      </c>
      <c r="V259" s="34">
        <f t="shared" si="72"/>
        <v>149.33969762363267</v>
      </c>
      <c r="W259" s="34">
        <f t="shared" si="72"/>
        <v>149.34666485869596</v>
      </c>
      <c r="X259" s="34">
        <f t="shared" si="72"/>
        <v>149.35363209375924</v>
      </c>
      <c r="Y259" s="34">
        <f t="shared" si="72"/>
        <v>149.36059932882253</v>
      </c>
      <c r="Z259" s="34">
        <f t="shared" si="72"/>
        <v>149.36756656388582</v>
      </c>
      <c r="AA259" s="34">
        <f t="shared" si="72"/>
        <v>149.3745337989491</v>
      </c>
      <c r="AB259" s="34">
        <f t="shared" si="72"/>
        <v>149.38150103401239</v>
      </c>
      <c r="AC259" s="34">
        <f t="shared" si="72"/>
        <v>149.38846826907567</v>
      </c>
      <c r="AD259" s="34">
        <f t="shared" si="72"/>
        <v>149.39543550413896</v>
      </c>
      <c r="AE259" s="34">
        <f t="shared" si="72"/>
        <v>149.40240273920224</v>
      </c>
      <c r="AF259" s="34">
        <f t="shared" si="71"/>
        <v>149.40936997426553</v>
      </c>
      <c r="AG259" s="34">
        <f t="shared" si="71"/>
        <v>149.41633720932882</v>
      </c>
      <c r="AH259" s="34">
        <f t="shared" si="71"/>
        <v>149.4233044443921</v>
      </c>
      <c r="AI259" s="34">
        <f t="shared" si="71"/>
        <v>149.43027167945539</v>
      </c>
      <c r="AJ259" s="34">
        <f t="shared" si="71"/>
        <v>149.43723891451867</v>
      </c>
      <c r="AK259" s="34">
        <f t="shared" si="71"/>
        <v>149.44420614958196</v>
      </c>
      <c r="AL259" s="34">
        <f t="shared" si="71"/>
        <v>149.45117338464524</v>
      </c>
      <c r="AM259" s="34">
        <f t="shared" si="71"/>
        <v>149.45814061970853</v>
      </c>
      <c r="AN259" s="34">
        <f t="shared" si="71"/>
        <v>149.46510785477182</v>
      </c>
      <c r="AO259" s="34">
        <f t="shared" si="71"/>
        <v>149.4720750898351</v>
      </c>
      <c r="AP259" s="34">
        <f t="shared" si="71"/>
        <v>149.47904232489839</v>
      </c>
      <c r="AQ259" s="34">
        <f t="shared" si="71"/>
        <v>149.48600955996167</v>
      </c>
      <c r="AR259" s="34">
        <f t="shared" si="71"/>
        <v>149.49297679502496</v>
      </c>
      <c r="AS259" s="34">
        <f t="shared" si="71"/>
        <v>149.49994403008824</v>
      </c>
      <c r="AT259" s="34">
        <f t="shared" si="71"/>
        <v>149.50691126515153</v>
      </c>
    </row>
    <row r="260" spans="1:46" x14ac:dyDescent="0.75">
      <c r="A260" s="17">
        <f t="shared" si="57"/>
        <v>10</v>
      </c>
      <c r="B260" s="17">
        <f t="shared" si="64"/>
        <v>2037</v>
      </c>
      <c r="C260" s="29">
        <v>31</v>
      </c>
      <c r="D260" s="30">
        <v>50314</v>
      </c>
      <c r="E260" s="41">
        <f t="shared" si="68"/>
        <v>150.13571980335038</v>
      </c>
      <c r="G260" s="32">
        <f t="shared" si="61"/>
        <v>1.4000000000000919E-3</v>
      </c>
      <c r="H260" s="32">
        <f t="shared" si="67"/>
        <v>1.692996558585946E-2</v>
      </c>
      <c r="I260" s="32"/>
      <c r="J260" s="42">
        <v>1.4E-3</v>
      </c>
      <c r="L260" s="30">
        <f t="shared" si="62"/>
        <v>50222</v>
      </c>
      <c r="M260" s="30">
        <f t="shared" si="63"/>
        <v>50253</v>
      </c>
      <c r="N260" s="33">
        <f t="shared" si="59"/>
        <v>149.50691126515153</v>
      </c>
      <c r="O260" s="33">
        <f t="shared" si="59"/>
        <v>149.71622094092274</v>
      </c>
      <c r="P260" s="34">
        <f t="shared" si="72"/>
        <v>149.50691126515153</v>
      </c>
      <c r="Q260" s="34">
        <f t="shared" si="72"/>
        <v>149.5136631901764</v>
      </c>
      <c r="R260" s="34">
        <f t="shared" si="72"/>
        <v>149.52041511520127</v>
      </c>
      <c r="S260" s="34">
        <f t="shared" si="72"/>
        <v>149.52716704022617</v>
      </c>
      <c r="T260" s="34">
        <f t="shared" si="72"/>
        <v>149.53391896525105</v>
      </c>
      <c r="U260" s="34">
        <f t="shared" si="72"/>
        <v>149.54067089027592</v>
      </c>
      <c r="V260" s="34">
        <f t="shared" si="72"/>
        <v>149.54742281530079</v>
      </c>
      <c r="W260" s="34">
        <f t="shared" si="72"/>
        <v>149.55417474032566</v>
      </c>
      <c r="X260" s="34">
        <f t="shared" si="72"/>
        <v>149.56092666535056</v>
      </c>
      <c r="Y260" s="34">
        <f t="shared" si="72"/>
        <v>149.56767859037544</v>
      </c>
      <c r="Z260" s="34">
        <f t="shared" si="72"/>
        <v>149.57443051540031</v>
      </c>
      <c r="AA260" s="34">
        <f t="shared" si="72"/>
        <v>149.58118244042518</v>
      </c>
      <c r="AB260" s="34">
        <f t="shared" si="72"/>
        <v>149.58793436545005</v>
      </c>
      <c r="AC260" s="34">
        <f t="shared" si="72"/>
        <v>149.59468629047495</v>
      </c>
      <c r="AD260" s="34">
        <f t="shared" si="72"/>
        <v>149.60143821549983</v>
      </c>
      <c r="AE260" s="34">
        <f t="shared" si="72"/>
        <v>149.6081901405247</v>
      </c>
      <c r="AF260" s="34">
        <f t="shared" si="71"/>
        <v>149.61494206554957</v>
      </c>
      <c r="AG260" s="34">
        <f t="shared" si="71"/>
        <v>149.62169399057444</v>
      </c>
      <c r="AH260" s="34">
        <f t="shared" si="71"/>
        <v>149.62844591559931</v>
      </c>
      <c r="AI260" s="34">
        <f t="shared" si="71"/>
        <v>149.63519784062422</v>
      </c>
      <c r="AJ260" s="34">
        <f t="shared" si="71"/>
        <v>149.64194976564909</v>
      </c>
      <c r="AK260" s="34">
        <f t="shared" si="71"/>
        <v>149.64870169067396</v>
      </c>
      <c r="AL260" s="34">
        <f t="shared" si="71"/>
        <v>149.65545361569883</v>
      </c>
      <c r="AM260" s="34">
        <f t="shared" si="71"/>
        <v>149.6622055407237</v>
      </c>
      <c r="AN260" s="34">
        <f t="shared" si="71"/>
        <v>149.6689574657486</v>
      </c>
      <c r="AO260" s="34">
        <f t="shared" si="71"/>
        <v>149.67570939077348</v>
      </c>
      <c r="AP260" s="34">
        <f t="shared" si="71"/>
        <v>149.68246131579835</v>
      </c>
      <c r="AQ260" s="34">
        <f t="shared" si="71"/>
        <v>149.68921324082322</v>
      </c>
      <c r="AR260" s="34">
        <f t="shared" si="71"/>
        <v>149.69596516584809</v>
      </c>
      <c r="AS260" s="34">
        <f t="shared" si="71"/>
        <v>149.70271709087299</v>
      </c>
      <c r="AT260" s="34">
        <f t="shared" si="71"/>
        <v>149.70946901589787</v>
      </c>
    </row>
    <row r="261" spans="1:46" x14ac:dyDescent="0.75">
      <c r="A261" s="17">
        <f t="shared" si="57"/>
        <v>11</v>
      </c>
      <c r="B261" s="17">
        <f t="shared" si="64"/>
        <v>2037</v>
      </c>
      <c r="C261" s="29">
        <v>30</v>
      </c>
      <c r="D261" s="30">
        <v>50345</v>
      </c>
      <c r="E261" s="41">
        <f t="shared" si="68"/>
        <v>150.34590981107507</v>
      </c>
      <c r="G261" s="32">
        <f t="shared" si="61"/>
        <v>1.400000000000003E-3</v>
      </c>
      <c r="H261" s="32">
        <f t="shared" si="67"/>
        <v>1.6929965585859363E-2</v>
      </c>
      <c r="I261" s="32"/>
      <c r="J261" s="42">
        <v>1.4E-3</v>
      </c>
      <c r="L261" s="30">
        <f t="shared" si="62"/>
        <v>50253</v>
      </c>
      <c r="M261" s="30">
        <f t="shared" si="63"/>
        <v>50284</v>
      </c>
      <c r="N261" s="33">
        <f t="shared" si="59"/>
        <v>149.71622094092274</v>
      </c>
      <c r="O261" s="33">
        <f t="shared" si="59"/>
        <v>149.92582365024003</v>
      </c>
      <c r="P261" s="34">
        <f t="shared" si="72"/>
        <v>149.71622094092274</v>
      </c>
      <c r="Q261" s="34">
        <f t="shared" si="72"/>
        <v>149.72320769789999</v>
      </c>
      <c r="R261" s="34">
        <f t="shared" si="72"/>
        <v>149.73019445487722</v>
      </c>
      <c r="S261" s="34">
        <f t="shared" si="72"/>
        <v>149.73718121185448</v>
      </c>
      <c r="T261" s="34">
        <f t="shared" si="72"/>
        <v>149.7441679688317</v>
      </c>
      <c r="U261" s="34">
        <f t="shared" si="72"/>
        <v>149.75115472580896</v>
      </c>
      <c r="V261" s="34">
        <f t="shared" si="72"/>
        <v>149.75814148278619</v>
      </c>
      <c r="W261" s="34">
        <f t="shared" si="72"/>
        <v>149.76512823976344</v>
      </c>
      <c r="X261" s="34">
        <f t="shared" si="72"/>
        <v>149.7721149967407</v>
      </c>
      <c r="Y261" s="34">
        <f t="shared" si="72"/>
        <v>149.77910175371792</v>
      </c>
      <c r="Z261" s="34">
        <f t="shared" si="72"/>
        <v>149.78608851069518</v>
      </c>
      <c r="AA261" s="34">
        <f t="shared" si="72"/>
        <v>149.79307526767241</v>
      </c>
      <c r="AB261" s="34">
        <f t="shared" si="72"/>
        <v>149.80006202464966</v>
      </c>
      <c r="AC261" s="34">
        <f t="shared" si="72"/>
        <v>149.80704878162689</v>
      </c>
      <c r="AD261" s="34">
        <f t="shared" si="72"/>
        <v>149.81403553860414</v>
      </c>
      <c r="AE261" s="34">
        <f t="shared" si="72"/>
        <v>149.82102229558137</v>
      </c>
      <c r="AF261" s="34">
        <f t="shared" si="71"/>
        <v>149.82800905255863</v>
      </c>
      <c r="AG261" s="34">
        <f t="shared" si="71"/>
        <v>149.83499580953588</v>
      </c>
      <c r="AH261" s="34">
        <f t="shared" si="71"/>
        <v>149.84198256651311</v>
      </c>
      <c r="AI261" s="34">
        <f t="shared" si="71"/>
        <v>149.84896932349037</v>
      </c>
      <c r="AJ261" s="34">
        <f t="shared" si="71"/>
        <v>149.85595608046759</v>
      </c>
      <c r="AK261" s="34">
        <f t="shared" si="71"/>
        <v>149.86294283744485</v>
      </c>
      <c r="AL261" s="34">
        <f t="shared" si="71"/>
        <v>149.86992959442208</v>
      </c>
      <c r="AM261" s="34">
        <f t="shared" si="71"/>
        <v>149.87691635139933</v>
      </c>
      <c r="AN261" s="34">
        <f t="shared" si="71"/>
        <v>149.88390310837659</v>
      </c>
      <c r="AO261" s="34">
        <f t="shared" si="71"/>
        <v>149.89088986535381</v>
      </c>
      <c r="AP261" s="34">
        <f t="shared" si="71"/>
        <v>149.89787662233107</v>
      </c>
      <c r="AQ261" s="34">
        <f t="shared" si="71"/>
        <v>149.9048633793083</v>
      </c>
      <c r="AR261" s="34">
        <f t="shared" si="71"/>
        <v>149.91185013628555</v>
      </c>
      <c r="AS261" s="34">
        <f t="shared" si="71"/>
        <v>149.91883689326278</v>
      </c>
      <c r="AT261" s="34">
        <f t="shared" si="71"/>
        <v>149.92582365024003</v>
      </c>
    </row>
    <row r="262" spans="1:46" x14ac:dyDescent="0.75">
      <c r="A262" s="17">
        <f t="shared" si="57"/>
        <v>12</v>
      </c>
      <c r="B262" s="17">
        <f t="shared" si="64"/>
        <v>2037</v>
      </c>
      <c r="C262" s="29">
        <v>31</v>
      </c>
      <c r="D262" s="30">
        <v>50375</v>
      </c>
      <c r="E262" s="41">
        <f t="shared" si="68"/>
        <v>150.55639408481059</v>
      </c>
      <c r="G262" s="32">
        <f t="shared" si="61"/>
        <v>1.4000000000000793E-3</v>
      </c>
      <c r="H262" s="32">
        <f t="shared" si="67"/>
        <v>1.6929965585859415E-2</v>
      </c>
      <c r="I262" s="32">
        <f>AVERAGE(H251:H262)</f>
        <v>1.6929965585859425E-2</v>
      </c>
      <c r="J262" s="42">
        <v>1.4E-3</v>
      </c>
      <c r="L262" s="30">
        <f t="shared" si="62"/>
        <v>50284</v>
      </c>
      <c r="M262" s="30">
        <f t="shared" si="63"/>
        <v>50314</v>
      </c>
      <c r="N262" s="33">
        <f t="shared" si="59"/>
        <v>149.92582365024003</v>
      </c>
      <c r="O262" s="33">
        <f t="shared" si="59"/>
        <v>150.13571980335038</v>
      </c>
      <c r="P262" s="34">
        <f t="shared" si="72"/>
        <v>149.92582365024003</v>
      </c>
      <c r="Q262" s="34">
        <f t="shared" si="72"/>
        <v>149.93259449388876</v>
      </c>
      <c r="R262" s="34">
        <f t="shared" si="72"/>
        <v>149.93936533753748</v>
      </c>
      <c r="S262" s="34">
        <f t="shared" si="72"/>
        <v>149.9461361811862</v>
      </c>
      <c r="T262" s="34">
        <f t="shared" si="72"/>
        <v>149.95290702483493</v>
      </c>
      <c r="U262" s="34">
        <f t="shared" si="72"/>
        <v>149.95967786848365</v>
      </c>
      <c r="V262" s="34">
        <f t="shared" si="72"/>
        <v>149.96644871213235</v>
      </c>
      <c r="W262" s="34">
        <f t="shared" si="72"/>
        <v>149.97321955578107</v>
      </c>
      <c r="X262" s="34">
        <f t="shared" si="72"/>
        <v>149.97999039942979</v>
      </c>
      <c r="Y262" s="34">
        <f t="shared" si="72"/>
        <v>149.98676124307852</v>
      </c>
      <c r="Z262" s="34">
        <f t="shared" si="72"/>
        <v>149.99353208672724</v>
      </c>
      <c r="AA262" s="34">
        <f t="shared" si="72"/>
        <v>150.00030293037597</v>
      </c>
      <c r="AB262" s="34">
        <f t="shared" si="72"/>
        <v>150.00707377402469</v>
      </c>
      <c r="AC262" s="34">
        <f t="shared" si="72"/>
        <v>150.01384461767341</v>
      </c>
      <c r="AD262" s="34">
        <f t="shared" si="72"/>
        <v>150.02061546132214</v>
      </c>
      <c r="AE262" s="34">
        <f t="shared" si="72"/>
        <v>150.02738630497086</v>
      </c>
      <c r="AF262" s="34">
        <f t="shared" si="71"/>
        <v>150.03415714861956</v>
      </c>
      <c r="AG262" s="34">
        <f t="shared" si="71"/>
        <v>150.04092799226828</v>
      </c>
      <c r="AH262" s="34">
        <f t="shared" si="71"/>
        <v>150.047698835917</v>
      </c>
      <c r="AI262" s="34">
        <f t="shared" si="71"/>
        <v>150.05446967956573</v>
      </c>
      <c r="AJ262" s="34">
        <f t="shared" si="71"/>
        <v>150.06124052321445</v>
      </c>
      <c r="AK262" s="34">
        <f t="shared" si="71"/>
        <v>150.06801136686317</v>
      </c>
      <c r="AL262" s="34">
        <f t="shared" si="71"/>
        <v>150.0747822105119</v>
      </c>
      <c r="AM262" s="34">
        <f t="shared" si="71"/>
        <v>150.08155305416062</v>
      </c>
      <c r="AN262" s="34">
        <f t="shared" si="71"/>
        <v>150.08832389780935</v>
      </c>
      <c r="AO262" s="34">
        <f t="shared" si="71"/>
        <v>150.09509474145807</v>
      </c>
      <c r="AP262" s="34">
        <f t="shared" si="71"/>
        <v>150.10186558510676</v>
      </c>
      <c r="AQ262" s="34">
        <f t="shared" si="71"/>
        <v>150.10863642875549</v>
      </c>
      <c r="AR262" s="34">
        <f t="shared" si="71"/>
        <v>150.11540727240421</v>
      </c>
      <c r="AS262" s="34">
        <f t="shared" si="71"/>
        <v>150.12217811605294</v>
      </c>
      <c r="AT262" s="34">
        <f t="shared" si="71"/>
        <v>150.12894895970166</v>
      </c>
    </row>
    <row r="263" spans="1:46" x14ac:dyDescent="0.75">
      <c r="A263" s="17">
        <f t="shared" si="57"/>
        <v>1</v>
      </c>
      <c r="B263" s="23">
        <f t="shared" si="64"/>
        <v>2038</v>
      </c>
      <c r="C263" s="24">
        <v>31</v>
      </c>
      <c r="D263" s="30">
        <v>50406</v>
      </c>
      <c r="E263" s="27">
        <f t="shared" si="68"/>
        <v>150.76717303652933</v>
      </c>
      <c r="G263" s="35">
        <f t="shared" si="61"/>
        <v>1.4000000000000147E-3</v>
      </c>
      <c r="H263" s="35">
        <f t="shared" si="67"/>
        <v>1.6929965585859384E-2</v>
      </c>
      <c r="I263" s="35"/>
      <c r="J263" s="42">
        <v>1.4E-3</v>
      </c>
      <c r="L263" s="25">
        <f t="shared" si="62"/>
        <v>50314</v>
      </c>
      <c r="M263" s="25">
        <f t="shared" si="63"/>
        <v>50345</v>
      </c>
      <c r="N263" s="27">
        <f t="shared" si="59"/>
        <v>150.13571980335038</v>
      </c>
      <c r="O263" s="27">
        <f t="shared" si="59"/>
        <v>150.34590981107507</v>
      </c>
      <c r="P263" s="28">
        <f t="shared" si="72"/>
        <v>150.13571980335038</v>
      </c>
      <c r="Q263" s="28">
        <f t="shared" si="72"/>
        <v>150.14250012618021</v>
      </c>
      <c r="R263" s="28">
        <f t="shared" si="72"/>
        <v>150.14928044901004</v>
      </c>
      <c r="S263" s="28">
        <f t="shared" si="72"/>
        <v>150.15606077183986</v>
      </c>
      <c r="T263" s="28">
        <f t="shared" si="72"/>
        <v>150.16284109466969</v>
      </c>
      <c r="U263" s="28">
        <f t="shared" si="72"/>
        <v>150.16962141749951</v>
      </c>
      <c r="V263" s="28">
        <f t="shared" si="72"/>
        <v>150.17640174032937</v>
      </c>
      <c r="W263" s="28">
        <f t="shared" si="72"/>
        <v>150.18318206315919</v>
      </c>
      <c r="X263" s="28">
        <f t="shared" si="72"/>
        <v>150.18996238598902</v>
      </c>
      <c r="Y263" s="28">
        <f t="shared" si="72"/>
        <v>150.19674270881885</v>
      </c>
      <c r="Z263" s="28">
        <f t="shared" si="72"/>
        <v>150.20352303164867</v>
      </c>
      <c r="AA263" s="28">
        <f t="shared" si="72"/>
        <v>150.2103033544785</v>
      </c>
      <c r="AB263" s="28">
        <f t="shared" si="72"/>
        <v>150.21708367730832</v>
      </c>
      <c r="AC263" s="28">
        <f t="shared" si="72"/>
        <v>150.22386400013815</v>
      </c>
      <c r="AD263" s="28">
        <f t="shared" si="72"/>
        <v>150.23064432296798</v>
      </c>
      <c r="AE263" s="28">
        <f t="shared" si="72"/>
        <v>150.2374246457978</v>
      </c>
      <c r="AF263" s="28">
        <f t="shared" si="71"/>
        <v>150.24420496862766</v>
      </c>
      <c r="AG263" s="28">
        <f t="shared" si="71"/>
        <v>150.25098529145748</v>
      </c>
      <c r="AH263" s="28">
        <f t="shared" si="71"/>
        <v>150.25776561428731</v>
      </c>
      <c r="AI263" s="28">
        <f t="shared" si="71"/>
        <v>150.26454593711713</v>
      </c>
      <c r="AJ263" s="28">
        <f t="shared" si="71"/>
        <v>150.27132625994696</v>
      </c>
      <c r="AK263" s="28">
        <f t="shared" si="71"/>
        <v>150.27810658277679</v>
      </c>
      <c r="AL263" s="28">
        <f t="shared" si="71"/>
        <v>150.28488690560661</v>
      </c>
      <c r="AM263" s="28">
        <f t="shared" si="71"/>
        <v>150.29166722843644</v>
      </c>
      <c r="AN263" s="28">
        <f t="shared" si="71"/>
        <v>150.29844755126626</v>
      </c>
      <c r="AO263" s="28">
        <f t="shared" si="71"/>
        <v>150.30522787409609</v>
      </c>
      <c r="AP263" s="28">
        <f t="shared" si="71"/>
        <v>150.31200819692594</v>
      </c>
      <c r="AQ263" s="28">
        <f t="shared" si="71"/>
        <v>150.31878851975577</v>
      </c>
      <c r="AR263" s="28">
        <f t="shared" si="71"/>
        <v>150.3255688425856</v>
      </c>
      <c r="AS263" s="28">
        <f t="shared" si="71"/>
        <v>150.33234916541542</v>
      </c>
      <c r="AT263" s="28">
        <f t="shared" si="71"/>
        <v>150.33912948824525</v>
      </c>
    </row>
    <row r="264" spans="1:46" x14ac:dyDescent="0.75">
      <c r="A264" s="17">
        <f t="shared" si="57"/>
        <v>2</v>
      </c>
      <c r="B264" s="17">
        <f t="shared" si="64"/>
        <v>2038</v>
      </c>
      <c r="C264" s="29">
        <v>28</v>
      </c>
      <c r="D264" s="30">
        <v>50437</v>
      </c>
      <c r="E264" s="41">
        <f t="shared" si="68"/>
        <v>150.97824707878047</v>
      </c>
      <c r="G264" s="32">
        <f t="shared" si="61"/>
        <v>1.4000000000000011E-3</v>
      </c>
      <c r="H264" s="32">
        <f t="shared" si="67"/>
        <v>1.6929965585859245E-2</v>
      </c>
      <c r="I264" s="32"/>
      <c r="J264" s="42">
        <v>1.4E-3</v>
      </c>
      <c r="L264" s="30">
        <f t="shared" si="62"/>
        <v>50345</v>
      </c>
      <c r="M264" s="30">
        <f t="shared" si="63"/>
        <v>50375</v>
      </c>
      <c r="N264" s="33">
        <f t="shared" si="59"/>
        <v>150.34590981107507</v>
      </c>
      <c r="O264" s="33">
        <f t="shared" si="59"/>
        <v>150.55639408481059</v>
      </c>
      <c r="P264" s="34">
        <f t="shared" si="72"/>
        <v>150.34590981107507</v>
      </c>
      <c r="Q264" s="34">
        <f t="shared" si="72"/>
        <v>150.35342710656562</v>
      </c>
      <c r="R264" s="34">
        <f t="shared" si="72"/>
        <v>150.36094440205619</v>
      </c>
      <c r="S264" s="34">
        <f t="shared" si="72"/>
        <v>150.36846169754673</v>
      </c>
      <c r="T264" s="34">
        <f t="shared" si="72"/>
        <v>150.37597899303728</v>
      </c>
      <c r="U264" s="34">
        <f t="shared" si="72"/>
        <v>150.38349628852785</v>
      </c>
      <c r="V264" s="34">
        <f t="shared" si="72"/>
        <v>150.3910135840184</v>
      </c>
      <c r="W264" s="34">
        <f t="shared" si="72"/>
        <v>150.39853087950894</v>
      </c>
      <c r="X264" s="34">
        <f t="shared" si="72"/>
        <v>150.40604817499951</v>
      </c>
      <c r="Y264" s="34">
        <f t="shared" si="72"/>
        <v>150.41356547049006</v>
      </c>
      <c r="Z264" s="34">
        <f t="shared" si="72"/>
        <v>150.42108276598063</v>
      </c>
      <c r="AA264" s="34">
        <f t="shared" si="72"/>
        <v>150.42860006147117</v>
      </c>
      <c r="AB264" s="34">
        <f t="shared" si="72"/>
        <v>150.43611735696172</v>
      </c>
      <c r="AC264" s="34">
        <f t="shared" si="72"/>
        <v>150.44363465245229</v>
      </c>
      <c r="AD264" s="34">
        <f t="shared" si="72"/>
        <v>150.45115194794283</v>
      </c>
      <c r="AE264" s="34">
        <f t="shared" si="72"/>
        <v>150.45866924343338</v>
      </c>
      <c r="AF264" s="34">
        <f t="shared" si="71"/>
        <v>150.46618653892395</v>
      </c>
      <c r="AG264" s="34">
        <f t="shared" si="71"/>
        <v>150.47370383441449</v>
      </c>
      <c r="AH264" s="34">
        <f t="shared" si="71"/>
        <v>150.48122112990504</v>
      </c>
      <c r="AI264" s="34">
        <f t="shared" si="71"/>
        <v>150.48873842539561</v>
      </c>
      <c r="AJ264" s="34">
        <f t="shared" si="71"/>
        <v>150.49625572088615</v>
      </c>
      <c r="AK264" s="34">
        <f t="shared" si="71"/>
        <v>150.50377301637673</v>
      </c>
      <c r="AL264" s="34">
        <f t="shared" si="71"/>
        <v>150.51129031186727</v>
      </c>
      <c r="AM264" s="34">
        <f t="shared" si="71"/>
        <v>150.51880760735781</v>
      </c>
      <c r="AN264" s="34">
        <f t="shared" si="71"/>
        <v>150.52632490284839</v>
      </c>
      <c r="AO264" s="34">
        <f t="shared" si="71"/>
        <v>150.53384219833893</v>
      </c>
      <c r="AP264" s="34">
        <f t="shared" si="71"/>
        <v>150.54135949382948</v>
      </c>
      <c r="AQ264" s="34">
        <f t="shared" si="71"/>
        <v>150.54887678932005</v>
      </c>
      <c r="AR264" s="34">
        <f t="shared" si="71"/>
        <v>150.55639408481059</v>
      </c>
      <c r="AS264" s="34">
        <f t="shared" si="71"/>
        <v>150.56391138030114</v>
      </c>
      <c r="AT264" s="34">
        <f t="shared" si="71"/>
        <v>150.57142867579171</v>
      </c>
    </row>
    <row r="265" spans="1:46" x14ac:dyDescent="0.75">
      <c r="A265" s="17">
        <f t="shared" ref="A265:A328" si="73">MONTH(D265)</f>
        <v>3</v>
      </c>
      <c r="B265" s="17">
        <f t="shared" si="64"/>
        <v>2038</v>
      </c>
      <c r="C265" s="29">
        <v>31</v>
      </c>
      <c r="D265" s="30">
        <v>50465</v>
      </c>
      <c r="E265" s="41">
        <f t="shared" si="68"/>
        <v>151.18961662469079</v>
      </c>
      <c r="G265" s="32">
        <f t="shared" si="61"/>
        <v>1.4000000000001516E-3</v>
      </c>
      <c r="H265" s="32">
        <f t="shared" si="67"/>
        <v>1.6929965585859307E-2</v>
      </c>
      <c r="I265" s="32"/>
      <c r="J265" s="42">
        <v>1.4E-3</v>
      </c>
      <c r="L265" s="30">
        <f t="shared" si="62"/>
        <v>50375</v>
      </c>
      <c r="M265" s="30">
        <f t="shared" si="63"/>
        <v>50406</v>
      </c>
      <c r="N265" s="33">
        <f t="shared" si="59"/>
        <v>150.55639408481059</v>
      </c>
      <c r="O265" s="33">
        <f t="shared" si="59"/>
        <v>150.76717303652933</v>
      </c>
      <c r="P265" s="34">
        <f t="shared" si="72"/>
        <v>150.55639408481059</v>
      </c>
      <c r="Q265" s="34">
        <f t="shared" si="72"/>
        <v>150.56319340583377</v>
      </c>
      <c r="R265" s="34">
        <f t="shared" si="72"/>
        <v>150.56999272685695</v>
      </c>
      <c r="S265" s="34">
        <f t="shared" si="72"/>
        <v>150.57679204788013</v>
      </c>
      <c r="T265" s="34">
        <f t="shared" si="72"/>
        <v>150.58359136890334</v>
      </c>
      <c r="U265" s="34">
        <f t="shared" si="72"/>
        <v>150.59039068992652</v>
      </c>
      <c r="V265" s="34">
        <f t="shared" si="72"/>
        <v>150.5971900109497</v>
      </c>
      <c r="W265" s="34">
        <f t="shared" si="72"/>
        <v>150.60398933197288</v>
      </c>
      <c r="X265" s="34">
        <f t="shared" si="72"/>
        <v>150.61078865299606</v>
      </c>
      <c r="Y265" s="34">
        <f t="shared" si="72"/>
        <v>150.61758797401924</v>
      </c>
      <c r="Z265" s="34">
        <f t="shared" si="72"/>
        <v>150.62438729504245</v>
      </c>
      <c r="AA265" s="34">
        <f t="shared" si="72"/>
        <v>150.63118661606563</v>
      </c>
      <c r="AB265" s="34">
        <f t="shared" si="72"/>
        <v>150.63798593708881</v>
      </c>
      <c r="AC265" s="34">
        <f t="shared" si="72"/>
        <v>150.64478525811199</v>
      </c>
      <c r="AD265" s="34">
        <f t="shared" si="72"/>
        <v>150.65158457913518</v>
      </c>
      <c r="AE265" s="34">
        <f t="shared" si="72"/>
        <v>150.65838390015836</v>
      </c>
      <c r="AF265" s="34">
        <f t="shared" si="71"/>
        <v>150.66518322118156</v>
      </c>
      <c r="AG265" s="34">
        <f t="shared" si="71"/>
        <v>150.67198254220474</v>
      </c>
      <c r="AH265" s="34">
        <f t="shared" si="71"/>
        <v>150.67878186322793</v>
      </c>
      <c r="AI265" s="34">
        <f t="shared" si="71"/>
        <v>150.68558118425111</v>
      </c>
      <c r="AJ265" s="34">
        <f t="shared" si="71"/>
        <v>150.69238050527429</v>
      </c>
      <c r="AK265" s="34">
        <f t="shared" si="71"/>
        <v>150.69917982629747</v>
      </c>
      <c r="AL265" s="34">
        <f t="shared" si="71"/>
        <v>150.70597914732068</v>
      </c>
      <c r="AM265" s="34">
        <f t="shared" si="71"/>
        <v>150.71277846834386</v>
      </c>
      <c r="AN265" s="34">
        <f t="shared" si="71"/>
        <v>150.71957778936704</v>
      </c>
      <c r="AO265" s="34">
        <f t="shared" si="71"/>
        <v>150.72637711039022</v>
      </c>
      <c r="AP265" s="34">
        <f t="shared" si="71"/>
        <v>150.7331764314134</v>
      </c>
      <c r="AQ265" s="34">
        <f t="shared" si="71"/>
        <v>150.73997575243658</v>
      </c>
      <c r="AR265" s="34">
        <f t="shared" si="71"/>
        <v>150.74677507345979</v>
      </c>
      <c r="AS265" s="34">
        <f t="shared" si="71"/>
        <v>150.75357439448297</v>
      </c>
      <c r="AT265" s="34">
        <f t="shared" si="71"/>
        <v>150.76037371550615</v>
      </c>
    </row>
    <row r="266" spans="1:46" x14ac:dyDescent="0.75">
      <c r="A266" s="17">
        <f t="shared" si="73"/>
        <v>4</v>
      </c>
      <c r="B266" s="17">
        <f t="shared" si="64"/>
        <v>2038</v>
      </c>
      <c r="C266" s="29">
        <v>30</v>
      </c>
      <c r="D266" s="30">
        <v>50496</v>
      </c>
      <c r="E266" s="41">
        <f t="shared" si="68"/>
        <v>151.40128208796537</v>
      </c>
      <c r="G266" s="32">
        <f t="shared" si="61"/>
        <v>1.4000000000001177E-3</v>
      </c>
      <c r="H266" s="32">
        <f t="shared" si="67"/>
        <v>1.6929965585859342E-2</v>
      </c>
      <c r="I266" s="32"/>
      <c r="J266" s="42">
        <v>1.4E-3</v>
      </c>
      <c r="L266" s="30">
        <f t="shared" si="62"/>
        <v>50406</v>
      </c>
      <c r="M266" s="30">
        <f t="shared" si="63"/>
        <v>50437</v>
      </c>
      <c r="N266" s="33">
        <f t="shared" si="59"/>
        <v>150.76717303652933</v>
      </c>
      <c r="O266" s="33">
        <f t="shared" si="59"/>
        <v>150.97824707878047</v>
      </c>
      <c r="P266" s="34">
        <f t="shared" si="72"/>
        <v>150.76717303652933</v>
      </c>
      <c r="Q266" s="34">
        <f t="shared" si="72"/>
        <v>150.77420883793769</v>
      </c>
      <c r="R266" s="34">
        <f t="shared" si="72"/>
        <v>150.78124463934608</v>
      </c>
      <c r="S266" s="34">
        <f t="shared" si="72"/>
        <v>150.78828044075445</v>
      </c>
      <c r="T266" s="34">
        <f t="shared" si="72"/>
        <v>150.79531624216281</v>
      </c>
      <c r="U266" s="34">
        <f t="shared" si="72"/>
        <v>150.80235204357118</v>
      </c>
      <c r="V266" s="34">
        <f t="shared" si="72"/>
        <v>150.80938784497957</v>
      </c>
      <c r="W266" s="34">
        <f t="shared" si="72"/>
        <v>150.81642364638793</v>
      </c>
      <c r="X266" s="34">
        <f t="shared" si="72"/>
        <v>150.8234594477963</v>
      </c>
      <c r="Y266" s="34">
        <f t="shared" si="72"/>
        <v>150.83049524920466</v>
      </c>
      <c r="Z266" s="34">
        <f t="shared" si="72"/>
        <v>150.83753105061305</v>
      </c>
      <c r="AA266" s="34">
        <f t="shared" si="72"/>
        <v>150.84456685202142</v>
      </c>
      <c r="AB266" s="34">
        <f t="shared" si="72"/>
        <v>150.85160265342978</v>
      </c>
      <c r="AC266" s="34">
        <f t="shared" si="72"/>
        <v>150.85863845483814</v>
      </c>
      <c r="AD266" s="34">
        <f t="shared" si="72"/>
        <v>150.86567425624654</v>
      </c>
      <c r="AE266" s="34">
        <f t="shared" ref="AE266:AT281" si="74">$N266+($O266-$N266)/$C266*(AE$7-1)</f>
        <v>150.8727100576549</v>
      </c>
      <c r="AF266" s="34">
        <f t="shared" si="74"/>
        <v>150.87974585906326</v>
      </c>
      <c r="AG266" s="34">
        <f t="shared" si="74"/>
        <v>150.88678166047166</v>
      </c>
      <c r="AH266" s="34">
        <f t="shared" si="74"/>
        <v>150.89381746188002</v>
      </c>
      <c r="AI266" s="34">
        <f t="shared" si="74"/>
        <v>150.90085326328838</v>
      </c>
      <c r="AJ266" s="34">
        <f t="shared" si="74"/>
        <v>150.90788906469675</v>
      </c>
      <c r="AK266" s="34">
        <f t="shared" si="74"/>
        <v>150.91492486610514</v>
      </c>
      <c r="AL266" s="34">
        <f t="shared" si="74"/>
        <v>150.9219606675135</v>
      </c>
      <c r="AM266" s="34">
        <f t="shared" si="74"/>
        <v>150.92899646892187</v>
      </c>
      <c r="AN266" s="34">
        <f t="shared" si="74"/>
        <v>150.93603227033023</v>
      </c>
      <c r="AO266" s="34">
        <f t="shared" si="74"/>
        <v>150.94306807173862</v>
      </c>
      <c r="AP266" s="34">
        <f t="shared" si="74"/>
        <v>150.95010387314699</v>
      </c>
      <c r="AQ266" s="34">
        <f t="shared" si="74"/>
        <v>150.95713967455535</v>
      </c>
      <c r="AR266" s="34">
        <f t="shared" si="74"/>
        <v>150.96417547596371</v>
      </c>
      <c r="AS266" s="34">
        <f t="shared" si="74"/>
        <v>150.97121127737211</v>
      </c>
      <c r="AT266" s="34">
        <f t="shared" si="74"/>
        <v>150.97824707878047</v>
      </c>
    </row>
    <row r="267" spans="1:46" x14ac:dyDescent="0.75">
      <c r="A267" s="17">
        <f t="shared" si="73"/>
        <v>5</v>
      </c>
      <c r="B267" s="17">
        <f t="shared" si="64"/>
        <v>2038</v>
      </c>
      <c r="C267" s="29">
        <v>31</v>
      </c>
      <c r="D267" s="30">
        <v>50526</v>
      </c>
      <c r="E267" s="41">
        <f t="shared" si="68"/>
        <v>151.61324388288853</v>
      </c>
      <c r="G267" s="32">
        <f t="shared" si="61"/>
        <v>1.4000000000000254E-3</v>
      </c>
      <c r="H267" s="32">
        <f t="shared" si="67"/>
        <v>1.6929965585859262E-2</v>
      </c>
      <c r="I267" s="32"/>
      <c r="J267" s="42">
        <v>1.4E-3</v>
      </c>
      <c r="L267" s="30">
        <f t="shared" si="62"/>
        <v>50437</v>
      </c>
      <c r="M267" s="30">
        <f t="shared" si="63"/>
        <v>50465</v>
      </c>
      <c r="N267" s="33">
        <f t="shared" ref="N267:O330" si="75">SUMIFS($E:$E,$D:$D,L267)</f>
        <v>150.97824707878047</v>
      </c>
      <c r="O267" s="33">
        <f t="shared" si="75"/>
        <v>151.18961662469079</v>
      </c>
      <c r="P267" s="34">
        <f t="shared" ref="P267:AE282" si="76">$N267+($O267-$N267)/$C267*(P$7-1)</f>
        <v>150.97824707878047</v>
      </c>
      <c r="Q267" s="34">
        <f t="shared" si="76"/>
        <v>150.98506545122919</v>
      </c>
      <c r="R267" s="34">
        <f t="shared" si="76"/>
        <v>150.99188382367791</v>
      </c>
      <c r="S267" s="34">
        <f t="shared" si="76"/>
        <v>150.99870219612663</v>
      </c>
      <c r="T267" s="34">
        <f t="shared" si="76"/>
        <v>151.00552056857535</v>
      </c>
      <c r="U267" s="34">
        <f t="shared" si="76"/>
        <v>151.01233894102407</v>
      </c>
      <c r="V267" s="34">
        <f t="shared" si="76"/>
        <v>151.01915731347279</v>
      </c>
      <c r="W267" s="34">
        <f t="shared" si="76"/>
        <v>151.02597568592151</v>
      </c>
      <c r="X267" s="34">
        <f t="shared" si="76"/>
        <v>151.03279405837023</v>
      </c>
      <c r="Y267" s="34">
        <f t="shared" si="76"/>
        <v>151.03961243081895</v>
      </c>
      <c r="Z267" s="34">
        <f t="shared" si="76"/>
        <v>151.04643080326767</v>
      </c>
      <c r="AA267" s="34">
        <f t="shared" si="76"/>
        <v>151.05324917571639</v>
      </c>
      <c r="AB267" s="34">
        <f t="shared" si="76"/>
        <v>151.06006754816511</v>
      </c>
      <c r="AC267" s="34">
        <f t="shared" si="76"/>
        <v>151.06688592061383</v>
      </c>
      <c r="AD267" s="34">
        <f t="shared" si="76"/>
        <v>151.07370429306255</v>
      </c>
      <c r="AE267" s="34">
        <f t="shared" si="76"/>
        <v>151.08052266551127</v>
      </c>
      <c r="AF267" s="34">
        <f t="shared" si="74"/>
        <v>151.08734103795999</v>
      </c>
      <c r="AG267" s="34">
        <f t="shared" si="74"/>
        <v>151.09415941040871</v>
      </c>
      <c r="AH267" s="34">
        <f t="shared" si="74"/>
        <v>151.10097778285743</v>
      </c>
      <c r="AI267" s="34">
        <f t="shared" si="74"/>
        <v>151.10779615530615</v>
      </c>
      <c r="AJ267" s="34">
        <f t="shared" si="74"/>
        <v>151.11461452775487</v>
      </c>
      <c r="AK267" s="34">
        <f t="shared" si="74"/>
        <v>151.12143290020359</v>
      </c>
      <c r="AL267" s="34">
        <f t="shared" si="74"/>
        <v>151.12825127265231</v>
      </c>
      <c r="AM267" s="34">
        <f t="shared" si="74"/>
        <v>151.13506964510103</v>
      </c>
      <c r="AN267" s="34">
        <f t="shared" si="74"/>
        <v>151.14188801754975</v>
      </c>
      <c r="AO267" s="34">
        <f t="shared" si="74"/>
        <v>151.14870638999847</v>
      </c>
      <c r="AP267" s="34">
        <f t="shared" si="74"/>
        <v>151.15552476244719</v>
      </c>
      <c r="AQ267" s="34">
        <f t="shared" si="74"/>
        <v>151.16234313489591</v>
      </c>
      <c r="AR267" s="34">
        <f t="shared" si="74"/>
        <v>151.16916150734463</v>
      </c>
      <c r="AS267" s="34">
        <f t="shared" si="74"/>
        <v>151.17597987979335</v>
      </c>
      <c r="AT267" s="34">
        <f t="shared" si="74"/>
        <v>151.18279825224207</v>
      </c>
    </row>
    <row r="268" spans="1:46" x14ac:dyDescent="0.75">
      <c r="A268" s="17">
        <f t="shared" si="73"/>
        <v>6</v>
      </c>
      <c r="B268" s="17">
        <f t="shared" si="64"/>
        <v>2038</v>
      </c>
      <c r="C268" s="29">
        <v>30</v>
      </c>
      <c r="D268" s="30">
        <v>50557</v>
      </c>
      <c r="E268" s="41">
        <f t="shared" si="68"/>
        <v>151.82550242432458</v>
      </c>
      <c r="G268" s="32">
        <f t="shared" ref="G268:G331" si="77">(E268-E267)/E267</f>
        <v>1.4000000000000872E-3</v>
      </c>
      <c r="H268" s="32">
        <f t="shared" si="67"/>
        <v>1.692996558585922E-2</v>
      </c>
      <c r="I268" s="32"/>
      <c r="J268" s="42">
        <v>1.4E-3</v>
      </c>
      <c r="L268" s="30">
        <f t="shared" ref="L268:L335" si="78">EDATE($D268,-3)</f>
        <v>50465</v>
      </c>
      <c r="M268" s="30">
        <f t="shared" ref="M268:M335" si="79">EDATE($D268,-2)</f>
        <v>50496</v>
      </c>
      <c r="N268" s="33">
        <f t="shared" si="75"/>
        <v>151.18961662469079</v>
      </c>
      <c r="O268" s="33">
        <f t="shared" si="75"/>
        <v>151.40128208796537</v>
      </c>
      <c r="P268" s="34">
        <f t="shared" si="76"/>
        <v>151.18961662469079</v>
      </c>
      <c r="Q268" s="34">
        <f t="shared" si="76"/>
        <v>151.19667214013327</v>
      </c>
      <c r="R268" s="34">
        <f t="shared" si="76"/>
        <v>151.20372765557576</v>
      </c>
      <c r="S268" s="34">
        <f t="shared" si="76"/>
        <v>151.21078317101825</v>
      </c>
      <c r="T268" s="34">
        <f t="shared" si="76"/>
        <v>151.21783868646074</v>
      </c>
      <c r="U268" s="34">
        <f t="shared" si="76"/>
        <v>151.22489420190323</v>
      </c>
      <c r="V268" s="34">
        <f t="shared" si="76"/>
        <v>151.23194971734571</v>
      </c>
      <c r="W268" s="34">
        <f t="shared" si="76"/>
        <v>151.2390052327882</v>
      </c>
      <c r="X268" s="34">
        <f t="shared" si="76"/>
        <v>151.24606074823066</v>
      </c>
      <c r="Y268" s="34">
        <f t="shared" si="76"/>
        <v>151.25311626367315</v>
      </c>
      <c r="Z268" s="34">
        <f t="shared" si="76"/>
        <v>151.26017177911564</v>
      </c>
      <c r="AA268" s="34">
        <f t="shared" si="76"/>
        <v>151.26722729455813</v>
      </c>
      <c r="AB268" s="34">
        <f t="shared" si="76"/>
        <v>151.27428281000061</v>
      </c>
      <c r="AC268" s="34">
        <f t="shared" si="76"/>
        <v>151.2813383254431</v>
      </c>
      <c r="AD268" s="34">
        <f t="shared" si="76"/>
        <v>151.28839384088559</v>
      </c>
      <c r="AE268" s="34">
        <f t="shared" si="76"/>
        <v>151.29544935632808</v>
      </c>
      <c r="AF268" s="34">
        <f t="shared" si="74"/>
        <v>151.30250487177057</v>
      </c>
      <c r="AG268" s="34">
        <f t="shared" si="74"/>
        <v>151.30956038721305</v>
      </c>
      <c r="AH268" s="34">
        <f t="shared" si="74"/>
        <v>151.31661590265554</v>
      </c>
      <c r="AI268" s="34">
        <f t="shared" si="74"/>
        <v>151.32367141809803</v>
      </c>
      <c r="AJ268" s="34">
        <f t="shared" si="74"/>
        <v>151.33072693354052</v>
      </c>
      <c r="AK268" s="34">
        <f t="shared" si="74"/>
        <v>151.33778244898301</v>
      </c>
      <c r="AL268" s="34">
        <f t="shared" si="74"/>
        <v>151.34483796442549</v>
      </c>
      <c r="AM268" s="34">
        <f t="shared" si="74"/>
        <v>151.35189347986795</v>
      </c>
      <c r="AN268" s="34">
        <f t="shared" si="74"/>
        <v>151.35894899531044</v>
      </c>
      <c r="AO268" s="34">
        <f t="shared" si="74"/>
        <v>151.36600451075293</v>
      </c>
      <c r="AP268" s="34">
        <f t="shared" si="74"/>
        <v>151.37306002619542</v>
      </c>
      <c r="AQ268" s="34">
        <f t="shared" si="74"/>
        <v>151.38011554163791</v>
      </c>
      <c r="AR268" s="34">
        <f t="shared" si="74"/>
        <v>151.38717105708039</v>
      </c>
      <c r="AS268" s="34">
        <f t="shared" si="74"/>
        <v>151.39422657252288</v>
      </c>
      <c r="AT268" s="34">
        <f t="shared" si="74"/>
        <v>151.40128208796537</v>
      </c>
    </row>
    <row r="269" spans="1:46" x14ac:dyDescent="0.75">
      <c r="A269" s="17">
        <f t="shared" si="73"/>
        <v>7</v>
      </c>
      <c r="B269" s="17">
        <f t="shared" si="64"/>
        <v>2038</v>
      </c>
      <c r="C269" s="29">
        <v>31</v>
      </c>
      <c r="D269" s="30">
        <v>50587</v>
      </c>
      <c r="E269" s="41">
        <f t="shared" si="68"/>
        <v>152.03805812771864</v>
      </c>
      <c r="G269" s="32">
        <f t="shared" si="77"/>
        <v>1.4000000000000334E-3</v>
      </c>
      <c r="H269" s="32">
        <f t="shared" si="67"/>
        <v>1.6929965585859148E-2</v>
      </c>
      <c r="I269" s="32"/>
      <c r="J269" s="42">
        <v>1.4E-3</v>
      </c>
      <c r="L269" s="30">
        <f t="shared" si="78"/>
        <v>50496</v>
      </c>
      <c r="M269" s="30">
        <f t="shared" si="79"/>
        <v>50526</v>
      </c>
      <c r="N269" s="33">
        <f t="shared" si="75"/>
        <v>151.40128208796537</v>
      </c>
      <c r="O269" s="33">
        <f t="shared" si="75"/>
        <v>151.61324388288853</v>
      </c>
      <c r="P269" s="34">
        <f t="shared" si="76"/>
        <v>151.40128208796537</v>
      </c>
      <c r="Q269" s="34">
        <f t="shared" si="76"/>
        <v>151.40811956522094</v>
      </c>
      <c r="R269" s="34">
        <f t="shared" si="76"/>
        <v>151.41495704247654</v>
      </c>
      <c r="S269" s="34">
        <f t="shared" si="76"/>
        <v>151.42179451973212</v>
      </c>
      <c r="T269" s="34">
        <f t="shared" si="76"/>
        <v>151.42863199698772</v>
      </c>
      <c r="U269" s="34">
        <f t="shared" si="76"/>
        <v>151.43546947424329</v>
      </c>
      <c r="V269" s="34">
        <f t="shared" si="76"/>
        <v>151.44230695149889</v>
      </c>
      <c r="W269" s="34">
        <f t="shared" si="76"/>
        <v>151.44914442875447</v>
      </c>
      <c r="X269" s="34">
        <f t="shared" si="76"/>
        <v>151.45598190601007</v>
      </c>
      <c r="Y269" s="34">
        <f t="shared" si="76"/>
        <v>151.46281938326564</v>
      </c>
      <c r="Z269" s="34">
        <f t="shared" si="76"/>
        <v>151.46965686052124</v>
      </c>
      <c r="AA269" s="34">
        <f t="shared" si="76"/>
        <v>151.47649433777681</v>
      </c>
      <c r="AB269" s="34">
        <f t="shared" si="76"/>
        <v>151.48333181503239</v>
      </c>
      <c r="AC269" s="34">
        <f t="shared" si="76"/>
        <v>151.49016929228799</v>
      </c>
      <c r="AD269" s="34">
        <f t="shared" si="76"/>
        <v>151.49700676954356</v>
      </c>
      <c r="AE269" s="34">
        <f t="shared" si="76"/>
        <v>151.50384424679916</v>
      </c>
      <c r="AF269" s="34">
        <f t="shared" si="74"/>
        <v>151.51068172405473</v>
      </c>
      <c r="AG269" s="34">
        <f t="shared" si="74"/>
        <v>151.51751920131034</v>
      </c>
      <c r="AH269" s="34">
        <f t="shared" si="74"/>
        <v>151.52435667856591</v>
      </c>
      <c r="AI269" s="34">
        <f t="shared" si="74"/>
        <v>151.53119415582151</v>
      </c>
      <c r="AJ269" s="34">
        <f t="shared" si="74"/>
        <v>151.53803163307708</v>
      </c>
      <c r="AK269" s="34">
        <f t="shared" si="74"/>
        <v>151.54486911033266</v>
      </c>
      <c r="AL269" s="34">
        <f t="shared" si="74"/>
        <v>151.55170658758826</v>
      </c>
      <c r="AM269" s="34">
        <f t="shared" si="74"/>
        <v>151.55854406484383</v>
      </c>
      <c r="AN269" s="34">
        <f t="shared" si="74"/>
        <v>151.56538154209943</v>
      </c>
      <c r="AO269" s="34">
        <f t="shared" si="74"/>
        <v>151.572219019355</v>
      </c>
      <c r="AP269" s="34">
        <f t="shared" si="74"/>
        <v>151.5790564966106</v>
      </c>
      <c r="AQ269" s="34">
        <f t="shared" si="74"/>
        <v>151.58589397386618</v>
      </c>
      <c r="AR269" s="34">
        <f t="shared" si="74"/>
        <v>151.59273145112178</v>
      </c>
      <c r="AS269" s="34">
        <f t="shared" si="74"/>
        <v>151.59956892837735</v>
      </c>
      <c r="AT269" s="34">
        <f t="shared" si="74"/>
        <v>151.60640640563295</v>
      </c>
    </row>
    <row r="270" spans="1:46" x14ac:dyDescent="0.75">
      <c r="A270" s="17">
        <f t="shared" si="73"/>
        <v>8</v>
      </c>
      <c r="B270" s="17">
        <f t="shared" si="64"/>
        <v>2038</v>
      </c>
      <c r="C270" s="29">
        <v>31</v>
      </c>
      <c r="D270" s="30">
        <v>50618</v>
      </c>
      <c r="E270" s="41">
        <f t="shared" si="68"/>
        <v>152.25091140909745</v>
      </c>
      <c r="G270" s="32">
        <f t="shared" si="77"/>
        <v>1.4000000000000431E-3</v>
      </c>
      <c r="H270" s="32">
        <f t="shared" si="67"/>
        <v>1.692996558585921E-2</v>
      </c>
      <c r="I270" s="32"/>
      <c r="J270" s="42">
        <v>1.4E-3</v>
      </c>
      <c r="L270" s="30">
        <f t="shared" si="78"/>
        <v>50526</v>
      </c>
      <c r="M270" s="30">
        <f t="shared" si="79"/>
        <v>50557</v>
      </c>
      <c r="N270" s="33">
        <f t="shared" si="75"/>
        <v>151.61324388288853</v>
      </c>
      <c r="O270" s="33">
        <f t="shared" si="75"/>
        <v>151.82550242432458</v>
      </c>
      <c r="P270" s="34">
        <f t="shared" si="76"/>
        <v>151.61324388288853</v>
      </c>
      <c r="Q270" s="34">
        <f t="shared" si="76"/>
        <v>151.62009093261227</v>
      </c>
      <c r="R270" s="34">
        <f t="shared" si="76"/>
        <v>151.62693798233602</v>
      </c>
      <c r="S270" s="34">
        <f t="shared" si="76"/>
        <v>151.63378503205976</v>
      </c>
      <c r="T270" s="34">
        <f t="shared" si="76"/>
        <v>151.64063208178351</v>
      </c>
      <c r="U270" s="34">
        <f t="shared" si="76"/>
        <v>151.64747913150725</v>
      </c>
      <c r="V270" s="34">
        <f t="shared" si="76"/>
        <v>151.654326181231</v>
      </c>
      <c r="W270" s="34">
        <f t="shared" si="76"/>
        <v>151.66117323095474</v>
      </c>
      <c r="X270" s="34">
        <f t="shared" si="76"/>
        <v>151.66802028067846</v>
      </c>
      <c r="Y270" s="34">
        <f t="shared" si="76"/>
        <v>151.67486733040221</v>
      </c>
      <c r="Z270" s="34">
        <f t="shared" si="76"/>
        <v>151.68171438012595</v>
      </c>
      <c r="AA270" s="34">
        <f t="shared" si="76"/>
        <v>151.6885614298497</v>
      </c>
      <c r="AB270" s="34">
        <f t="shared" si="76"/>
        <v>151.69540847957344</v>
      </c>
      <c r="AC270" s="34">
        <f t="shared" si="76"/>
        <v>151.70225552929719</v>
      </c>
      <c r="AD270" s="34">
        <f t="shared" si="76"/>
        <v>151.70910257902094</v>
      </c>
      <c r="AE270" s="34">
        <f t="shared" si="76"/>
        <v>151.71594962874468</v>
      </c>
      <c r="AF270" s="34">
        <f t="shared" si="74"/>
        <v>151.72279667846843</v>
      </c>
      <c r="AG270" s="34">
        <f t="shared" si="74"/>
        <v>151.72964372819217</v>
      </c>
      <c r="AH270" s="34">
        <f t="shared" si="74"/>
        <v>151.73649077791592</v>
      </c>
      <c r="AI270" s="34">
        <f t="shared" si="74"/>
        <v>151.74333782763966</v>
      </c>
      <c r="AJ270" s="34">
        <f t="shared" si="74"/>
        <v>151.75018487736341</v>
      </c>
      <c r="AK270" s="34">
        <f t="shared" si="74"/>
        <v>151.75703192708716</v>
      </c>
      <c r="AL270" s="34">
        <f t="shared" si="74"/>
        <v>151.7638789768109</v>
      </c>
      <c r="AM270" s="34">
        <f t="shared" si="74"/>
        <v>151.77072602653465</v>
      </c>
      <c r="AN270" s="34">
        <f t="shared" si="74"/>
        <v>151.77757307625836</v>
      </c>
      <c r="AO270" s="34">
        <f t="shared" si="74"/>
        <v>151.78442012598211</v>
      </c>
      <c r="AP270" s="34">
        <f t="shared" si="74"/>
        <v>151.79126717570585</v>
      </c>
      <c r="AQ270" s="34">
        <f t="shared" si="74"/>
        <v>151.7981142254296</v>
      </c>
      <c r="AR270" s="34">
        <f t="shared" si="74"/>
        <v>151.80496127515335</v>
      </c>
      <c r="AS270" s="34">
        <f t="shared" si="74"/>
        <v>151.81180832487709</v>
      </c>
      <c r="AT270" s="34">
        <f t="shared" si="74"/>
        <v>151.81865537460084</v>
      </c>
    </row>
    <row r="271" spans="1:46" x14ac:dyDescent="0.75">
      <c r="A271" s="17">
        <f t="shared" si="73"/>
        <v>9</v>
      </c>
      <c r="B271" s="17">
        <f t="shared" si="64"/>
        <v>2038</v>
      </c>
      <c r="C271" s="29">
        <v>30</v>
      </c>
      <c r="D271" s="30">
        <v>50649</v>
      </c>
      <c r="E271" s="41">
        <f t="shared" si="68"/>
        <v>152.46406268507019</v>
      </c>
      <c r="G271" s="32">
        <f t="shared" si="77"/>
        <v>1.3999999999999861E-3</v>
      </c>
      <c r="H271" s="32">
        <f t="shared" si="67"/>
        <v>1.6929965585859175E-2</v>
      </c>
      <c r="I271" s="32"/>
      <c r="J271" s="42">
        <v>1.4E-3</v>
      </c>
      <c r="L271" s="30">
        <f t="shared" si="78"/>
        <v>50557</v>
      </c>
      <c r="M271" s="30">
        <f t="shared" si="79"/>
        <v>50587</v>
      </c>
      <c r="N271" s="33">
        <f t="shared" si="75"/>
        <v>151.82550242432458</v>
      </c>
      <c r="O271" s="33">
        <f t="shared" si="75"/>
        <v>152.03805812771864</v>
      </c>
      <c r="P271" s="34">
        <f t="shared" si="76"/>
        <v>151.82550242432458</v>
      </c>
      <c r="Q271" s="34">
        <f t="shared" si="76"/>
        <v>151.83258761443773</v>
      </c>
      <c r="R271" s="34">
        <f t="shared" si="76"/>
        <v>151.83967280455084</v>
      </c>
      <c r="S271" s="34">
        <f t="shared" si="76"/>
        <v>151.84675799466399</v>
      </c>
      <c r="T271" s="34">
        <f t="shared" si="76"/>
        <v>151.85384318477713</v>
      </c>
      <c r="U271" s="34">
        <f t="shared" si="76"/>
        <v>151.86092837489025</v>
      </c>
      <c r="V271" s="34">
        <f t="shared" si="76"/>
        <v>151.86801356500339</v>
      </c>
      <c r="W271" s="34">
        <f t="shared" si="76"/>
        <v>151.87509875511654</v>
      </c>
      <c r="X271" s="34">
        <f t="shared" si="76"/>
        <v>151.88218394522966</v>
      </c>
      <c r="Y271" s="34">
        <f t="shared" si="76"/>
        <v>151.8892691353428</v>
      </c>
      <c r="Z271" s="34">
        <f t="shared" si="76"/>
        <v>151.89635432545595</v>
      </c>
      <c r="AA271" s="34">
        <f t="shared" si="76"/>
        <v>151.90343951556906</v>
      </c>
      <c r="AB271" s="34">
        <f t="shared" si="76"/>
        <v>151.91052470568221</v>
      </c>
      <c r="AC271" s="34">
        <f t="shared" si="76"/>
        <v>151.91760989579535</v>
      </c>
      <c r="AD271" s="34">
        <f t="shared" si="76"/>
        <v>151.92469508590847</v>
      </c>
      <c r="AE271" s="34">
        <f t="shared" si="76"/>
        <v>151.93178027602161</v>
      </c>
      <c r="AF271" s="34">
        <f t="shared" si="74"/>
        <v>151.93886546613476</v>
      </c>
      <c r="AG271" s="34">
        <f t="shared" si="74"/>
        <v>151.94595065624787</v>
      </c>
      <c r="AH271" s="34">
        <f t="shared" si="74"/>
        <v>151.95303584636102</v>
      </c>
      <c r="AI271" s="34">
        <f t="shared" si="74"/>
        <v>151.96012103647416</v>
      </c>
      <c r="AJ271" s="34">
        <f t="shared" si="74"/>
        <v>151.96720622658728</v>
      </c>
      <c r="AK271" s="34">
        <f t="shared" si="74"/>
        <v>151.97429141670042</v>
      </c>
      <c r="AL271" s="34">
        <f t="shared" si="74"/>
        <v>151.98137660681357</v>
      </c>
      <c r="AM271" s="34">
        <f t="shared" si="74"/>
        <v>151.98846179692669</v>
      </c>
      <c r="AN271" s="34">
        <f t="shared" si="74"/>
        <v>151.99554698703983</v>
      </c>
      <c r="AO271" s="34">
        <f t="shared" si="74"/>
        <v>152.00263217715298</v>
      </c>
      <c r="AP271" s="34">
        <f t="shared" si="74"/>
        <v>152.00971736726609</v>
      </c>
      <c r="AQ271" s="34">
        <f t="shared" si="74"/>
        <v>152.01680255737924</v>
      </c>
      <c r="AR271" s="34">
        <f t="shared" si="74"/>
        <v>152.02388774749238</v>
      </c>
      <c r="AS271" s="34">
        <f t="shared" si="74"/>
        <v>152.0309729376055</v>
      </c>
      <c r="AT271" s="34">
        <f t="shared" si="74"/>
        <v>152.03805812771864</v>
      </c>
    </row>
    <row r="272" spans="1:46" x14ac:dyDescent="0.75">
      <c r="A272" s="17">
        <f t="shared" si="73"/>
        <v>10</v>
      </c>
      <c r="B272" s="17">
        <f t="shared" si="64"/>
        <v>2038</v>
      </c>
      <c r="C272" s="29">
        <v>31</v>
      </c>
      <c r="D272" s="30">
        <v>50679</v>
      </c>
      <c r="E272" s="41">
        <f t="shared" si="68"/>
        <v>152.67751237282928</v>
      </c>
      <c r="G272" s="32">
        <f t="shared" si="77"/>
        <v>1.3999999999999772E-3</v>
      </c>
      <c r="H272" s="32">
        <f t="shared" si="67"/>
        <v>1.6929965585859061E-2</v>
      </c>
      <c r="I272" s="32"/>
      <c r="J272" s="42">
        <v>1.4E-3</v>
      </c>
      <c r="L272" s="30">
        <f t="shared" si="78"/>
        <v>50587</v>
      </c>
      <c r="M272" s="30">
        <f t="shared" si="79"/>
        <v>50618</v>
      </c>
      <c r="N272" s="33">
        <f t="shared" si="75"/>
        <v>152.03805812771864</v>
      </c>
      <c r="O272" s="33">
        <f t="shared" si="75"/>
        <v>152.25091140909745</v>
      </c>
      <c r="P272" s="34">
        <f t="shared" si="76"/>
        <v>152.03805812771864</v>
      </c>
      <c r="Q272" s="34">
        <f t="shared" si="76"/>
        <v>152.04492436260182</v>
      </c>
      <c r="R272" s="34">
        <f t="shared" si="76"/>
        <v>152.05179059748502</v>
      </c>
      <c r="S272" s="34">
        <f t="shared" si="76"/>
        <v>152.0586568323682</v>
      </c>
      <c r="T272" s="34">
        <f t="shared" si="76"/>
        <v>152.06552306725141</v>
      </c>
      <c r="U272" s="34">
        <f t="shared" si="76"/>
        <v>152.07238930213458</v>
      </c>
      <c r="V272" s="34">
        <f t="shared" si="76"/>
        <v>152.07925553701776</v>
      </c>
      <c r="W272" s="34">
        <f t="shared" si="76"/>
        <v>152.08612177190096</v>
      </c>
      <c r="X272" s="34">
        <f t="shared" si="76"/>
        <v>152.09298800678414</v>
      </c>
      <c r="Y272" s="34">
        <f t="shared" si="76"/>
        <v>152.09985424166732</v>
      </c>
      <c r="Z272" s="34">
        <f t="shared" si="76"/>
        <v>152.10672047655052</v>
      </c>
      <c r="AA272" s="34">
        <f t="shared" si="76"/>
        <v>152.1135867114337</v>
      </c>
      <c r="AB272" s="34">
        <f t="shared" si="76"/>
        <v>152.1204529463169</v>
      </c>
      <c r="AC272" s="34">
        <f t="shared" si="76"/>
        <v>152.12731918120008</v>
      </c>
      <c r="AD272" s="34">
        <f t="shared" si="76"/>
        <v>152.13418541608326</v>
      </c>
      <c r="AE272" s="34">
        <f t="shared" si="76"/>
        <v>152.14105165096646</v>
      </c>
      <c r="AF272" s="34">
        <f t="shared" si="74"/>
        <v>152.14791788584964</v>
      </c>
      <c r="AG272" s="34">
        <f t="shared" si="74"/>
        <v>152.15478412073284</v>
      </c>
      <c r="AH272" s="34">
        <f t="shared" si="74"/>
        <v>152.16165035561602</v>
      </c>
      <c r="AI272" s="34">
        <f t="shared" si="74"/>
        <v>152.16851659049919</v>
      </c>
      <c r="AJ272" s="34">
        <f t="shared" si="74"/>
        <v>152.1753828253824</v>
      </c>
      <c r="AK272" s="34">
        <f t="shared" si="74"/>
        <v>152.18224906026558</v>
      </c>
      <c r="AL272" s="34">
        <f t="shared" si="74"/>
        <v>152.18911529514878</v>
      </c>
      <c r="AM272" s="34">
        <f t="shared" si="74"/>
        <v>152.19598153003196</v>
      </c>
      <c r="AN272" s="34">
        <f t="shared" si="74"/>
        <v>152.20284776491513</v>
      </c>
      <c r="AO272" s="34">
        <f t="shared" si="74"/>
        <v>152.20971399979834</v>
      </c>
      <c r="AP272" s="34">
        <f t="shared" si="74"/>
        <v>152.21658023468152</v>
      </c>
      <c r="AQ272" s="34">
        <f t="shared" si="74"/>
        <v>152.22344646956469</v>
      </c>
      <c r="AR272" s="34">
        <f t="shared" si="74"/>
        <v>152.2303127044479</v>
      </c>
      <c r="AS272" s="34">
        <f t="shared" si="74"/>
        <v>152.23717893933107</v>
      </c>
      <c r="AT272" s="34">
        <f t="shared" si="74"/>
        <v>152.24404517421428</v>
      </c>
    </row>
    <row r="273" spans="1:46" x14ac:dyDescent="0.75">
      <c r="A273" s="17">
        <f t="shared" si="73"/>
        <v>11</v>
      </c>
      <c r="B273" s="17">
        <f t="shared" si="64"/>
        <v>2038</v>
      </c>
      <c r="C273" s="29">
        <v>30</v>
      </c>
      <c r="D273" s="30">
        <v>50710</v>
      </c>
      <c r="E273" s="41">
        <f t="shared" si="68"/>
        <v>152.89126089015124</v>
      </c>
      <c r="G273" s="32">
        <f t="shared" si="77"/>
        <v>1.3999999999999948E-3</v>
      </c>
      <c r="H273" s="32">
        <f t="shared" si="67"/>
        <v>1.692996558585905E-2</v>
      </c>
      <c r="I273" s="32"/>
      <c r="J273" s="42">
        <v>1.4E-3</v>
      </c>
      <c r="L273" s="30">
        <f t="shared" si="78"/>
        <v>50618</v>
      </c>
      <c r="M273" s="30">
        <f t="shared" si="79"/>
        <v>50649</v>
      </c>
      <c r="N273" s="33">
        <f t="shared" si="75"/>
        <v>152.25091140909745</v>
      </c>
      <c r="O273" s="33">
        <f t="shared" si="75"/>
        <v>152.46406268507019</v>
      </c>
      <c r="P273" s="34">
        <f t="shared" si="76"/>
        <v>152.25091140909745</v>
      </c>
      <c r="Q273" s="34">
        <f t="shared" si="76"/>
        <v>152.25801645162989</v>
      </c>
      <c r="R273" s="34">
        <f t="shared" si="76"/>
        <v>152.26512149416232</v>
      </c>
      <c r="S273" s="34">
        <f t="shared" si="76"/>
        <v>152.27222653669472</v>
      </c>
      <c r="T273" s="34">
        <f t="shared" si="76"/>
        <v>152.27933157922715</v>
      </c>
      <c r="U273" s="34">
        <f t="shared" si="76"/>
        <v>152.28643662175958</v>
      </c>
      <c r="V273" s="34">
        <f t="shared" si="76"/>
        <v>152.29354166429201</v>
      </c>
      <c r="W273" s="34">
        <f t="shared" si="76"/>
        <v>152.30064670682444</v>
      </c>
      <c r="X273" s="34">
        <f t="shared" si="76"/>
        <v>152.30775174935684</v>
      </c>
      <c r="Y273" s="34">
        <f t="shared" si="76"/>
        <v>152.31485679188927</v>
      </c>
      <c r="Z273" s="34">
        <f t="shared" si="76"/>
        <v>152.3219618344217</v>
      </c>
      <c r="AA273" s="34">
        <f t="shared" si="76"/>
        <v>152.32906687695413</v>
      </c>
      <c r="AB273" s="34">
        <f t="shared" si="76"/>
        <v>152.33617191948656</v>
      </c>
      <c r="AC273" s="34">
        <f t="shared" si="76"/>
        <v>152.34327696201896</v>
      </c>
      <c r="AD273" s="34">
        <f t="shared" si="76"/>
        <v>152.35038200455139</v>
      </c>
      <c r="AE273" s="34">
        <f t="shared" si="76"/>
        <v>152.35748704708382</v>
      </c>
      <c r="AF273" s="34">
        <f t="shared" si="74"/>
        <v>152.36459208961625</v>
      </c>
      <c r="AG273" s="34">
        <f t="shared" si="74"/>
        <v>152.37169713214868</v>
      </c>
      <c r="AH273" s="34">
        <f t="shared" si="74"/>
        <v>152.37880217468108</v>
      </c>
      <c r="AI273" s="34">
        <f t="shared" si="74"/>
        <v>152.38590721721351</v>
      </c>
      <c r="AJ273" s="34">
        <f t="shared" si="74"/>
        <v>152.39301225974594</v>
      </c>
      <c r="AK273" s="34">
        <f t="shared" si="74"/>
        <v>152.40011730227837</v>
      </c>
      <c r="AL273" s="34">
        <f t="shared" si="74"/>
        <v>152.4072223448108</v>
      </c>
      <c r="AM273" s="34">
        <f t="shared" si="74"/>
        <v>152.41432738734321</v>
      </c>
      <c r="AN273" s="34">
        <f t="shared" si="74"/>
        <v>152.42143242987564</v>
      </c>
      <c r="AO273" s="34">
        <f t="shared" si="74"/>
        <v>152.42853747240807</v>
      </c>
      <c r="AP273" s="34">
        <f t="shared" si="74"/>
        <v>152.4356425149405</v>
      </c>
      <c r="AQ273" s="34">
        <f t="shared" si="74"/>
        <v>152.44274755747293</v>
      </c>
      <c r="AR273" s="34">
        <f t="shared" si="74"/>
        <v>152.44985260000533</v>
      </c>
      <c r="AS273" s="34">
        <f t="shared" si="74"/>
        <v>152.45695764253776</v>
      </c>
      <c r="AT273" s="34">
        <f t="shared" si="74"/>
        <v>152.46406268507019</v>
      </c>
    </row>
    <row r="274" spans="1:46" x14ac:dyDescent="0.75">
      <c r="A274" s="17">
        <f t="shared" si="73"/>
        <v>12</v>
      </c>
      <c r="B274" s="17">
        <f t="shared" si="64"/>
        <v>2038</v>
      </c>
      <c r="C274" s="29">
        <v>31</v>
      </c>
      <c r="D274" s="30">
        <v>50740</v>
      </c>
      <c r="E274" s="41">
        <f t="shared" si="68"/>
        <v>153.10530865539747</v>
      </c>
      <c r="G274" s="32">
        <f t="shared" si="77"/>
        <v>1.4000000000000601E-3</v>
      </c>
      <c r="H274" s="32">
        <f t="shared" si="67"/>
        <v>1.6929965585859033E-2</v>
      </c>
      <c r="I274" s="32">
        <f>AVERAGE(H263:H274)</f>
        <v>1.6929965585859203E-2</v>
      </c>
      <c r="J274" s="42">
        <v>1.4E-3</v>
      </c>
      <c r="L274" s="30">
        <f t="shared" si="78"/>
        <v>50649</v>
      </c>
      <c r="M274" s="30">
        <f t="shared" si="79"/>
        <v>50679</v>
      </c>
      <c r="N274" s="33">
        <f t="shared" si="75"/>
        <v>152.46406268507019</v>
      </c>
      <c r="O274" s="33">
        <f t="shared" si="75"/>
        <v>152.67751237282928</v>
      </c>
      <c r="P274" s="34">
        <f t="shared" si="76"/>
        <v>152.46406268507019</v>
      </c>
      <c r="Q274" s="34">
        <f t="shared" si="76"/>
        <v>152.47094815886888</v>
      </c>
      <c r="R274" s="34">
        <f t="shared" si="76"/>
        <v>152.47783363266754</v>
      </c>
      <c r="S274" s="34">
        <f t="shared" si="76"/>
        <v>152.48471910646623</v>
      </c>
      <c r="T274" s="34">
        <f t="shared" si="76"/>
        <v>152.49160458026492</v>
      </c>
      <c r="U274" s="34">
        <f t="shared" si="76"/>
        <v>152.49849005406358</v>
      </c>
      <c r="V274" s="34">
        <f t="shared" si="76"/>
        <v>152.50537552786227</v>
      </c>
      <c r="W274" s="34">
        <f t="shared" si="76"/>
        <v>152.51226100166096</v>
      </c>
      <c r="X274" s="34">
        <f t="shared" si="76"/>
        <v>152.51914647545962</v>
      </c>
      <c r="Y274" s="34">
        <f t="shared" si="76"/>
        <v>152.52603194925831</v>
      </c>
      <c r="Z274" s="34">
        <f t="shared" si="76"/>
        <v>152.532917423057</v>
      </c>
      <c r="AA274" s="34">
        <f t="shared" si="76"/>
        <v>152.53980289685566</v>
      </c>
      <c r="AB274" s="34">
        <f t="shared" si="76"/>
        <v>152.54668837065435</v>
      </c>
      <c r="AC274" s="34">
        <f t="shared" si="76"/>
        <v>152.55357384445304</v>
      </c>
      <c r="AD274" s="34">
        <f t="shared" si="76"/>
        <v>152.5604593182517</v>
      </c>
      <c r="AE274" s="34">
        <f t="shared" si="76"/>
        <v>152.56734479205039</v>
      </c>
      <c r="AF274" s="34">
        <f t="shared" si="74"/>
        <v>152.57423026584908</v>
      </c>
      <c r="AG274" s="34">
        <f t="shared" si="74"/>
        <v>152.58111573964777</v>
      </c>
      <c r="AH274" s="34">
        <f t="shared" si="74"/>
        <v>152.58800121344643</v>
      </c>
      <c r="AI274" s="34">
        <f t="shared" si="74"/>
        <v>152.59488668724512</v>
      </c>
      <c r="AJ274" s="34">
        <f t="shared" si="74"/>
        <v>152.60177216104381</v>
      </c>
      <c r="AK274" s="34">
        <f t="shared" si="74"/>
        <v>152.60865763484247</v>
      </c>
      <c r="AL274" s="34">
        <f t="shared" si="74"/>
        <v>152.61554310864116</v>
      </c>
      <c r="AM274" s="34">
        <f t="shared" si="74"/>
        <v>152.62242858243985</v>
      </c>
      <c r="AN274" s="34">
        <f t="shared" si="74"/>
        <v>152.62931405623851</v>
      </c>
      <c r="AO274" s="34">
        <f t="shared" si="74"/>
        <v>152.6361995300372</v>
      </c>
      <c r="AP274" s="34">
        <f t="shared" si="74"/>
        <v>152.64308500383589</v>
      </c>
      <c r="AQ274" s="34">
        <f t="shared" si="74"/>
        <v>152.64997047763455</v>
      </c>
      <c r="AR274" s="34">
        <f t="shared" si="74"/>
        <v>152.65685595143324</v>
      </c>
      <c r="AS274" s="34">
        <f t="shared" si="74"/>
        <v>152.66374142523193</v>
      </c>
      <c r="AT274" s="34">
        <f t="shared" si="74"/>
        <v>152.67062689903059</v>
      </c>
    </row>
    <row r="275" spans="1:46" x14ac:dyDescent="0.75">
      <c r="A275" s="17">
        <f t="shared" si="73"/>
        <v>1</v>
      </c>
      <c r="B275" s="23">
        <f t="shared" si="64"/>
        <v>2039</v>
      </c>
      <c r="C275" s="24">
        <v>31</v>
      </c>
      <c r="D275" s="30">
        <v>50771</v>
      </c>
      <c r="E275" s="27">
        <f t="shared" si="68"/>
        <v>153.31965608751503</v>
      </c>
      <c r="G275" s="35">
        <f t="shared" si="77"/>
        <v>1.4000000000000436E-3</v>
      </c>
      <c r="H275" s="35">
        <f t="shared" si="67"/>
        <v>1.6929965585859061E-2</v>
      </c>
      <c r="I275" s="35"/>
      <c r="J275" s="42">
        <v>1.4E-3</v>
      </c>
      <c r="L275" s="25">
        <f t="shared" si="78"/>
        <v>50679</v>
      </c>
      <c r="M275" s="25">
        <f t="shared" si="79"/>
        <v>50710</v>
      </c>
      <c r="N275" s="27">
        <f t="shared" si="75"/>
        <v>152.67751237282928</v>
      </c>
      <c r="O275" s="27">
        <f t="shared" si="75"/>
        <v>152.89126089015124</v>
      </c>
      <c r="P275" s="28">
        <f t="shared" si="76"/>
        <v>152.67751237282928</v>
      </c>
      <c r="Q275" s="28">
        <f t="shared" si="76"/>
        <v>152.68440748629129</v>
      </c>
      <c r="R275" s="28">
        <f t="shared" si="76"/>
        <v>152.69130259975327</v>
      </c>
      <c r="S275" s="28">
        <f t="shared" si="76"/>
        <v>152.69819771321528</v>
      </c>
      <c r="T275" s="28">
        <f t="shared" si="76"/>
        <v>152.70509282667729</v>
      </c>
      <c r="U275" s="28">
        <f t="shared" si="76"/>
        <v>152.71198794013927</v>
      </c>
      <c r="V275" s="28">
        <f t="shared" si="76"/>
        <v>152.71888305360127</v>
      </c>
      <c r="W275" s="28">
        <f t="shared" si="76"/>
        <v>152.72577816706328</v>
      </c>
      <c r="X275" s="28">
        <f t="shared" si="76"/>
        <v>152.73267328052526</v>
      </c>
      <c r="Y275" s="28">
        <f t="shared" si="76"/>
        <v>152.73956839398727</v>
      </c>
      <c r="Z275" s="28">
        <f t="shared" si="76"/>
        <v>152.74646350744928</v>
      </c>
      <c r="AA275" s="28">
        <f t="shared" si="76"/>
        <v>152.75335862091126</v>
      </c>
      <c r="AB275" s="28">
        <f t="shared" si="76"/>
        <v>152.76025373437326</v>
      </c>
      <c r="AC275" s="28">
        <f t="shared" si="76"/>
        <v>152.76714884783527</v>
      </c>
      <c r="AD275" s="28">
        <f t="shared" si="76"/>
        <v>152.77404396129725</v>
      </c>
      <c r="AE275" s="28">
        <f t="shared" si="76"/>
        <v>152.78093907475926</v>
      </c>
      <c r="AF275" s="28">
        <f t="shared" si="74"/>
        <v>152.78783418822127</v>
      </c>
      <c r="AG275" s="28">
        <f t="shared" si="74"/>
        <v>152.79472930168328</v>
      </c>
      <c r="AH275" s="28">
        <f t="shared" si="74"/>
        <v>152.80162441514526</v>
      </c>
      <c r="AI275" s="28">
        <f t="shared" si="74"/>
        <v>152.80851952860726</v>
      </c>
      <c r="AJ275" s="28">
        <f t="shared" si="74"/>
        <v>152.81541464206927</v>
      </c>
      <c r="AK275" s="28">
        <f t="shared" si="74"/>
        <v>152.82230975553125</v>
      </c>
      <c r="AL275" s="28">
        <f t="shared" si="74"/>
        <v>152.82920486899326</v>
      </c>
      <c r="AM275" s="28">
        <f t="shared" si="74"/>
        <v>152.83609998245527</v>
      </c>
      <c r="AN275" s="28">
        <f t="shared" si="74"/>
        <v>152.84299509591725</v>
      </c>
      <c r="AO275" s="28">
        <f t="shared" si="74"/>
        <v>152.84989020937925</v>
      </c>
      <c r="AP275" s="28">
        <f t="shared" si="74"/>
        <v>152.85678532284126</v>
      </c>
      <c r="AQ275" s="28">
        <f t="shared" si="74"/>
        <v>152.86368043630324</v>
      </c>
      <c r="AR275" s="28">
        <f t="shared" si="74"/>
        <v>152.87057554976525</v>
      </c>
      <c r="AS275" s="28">
        <f t="shared" si="74"/>
        <v>152.87747066322726</v>
      </c>
      <c r="AT275" s="28">
        <f t="shared" si="74"/>
        <v>152.88436577668924</v>
      </c>
    </row>
    <row r="276" spans="1:46" x14ac:dyDescent="0.75">
      <c r="A276" s="17">
        <f t="shared" si="73"/>
        <v>2</v>
      </c>
      <c r="B276" s="17">
        <f t="shared" si="64"/>
        <v>2039</v>
      </c>
      <c r="C276" s="29">
        <v>28</v>
      </c>
      <c r="D276" s="30">
        <v>50802</v>
      </c>
      <c r="E276" s="41">
        <f t="shared" si="68"/>
        <v>153.53430360603755</v>
      </c>
      <c r="G276" s="32">
        <f t="shared" si="77"/>
        <v>1.4000000000000299E-3</v>
      </c>
      <c r="H276" s="32">
        <f t="shared" si="67"/>
        <v>1.6929965585859092E-2</v>
      </c>
      <c r="I276" s="32"/>
      <c r="J276" s="42">
        <v>1.4E-3</v>
      </c>
      <c r="L276" s="30">
        <f t="shared" si="78"/>
        <v>50710</v>
      </c>
      <c r="M276" s="30">
        <f t="shared" si="79"/>
        <v>50740</v>
      </c>
      <c r="N276" s="33">
        <f t="shared" si="75"/>
        <v>152.89126089015124</v>
      </c>
      <c r="O276" s="33">
        <f t="shared" si="75"/>
        <v>153.10530865539747</v>
      </c>
      <c r="P276" s="34">
        <f t="shared" si="76"/>
        <v>152.89126089015124</v>
      </c>
      <c r="Q276" s="34">
        <f t="shared" si="76"/>
        <v>152.89890545319577</v>
      </c>
      <c r="R276" s="34">
        <f t="shared" si="76"/>
        <v>152.90655001624026</v>
      </c>
      <c r="S276" s="34">
        <f t="shared" si="76"/>
        <v>152.91419457928475</v>
      </c>
      <c r="T276" s="34">
        <f t="shared" si="76"/>
        <v>152.92183914232928</v>
      </c>
      <c r="U276" s="34">
        <f t="shared" si="76"/>
        <v>152.9294837053738</v>
      </c>
      <c r="V276" s="34">
        <f t="shared" si="76"/>
        <v>152.93712826841829</v>
      </c>
      <c r="W276" s="34">
        <f t="shared" si="76"/>
        <v>152.94477283146279</v>
      </c>
      <c r="X276" s="34">
        <f t="shared" si="76"/>
        <v>152.95241739450731</v>
      </c>
      <c r="Y276" s="34">
        <f t="shared" si="76"/>
        <v>152.96006195755183</v>
      </c>
      <c r="Z276" s="34">
        <f t="shared" si="76"/>
        <v>152.96770652059632</v>
      </c>
      <c r="AA276" s="34">
        <f t="shared" si="76"/>
        <v>152.97535108364082</v>
      </c>
      <c r="AB276" s="34">
        <f t="shared" si="76"/>
        <v>152.98299564668534</v>
      </c>
      <c r="AC276" s="34">
        <f t="shared" si="76"/>
        <v>152.99064020972986</v>
      </c>
      <c r="AD276" s="34">
        <f t="shared" si="76"/>
        <v>152.99828477277435</v>
      </c>
      <c r="AE276" s="34">
        <f t="shared" si="76"/>
        <v>153.00592933581885</v>
      </c>
      <c r="AF276" s="34">
        <f t="shared" si="74"/>
        <v>153.01357389886337</v>
      </c>
      <c r="AG276" s="34">
        <f t="shared" si="74"/>
        <v>153.02121846190789</v>
      </c>
      <c r="AH276" s="34">
        <f t="shared" si="74"/>
        <v>153.02886302495239</v>
      </c>
      <c r="AI276" s="34">
        <f t="shared" si="74"/>
        <v>153.03650758799688</v>
      </c>
      <c r="AJ276" s="34">
        <f t="shared" si="74"/>
        <v>153.0441521510414</v>
      </c>
      <c r="AK276" s="34">
        <f t="shared" si="74"/>
        <v>153.05179671408592</v>
      </c>
      <c r="AL276" s="34">
        <f t="shared" si="74"/>
        <v>153.05944127713042</v>
      </c>
      <c r="AM276" s="34">
        <f t="shared" si="74"/>
        <v>153.06708584017491</v>
      </c>
      <c r="AN276" s="34">
        <f t="shared" si="74"/>
        <v>153.07473040321943</v>
      </c>
      <c r="AO276" s="34">
        <f t="shared" si="74"/>
        <v>153.08237496626396</v>
      </c>
      <c r="AP276" s="34">
        <f t="shared" si="74"/>
        <v>153.09001952930845</v>
      </c>
      <c r="AQ276" s="34">
        <f t="shared" si="74"/>
        <v>153.09766409235294</v>
      </c>
      <c r="AR276" s="34">
        <f t="shared" si="74"/>
        <v>153.10530865539747</v>
      </c>
      <c r="AS276" s="34">
        <f t="shared" si="74"/>
        <v>153.11295321844199</v>
      </c>
      <c r="AT276" s="34">
        <f t="shared" si="74"/>
        <v>153.12059778148648</v>
      </c>
    </row>
    <row r="277" spans="1:46" x14ac:dyDescent="0.75">
      <c r="A277" s="17">
        <f t="shared" si="73"/>
        <v>3</v>
      </c>
      <c r="B277" s="17">
        <f t="shared" ref="B277:B340" si="80">YEAR(D277)</f>
        <v>2039</v>
      </c>
      <c r="C277" s="29">
        <v>31</v>
      </c>
      <c r="D277" s="30">
        <v>50830</v>
      </c>
      <c r="E277" s="41">
        <f t="shared" si="68"/>
        <v>153.74925163108603</v>
      </c>
      <c r="G277" s="32">
        <f t="shared" si="77"/>
        <v>1.4000000000001229E-3</v>
      </c>
      <c r="H277" s="32">
        <f t="shared" si="67"/>
        <v>1.6929965585859061E-2</v>
      </c>
      <c r="I277" s="32"/>
      <c r="J277" s="42">
        <v>1.4E-3</v>
      </c>
      <c r="L277" s="30">
        <f t="shared" si="78"/>
        <v>50740</v>
      </c>
      <c r="M277" s="30">
        <f t="shared" si="79"/>
        <v>50771</v>
      </c>
      <c r="N277" s="33">
        <f t="shared" si="75"/>
        <v>153.10530865539747</v>
      </c>
      <c r="O277" s="33">
        <f t="shared" si="75"/>
        <v>153.31965608751503</v>
      </c>
      <c r="P277" s="34">
        <f t="shared" si="76"/>
        <v>153.10530865539747</v>
      </c>
      <c r="Q277" s="34">
        <f t="shared" si="76"/>
        <v>153.11222308869159</v>
      </c>
      <c r="R277" s="34">
        <f t="shared" si="76"/>
        <v>153.11913752198569</v>
      </c>
      <c r="S277" s="34">
        <f t="shared" si="76"/>
        <v>153.12605195527982</v>
      </c>
      <c r="T277" s="34">
        <f t="shared" si="76"/>
        <v>153.13296638857392</v>
      </c>
      <c r="U277" s="34">
        <f t="shared" si="76"/>
        <v>153.13988082186805</v>
      </c>
      <c r="V277" s="34">
        <f t="shared" si="76"/>
        <v>153.14679525516215</v>
      </c>
      <c r="W277" s="34">
        <f t="shared" si="76"/>
        <v>153.15370968845627</v>
      </c>
      <c r="X277" s="34">
        <f t="shared" si="76"/>
        <v>153.16062412175037</v>
      </c>
      <c r="Y277" s="34">
        <f t="shared" si="76"/>
        <v>153.1675385550445</v>
      </c>
      <c r="Z277" s="34">
        <f t="shared" si="76"/>
        <v>153.1744529883386</v>
      </c>
      <c r="AA277" s="34">
        <f t="shared" si="76"/>
        <v>153.18136742163273</v>
      </c>
      <c r="AB277" s="34">
        <f t="shared" si="76"/>
        <v>153.18828185492686</v>
      </c>
      <c r="AC277" s="34">
        <f t="shared" si="76"/>
        <v>153.19519628822096</v>
      </c>
      <c r="AD277" s="34">
        <f t="shared" si="76"/>
        <v>153.20211072151508</v>
      </c>
      <c r="AE277" s="34">
        <f t="shared" si="76"/>
        <v>153.20902515480918</v>
      </c>
      <c r="AF277" s="34">
        <f t="shared" si="74"/>
        <v>153.21593958810331</v>
      </c>
      <c r="AG277" s="34">
        <f t="shared" si="74"/>
        <v>153.22285402139741</v>
      </c>
      <c r="AH277" s="34">
        <f t="shared" si="74"/>
        <v>153.22976845469154</v>
      </c>
      <c r="AI277" s="34">
        <f t="shared" si="74"/>
        <v>153.23668288798564</v>
      </c>
      <c r="AJ277" s="34">
        <f t="shared" si="74"/>
        <v>153.24359732127976</v>
      </c>
      <c r="AK277" s="34">
        <f t="shared" si="74"/>
        <v>153.25051175457389</v>
      </c>
      <c r="AL277" s="34">
        <f t="shared" si="74"/>
        <v>153.25742618786799</v>
      </c>
      <c r="AM277" s="34">
        <f t="shared" si="74"/>
        <v>153.26434062116212</v>
      </c>
      <c r="AN277" s="34">
        <f t="shared" si="74"/>
        <v>153.27125505445622</v>
      </c>
      <c r="AO277" s="34">
        <f t="shared" si="74"/>
        <v>153.27816948775035</v>
      </c>
      <c r="AP277" s="34">
        <f t="shared" si="74"/>
        <v>153.28508392104445</v>
      </c>
      <c r="AQ277" s="34">
        <f t="shared" si="74"/>
        <v>153.29199835433857</v>
      </c>
      <c r="AR277" s="34">
        <f t="shared" si="74"/>
        <v>153.29891278763267</v>
      </c>
      <c r="AS277" s="34">
        <f t="shared" si="74"/>
        <v>153.3058272209268</v>
      </c>
      <c r="AT277" s="34">
        <f t="shared" si="74"/>
        <v>153.3127416542209</v>
      </c>
    </row>
    <row r="278" spans="1:46" x14ac:dyDescent="0.75">
      <c r="A278" s="17">
        <f t="shared" si="73"/>
        <v>4</v>
      </c>
      <c r="B278" s="17">
        <f t="shared" si="80"/>
        <v>2039</v>
      </c>
      <c r="C278" s="29">
        <v>30</v>
      </c>
      <c r="D278" s="30">
        <v>50861</v>
      </c>
      <c r="E278" s="41">
        <f t="shared" si="68"/>
        <v>153.96450058336956</v>
      </c>
      <c r="G278" s="32">
        <f t="shared" si="77"/>
        <v>1.4000000000000689E-3</v>
      </c>
      <c r="H278" s="32">
        <f t="shared" si="67"/>
        <v>1.6929965585859012E-2</v>
      </c>
      <c r="I278" s="32"/>
      <c r="J278" s="42">
        <v>1.4E-3</v>
      </c>
      <c r="L278" s="30">
        <f t="shared" si="78"/>
        <v>50771</v>
      </c>
      <c r="M278" s="30">
        <f t="shared" si="79"/>
        <v>50802</v>
      </c>
      <c r="N278" s="33">
        <f t="shared" si="75"/>
        <v>153.31965608751503</v>
      </c>
      <c r="O278" s="33">
        <f t="shared" si="75"/>
        <v>153.53430360603755</v>
      </c>
      <c r="P278" s="34">
        <f t="shared" si="76"/>
        <v>153.31965608751503</v>
      </c>
      <c r="Q278" s="34">
        <f t="shared" si="76"/>
        <v>153.32681100479911</v>
      </c>
      <c r="R278" s="34">
        <f t="shared" si="76"/>
        <v>153.33396592208319</v>
      </c>
      <c r="S278" s="34">
        <f t="shared" si="76"/>
        <v>153.34112083936728</v>
      </c>
      <c r="T278" s="34">
        <f t="shared" si="76"/>
        <v>153.34827575665136</v>
      </c>
      <c r="U278" s="34">
        <f t="shared" si="76"/>
        <v>153.35543067393544</v>
      </c>
      <c r="V278" s="34">
        <f t="shared" si="76"/>
        <v>153.36258559121953</v>
      </c>
      <c r="W278" s="34">
        <f t="shared" si="76"/>
        <v>153.36974050850361</v>
      </c>
      <c r="X278" s="34">
        <f t="shared" si="76"/>
        <v>153.37689542578769</v>
      </c>
      <c r="Y278" s="34">
        <f t="shared" si="76"/>
        <v>153.38405034307178</v>
      </c>
      <c r="Z278" s="34">
        <f t="shared" si="76"/>
        <v>153.39120526035586</v>
      </c>
      <c r="AA278" s="34">
        <f t="shared" si="76"/>
        <v>153.39836017763994</v>
      </c>
      <c r="AB278" s="34">
        <f t="shared" si="76"/>
        <v>153.40551509492403</v>
      </c>
      <c r="AC278" s="34">
        <f t="shared" si="76"/>
        <v>153.41267001220811</v>
      </c>
      <c r="AD278" s="34">
        <f t="shared" si="76"/>
        <v>153.41982492949219</v>
      </c>
      <c r="AE278" s="34">
        <f t="shared" si="76"/>
        <v>153.42697984677631</v>
      </c>
      <c r="AF278" s="34">
        <f t="shared" si="74"/>
        <v>153.43413476406039</v>
      </c>
      <c r="AG278" s="34">
        <f t="shared" si="74"/>
        <v>153.44128968134447</v>
      </c>
      <c r="AH278" s="34">
        <f t="shared" si="74"/>
        <v>153.44844459862856</v>
      </c>
      <c r="AI278" s="34">
        <f t="shared" si="74"/>
        <v>153.45559951591264</v>
      </c>
      <c r="AJ278" s="34">
        <f t="shared" si="74"/>
        <v>153.46275443319672</v>
      </c>
      <c r="AK278" s="34">
        <f t="shared" si="74"/>
        <v>153.4699093504808</v>
      </c>
      <c r="AL278" s="34">
        <f t="shared" si="74"/>
        <v>153.47706426776489</v>
      </c>
      <c r="AM278" s="34">
        <f t="shared" si="74"/>
        <v>153.48421918504897</v>
      </c>
      <c r="AN278" s="34">
        <f t="shared" si="74"/>
        <v>153.49137410233305</v>
      </c>
      <c r="AO278" s="34">
        <f t="shared" si="74"/>
        <v>153.49852901961714</v>
      </c>
      <c r="AP278" s="34">
        <f t="shared" si="74"/>
        <v>153.50568393690122</v>
      </c>
      <c r="AQ278" s="34">
        <f t="shared" si="74"/>
        <v>153.5128388541853</v>
      </c>
      <c r="AR278" s="34">
        <f t="shared" si="74"/>
        <v>153.51999377146939</v>
      </c>
      <c r="AS278" s="34">
        <f t="shared" si="74"/>
        <v>153.52714868875347</v>
      </c>
      <c r="AT278" s="34">
        <f t="shared" si="74"/>
        <v>153.53430360603755</v>
      </c>
    </row>
    <row r="279" spans="1:46" x14ac:dyDescent="0.75">
      <c r="A279" s="17">
        <f t="shared" si="73"/>
        <v>5</v>
      </c>
      <c r="B279" s="17">
        <f t="shared" si="80"/>
        <v>2039</v>
      </c>
      <c r="C279" s="29">
        <v>31</v>
      </c>
      <c r="D279" s="30">
        <v>50891</v>
      </c>
      <c r="E279" s="41">
        <f t="shared" si="68"/>
        <v>154.18005088418627</v>
      </c>
      <c r="G279" s="32">
        <f t="shared" si="77"/>
        <v>1.3999999999999902E-3</v>
      </c>
      <c r="H279" s="32">
        <f t="shared" si="67"/>
        <v>1.6929965585858978E-2</v>
      </c>
      <c r="I279" s="32"/>
      <c r="J279" s="42">
        <v>1.4E-3</v>
      </c>
      <c r="L279" s="30">
        <f t="shared" si="78"/>
        <v>50802</v>
      </c>
      <c r="M279" s="30">
        <f t="shared" si="79"/>
        <v>50830</v>
      </c>
      <c r="N279" s="33">
        <f t="shared" si="75"/>
        <v>153.53430360603755</v>
      </c>
      <c r="O279" s="33">
        <f t="shared" si="75"/>
        <v>153.74925163108603</v>
      </c>
      <c r="P279" s="34">
        <f t="shared" si="76"/>
        <v>153.53430360603755</v>
      </c>
      <c r="Q279" s="34">
        <f t="shared" si="76"/>
        <v>153.54123741329718</v>
      </c>
      <c r="R279" s="34">
        <f t="shared" si="76"/>
        <v>153.54817122055681</v>
      </c>
      <c r="S279" s="34">
        <f t="shared" si="76"/>
        <v>153.55510502781644</v>
      </c>
      <c r="T279" s="34">
        <f t="shared" si="76"/>
        <v>153.56203883507607</v>
      </c>
      <c r="U279" s="34">
        <f t="shared" si="76"/>
        <v>153.56897264233569</v>
      </c>
      <c r="V279" s="34">
        <f t="shared" si="76"/>
        <v>153.57590644959532</v>
      </c>
      <c r="W279" s="34">
        <f t="shared" si="76"/>
        <v>153.58284025685495</v>
      </c>
      <c r="X279" s="34">
        <f t="shared" si="76"/>
        <v>153.58977406411458</v>
      </c>
      <c r="Y279" s="34">
        <f t="shared" si="76"/>
        <v>153.59670787137421</v>
      </c>
      <c r="Z279" s="34">
        <f t="shared" si="76"/>
        <v>153.60364167863383</v>
      </c>
      <c r="AA279" s="34">
        <f t="shared" si="76"/>
        <v>153.61057548589346</v>
      </c>
      <c r="AB279" s="34">
        <f t="shared" si="76"/>
        <v>153.61750929315309</v>
      </c>
      <c r="AC279" s="34">
        <f t="shared" si="76"/>
        <v>153.62444310041272</v>
      </c>
      <c r="AD279" s="34">
        <f t="shared" si="76"/>
        <v>153.63137690767235</v>
      </c>
      <c r="AE279" s="34">
        <f t="shared" si="76"/>
        <v>153.63831071493198</v>
      </c>
      <c r="AF279" s="34">
        <f t="shared" si="74"/>
        <v>153.6452445221916</v>
      </c>
      <c r="AG279" s="34">
        <f t="shared" si="74"/>
        <v>153.65217832945123</v>
      </c>
      <c r="AH279" s="34">
        <f t="shared" si="74"/>
        <v>153.65911213671086</v>
      </c>
      <c r="AI279" s="34">
        <f t="shared" si="74"/>
        <v>153.66604594397049</v>
      </c>
      <c r="AJ279" s="34">
        <f t="shared" si="74"/>
        <v>153.67297975123012</v>
      </c>
      <c r="AK279" s="34">
        <f t="shared" si="74"/>
        <v>153.67991355848974</v>
      </c>
      <c r="AL279" s="34">
        <f t="shared" si="74"/>
        <v>153.68684736574937</v>
      </c>
      <c r="AM279" s="34">
        <f t="shared" si="74"/>
        <v>153.693781173009</v>
      </c>
      <c r="AN279" s="34">
        <f t="shared" si="74"/>
        <v>153.70071498026863</v>
      </c>
      <c r="AO279" s="34">
        <f t="shared" si="74"/>
        <v>153.70764878752826</v>
      </c>
      <c r="AP279" s="34">
        <f t="shared" si="74"/>
        <v>153.71458259478788</v>
      </c>
      <c r="AQ279" s="34">
        <f t="shared" si="74"/>
        <v>153.72151640204751</v>
      </c>
      <c r="AR279" s="34">
        <f t="shared" si="74"/>
        <v>153.72845020930714</v>
      </c>
      <c r="AS279" s="34">
        <f t="shared" si="74"/>
        <v>153.73538401656677</v>
      </c>
      <c r="AT279" s="34">
        <f t="shared" si="74"/>
        <v>153.7423178238264</v>
      </c>
    </row>
    <row r="280" spans="1:46" x14ac:dyDescent="0.75">
      <c r="A280" s="17">
        <f t="shared" si="73"/>
        <v>6</v>
      </c>
      <c r="B280" s="17">
        <f t="shared" si="80"/>
        <v>2039</v>
      </c>
      <c r="C280" s="29">
        <v>30</v>
      </c>
      <c r="D280" s="30">
        <v>50922</v>
      </c>
      <c r="E280" s="41">
        <f t="shared" si="68"/>
        <v>154.39590295542413</v>
      </c>
      <c r="G280" s="32">
        <f t="shared" si="77"/>
        <v>1.4000000000000063E-3</v>
      </c>
      <c r="H280" s="32">
        <f t="shared" si="67"/>
        <v>1.6929965585858894E-2</v>
      </c>
      <c r="I280" s="32"/>
      <c r="J280" s="42">
        <v>1.4E-3</v>
      </c>
      <c r="L280" s="30">
        <f t="shared" si="78"/>
        <v>50830</v>
      </c>
      <c r="M280" s="30">
        <f t="shared" si="79"/>
        <v>50861</v>
      </c>
      <c r="N280" s="33">
        <f t="shared" si="75"/>
        <v>153.74925163108603</v>
      </c>
      <c r="O280" s="33">
        <f t="shared" si="75"/>
        <v>153.96450058336956</v>
      </c>
      <c r="P280" s="34">
        <f t="shared" si="76"/>
        <v>153.74925163108603</v>
      </c>
      <c r="Q280" s="34">
        <f t="shared" si="76"/>
        <v>153.75642659616216</v>
      </c>
      <c r="R280" s="34">
        <f t="shared" si="76"/>
        <v>153.76360156123826</v>
      </c>
      <c r="S280" s="34">
        <f t="shared" si="76"/>
        <v>153.77077652631436</v>
      </c>
      <c r="T280" s="34">
        <f t="shared" si="76"/>
        <v>153.7779514913905</v>
      </c>
      <c r="U280" s="34">
        <f t="shared" si="76"/>
        <v>153.78512645646663</v>
      </c>
      <c r="V280" s="34">
        <f t="shared" si="76"/>
        <v>153.79230142154273</v>
      </c>
      <c r="W280" s="34">
        <f t="shared" si="76"/>
        <v>153.79947638661884</v>
      </c>
      <c r="X280" s="34">
        <f t="shared" si="76"/>
        <v>153.80665135169497</v>
      </c>
      <c r="Y280" s="34">
        <f t="shared" si="76"/>
        <v>153.8138263167711</v>
      </c>
      <c r="Z280" s="34">
        <f t="shared" si="76"/>
        <v>153.8210012818472</v>
      </c>
      <c r="AA280" s="34">
        <f t="shared" si="76"/>
        <v>153.82817624692331</v>
      </c>
      <c r="AB280" s="34">
        <f t="shared" si="76"/>
        <v>153.83535121199944</v>
      </c>
      <c r="AC280" s="34">
        <f t="shared" si="76"/>
        <v>153.84252617707557</v>
      </c>
      <c r="AD280" s="34">
        <f t="shared" si="76"/>
        <v>153.84970114215167</v>
      </c>
      <c r="AE280" s="34">
        <f t="shared" si="76"/>
        <v>153.85687610722778</v>
      </c>
      <c r="AF280" s="34">
        <f t="shared" si="74"/>
        <v>153.86405107230391</v>
      </c>
      <c r="AG280" s="34">
        <f t="shared" si="74"/>
        <v>153.87122603738004</v>
      </c>
      <c r="AH280" s="34">
        <f t="shared" si="74"/>
        <v>153.87840100245614</v>
      </c>
      <c r="AI280" s="34">
        <f t="shared" si="74"/>
        <v>153.88557596753225</v>
      </c>
      <c r="AJ280" s="34">
        <f t="shared" si="74"/>
        <v>153.89275093260838</v>
      </c>
      <c r="AK280" s="34">
        <f t="shared" si="74"/>
        <v>153.89992589768451</v>
      </c>
      <c r="AL280" s="34">
        <f t="shared" si="74"/>
        <v>153.90710086276061</v>
      </c>
      <c r="AM280" s="34">
        <f t="shared" si="74"/>
        <v>153.91427582783672</v>
      </c>
      <c r="AN280" s="34">
        <f t="shared" si="74"/>
        <v>153.92145079291285</v>
      </c>
      <c r="AO280" s="34">
        <f t="shared" si="74"/>
        <v>153.92862575798898</v>
      </c>
      <c r="AP280" s="34">
        <f t="shared" si="74"/>
        <v>153.93580072306509</v>
      </c>
      <c r="AQ280" s="34">
        <f t="shared" si="74"/>
        <v>153.94297568814119</v>
      </c>
      <c r="AR280" s="34">
        <f t="shared" si="74"/>
        <v>153.95015065321732</v>
      </c>
      <c r="AS280" s="34">
        <f t="shared" si="74"/>
        <v>153.95732561829345</v>
      </c>
      <c r="AT280" s="34">
        <f t="shared" si="74"/>
        <v>153.96450058336956</v>
      </c>
    </row>
    <row r="281" spans="1:46" x14ac:dyDescent="0.75">
      <c r="A281" s="17">
        <f t="shared" si="73"/>
        <v>7</v>
      </c>
      <c r="B281" s="17">
        <f t="shared" si="80"/>
        <v>2039</v>
      </c>
      <c r="C281" s="29">
        <v>31</v>
      </c>
      <c r="D281" s="30">
        <v>50952</v>
      </c>
      <c r="E281" s="41">
        <f t="shared" si="68"/>
        <v>154.61205721956173</v>
      </c>
      <c r="G281" s="32">
        <f t="shared" si="77"/>
        <v>1.4000000000000414E-3</v>
      </c>
      <c r="H281" s="32">
        <f t="shared" si="67"/>
        <v>1.6929965585858901E-2</v>
      </c>
      <c r="I281" s="32"/>
      <c r="J281" s="42">
        <v>1.4E-3</v>
      </c>
      <c r="L281" s="30">
        <f t="shared" si="78"/>
        <v>50861</v>
      </c>
      <c r="M281" s="30">
        <f t="shared" si="79"/>
        <v>50891</v>
      </c>
      <c r="N281" s="33">
        <f t="shared" si="75"/>
        <v>153.96450058336956</v>
      </c>
      <c r="O281" s="33">
        <f t="shared" si="75"/>
        <v>154.18005088418627</v>
      </c>
      <c r="P281" s="34">
        <f t="shared" si="76"/>
        <v>153.96450058336956</v>
      </c>
      <c r="Q281" s="34">
        <f t="shared" si="76"/>
        <v>153.97145381887978</v>
      </c>
      <c r="R281" s="34">
        <f t="shared" si="76"/>
        <v>153.97840705438998</v>
      </c>
      <c r="S281" s="34">
        <f t="shared" si="76"/>
        <v>153.9853602899002</v>
      </c>
      <c r="T281" s="34">
        <f t="shared" si="76"/>
        <v>153.99231352541042</v>
      </c>
      <c r="U281" s="34">
        <f t="shared" si="76"/>
        <v>153.99926676092065</v>
      </c>
      <c r="V281" s="34">
        <f t="shared" si="76"/>
        <v>154.00621999643084</v>
      </c>
      <c r="W281" s="34">
        <f t="shared" si="76"/>
        <v>154.01317323194107</v>
      </c>
      <c r="X281" s="34">
        <f t="shared" si="76"/>
        <v>154.02012646745129</v>
      </c>
      <c r="Y281" s="34">
        <f t="shared" si="76"/>
        <v>154.02707970296152</v>
      </c>
      <c r="Z281" s="34">
        <f t="shared" si="76"/>
        <v>154.03403293847171</v>
      </c>
      <c r="AA281" s="34">
        <f t="shared" si="76"/>
        <v>154.04098617398193</v>
      </c>
      <c r="AB281" s="34">
        <f t="shared" si="76"/>
        <v>154.04793940949216</v>
      </c>
      <c r="AC281" s="34">
        <f t="shared" si="76"/>
        <v>154.05489264500238</v>
      </c>
      <c r="AD281" s="34">
        <f t="shared" si="76"/>
        <v>154.06184588051258</v>
      </c>
      <c r="AE281" s="34">
        <f t="shared" si="76"/>
        <v>154.0687991160228</v>
      </c>
      <c r="AF281" s="34">
        <f t="shared" si="74"/>
        <v>154.07575235153303</v>
      </c>
      <c r="AG281" s="34">
        <f t="shared" si="74"/>
        <v>154.08270558704325</v>
      </c>
      <c r="AH281" s="34">
        <f t="shared" si="74"/>
        <v>154.08965882255345</v>
      </c>
      <c r="AI281" s="34">
        <f t="shared" si="74"/>
        <v>154.09661205806367</v>
      </c>
      <c r="AJ281" s="34">
        <f t="shared" si="74"/>
        <v>154.10356529357389</v>
      </c>
      <c r="AK281" s="34">
        <f t="shared" si="74"/>
        <v>154.11051852908412</v>
      </c>
      <c r="AL281" s="34">
        <f t="shared" si="74"/>
        <v>154.11747176459431</v>
      </c>
      <c r="AM281" s="34">
        <f t="shared" si="74"/>
        <v>154.12442500010454</v>
      </c>
      <c r="AN281" s="34">
        <f t="shared" si="74"/>
        <v>154.13137823561476</v>
      </c>
      <c r="AO281" s="34">
        <f t="shared" si="74"/>
        <v>154.13833147112499</v>
      </c>
      <c r="AP281" s="34">
        <f t="shared" si="74"/>
        <v>154.14528470663518</v>
      </c>
      <c r="AQ281" s="34">
        <f t="shared" si="74"/>
        <v>154.1522379421454</v>
      </c>
      <c r="AR281" s="34">
        <f t="shared" si="74"/>
        <v>154.15919117765563</v>
      </c>
      <c r="AS281" s="34">
        <f t="shared" si="74"/>
        <v>154.16614441316585</v>
      </c>
      <c r="AT281" s="34">
        <f t="shared" si="74"/>
        <v>154.17309764867605</v>
      </c>
    </row>
    <row r="282" spans="1:46" x14ac:dyDescent="0.75">
      <c r="A282" s="17">
        <f t="shared" si="73"/>
        <v>8</v>
      </c>
      <c r="B282" s="17">
        <f t="shared" si="80"/>
        <v>2039</v>
      </c>
      <c r="C282" s="29">
        <v>31</v>
      </c>
      <c r="D282" s="30">
        <v>50983</v>
      </c>
      <c r="E282" s="41">
        <f t="shared" si="68"/>
        <v>154.82851409966912</v>
      </c>
      <c r="G282" s="32">
        <f t="shared" si="77"/>
        <v>1.4000000000000035E-3</v>
      </c>
      <c r="H282" s="32">
        <f t="shared" si="67"/>
        <v>1.6929965585858863E-2</v>
      </c>
      <c r="I282" s="32"/>
      <c r="J282" s="42">
        <v>1.4E-3</v>
      </c>
      <c r="L282" s="30">
        <f t="shared" si="78"/>
        <v>50891</v>
      </c>
      <c r="M282" s="30">
        <f t="shared" si="79"/>
        <v>50922</v>
      </c>
      <c r="N282" s="33">
        <f t="shared" si="75"/>
        <v>154.18005088418627</v>
      </c>
      <c r="O282" s="33">
        <f t="shared" si="75"/>
        <v>154.39590295542413</v>
      </c>
      <c r="P282" s="34">
        <f t="shared" si="76"/>
        <v>154.18005088418627</v>
      </c>
      <c r="Q282" s="34">
        <f t="shared" si="76"/>
        <v>154.18701385422619</v>
      </c>
      <c r="R282" s="34">
        <f t="shared" si="76"/>
        <v>154.19397682426614</v>
      </c>
      <c r="S282" s="34">
        <f t="shared" si="76"/>
        <v>154.20093979430607</v>
      </c>
      <c r="T282" s="34">
        <f t="shared" si="76"/>
        <v>154.20790276434599</v>
      </c>
      <c r="U282" s="34">
        <f t="shared" si="76"/>
        <v>154.21486573438594</v>
      </c>
      <c r="V282" s="34">
        <f t="shared" si="76"/>
        <v>154.22182870442586</v>
      </c>
      <c r="W282" s="34">
        <f t="shared" si="76"/>
        <v>154.22879167446578</v>
      </c>
      <c r="X282" s="34">
        <f t="shared" si="76"/>
        <v>154.23575464450573</v>
      </c>
      <c r="Y282" s="34">
        <f t="shared" si="76"/>
        <v>154.24271761454565</v>
      </c>
      <c r="Z282" s="34">
        <f t="shared" si="76"/>
        <v>154.24968058458558</v>
      </c>
      <c r="AA282" s="34">
        <f t="shared" si="76"/>
        <v>154.25664355462553</v>
      </c>
      <c r="AB282" s="34">
        <f t="shared" si="76"/>
        <v>154.26360652466545</v>
      </c>
      <c r="AC282" s="34">
        <f t="shared" si="76"/>
        <v>154.27056949470537</v>
      </c>
      <c r="AD282" s="34">
        <f t="shared" si="76"/>
        <v>154.27753246474532</v>
      </c>
      <c r="AE282" s="34">
        <f t="shared" ref="AE282:AT297" si="81">$N282+($O282-$N282)/$C282*(AE$7-1)</f>
        <v>154.28449543478524</v>
      </c>
      <c r="AF282" s="34">
        <f t="shared" si="81"/>
        <v>154.29145840482516</v>
      </c>
      <c r="AG282" s="34">
        <f t="shared" si="81"/>
        <v>154.29842137486509</v>
      </c>
      <c r="AH282" s="34">
        <f t="shared" si="81"/>
        <v>154.30538434490504</v>
      </c>
      <c r="AI282" s="34">
        <f t="shared" si="81"/>
        <v>154.31234731494496</v>
      </c>
      <c r="AJ282" s="34">
        <f t="shared" si="81"/>
        <v>154.31931028498488</v>
      </c>
      <c r="AK282" s="34">
        <f t="shared" si="81"/>
        <v>154.32627325502483</v>
      </c>
      <c r="AL282" s="34">
        <f t="shared" si="81"/>
        <v>154.33323622506475</v>
      </c>
      <c r="AM282" s="34">
        <f t="shared" si="81"/>
        <v>154.34019919510467</v>
      </c>
      <c r="AN282" s="34">
        <f t="shared" si="81"/>
        <v>154.34716216514462</v>
      </c>
      <c r="AO282" s="34">
        <f t="shared" si="81"/>
        <v>154.35412513518455</v>
      </c>
      <c r="AP282" s="34">
        <f t="shared" si="81"/>
        <v>154.36108810522447</v>
      </c>
      <c r="AQ282" s="34">
        <f t="shared" si="81"/>
        <v>154.36805107526442</v>
      </c>
      <c r="AR282" s="34">
        <f t="shared" si="81"/>
        <v>154.37501404530434</v>
      </c>
      <c r="AS282" s="34">
        <f t="shared" si="81"/>
        <v>154.38197701534426</v>
      </c>
      <c r="AT282" s="34">
        <f t="shared" si="81"/>
        <v>154.38893998538421</v>
      </c>
    </row>
    <row r="283" spans="1:46" x14ac:dyDescent="0.75">
      <c r="A283" s="17">
        <f t="shared" si="73"/>
        <v>9</v>
      </c>
      <c r="B283" s="17">
        <f t="shared" si="80"/>
        <v>2039</v>
      </c>
      <c r="C283" s="29">
        <v>30</v>
      </c>
      <c r="D283" s="30">
        <v>51014</v>
      </c>
      <c r="E283" s="41">
        <f t="shared" si="68"/>
        <v>155.04527401940868</v>
      </c>
      <c r="G283" s="32">
        <f t="shared" si="77"/>
        <v>1.4000000000001429E-3</v>
      </c>
      <c r="H283" s="32">
        <f t="shared" si="67"/>
        <v>1.6929965585859019E-2</v>
      </c>
      <c r="I283" s="32"/>
      <c r="J283" s="42">
        <v>1.4E-3</v>
      </c>
      <c r="L283" s="30">
        <f t="shared" si="78"/>
        <v>50922</v>
      </c>
      <c r="M283" s="30">
        <f t="shared" si="79"/>
        <v>50952</v>
      </c>
      <c r="N283" s="33">
        <f t="shared" si="75"/>
        <v>154.39590295542413</v>
      </c>
      <c r="O283" s="33">
        <f t="shared" si="75"/>
        <v>154.61205721956173</v>
      </c>
      <c r="P283" s="34">
        <f t="shared" ref="P283:AE298" si="82">$N283+($O283-$N283)/$C283*(P$7-1)</f>
        <v>154.39590295542413</v>
      </c>
      <c r="Q283" s="34">
        <f t="shared" si="82"/>
        <v>154.40310809756204</v>
      </c>
      <c r="R283" s="34">
        <f t="shared" si="82"/>
        <v>154.41031323969997</v>
      </c>
      <c r="S283" s="34">
        <f t="shared" si="82"/>
        <v>154.41751838183791</v>
      </c>
      <c r="T283" s="34">
        <f t="shared" si="82"/>
        <v>154.42472352397581</v>
      </c>
      <c r="U283" s="34">
        <f t="shared" si="82"/>
        <v>154.43192866611372</v>
      </c>
      <c r="V283" s="34">
        <f t="shared" si="82"/>
        <v>154.43913380825165</v>
      </c>
      <c r="W283" s="34">
        <f t="shared" si="82"/>
        <v>154.44633895038959</v>
      </c>
      <c r="X283" s="34">
        <f t="shared" si="82"/>
        <v>154.45354409252749</v>
      </c>
      <c r="Y283" s="34">
        <f t="shared" si="82"/>
        <v>154.4607492346654</v>
      </c>
      <c r="Z283" s="34">
        <f t="shared" si="82"/>
        <v>154.46795437680333</v>
      </c>
      <c r="AA283" s="34">
        <f t="shared" si="82"/>
        <v>154.47515951894127</v>
      </c>
      <c r="AB283" s="34">
        <f t="shared" si="82"/>
        <v>154.48236466107917</v>
      </c>
      <c r="AC283" s="34">
        <f t="shared" si="82"/>
        <v>154.48956980321708</v>
      </c>
      <c r="AD283" s="34">
        <f t="shared" si="82"/>
        <v>154.49677494535501</v>
      </c>
      <c r="AE283" s="34">
        <f t="shared" si="82"/>
        <v>154.50398008749295</v>
      </c>
      <c r="AF283" s="34">
        <f t="shared" si="81"/>
        <v>154.51118522963085</v>
      </c>
      <c r="AG283" s="34">
        <f t="shared" si="81"/>
        <v>154.51839037176876</v>
      </c>
      <c r="AH283" s="34">
        <f t="shared" si="81"/>
        <v>154.52559551390669</v>
      </c>
      <c r="AI283" s="34">
        <f t="shared" si="81"/>
        <v>154.53280065604463</v>
      </c>
      <c r="AJ283" s="34">
        <f t="shared" si="81"/>
        <v>154.54000579818253</v>
      </c>
      <c r="AK283" s="34">
        <f t="shared" si="81"/>
        <v>154.54721094032044</v>
      </c>
      <c r="AL283" s="34">
        <f t="shared" si="81"/>
        <v>154.55441608245837</v>
      </c>
      <c r="AM283" s="34">
        <f t="shared" si="81"/>
        <v>154.56162122459631</v>
      </c>
      <c r="AN283" s="34">
        <f t="shared" si="81"/>
        <v>154.56882636673421</v>
      </c>
      <c r="AO283" s="34">
        <f t="shared" si="81"/>
        <v>154.57603150887212</v>
      </c>
      <c r="AP283" s="34">
        <f t="shared" si="81"/>
        <v>154.58323665101005</v>
      </c>
      <c r="AQ283" s="34">
        <f t="shared" si="81"/>
        <v>154.59044179314799</v>
      </c>
      <c r="AR283" s="34">
        <f t="shared" si="81"/>
        <v>154.59764693528589</v>
      </c>
      <c r="AS283" s="34">
        <f t="shared" si="81"/>
        <v>154.6048520774238</v>
      </c>
      <c r="AT283" s="34">
        <f t="shared" si="81"/>
        <v>154.61205721956173</v>
      </c>
    </row>
    <row r="284" spans="1:46" x14ac:dyDescent="0.75">
      <c r="A284" s="17">
        <f t="shared" si="73"/>
        <v>10</v>
      </c>
      <c r="B284" s="17">
        <f t="shared" si="80"/>
        <v>2039</v>
      </c>
      <c r="C284" s="29">
        <v>31</v>
      </c>
      <c r="D284" s="30">
        <v>51044</v>
      </c>
      <c r="E284" s="41">
        <f t="shared" si="68"/>
        <v>155.26233740303587</v>
      </c>
      <c r="G284" s="32">
        <f t="shared" si="77"/>
        <v>1.4000000000001266E-3</v>
      </c>
      <c r="H284" s="32">
        <f t="shared" si="67"/>
        <v>1.6929965585859172E-2</v>
      </c>
      <c r="I284" s="32"/>
      <c r="J284" s="42">
        <v>1.4E-3</v>
      </c>
      <c r="L284" s="30">
        <f t="shared" si="78"/>
        <v>50952</v>
      </c>
      <c r="M284" s="30">
        <f t="shared" si="79"/>
        <v>50983</v>
      </c>
      <c r="N284" s="33">
        <f t="shared" si="75"/>
        <v>154.61205721956173</v>
      </c>
      <c r="O284" s="33">
        <f t="shared" si="75"/>
        <v>154.82851409966912</v>
      </c>
      <c r="P284" s="34">
        <f t="shared" si="82"/>
        <v>154.61205721956173</v>
      </c>
      <c r="Q284" s="34">
        <f t="shared" si="82"/>
        <v>154.61903969956521</v>
      </c>
      <c r="R284" s="34">
        <f t="shared" si="82"/>
        <v>154.62602217956865</v>
      </c>
      <c r="S284" s="34">
        <f t="shared" si="82"/>
        <v>154.63300465957212</v>
      </c>
      <c r="T284" s="34">
        <f t="shared" si="82"/>
        <v>154.6399871395756</v>
      </c>
      <c r="U284" s="34">
        <f t="shared" si="82"/>
        <v>154.64696961957907</v>
      </c>
      <c r="V284" s="34">
        <f t="shared" si="82"/>
        <v>154.65395209958251</v>
      </c>
      <c r="W284" s="34">
        <f t="shared" si="82"/>
        <v>154.66093457958598</v>
      </c>
      <c r="X284" s="34">
        <f t="shared" si="82"/>
        <v>154.66791705958946</v>
      </c>
      <c r="Y284" s="34">
        <f t="shared" si="82"/>
        <v>154.6748995395929</v>
      </c>
      <c r="Z284" s="34">
        <f t="shared" si="82"/>
        <v>154.68188201959637</v>
      </c>
      <c r="AA284" s="34">
        <f t="shared" si="82"/>
        <v>154.68886449959984</v>
      </c>
      <c r="AB284" s="34">
        <f t="shared" si="82"/>
        <v>154.69584697960332</v>
      </c>
      <c r="AC284" s="34">
        <f t="shared" si="82"/>
        <v>154.70282945960676</v>
      </c>
      <c r="AD284" s="34">
        <f t="shared" si="82"/>
        <v>154.70981193961023</v>
      </c>
      <c r="AE284" s="34">
        <f t="shared" si="82"/>
        <v>154.71679441961371</v>
      </c>
      <c r="AF284" s="34">
        <f t="shared" si="81"/>
        <v>154.72377689961715</v>
      </c>
      <c r="AG284" s="34">
        <f t="shared" si="81"/>
        <v>154.73075937962062</v>
      </c>
      <c r="AH284" s="34">
        <f t="shared" si="81"/>
        <v>154.73774185962409</v>
      </c>
      <c r="AI284" s="34">
        <f t="shared" si="81"/>
        <v>154.74472433962754</v>
      </c>
      <c r="AJ284" s="34">
        <f t="shared" si="81"/>
        <v>154.75170681963101</v>
      </c>
      <c r="AK284" s="34">
        <f t="shared" si="81"/>
        <v>154.75868929963448</v>
      </c>
      <c r="AL284" s="34">
        <f t="shared" si="81"/>
        <v>154.76567177963796</v>
      </c>
      <c r="AM284" s="34">
        <f t="shared" si="81"/>
        <v>154.7726542596414</v>
      </c>
      <c r="AN284" s="34">
        <f t="shared" si="81"/>
        <v>154.77963673964487</v>
      </c>
      <c r="AO284" s="34">
        <f t="shared" si="81"/>
        <v>154.78661921964834</v>
      </c>
      <c r="AP284" s="34">
        <f t="shared" si="81"/>
        <v>154.79360169965179</v>
      </c>
      <c r="AQ284" s="34">
        <f t="shared" si="81"/>
        <v>154.80058417965526</v>
      </c>
      <c r="AR284" s="34">
        <f t="shared" si="81"/>
        <v>154.80756665965873</v>
      </c>
      <c r="AS284" s="34">
        <f t="shared" si="81"/>
        <v>154.8145491396622</v>
      </c>
      <c r="AT284" s="34">
        <f t="shared" si="81"/>
        <v>154.82153161966565</v>
      </c>
    </row>
    <row r="285" spans="1:46" x14ac:dyDescent="0.75">
      <c r="A285" s="17">
        <f t="shared" si="73"/>
        <v>11</v>
      </c>
      <c r="B285" s="17">
        <f t="shared" si="80"/>
        <v>2039</v>
      </c>
      <c r="C285" s="29">
        <v>30</v>
      </c>
      <c r="D285" s="30">
        <v>51075</v>
      </c>
      <c r="E285" s="41">
        <f t="shared" si="68"/>
        <v>155.47970467540014</v>
      </c>
      <c r="G285" s="32">
        <f t="shared" si="77"/>
        <v>1.4000000000001338E-3</v>
      </c>
      <c r="H285" s="32">
        <f t="shared" si="67"/>
        <v>1.6929965585859314E-2</v>
      </c>
      <c r="I285" s="32"/>
      <c r="J285" s="42">
        <v>1.4E-3</v>
      </c>
      <c r="L285" s="30">
        <f t="shared" si="78"/>
        <v>50983</v>
      </c>
      <c r="M285" s="30">
        <f t="shared" si="79"/>
        <v>51014</v>
      </c>
      <c r="N285" s="33">
        <f t="shared" si="75"/>
        <v>154.82851409966912</v>
      </c>
      <c r="O285" s="33">
        <f t="shared" si="75"/>
        <v>155.04527401940868</v>
      </c>
      <c r="P285" s="34">
        <f t="shared" si="82"/>
        <v>154.82851409966912</v>
      </c>
      <c r="Q285" s="34">
        <f t="shared" si="82"/>
        <v>154.8357394303271</v>
      </c>
      <c r="R285" s="34">
        <f t="shared" si="82"/>
        <v>154.8429647609851</v>
      </c>
      <c r="S285" s="34">
        <f t="shared" si="82"/>
        <v>154.85019009164307</v>
      </c>
      <c r="T285" s="34">
        <f t="shared" si="82"/>
        <v>154.85741542230107</v>
      </c>
      <c r="U285" s="34">
        <f t="shared" si="82"/>
        <v>154.86464075295905</v>
      </c>
      <c r="V285" s="34">
        <f t="shared" si="82"/>
        <v>154.87186608361702</v>
      </c>
      <c r="W285" s="34">
        <f t="shared" si="82"/>
        <v>154.87909141427502</v>
      </c>
      <c r="X285" s="34">
        <f t="shared" si="82"/>
        <v>154.886316744933</v>
      </c>
      <c r="Y285" s="34">
        <f t="shared" si="82"/>
        <v>154.893542075591</v>
      </c>
      <c r="Z285" s="34">
        <f t="shared" si="82"/>
        <v>154.90076740624897</v>
      </c>
      <c r="AA285" s="34">
        <f t="shared" si="82"/>
        <v>154.90799273690695</v>
      </c>
      <c r="AB285" s="34">
        <f t="shared" si="82"/>
        <v>154.91521806756495</v>
      </c>
      <c r="AC285" s="34">
        <f t="shared" si="82"/>
        <v>154.92244339822292</v>
      </c>
      <c r="AD285" s="34">
        <f t="shared" si="82"/>
        <v>154.92966872888093</v>
      </c>
      <c r="AE285" s="34">
        <f t="shared" si="82"/>
        <v>154.9368940595389</v>
      </c>
      <c r="AF285" s="34">
        <f t="shared" si="81"/>
        <v>154.94411939019687</v>
      </c>
      <c r="AG285" s="34">
        <f t="shared" si="81"/>
        <v>154.95134472085488</v>
      </c>
      <c r="AH285" s="34">
        <f t="shared" si="81"/>
        <v>154.95857005151285</v>
      </c>
      <c r="AI285" s="34">
        <f t="shared" si="81"/>
        <v>154.96579538217085</v>
      </c>
      <c r="AJ285" s="34">
        <f t="shared" si="81"/>
        <v>154.97302071282883</v>
      </c>
      <c r="AK285" s="34">
        <f t="shared" si="81"/>
        <v>154.9802460434868</v>
      </c>
      <c r="AL285" s="34">
        <f t="shared" si="81"/>
        <v>154.9874713741448</v>
      </c>
      <c r="AM285" s="34">
        <f t="shared" si="81"/>
        <v>154.99469670480278</v>
      </c>
      <c r="AN285" s="34">
        <f t="shared" si="81"/>
        <v>155.00192203546078</v>
      </c>
      <c r="AO285" s="34">
        <f t="shared" si="81"/>
        <v>155.00914736611875</v>
      </c>
      <c r="AP285" s="34">
        <f t="shared" si="81"/>
        <v>155.01637269677673</v>
      </c>
      <c r="AQ285" s="34">
        <f t="shared" si="81"/>
        <v>155.02359802743473</v>
      </c>
      <c r="AR285" s="34">
        <f t="shared" si="81"/>
        <v>155.0308233580927</v>
      </c>
      <c r="AS285" s="34">
        <f t="shared" si="81"/>
        <v>155.03804868875071</v>
      </c>
      <c r="AT285" s="34">
        <f t="shared" si="81"/>
        <v>155.04527401940868</v>
      </c>
    </row>
    <row r="286" spans="1:46" x14ac:dyDescent="0.75">
      <c r="A286" s="17">
        <f t="shared" si="73"/>
        <v>12</v>
      </c>
      <c r="B286" s="17">
        <f t="shared" si="80"/>
        <v>2039</v>
      </c>
      <c r="C286" s="29">
        <v>31</v>
      </c>
      <c r="D286" s="30">
        <v>51105</v>
      </c>
      <c r="E286" s="41">
        <f t="shared" si="68"/>
        <v>155.69737626194572</v>
      </c>
      <c r="G286" s="32">
        <f t="shared" si="77"/>
        <v>1.4000000000001119E-3</v>
      </c>
      <c r="H286" s="32">
        <f t="shared" si="67"/>
        <v>1.6929965585859366E-2</v>
      </c>
      <c r="I286" s="32">
        <f>AVERAGE(H275:H286)</f>
        <v>1.6929965585859061E-2</v>
      </c>
      <c r="J286" s="42">
        <v>1.4E-3</v>
      </c>
      <c r="L286" s="30">
        <f t="shared" si="78"/>
        <v>51014</v>
      </c>
      <c r="M286" s="30">
        <f t="shared" si="79"/>
        <v>51044</v>
      </c>
      <c r="N286" s="33">
        <f t="shared" si="75"/>
        <v>155.04527401940868</v>
      </c>
      <c r="O286" s="33">
        <f t="shared" si="75"/>
        <v>155.26233740303587</v>
      </c>
      <c r="P286" s="34">
        <f t="shared" si="82"/>
        <v>155.04527401940868</v>
      </c>
      <c r="Q286" s="34">
        <f t="shared" si="82"/>
        <v>155.05227606404182</v>
      </c>
      <c r="R286" s="34">
        <f t="shared" si="82"/>
        <v>155.05927810867496</v>
      </c>
      <c r="S286" s="34">
        <f t="shared" si="82"/>
        <v>155.0662801533081</v>
      </c>
      <c r="T286" s="34">
        <f t="shared" si="82"/>
        <v>155.07328219794121</v>
      </c>
      <c r="U286" s="34">
        <f t="shared" si="82"/>
        <v>155.08028424257435</v>
      </c>
      <c r="V286" s="34">
        <f t="shared" si="82"/>
        <v>155.08728628720749</v>
      </c>
      <c r="W286" s="34">
        <f t="shared" si="82"/>
        <v>155.09428833184063</v>
      </c>
      <c r="X286" s="34">
        <f t="shared" si="82"/>
        <v>155.10129037647377</v>
      </c>
      <c r="Y286" s="34">
        <f t="shared" si="82"/>
        <v>155.10829242110691</v>
      </c>
      <c r="Z286" s="34">
        <f t="shared" si="82"/>
        <v>155.11529446574002</v>
      </c>
      <c r="AA286" s="34">
        <f t="shared" si="82"/>
        <v>155.12229651037316</v>
      </c>
      <c r="AB286" s="34">
        <f t="shared" si="82"/>
        <v>155.1292985550063</v>
      </c>
      <c r="AC286" s="34">
        <f t="shared" si="82"/>
        <v>155.13630059963944</v>
      </c>
      <c r="AD286" s="34">
        <f t="shared" si="82"/>
        <v>155.14330264427258</v>
      </c>
      <c r="AE286" s="34">
        <f t="shared" si="82"/>
        <v>155.15030468890572</v>
      </c>
      <c r="AF286" s="34">
        <f t="shared" si="81"/>
        <v>155.15730673353883</v>
      </c>
      <c r="AG286" s="34">
        <f t="shared" si="81"/>
        <v>155.16430877817197</v>
      </c>
      <c r="AH286" s="34">
        <f t="shared" si="81"/>
        <v>155.17131082280511</v>
      </c>
      <c r="AI286" s="34">
        <f t="shared" si="81"/>
        <v>155.17831286743825</v>
      </c>
      <c r="AJ286" s="34">
        <f t="shared" si="81"/>
        <v>155.18531491207139</v>
      </c>
      <c r="AK286" s="34">
        <f t="shared" si="81"/>
        <v>155.19231695670453</v>
      </c>
      <c r="AL286" s="34">
        <f t="shared" si="81"/>
        <v>155.19931900133764</v>
      </c>
      <c r="AM286" s="34">
        <f t="shared" si="81"/>
        <v>155.20632104597078</v>
      </c>
      <c r="AN286" s="34">
        <f t="shared" si="81"/>
        <v>155.21332309060392</v>
      </c>
      <c r="AO286" s="34">
        <f t="shared" si="81"/>
        <v>155.22032513523706</v>
      </c>
      <c r="AP286" s="34">
        <f t="shared" si="81"/>
        <v>155.2273271798702</v>
      </c>
      <c r="AQ286" s="34">
        <f t="shared" si="81"/>
        <v>155.23432922450334</v>
      </c>
      <c r="AR286" s="34">
        <f t="shared" si="81"/>
        <v>155.24133126913645</v>
      </c>
      <c r="AS286" s="34">
        <f t="shared" si="81"/>
        <v>155.24833331376959</v>
      </c>
      <c r="AT286" s="34">
        <f t="shared" si="81"/>
        <v>155.25533535840273</v>
      </c>
    </row>
    <row r="287" spans="1:46" x14ac:dyDescent="0.75">
      <c r="A287" s="17">
        <f t="shared" si="73"/>
        <v>1</v>
      </c>
      <c r="B287" s="23">
        <f t="shared" si="80"/>
        <v>2040</v>
      </c>
      <c r="C287" s="24">
        <v>31</v>
      </c>
      <c r="D287" s="30">
        <v>51136</v>
      </c>
      <c r="E287" s="27">
        <f t="shared" si="68"/>
        <v>155.91535258871247</v>
      </c>
      <c r="G287" s="35">
        <f t="shared" si="77"/>
        <v>1.4000000000001372E-3</v>
      </c>
      <c r="H287" s="35">
        <f t="shared" si="67"/>
        <v>1.6929965585859463E-2</v>
      </c>
      <c r="I287" s="35"/>
      <c r="J287" s="42">
        <v>1.4E-3</v>
      </c>
      <c r="L287" s="25">
        <f t="shared" si="78"/>
        <v>51044</v>
      </c>
      <c r="M287" s="25">
        <f t="shared" si="79"/>
        <v>51075</v>
      </c>
      <c r="N287" s="27">
        <f t="shared" si="75"/>
        <v>155.26233740303587</v>
      </c>
      <c r="O287" s="27">
        <f t="shared" si="75"/>
        <v>155.47970467540014</v>
      </c>
      <c r="P287" s="28">
        <f t="shared" si="82"/>
        <v>155.26233740303587</v>
      </c>
      <c r="Q287" s="28">
        <f t="shared" si="82"/>
        <v>155.26934925053149</v>
      </c>
      <c r="R287" s="28">
        <f t="shared" si="82"/>
        <v>155.27636109802711</v>
      </c>
      <c r="S287" s="28">
        <f t="shared" si="82"/>
        <v>155.28337294552273</v>
      </c>
      <c r="T287" s="28">
        <f t="shared" si="82"/>
        <v>155.29038479301835</v>
      </c>
      <c r="U287" s="28">
        <f t="shared" si="82"/>
        <v>155.29739664051397</v>
      </c>
      <c r="V287" s="28">
        <f t="shared" si="82"/>
        <v>155.30440848800961</v>
      </c>
      <c r="W287" s="28">
        <f t="shared" si="82"/>
        <v>155.31142033550523</v>
      </c>
      <c r="X287" s="28">
        <f t="shared" si="82"/>
        <v>155.31843218300085</v>
      </c>
      <c r="Y287" s="28">
        <f t="shared" si="82"/>
        <v>155.32544403049647</v>
      </c>
      <c r="Z287" s="28">
        <f t="shared" si="82"/>
        <v>155.33245587799209</v>
      </c>
      <c r="AA287" s="28">
        <f t="shared" si="82"/>
        <v>155.33946772548771</v>
      </c>
      <c r="AB287" s="28">
        <f t="shared" si="82"/>
        <v>155.34647957298333</v>
      </c>
      <c r="AC287" s="28">
        <f t="shared" si="82"/>
        <v>155.35349142047895</v>
      </c>
      <c r="AD287" s="28">
        <f t="shared" si="82"/>
        <v>155.36050326797456</v>
      </c>
      <c r="AE287" s="28">
        <f t="shared" si="82"/>
        <v>155.36751511547018</v>
      </c>
      <c r="AF287" s="28">
        <f t="shared" si="81"/>
        <v>155.37452696296583</v>
      </c>
      <c r="AG287" s="28">
        <f t="shared" si="81"/>
        <v>155.38153881046145</v>
      </c>
      <c r="AH287" s="28">
        <f t="shared" si="81"/>
        <v>155.38855065795707</v>
      </c>
      <c r="AI287" s="28">
        <f t="shared" si="81"/>
        <v>155.39556250545269</v>
      </c>
      <c r="AJ287" s="28">
        <f t="shared" si="81"/>
        <v>155.40257435294831</v>
      </c>
      <c r="AK287" s="28">
        <f t="shared" si="81"/>
        <v>155.40958620044393</v>
      </c>
      <c r="AL287" s="28">
        <f t="shared" si="81"/>
        <v>155.41659804793954</v>
      </c>
      <c r="AM287" s="28">
        <f t="shared" si="81"/>
        <v>155.42360989543516</v>
      </c>
      <c r="AN287" s="28">
        <f t="shared" si="81"/>
        <v>155.43062174293078</v>
      </c>
      <c r="AO287" s="28">
        <f t="shared" si="81"/>
        <v>155.4376335904264</v>
      </c>
      <c r="AP287" s="28">
        <f t="shared" si="81"/>
        <v>155.44464543792205</v>
      </c>
      <c r="AQ287" s="28">
        <f t="shared" si="81"/>
        <v>155.45165728541767</v>
      </c>
      <c r="AR287" s="28">
        <f t="shared" si="81"/>
        <v>155.45866913291329</v>
      </c>
      <c r="AS287" s="28">
        <f t="shared" si="81"/>
        <v>155.46568098040891</v>
      </c>
      <c r="AT287" s="28">
        <f t="shared" si="81"/>
        <v>155.47269282790452</v>
      </c>
    </row>
    <row r="288" spans="1:46" x14ac:dyDescent="0.75">
      <c r="A288" s="17">
        <f t="shared" si="73"/>
        <v>2</v>
      </c>
      <c r="B288" s="17">
        <f t="shared" si="80"/>
        <v>2040</v>
      </c>
      <c r="C288" s="29">
        <v>28</v>
      </c>
      <c r="D288" s="30">
        <v>51167</v>
      </c>
      <c r="E288" s="41">
        <f t="shared" si="68"/>
        <v>156.13363408233667</v>
      </c>
      <c r="G288" s="32">
        <f t="shared" si="77"/>
        <v>1.4000000000000414E-3</v>
      </c>
      <c r="H288" s="32">
        <f t="shared" si="67"/>
        <v>1.6929965585859474E-2</v>
      </c>
      <c r="I288" s="32"/>
      <c r="J288" s="42">
        <v>1.4E-3</v>
      </c>
      <c r="L288" s="30">
        <f t="shared" si="78"/>
        <v>51075</v>
      </c>
      <c r="M288" s="30">
        <f t="shared" si="79"/>
        <v>51105</v>
      </c>
      <c r="N288" s="33">
        <f t="shared" si="75"/>
        <v>155.47970467540014</v>
      </c>
      <c r="O288" s="33">
        <f t="shared" si="75"/>
        <v>155.69737626194572</v>
      </c>
      <c r="P288" s="34">
        <f t="shared" si="82"/>
        <v>155.47970467540014</v>
      </c>
      <c r="Q288" s="34">
        <f t="shared" si="82"/>
        <v>155.48747866063391</v>
      </c>
      <c r="R288" s="34">
        <f t="shared" si="82"/>
        <v>155.49525264586768</v>
      </c>
      <c r="S288" s="34">
        <f t="shared" si="82"/>
        <v>155.50302663110145</v>
      </c>
      <c r="T288" s="34">
        <f t="shared" si="82"/>
        <v>155.51080061633522</v>
      </c>
      <c r="U288" s="34">
        <f t="shared" si="82"/>
        <v>155.51857460156899</v>
      </c>
      <c r="V288" s="34">
        <f t="shared" si="82"/>
        <v>155.52634858680275</v>
      </c>
      <c r="W288" s="34">
        <f t="shared" si="82"/>
        <v>155.53412257203655</v>
      </c>
      <c r="X288" s="34">
        <f t="shared" si="82"/>
        <v>155.54189655727032</v>
      </c>
      <c r="Y288" s="34">
        <f t="shared" si="82"/>
        <v>155.54967054250409</v>
      </c>
      <c r="Z288" s="34">
        <f t="shared" si="82"/>
        <v>155.55744452773786</v>
      </c>
      <c r="AA288" s="34">
        <f t="shared" si="82"/>
        <v>155.56521851297163</v>
      </c>
      <c r="AB288" s="34">
        <f t="shared" si="82"/>
        <v>155.57299249820539</v>
      </c>
      <c r="AC288" s="34">
        <f t="shared" si="82"/>
        <v>155.58076648343916</v>
      </c>
      <c r="AD288" s="34">
        <f t="shared" si="82"/>
        <v>155.58854046867293</v>
      </c>
      <c r="AE288" s="34">
        <f t="shared" si="82"/>
        <v>155.5963144539067</v>
      </c>
      <c r="AF288" s="34">
        <f t="shared" si="81"/>
        <v>155.60408843914047</v>
      </c>
      <c r="AG288" s="34">
        <f t="shared" si="81"/>
        <v>155.61186242437424</v>
      </c>
      <c r="AH288" s="34">
        <f t="shared" si="81"/>
        <v>155.61963640960801</v>
      </c>
      <c r="AI288" s="34">
        <f t="shared" si="81"/>
        <v>155.62741039484177</v>
      </c>
      <c r="AJ288" s="34">
        <f t="shared" si="81"/>
        <v>155.63518438007554</v>
      </c>
      <c r="AK288" s="34">
        <f t="shared" si="81"/>
        <v>155.64295836530931</v>
      </c>
      <c r="AL288" s="34">
        <f t="shared" si="81"/>
        <v>155.65073235054311</v>
      </c>
      <c r="AM288" s="34">
        <f t="shared" si="81"/>
        <v>155.65850633577688</v>
      </c>
      <c r="AN288" s="34">
        <f t="shared" si="81"/>
        <v>155.66628032101065</v>
      </c>
      <c r="AO288" s="34">
        <f t="shared" si="81"/>
        <v>155.67405430624441</v>
      </c>
      <c r="AP288" s="34">
        <f t="shared" si="81"/>
        <v>155.68182829147818</v>
      </c>
      <c r="AQ288" s="34">
        <f t="shared" si="81"/>
        <v>155.68960227671195</v>
      </c>
      <c r="AR288" s="34">
        <f t="shared" si="81"/>
        <v>155.69737626194572</v>
      </c>
      <c r="AS288" s="34">
        <f t="shared" si="81"/>
        <v>155.70515024717949</v>
      </c>
      <c r="AT288" s="34">
        <f t="shared" si="81"/>
        <v>155.71292423241326</v>
      </c>
    </row>
    <row r="289" spans="1:46" x14ac:dyDescent="0.75">
      <c r="A289" s="17">
        <f t="shared" si="73"/>
        <v>3</v>
      </c>
      <c r="B289" s="17">
        <f t="shared" si="80"/>
        <v>2040</v>
      </c>
      <c r="C289" s="29">
        <v>31</v>
      </c>
      <c r="D289" s="30">
        <v>51196</v>
      </c>
      <c r="E289" s="41">
        <f t="shared" si="68"/>
        <v>156.35222117005196</v>
      </c>
      <c r="G289" s="32">
        <f t="shared" si="77"/>
        <v>1.4000000000001338E-3</v>
      </c>
      <c r="H289" s="32">
        <f t="shared" si="67"/>
        <v>1.6929965585859484E-2</v>
      </c>
      <c r="I289" s="32"/>
      <c r="J289" s="42">
        <v>1.4E-3</v>
      </c>
      <c r="L289" s="30">
        <f t="shared" si="78"/>
        <v>51105</v>
      </c>
      <c r="M289" s="30">
        <f t="shared" si="79"/>
        <v>51136</v>
      </c>
      <c r="N289" s="33">
        <f t="shared" si="75"/>
        <v>155.69737626194572</v>
      </c>
      <c r="O289" s="33">
        <f t="shared" si="75"/>
        <v>155.91535258871247</v>
      </c>
      <c r="P289" s="34">
        <f t="shared" si="82"/>
        <v>155.69737626194572</v>
      </c>
      <c r="Q289" s="34">
        <f t="shared" si="82"/>
        <v>155.70440775635754</v>
      </c>
      <c r="R289" s="34">
        <f t="shared" si="82"/>
        <v>155.71143925076939</v>
      </c>
      <c r="S289" s="34">
        <f t="shared" si="82"/>
        <v>155.71847074518121</v>
      </c>
      <c r="T289" s="34">
        <f t="shared" si="82"/>
        <v>155.72550223959306</v>
      </c>
      <c r="U289" s="34">
        <f t="shared" si="82"/>
        <v>155.73253373400487</v>
      </c>
      <c r="V289" s="34">
        <f t="shared" si="82"/>
        <v>155.73956522841669</v>
      </c>
      <c r="W289" s="34">
        <f t="shared" si="82"/>
        <v>155.74659672282854</v>
      </c>
      <c r="X289" s="34">
        <f t="shared" si="82"/>
        <v>155.75362821724036</v>
      </c>
      <c r="Y289" s="34">
        <f t="shared" si="82"/>
        <v>155.76065971165218</v>
      </c>
      <c r="Z289" s="34">
        <f t="shared" si="82"/>
        <v>155.76769120606403</v>
      </c>
      <c r="AA289" s="34">
        <f t="shared" si="82"/>
        <v>155.77472270047585</v>
      </c>
      <c r="AB289" s="34">
        <f t="shared" si="82"/>
        <v>155.7817541948877</v>
      </c>
      <c r="AC289" s="34">
        <f t="shared" si="82"/>
        <v>155.78878568929952</v>
      </c>
      <c r="AD289" s="34">
        <f t="shared" si="82"/>
        <v>155.79581718371134</v>
      </c>
      <c r="AE289" s="34">
        <f t="shared" si="82"/>
        <v>155.80284867812318</v>
      </c>
      <c r="AF289" s="34">
        <f t="shared" si="81"/>
        <v>155.809880172535</v>
      </c>
      <c r="AG289" s="34">
        <f t="shared" si="81"/>
        <v>155.81691166694685</v>
      </c>
      <c r="AH289" s="34">
        <f t="shared" si="81"/>
        <v>155.82394316135867</v>
      </c>
      <c r="AI289" s="34">
        <f t="shared" si="81"/>
        <v>155.83097465577049</v>
      </c>
      <c r="AJ289" s="34">
        <f t="shared" si="81"/>
        <v>155.83800615018234</v>
      </c>
      <c r="AK289" s="34">
        <f t="shared" si="81"/>
        <v>155.84503764459416</v>
      </c>
      <c r="AL289" s="34">
        <f t="shared" si="81"/>
        <v>155.85206913900601</v>
      </c>
      <c r="AM289" s="34">
        <f t="shared" si="81"/>
        <v>155.85910063341782</v>
      </c>
      <c r="AN289" s="34">
        <f t="shared" si="81"/>
        <v>155.86613212782964</v>
      </c>
      <c r="AO289" s="34">
        <f t="shared" si="81"/>
        <v>155.87316362224149</v>
      </c>
      <c r="AP289" s="34">
        <f t="shared" si="81"/>
        <v>155.88019511665331</v>
      </c>
      <c r="AQ289" s="34">
        <f t="shared" si="81"/>
        <v>155.88722661106513</v>
      </c>
      <c r="AR289" s="34">
        <f t="shared" si="81"/>
        <v>155.89425810547698</v>
      </c>
      <c r="AS289" s="34">
        <f t="shared" si="81"/>
        <v>155.9012895998888</v>
      </c>
      <c r="AT289" s="34">
        <f t="shared" si="81"/>
        <v>155.90832109430065</v>
      </c>
    </row>
    <row r="290" spans="1:46" x14ac:dyDescent="0.75">
      <c r="A290" s="17">
        <f t="shared" si="73"/>
        <v>4</v>
      </c>
      <c r="B290" s="17">
        <f t="shared" si="80"/>
        <v>2040</v>
      </c>
      <c r="C290" s="29">
        <v>30</v>
      </c>
      <c r="D290" s="30">
        <v>51227</v>
      </c>
      <c r="E290" s="41">
        <f t="shared" si="68"/>
        <v>156.57111427969005</v>
      </c>
      <c r="G290" s="32">
        <f t="shared" si="77"/>
        <v>1.4000000000000999E-3</v>
      </c>
      <c r="H290" s="32">
        <f t="shared" si="67"/>
        <v>1.6929965585859515E-2</v>
      </c>
      <c r="I290" s="32"/>
      <c r="J290" s="42">
        <v>1.4E-3</v>
      </c>
      <c r="L290" s="30">
        <f t="shared" si="78"/>
        <v>51136</v>
      </c>
      <c r="M290" s="30">
        <f t="shared" si="79"/>
        <v>51167</v>
      </c>
      <c r="N290" s="33">
        <f t="shared" si="75"/>
        <v>155.91535258871247</v>
      </c>
      <c r="O290" s="33">
        <f t="shared" si="75"/>
        <v>156.13363408233667</v>
      </c>
      <c r="P290" s="34">
        <f t="shared" si="82"/>
        <v>155.91535258871247</v>
      </c>
      <c r="Q290" s="34">
        <f t="shared" si="82"/>
        <v>155.92262863849993</v>
      </c>
      <c r="R290" s="34">
        <f t="shared" si="82"/>
        <v>155.92990468828742</v>
      </c>
      <c r="S290" s="34">
        <f t="shared" si="82"/>
        <v>155.93718073807489</v>
      </c>
      <c r="T290" s="34">
        <f t="shared" si="82"/>
        <v>155.94445678786235</v>
      </c>
      <c r="U290" s="34">
        <f t="shared" si="82"/>
        <v>155.95173283764984</v>
      </c>
      <c r="V290" s="34">
        <f t="shared" si="82"/>
        <v>155.95900888743731</v>
      </c>
      <c r="W290" s="34">
        <f t="shared" si="82"/>
        <v>155.96628493722477</v>
      </c>
      <c r="X290" s="34">
        <f t="shared" si="82"/>
        <v>155.97356098701226</v>
      </c>
      <c r="Y290" s="34">
        <f t="shared" si="82"/>
        <v>155.98083703679973</v>
      </c>
      <c r="Z290" s="34">
        <f t="shared" si="82"/>
        <v>155.98811308658719</v>
      </c>
      <c r="AA290" s="34">
        <f t="shared" si="82"/>
        <v>155.99538913637468</v>
      </c>
      <c r="AB290" s="34">
        <f t="shared" si="82"/>
        <v>156.00266518616215</v>
      </c>
      <c r="AC290" s="34">
        <f t="shared" si="82"/>
        <v>156.00994123594961</v>
      </c>
      <c r="AD290" s="34">
        <f t="shared" si="82"/>
        <v>156.0172172857371</v>
      </c>
      <c r="AE290" s="34">
        <f t="shared" si="82"/>
        <v>156.02449333552457</v>
      </c>
      <c r="AF290" s="34">
        <f t="shared" si="81"/>
        <v>156.03176938531203</v>
      </c>
      <c r="AG290" s="34">
        <f t="shared" si="81"/>
        <v>156.03904543509952</v>
      </c>
      <c r="AH290" s="34">
        <f t="shared" si="81"/>
        <v>156.04632148488699</v>
      </c>
      <c r="AI290" s="34">
        <f t="shared" si="81"/>
        <v>156.05359753467445</v>
      </c>
      <c r="AJ290" s="34">
        <f t="shared" si="81"/>
        <v>156.06087358446194</v>
      </c>
      <c r="AK290" s="34">
        <f t="shared" si="81"/>
        <v>156.06814963424941</v>
      </c>
      <c r="AL290" s="34">
        <f t="shared" si="81"/>
        <v>156.07542568403687</v>
      </c>
      <c r="AM290" s="34">
        <f t="shared" si="81"/>
        <v>156.08270173382436</v>
      </c>
      <c r="AN290" s="34">
        <f t="shared" si="81"/>
        <v>156.08997778361183</v>
      </c>
      <c r="AO290" s="34">
        <f t="shared" si="81"/>
        <v>156.09725383339929</v>
      </c>
      <c r="AP290" s="34">
        <f t="shared" si="81"/>
        <v>156.10452988318679</v>
      </c>
      <c r="AQ290" s="34">
        <f t="shared" si="81"/>
        <v>156.11180593297425</v>
      </c>
      <c r="AR290" s="34">
        <f t="shared" si="81"/>
        <v>156.11908198276171</v>
      </c>
      <c r="AS290" s="34">
        <f t="shared" si="81"/>
        <v>156.12635803254921</v>
      </c>
      <c r="AT290" s="34">
        <f t="shared" si="81"/>
        <v>156.13363408233667</v>
      </c>
    </row>
    <row r="291" spans="1:46" x14ac:dyDescent="0.75">
      <c r="A291" s="17">
        <f t="shared" si="73"/>
        <v>5</v>
      </c>
      <c r="B291" s="17">
        <f t="shared" si="80"/>
        <v>2040</v>
      </c>
      <c r="C291" s="29">
        <v>31</v>
      </c>
      <c r="D291" s="30">
        <v>51257</v>
      </c>
      <c r="E291" s="41">
        <f t="shared" si="68"/>
        <v>156.79031383968163</v>
      </c>
      <c r="G291" s="32">
        <f t="shared" si="77"/>
        <v>1.4000000000000885E-3</v>
      </c>
      <c r="H291" s="32">
        <f t="shared" si="67"/>
        <v>1.6929965585859616E-2</v>
      </c>
      <c r="I291" s="32"/>
      <c r="J291" s="42">
        <v>1.4E-3</v>
      </c>
      <c r="L291" s="30">
        <f t="shared" si="78"/>
        <v>51167</v>
      </c>
      <c r="M291" s="30">
        <f t="shared" si="79"/>
        <v>51196</v>
      </c>
      <c r="N291" s="33">
        <f t="shared" si="75"/>
        <v>156.13363408233667</v>
      </c>
      <c r="O291" s="33">
        <f t="shared" si="75"/>
        <v>156.35222117005196</v>
      </c>
      <c r="P291" s="34">
        <f t="shared" si="82"/>
        <v>156.13363408233667</v>
      </c>
      <c r="Q291" s="34">
        <f t="shared" si="82"/>
        <v>156.14068527871459</v>
      </c>
      <c r="R291" s="34">
        <f t="shared" si="82"/>
        <v>156.1477364750925</v>
      </c>
      <c r="S291" s="34">
        <f t="shared" si="82"/>
        <v>156.15478767147042</v>
      </c>
      <c r="T291" s="34">
        <f t="shared" si="82"/>
        <v>156.16183886784833</v>
      </c>
      <c r="U291" s="34">
        <f t="shared" si="82"/>
        <v>156.16889006422625</v>
      </c>
      <c r="V291" s="34">
        <f t="shared" si="82"/>
        <v>156.17594126060413</v>
      </c>
      <c r="W291" s="34">
        <f t="shared" si="82"/>
        <v>156.18299245698205</v>
      </c>
      <c r="X291" s="34">
        <f t="shared" si="82"/>
        <v>156.19004365335996</v>
      </c>
      <c r="Y291" s="34">
        <f t="shared" si="82"/>
        <v>156.19709484973788</v>
      </c>
      <c r="Z291" s="34">
        <f t="shared" si="82"/>
        <v>156.2041460461158</v>
      </c>
      <c r="AA291" s="34">
        <f t="shared" si="82"/>
        <v>156.21119724249371</v>
      </c>
      <c r="AB291" s="34">
        <f t="shared" si="82"/>
        <v>156.21824843887163</v>
      </c>
      <c r="AC291" s="34">
        <f t="shared" si="82"/>
        <v>156.22529963524954</v>
      </c>
      <c r="AD291" s="34">
        <f t="shared" si="82"/>
        <v>156.23235083162746</v>
      </c>
      <c r="AE291" s="34">
        <f t="shared" si="82"/>
        <v>156.23940202800537</v>
      </c>
      <c r="AF291" s="34">
        <f t="shared" si="81"/>
        <v>156.24645322438326</v>
      </c>
      <c r="AG291" s="34">
        <f t="shared" si="81"/>
        <v>156.25350442076117</v>
      </c>
      <c r="AH291" s="34">
        <f t="shared" si="81"/>
        <v>156.26055561713909</v>
      </c>
      <c r="AI291" s="34">
        <f t="shared" si="81"/>
        <v>156.26760681351701</v>
      </c>
      <c r="AJ291" s="34">
        <f t="shared" si="81"/>
        <v>156.27465800989492</v>
      </c>
      <c r="AK291" s="34">
        <f t="shared" si="81"/>
        <v>156.28170920627284</v>
      </c>
      <c r="AL291" s="34">
        <f t="shared" si="81"/>
        <v>156.28876040265075</v>
      </c>
      <c r="AM291" s="34">
        <f t="shared" si="81"/>
        <v>156.29581159902867</v>
      </c>
      <c r="AN291" s="34">
        <f t="shared" si="81"/>
        <v>156.30286279540658</v>
      </c>
      <c r="AO291" s="34">
        <f t="shared" si="81"/>
        <v>156.3099139917845</v>
      </c>
      <c r="AP291" s="34">
        <f t="shared" si="81"/>
        <v>156.31696518816238</v>
      </c>
      <c r="AQ291" s="34">
        <f t="shared" si="81"/>
        <v>156.3240163845403</v>
      </c>
      <c r="AR291" s="34">
        <f t="shared" si="81"/>
        <v>156.33106758091822</v>
      </c>
      <c r="AS291" s="34">
        <f t="shared" si="81"/>
        <v>156.33811877729613</v>
      </c>
      <c r="AT291" s="34">
        <f t="shared" si="81"/>
        <v>156.34516997367405</v>
      </c>
    </row>
    <row r="292" spans="1:46" x14ac:dyDescent="0.75">
      <c r="A292" s="17">
        <f t="shared" si="73"/>
        <v>6</v>
      </c>
      <c r="B292" s="17">
        <f t="shared" si="80"/>
        <v>2040</v>
      </c>
      <c r="C292" s="29">
        <v>30</v>
      </c>
      <c r="D292" s="30">
        <v>51288</v>
      </c>
      <c r="E292" s="41">
        <f t="shared" si="68"/>
        <v>157.00982027905721</v>
      </c>
      <c r="G292" s="32">
        <f t="shared" si="77"/>
        <v>1.4000000000001548E-3</v>
      </c>
      <c r="H292" s="32">
        <f t="shared" ref="H292:H355" si="83">(E292-E280)/E280</f>
        <v>1.6929965585859765E-2</v>
      </c>
      <c r="I292" s="32"/>
      <c r="J292" s="42">
        <v>1.4E-3</v>
      </c>
      <c r="L292" s="30">
        <f t="shared" si="78"/>
        <v>51196</v>
      </c>
      <c r="M292" s="30">
        <f t="shared" si="79"/>
        <v>51227</v>
      </c>
      <c r="N292" s="33">
        <f t="shared" si="75"/>
        <v>156.35222117005196</v>
      </c>
      <c r="O292" s="33">
        <f t="shared" si="75"/>
        <v>156.57111427969005</v>
      </c>
      <c r="P292" s="34">
        <f t="shared" si="82"/>
        <v>156.35222117005196</v>
      </c>
      <c r="Q292" s="34">
        <f t="shared" si="82"/>
        <v>156.35951760703989</v>
      </c>
      <c r="R292" s="34">
        <f t="shared" si="82"/>
        <v>156.36681404402785</v>
      </c>
      <c r="S292" s="34">
        <f t="shared" si="82"/>
        <v>156.37411048101578</v>
      </c>
      <c r="T292" s="34">
        <f t="shared" si="82"/>
        <v>156.38140691800371</v>
      </c>
      <c r="U292" s="34">
        <f t="shared" si="82"/>
        <v>156.38870335499163</v>
      </c>
      <c r="V292" s="34">
        <f t="shared" si="82"/>
        <v>156.39599979197959</v>
      </c>
      <c r="W292" s="34">
        <f t="shared" si="82"/>
        <v>156.40329622896752</v>
      </c>
      <c r="X292" s="34">
        <f t="shared" si="82"/>
        <v>156.41059266595545</v>
      </c>
      <c r="Y292" s="34">
        <f t="shared" si="82"/>
        <v>156.41788910294338</v>
      </c>
      <c r="Z292" s="34">
        <f t="shared" si="82"/>
        <v>156.42518553993133</v>
      </c>
      <c r="AA292" s="34">
        <f t="shared" si="82"/>
        <v>156.43248197691926</v>
      </c>
      <c r="AB292" s="34">
        <f t="shared" si="82"/>
        <v>156.43977841390719</v>
      </c>
      <c r="AC292" s="34">
        <f t="shared" si="82"/>
        <v>156.44707485089512</v>
      </c>
      <c r="AD292" s="34">
        <f t="shared" si="82"/>
        <v>156.45437128788308</v>
      </c>
      <c r="AE292" s="34">
        <f t="shared" si="82"/>
        <v>156.46166772487101</v>
      </c>
      <c r="AF292" s="34">
        <f t="shared" si="81"/>
        <v>156.46896416185893</v>
      </c>
      <c r="AG292" s="34">
        <f t="shared" si="81"/>
        <v>156.47626059884689</v>
      </c>
      <c r="AH292" s="34">
        <f t="shared" si="81"/>
        <v>156.48355703583482</v>
      </c>
      <c r="AI292" s="34">
        <f t="shared" si="81"/>
        <v>156.49085347282275</v>
      </c>
      <c r="AJ292" s="34">
        <f t="shared" si="81"/>
        <v>156.49814990981068</v>
      </c>
      <c r="AK292" s="34">
        <f t="shared" si="81"/>
        <v>156.50544634679864</v>
      </c>
      <c r="AL292" s="34">
        <f t="shared" si="81"/>
        <v>156.51274278378656</v>
      </c>
      <c r="AM292" s="34">
        <f t="shared" si="81"/>
        <v>156.52003922077449</v>
      </c>
      <c r="AN292" s="34">
        <f t="shared" si="81"/>
        <v>156.52733565776242</v>
      </c>
      <c r="AO292" s="34">
        <f t="shared" si="81"/>
        <v>156.53463209475038</v>
      </c>
      <c r="AP292" s="34">
        <f t="shared" si="81"/>
        <v>156.54192853173831</v>
      </c>
      <c r="AQ292" s="34">
        <f t="shared" si="81"/>
        <v>156.54922496872624</v>
      </c>
      <c r="AR292" s="34">
        <f t="shared" si="81"/>
        <v>156.55652140571416</v>
      </c>
      <c r="AS292" s="34">
        <f t="shared" si="81"/>
        <v>156.56381784270212</v>
      </c>
      <c r="AT292" s="34">
        <f t="shared" si="81"/>
        <v>156.57111427969005</v>
      </c>
    </row>
    <row r="293" spans="1:46" x14ac:dyDescent="0.75">
      <c r="A293" s="17">
        <f t="shared" si="73"/>
        <v>7</v>
      </c>
      <c r="B293" s="17">
        <f t="shared" si="80"/>
        <v>2040</v>
      </c>
      <c r="C293" s="29">
        <v>31</v>
      </c>
      <c r="D293" s="30">
        <v>51318</v>
      </c>
      <c r="E293" s="41">
        <f t="shared" si="68"/>
        <v>157.2296340274479</v>
      </c>
      <c r="G293" s="32">
        <f t="shared" si="77"/>
        <v>1.4000000000000752E-3</v>
      </c>
      <c r="H293" s="32">
        <f t="shared" si="83"/>
        <v>1.69299655858598E-2</v>
      </c>
      <c r="I293" s="32"/>
      <c r="J293" s="42">
        <v>1.4E-3</v>
      </c>
      <c r="L293" s="30">
        <f t="shared" si="78"/>
        <v>51227</v>
      </c>
      <c r="M293" s="30">
        <f t="shared" si="79"/>
        <v>51257</v>
      </c>
      <c r="N293" s="33">
        <f t="shared" si="75"/>
        <v>156.57111427969005</v>
      </c>
      <c r="O293" s="33">
        <f t="shared" si="75"/>
        <v>156.79031383968163</v>
      </c>
      <c r="P293" s="34">
        <f t="shared" si="82"/>
        <v>156.57111427969005</v>
      </c>
      <c r="Q293" s="34">
        <f t="shared" si="82"/>
        <v>156.57818523323817</v>
      </c>
      <c r="R293" s="34">
        <f t="shared" si="82"/>
        <v>156.58525618678627</v>
      </c>
      <c r="S293" s="34">
        <f t="shared" si="82"/>
        <v>156.59232714033439</v>
      </c>
      <c r="T293" s="34">
        <f t="shared" si="82"/>
        <v>156.59939809388251</v>
      </c>
      <c r="U293" s="34">
        <f t="shared" si="82"/>
        <v>156.60646904743064</v>
      </c>
      <c r="V293" s="34">
        <f t="shared" si="82"/>
        <v>156.61354000097873</v>
      </c>
      <c r="W293" s="34">
        <f t="shared" si="82"/>
        <v>156.62061095452685</v>
      </c>
      <c r="X293" s="34">
        <f t="shared" si="82"/>
        <v>156.62768190807498</v>
      </c>
      <c r="Y293" s="34">
        <f t="shared" si="82"/>
        <v>156.6347528616231</v>
      </c>
      <c r="Z293" s="34">
        <f t="shared" si="82"/>
        <v>156.64182381517119</v>
      </c>
      <c r="AA293" s="34">
        <f t="shared" si="82"/>
        <v>156.64889476871932</v>
      </c>
      <c r="AB293" s="34">
        <f t="shared" si="82"/>
        <v>156.65596572226744</v>
      </c>
      <c r="AC293" s="34">
        <f t="shared" si="82"/>
        <v>156.66303667581556</v>
      </c>
      <c r="AD293" s="34">
        <f t="shared" si="82"/>
        <v>156.67010762936366</v>
      </c>
      <c r="AE293" s="34">
        <f t="shared" si="82"/>
        <v>156.67717858291178</v>
      </c>
      <c r="AF293" s="34">
        <f t="shared" si="81"/>
        <v>156.6842495364599</v>
      </c>
      <c r="AG293" s="34">
        <f t="shared" si="81"/>
        <v>156.69132049000802</v>
      </c>
      <c r="AH293" s="34">
        <f t="shared" si="81"/>
        <v>156.69839144355612</v>
      </c>
      <c r="AI293" s="34">
        <f t="shared" si="81"/>
        <v>156.70546239710424</v>
      </c>
      <c r="AJ293" s="34">
        <f t="shared" si="81"/>
        <v>156.71253335065236</v>
      </c>
      <c r="AK293" s="34">
        <f t="shared" si="81"/>
        <v>156.71960430420049</v>
      </c>
      <c r="AL293" s="34">
        <f t="shared" si="81"/>
        <v>156.72667525774858</v>
      </c>
      <c r="AM293" s="34">
        <f t="shared" si="81"/>
        <v>156.7337462112967</v>
      </c>
      <c r="AN293" s="34">
        <f t="shared" si="81"/>
        <v>156.74081716484483</v>
      </c>
      <c r="AO293" s="34">
        <f t="shared" si="81"/>
        <v>156.74788811839295</v>
      </c>
      <c r="AP293" s="34">
        <f t="shared" si="81"/>
        <v>156.75495907194104</v>
      </c>
      <c r="AQ293" s="34">
        <f t="shared" si="81"/>
        <v>156.76203002548917</v>
      </c>
      <c r="AR293" s="34">
        <f t="shared" si="81"/>
        <v>156.76910097903729</v>
      </c>
      <c r="AS293" s="34">
        <f t="shared" si="81"/>
        <v>156.77617193258541</v>
      </c>
      <c r="AT293" s="34">
        <f t="shared" si="81"/>
        <v>156.78324288613351</v>
      </c>
    </row>
    <row r="294" spans="1:46" x14ac:dyDescent="0.75">
      <c r="A294" s="17">
        <f t="shared" si="73"/>
        <v>8</v>
      </c>
      <c r="B294" s="17">
        <f t="shared" si="80"/>
        <v>2040</v>
      </c>
      <c r="C294" s="29">
        <v>31</v>
      </c>
      <c r="D294" s="30">
        <v>51349</v>
      </c>
      <c r="E294" s="41">
        <f t="shared" ref="E294:E357" si="84">E293*(1+J294)</f>
        <v>157.44975551508634</v>
      </c>
      <c r="G294" s="32">
        <f t="shared" si="77"/>
        <v>1.4000000000000631E-3</v>
      </c>
      <c r="H294" s="32">
        <f t="shared" si="83"/>
        <v>1.6929965585859862E-2</v>
      </c>
      <c r="I294" s="32"/>
      <c r="J294" s="42">
        <v>1.4E-3</v>
      </c>
      <c r="L294" s="30">
        <f t="shared" si="78"/>
        <v>51257</v>
      </c>
      <c r="M294" s="30">
        <f t="shared" si="79"/>
        <v>51288</v>
      </c>
      <c r="N294" s="33">
        <f t="shared" si="75"/>
        <v>156.79031383968163</v>
      </c>
      <c r="O294" s="33">
        <f t="shared" si="75"/>
        <v>157.00982027905721</v>
      </c>
      <c r="P294" s="34">
        <f t="shared" si="82"/>
        <v>156.79031383968163</v>
      </c>
      <c r="Q294" s="34">
        <f t="shared" si="82"/>
        <v>156.79739469256472</v>
      </c>
      <c r="R294" s="34">
        <f t="shared" si="82"/>
        <v>156.80447554544779</v>
      </c>
      <c r="S294" s="34">
        <f t="shared" si="82"/>
        <v>156.81155639833088</v>
      </c>
      <c r="T294" s="34">
        <f t="shared" si="82"/>
        <v>156.81863725121397</v>
      </c>
      <c r="U294" s="34">
        <f t="shared" si="82"/>
        <v>156.82571810409704</v>
      </c>
      <c r="V294" s="34">
        <f t="shared" si="82"/>
        <v>156.83279895698013</v>
      </c>
      <c r="W294" s="34">
        <f t="shared" si="82"/>
        <v>156.83987980986322</v>
      </c>
      <c r="X294" s="34">
        <f t="shared" si="82"/>
        <v>156.84696066274628</v>
      </c>
      <c r="Y294" s="34">
        <f t="shared" si="82"/>
        <v>156.85404151562938</v>
      </c>
      <c r="Z294" s="34">
        <f t="shared" si="82"/>
        <v>156.86112236851247</v>
      </c>
      <c r="AA294" s="34">
        <f t="shared" si="82"/>
        <v>156.86820322139553</v>
      </c>
      <c r="AB294" s="34">
        <f t="shared" si="82"/>
        <v>156.87528407427862</v>
      </c>
      <c r="AC294" s="34">
        <f t="shared" si="82"/>
        <v>156.88236492716172</v>
      </c>
      <c r="AD294" s="34">
        <f t="shared" si="82"/>
        <v>156.88944578004478</v>
      </c>
      <c r="AE294" s="34">
        <f t="shared" si="82"/>
        <v>156.89652663292787</v>
      </c>
      <c r="AF294" s="34">
        <f t="shared" si="81"/>
        <v>156.90360748581097</v>
      </c>
      <c r="AG294" s="34">
        <f t="shared" si="81"/>
        <v>156.91068833869406</v>
      </c>
      <c r="AH294" s="34">
        <f t="shared" si="81"/>
        <v>156.91776919157712</v>
      </c>
      <c r="AI294" s="34">
        <f t="shared" si="81"/>
        <v>156.92485004446021</v>
      </c>
      <c r="AJ294" s="34">
        <f t="shared" si="81"/>
        <v>156.93193089734331</v>
      </c>
      <c r="AK294" s="34">
        <f t="shared" si="81"/>
        <v>156.93901175022637</v>
      </c>
      <c r="AL294" s="34">
        <f t="shared" si="81"/>
        <v>156.94609260310946</v>
      </c>
      <c r="AM294" s="34">
        <f t="shared" si="81"/>
        <v>156.95317345599256</v>
      </c>
      <c r="AN294" s="34">
        <f t="shared" si="81"/>
        <v>156.96025430887562</v>
      </c>
      <c r="AO294" s="34">
        <f t="shared" si="81"/>
        <v>156.96733516175871</v>
      </c>
      <c r="AP294" s="34">
        <f t="shared" si="81"/>
        <v>156.9744160146418</v>
      </c>
      <c r="AQ294" s="34">
        <f t="shared" si="81"/>
        <v>156.98149686752487</v>
      </c>
      <c r="AR294" s="34">
        <f t="shared" si="81"/>
        <v>156.98857772040796</v>
      </c>
      <c r="AS294" s="34">
        <f t="shared" si="81"/>
        <v>156.99565857329105</v>
      </c>
      <c r="AT294" s="34">
        <f t="shared" si="81"/>
        <v>157.00273942617412</v>
      </c>
    </row>
    <row r="295" spans="1:46" x14ac:dyDescent="0.75">
      <c r="A295" s="17">
        <f t="shared" si="73"/>
        <v>9</v>
      </c>
      <c r="B295" s="17">
        <f t="shared" si="80"/>
        <v>2040</v>
      </c>
      <c r="C295" s="29">
        <v>30</v>
      </c>
      <c r="D295" s="30">
        <v>51380</v>
      </c>
      <c r="E295" s="41">
        <f t="shared" si="84"/>
        <v>157.67018517280746</v>
      </c>
      <c r="G295" s="32">
        <f t="shared" si="77"/>
        <v>1.4000000000000368E-3</v>
      </c>
      <c r="H295" s="32">
        <f t="shared" si="83"/>
        <v>1.6929965585859755E-2</v>
      </c>
      <c r="I295" s="32"/>
      <c r="J295" s="42">
        <v>1.4E-3</v>
      </c>
      <c r="L295" s="30">
        <f t="shared" si="78"/>
        <v>51288</v>
      </c>
      <c r="M295" s="30">
        <f t="shared" si="79"/>
        <v>51318</v>
      </c>
      <c r="N295" s="33">
        <f t="shared" si="75"/>
        <v>157.00982027905721</v>
      </c>
      <c r="O295" s="33">
        <f t="shared" si="75"/>
        <v>157.2296340274479</v>
      </c>
      <c r="P295" s="34">
        <f t="shared" si="82"/>
        <v>157.00982027905721</v>
      </c>
      <c r="Q295" s="34">
        <f t="shared" si="82"/>
        <v>157.01714740400357</v>
      </c>
      <c r="R295" s="34">
        <f t="shared" si="82"/>
        <v>157.02447452894992</v>
      </c>
      <c r="S295" s="34">
        <f t="shared" si="82"/>
        <v>157.03180165389628</v>
      </c>
      <c r="T295" s="34">
        <f t="shared" si="82"/>
        <v>157.03912877884264</v>
      </c>
      <c r="U295" s="34">
        <f t="shared" si="82"/>
        <v>157.046455903789</v>
      </c>
      <c r="V295" s="34">
        <f t="shared" si="82"/>
        <v>157.05378302873535</v>
      </c>
      <c r="W295" s="34">
        <f t="shared" si="82"/>
        <v>157.06111015368171</v>
      </c>
      <c r="X295" s="34">
        <f t="shared" si="82"/>
        <v>157.06843727862807</v>
      </c>
      <c r="Y295" s="34">
        <f t="shared" si="82"/>
        <v>157.07576440357442</v>
      </c>
      <c r="Z295" s="34">
        <f t="shared" si="82"/>
        <v>157.08309152852078</v>
      </c>
      <c r="AA295" s="34">
        <f t="shared" si="82"/>
        <v>157.09041865346714</v>
      </c>
      <c r="AB295" s="34">
        <f t="shared" si="82"/>
        <v>157.0977457784135</v>
      </c>
      <c r="AC295" s="34">
        <f t="shared" si="82"/>
        <v>157.10507290335985</v>
      </c>
      <c r="AD295" s="34">
        <f t="shared" si="82"/>
        <v>157.11240002830621</v>
      </c>
      <c r="AE295" s="34">
        <f t="shared" si="82"/>
        <v>157.11972715325254</v>
      </c>
      <c r="AF295" s="34">
        <f t="shared" si="81"/>
        <v>157.1270542781989</v>
      </c>
      <c r="AG295" s="34">
        <f t="shared" si="81"/>
        <v>157.13438140314526</v>
      </c>
      <c r="AH295" s="34">
        <f t="shared" si="81"/>
        <v>157.14170852809161</v>
      </c>
      <c r="AI295" s="34">
        <f t="shared" si="81"/>
        <v>157.14903565303797</v>
      </c>
      <c r="AJ295" s="34">
        <f t="shared" si="81"/>
        <v>157.15636277798433</v>
      </c>
      <c r="AK295" s="34">
        <f t="shared" si="81"/>
        <v>157.16368990293068</v>
      </c>
      <c r="AL295" s="34">
        <f t="shared" si="81"/>
        <v>157.17101702787704</v>
      </c>
      <c r="AM295" s="34">
        <f t="shared" si="81"/>
        <v>157.1783441528234</v>
      </c>
      <c r="AN295" s="34">
        <f t="shared" si="81"/>
        <v>157.18567127776976</v>
      </c>
      <c r="AO295" s="34">
        <f t="shared" si="81"/>
        <v>157.19299840271611</v>
      </c>
      <c r="AP295" s="34">
        <f t="shared" si="81"/>
        <v>157.20032552766247</v>
      </c>
      <c r="AQ295" s="34">
        <f t="shared" si="81"/>
        <v>157.20765265260883</v>
      </c>
      <c r="AR295" s="34">
        <f t="shared" si="81"/>
        <v>157.21497977755519</v>
      </c>
      <c r="AS295" s="34">
        <f t="shared" si="81"/>
        <v>157.22230690250154</v>
      </c>
      <c r="AT295" s="34">
        <f t="shared" si="81"/>
        <v>157.2296340274479</v>
      </c>
    </row>
    <row r="296" spans="1:46" x14ac:dyDescent="0.75">
      <c r="A296" s="17">
        <f t="shared" si="73"/>
        <v>10</v>
      </c>
      <c r="B296" s="17">
        <f t="shared" si="80"/>
        <v>2040</v>
      </c>
      <c r="C296" s="29">
        <v>31</v>
      </c>
      <c r="D296" s="30">
        <v>51410</v>
      </c>
      <c r="E296" s="41">
        <f t="shared" si="84"/>
        <v>157.89092343204942</v>
      </c>
      <c r="G296" s="32">
        <f t="shared" si="77"/>
        <v>1.400000000000155E-3</v>
      </c>
      <c r="H296" s="32">
        <f t="shared" si="83"/>
        <v>1.6929965585859783E-2</v>
      </c>
      <c r="I296" s="32"/>
      <c r="J296" s="42">
        <v>1.4E-3</v>
      </c>
      <c r="L296" s="30">
        <f t="shared" si="78"/>
        <v>51318</v>
      </c>
      <c r="M296" s="30">
        <f t="shared" si="79"/>
        <v>51349</v>
      </c>
      <c r="N296" s="33">
        <f t="shared" si="75"/>
        <v>157.2296340274479</v>
      </c>
      <c r="O296" s="33">
        <f t="shared" si="75"/>
        <v>157.44975551508634</v>
      </c>
      <c r="P296" s="34">
        <f t="shared" si="82"/>
        <v>157.2296340274479</v>
      </c>
      <c r="Q296" s="34">
        <f t="shared" si="82"/>
        <v>157.23673472059752</v>
      </c>
      <c r="R296" s="34">
        <f t="shared" si="82"/>
        <v>157.24383541374715</v>
      </c>
      <c r="S296" s="34">
        <f t="shared" si="82"/>
        <v>157.25093610689677</v>
      </c>
      <c r="T296" s="34">
        <f t="shared" si="82"/>
        <v>157.2580368000464</v>
      </c>
      <c r="U296" s="34">
        <f t="shared" si="82"/>
        <v>157.26513749319602</v>
      </c>
      <c r="V296" s="34">
        <f t="shared" si="82"/>
        <v>157.27223818634567</v>
      </c>
      <c r="W296" s="34">
        <f t="shared" si="82"/>
        <v>157.2793388794953</v>
      </c>
      <c r="X296" s="34">
        <f t="shared" si="82"/>
        <v>157.28643957264492</v>
      </c>
      <c r="Y296" s="34">
        <f t="shared" si="82"/>
        <v>157.29354026579455</v>
      </c>
      <c r="Z296" s="34">
        <f t="shared" si="82"/>
        <v>157.30064095894417</v>
      </c>
      <c r="AA296" s="34">
        <f t="shared" si="82"/>
        <v>157.3077416520938</v>
      </c>
      <c r="AB296" s="34">
        <f t="shared" si="82"/>
        <v>157.31484234524342</v>
      </c>
      <c r="AC296" s="34">
        <f t="shared" si="82"/>
        <v>157.32194303839304</v>
      </c>
      <c r="AD296" s="34">
        <f t="shared" si="82"/>
        <v>157.32904373154267</v>
      </c>
      <c r="AE296" s="34">
        <f t="shared" si="82"/>
        <v>157.33614442469229</v>
      </c>
      <c r="AF296" s="34">
        <f t="shared" si="81"/>
        <v>157.34324511784195</v>
      </c>
      <c r="AG296" s="34">
        <f t="shared" si="81"/>
        <v>157.35034581099157</v>
      </c>
      <c r="AH296" s="34">
        <f t="shared" si="81"/>
        <v>157.35744650414119</v>
      </c>
      <c r="AI296" s="34">
        <f t="shared" si="81"/>
        <v>157.36454719729082</v>
      </c>
      <c r="AJ296" s="34">
        <f t="shared" si="81"/>
        <v>157.37164789044044</v>
      </c>
      <c r="AK296" s="34">
        <f t="shared" si="81"/>
        <v>157.37874858359007</v>
      </c>
      <c r="AL296" s="34">
        <f t="shared" si="81"/>
        <v>157.38584927673969</v>
      </c>
      <c r="AM296" s="34">
        <f t="shared" si="81"/>
        <v>157.39294996988932</v>
      </c>
      <c r="AN296" s="34">
        <f t="shared" si="81"/>
        <v>157.40005066303894</v>
      </c>
      <c r="AO296" s="34">
        <f t="shared" si="81"/>
        <v>157.40715135618856</v>
      </c>
      <c r="AP296" s="34">
        <f t="shared" si="81"/>
        <v>157.41425204933822</v>
      </c>
      <c r="AQ296" s="34">
        <f t="shared" si="81"/>
        <v>157.42135274248784</v>
      </c>
      <c r="AR296" s="34">
        <f t="shared" si="81"/>
        <v>157.42845343563746</v>
      </c>
      <c r="AS296" s="34">
        <f t="shared" si="81"/>
        <v>157.43555412878709</v>
      </c>
      <c r="AT296" s="34">
        <f t="shared" si="81"/>
        <v>157.44265482193671</v>
      </c>
    </row>
    <row r="297" spans="1:46" x14ac:dyDescent="0.75">
      <c r="A297" s="17">
        <f t="shared" si="73"/>
        <v>11</v>
      </c>
      <c r="B297" s="17">
        <f t="shared" si="80"/>
        <v>2040</v>
      </c>
      <c r="C297" s="29">
        <v>30</v>
      </c>
      <c r="D297" s="30">
        <v>51441</v>
      </c>
      <c r="E297" s="41">
        <f t="shared" si="84"/>
        <v>158.1119707248543</v>
      </c>
      <c r="G297" s="32">
        <f t="shared" si="77"/>
        <v>1.4000000000000876E-3</v>
      </c>
      <c r="H297" s="32">
        <f t="shared" si="83"/>
        <v>1.6929965585859734E-2</v>
      </c>
      <c r="I297" s="32"/>
      <c r="J297" s="42">
        <v>1.4E-3</v>
      </c>
      <c r="L297" s="30">
        <f t="shared" si="78"/>
        <v>51349</v>
      </c>
      <c r="M297" s="30">
        <f t="shared" si="79"/>
        <v>51380</v>
      </c>
      <c r="N297" s="33">
        <f t="shared" si="75"/>
        <v>157.44975551508634</v>
      </c>
      <c r="O297" s="33">
        <f t="shared" si="75"/>
        <v>157.67018517280746</v>
      </c>
      <c r="P297" s="34">
        <f t="shared" si="82"/>
        <v>157.44975551508634</v>
      </c>
      <c r="Q297" s="34">
        <f t="shared" si="82"/>
        <v>157.45710317034371</v>
      </c>
      <c r="R297" s="34">
        <f t="shared" si="82"/>
        <v>157.46445082560109</v>
      </c>
      <c r="S297" s="34">
        <f t="shared" si="82"/>
        <v>157.47179848085844</v>
      </c>
      <c r="T297" s="34">
        <f t="shared" si="82"/>
        <v>157.47914613611582</v>
      </c>
      <c r="U297" s="34">
        <f t="shared" si="82"/>
        <v>157.48649379137319</v>
      </c>
      <c r="V297" s="34">
        <f t="shared" si="82"/>
        <v>157.49384144663057</v>
      </c>
      <c r="W297" s="34">
        <f t="shared" si="82"/>
        <v>157.50118910188795</v>
      </c>
      <c r="X297" s="34">
        <f t="shared" si="82"/>
        <v>157.50853675714529</v>
      </c>
      <c r="Y297" s="34">
        <f t="shared" si="82"/>
        <v>157.51588441240267</v>
      </c>
      <c r="Z297" s="34">
        <f t="shared" si="82"/>
        <v>157.52323206766005</v>
      </c>
      <c r="AA297" s="34">
        <f t="shared" si="82"/>
        <v>157.53057972291742</v>
      </c>
      <c r="AB297" s="34">
        <f t="shared" si="82"/>
        <v>157.5379273781748</v>
      </c>
      <c r="AC297" s="34">
        <f t="shared" si="82"/>
        <v>157.54527503343215</v>
      </c>
      <c r="AD297" s="34">
        <f t="shared" si="82"/>
        <v>157.55262268868952</v>
      </c>
      <c r="AE297" s="34">
        <f t="shared" si="82"/>
        <v>157.5599703439469</v>
      </c>
      <c r="AF297" s="34">
        <f t="shared" si="81"/>
        <v>157.56731799920428</v>
      </c>
      <c r="AG297" s="34">
        <f t="shared" si="81"/>
        <v>157.57466565446165</v>
      </c>
      <c r="AH297" s="34">
        <f t="shared" si="81"/>
        <v>157.582013309719</v>
      </c>
      <c r="AI297" s="34">
        <f t="shared" si="81"/>
        <v>157.58936096497638</v>
      </c>
      <c r="AJ297" s="34">
        <f t="shared" si="81"/>
        <v>157.59670862023376</v>
      </c>
      <c r="AK297" s="34">
        <f t="shared" si="81"/>
        <v>157.60405627549113</v>
      </c>
      <c r="AL297" s="34">
        <f t="shared" si="81"/>
        <v>157.61140393074851</v>
      </c>
      <c r="AM297" s="34">
        <f t="shared" si="81"/>
        <v>157.61875158600586</v>
      </c>
      <c r="AN297" s="34">
        <f t="shared" si="81"/>
        <v>157.62609924126323</v>
      </c>
      <c r="AO297" s="34">
        <f t="shared" si="81"/>
        <v>157.63344689652061</v>
      </c>
      <c r="AP297" s="34">
        <f t="shared" si="81"/>
        <v>157.64079455177799</v>
      </c>
      <c r="AQ297" s="34">
        <f t="shared" si="81"/>
        <v>157.64814220703536</v>
      </c>
      <c r="AR297" s="34">
        <f t="shared" si="81"/>
        <v>157.65548986229271</v>
      </c>
      <c r="AS297" s="34">
        <f t="shared" si="81"/>
        <v>157.66283751755009</v>
      </c>
      <c r="AT297" s="34">
        <f t="shared" si="81"/>
        <v>157.67018517280746</v>
      </c>
    </row>
    <row r="298" spans="1:46" x14ac:dyDescent="0.75">
      <c r="A298" s="17">
        <f t="shared" si="73"/>
        <v>12</v>
      </c>
      <c r="B298" s="17">
        <f t="shared" si="80"/>
        <v>2040</v>
      </c>
      <c r="C298" s="29">
        <v>31</v>
      </c>
      <c r="D298" s="30">
        <v>51471</v>
      </c>
      <c r="E298" s="41">
        <f t="shared" si="84"/>
        <v>158.33332748386911</v>
      </c>
      <c r="G298" s="32">
        <f t="shared" si="77"/>
        <v>1.4000000000000898E-3</v>
      </c>
      <c r="H298" s="32">
        <f t="shared" si="83"/>
        <v>1.6929965585859713E-2</v>
      </c>
      <c r="I298" s="32">
        <f>AVERAGE(H287:H298)</f>
        <v>1.6929965585859665E-2</v>
      </c>
      <c r="J298" s="42">
        <v>1.4E-3</v>
      </c>
      <c r="L298" s="30">
        <f t="shared" si="78"/>
        <v>51380</v>
      </c>
      <c r="M298" s="30">
        <f t="shared" si="79"/>
        <v>51410</v>
      </c>
      <c r="N298" s="33">
        <f t="shared" si="75"/>
        <v>157.67018517280746</v>
      </c>
      <c r="O298" s="33">
        <f t="shared" si="75"/>
        <v>157.89092343204942</v>
      </c>
      <c r="P298" s="34">
        <f t="shared" si="82"/>
        <v>157.67018517280746</v>
      </c>
      <c r="Q298" s="34">
        <f t="shared" si="82"/>
        <v>157.67730576181526</v>
      </c>
      <c r="R298" s="34">
        <f t="shared" si="82"/>
        <v>157.68442635082309</v>
      </c>
      <c r="S298" s="34">
        <f t="shared" si="82"/>
        <v>157.69154693983089</v>
      </c>
      <c r="T298" s="34">
        <f t="shared" si="82"/>
        <v>157.69866752883868</v>
      </c>
      <c r="U298" s="34">
        <f t="shared" si="82"/>
        <v>157.70578811784648</v>
      </c>
      <c r="V298" s="34">
        <f t="shared" si="82"/>
        <v>157.71290870685431</v>
      </c>
      <c r="W298" s="34">
        <f t="shared" si="82"/>
        <v>157.7200292958621</v>
      </c>
      <c r="X298" s="34">
        <f t="shared" si="82"/>
        <v>157.7271498848699</v>
      </c>
      <c r="Y298" s="34">
        <f t="shared" si="82"/>
        <v>157.7342704738777</v>
      </c>
      <c r="Z298" s="34">
        <f t="shared" si="82"/>
        <v>157.74139106288553</v>
      </c>
      <c r="AA298" s="34">
        <f t="shared" si="82"/>
        <v>157.74851165189332</v>
      </c>
      <c r="AB298" s="34">
        <f t="shared" si="82"/>
        <v>157.75563224090112</v>
      </c>
      <c r="AC298" s="34">
        <f t="shared" si="82"/>
        <v>157.76275282990892</v>
      </c>
      <c r="AD298" s="34">
        <f t="shared" si="82"/>
        <v>157.76987341891675</v>
      </c>
      <c r="AE298" s="34">
        <f t="shared" ref="AE298:AT313" si="85">$N298+($O298-$N298)/$C298*(AE$7-1)</f>
        <v>157.77699400792454</v>
      </c>
      <c r="AF298" s="34">
        <f t="shared" si="85"/>
        <v>157.78411459693234</v>
      </c>
      <c r="AG298" s="34">
        <f t="shared" si="85"/>
        <v>157.79123518594014</v>
      </c>
      <c r="AH298" s="34">
        <f t="shared" si="85"/>
        <v>157.79835577494796</v>
      </c>
      <c r="AI298" s="34">
        <f t="shared" si="85"/>
        <v>157.80547636395576</v>
      </c>
      <c r="AJ298" s="34">
        <f t="shared" si="85"/>
        <v>157.81259695296356</v>
      </c>
      <c r="AK298" s="34">
        <f t="shared" si="85"/>
        <v>157.81971754197136</v>
      </c>
      <c r="AL298" s="34">
        <f t="shared" si="85"/>
        <v>157.82683813097918</v>
      </c>
      <c r="AM298" s="34">
        <f t="shared" si="85"/>
        <v>157.83395871998698</v>
      </c>
      <c r="AN298" s="34">
        <f t="shared" si="85"/>
        <v>157.84107930899478</v>
      </c>
      <c r="AO298" s="34">
        <f t="shared" si="85"/>
        <v>157.84819989800258</v>
      </c>
      <c r="AP298" s="34">
        <f t="shared" si="85"/>
        <v>157.8553204870104</v>
      </c>
      <c r="AQ298" s="34">
        <f t="shared" si="85"/>
        <v>157.8624410760182</v>
      </c>
      <c r="AR298" s="34">
        <f t="shared" si="85"/>
        <v>157.869561665026</v>
      </c>
      <c r="AS298" s="34">
        <f t="shared" si="85"/>
        <v>157.8766822540338</v>
      </c>
      <c r="AT298" s="34">
        <f t="shared" si="85"/>
        <v>157.88380284304162</v>
      </c>
    </row>
    <row r="299" spans="1:46" x14ac:dyDescent="0.75">
      <c r="A299" s="17">
        <f t="shared" si="73"/>
        <v>1</v>
      </c>
      <c r="B299" s="23">
        <f t="shared" si="80"/>
        <v>2041</v>
      </c>
      <c r="C299" s="24">
        <v>31</v>
      </c>
      <c r="D299" s="30">
        <v>51502</v>
      </c>
      <c r="E299" s="27">
        <f t="shared" si="84"/>
        <v>158.55499414234654</v>
      </c>
      <c r="G299" s="35">
        <f t="shared" si="77"/>
        <v>1.4000000000000939E-3</v>
      </c>
      <c r="H299" s="35">
        <f t="shared" si="83"/>
        <v>1.6929965585859668E-2</v>
      </c>
      <c r="I299" s="35"/>
      <c r="J299" s="42">
        <v>1.4E-3</v>
      </c>
      <c r="L299" s="25">
        <f t="shared" si="78"/>
        <v>51410</v>
      </c>
      <c r="M299" s="25">
        <f t="shared" si="79"/>
        <v>51441</v>
      </c>
      <c r="N299" s="27">
        <f t="shared" si="75"/>
        <v>157.89092343204942</v>
      </c>
      <c r="O299" s="27">
        <f t="shared" si="75"/>
        <v>158.1119707248543</v>
      </c>
      <c r="P299" s="28">
        <f t="shared" ref="P299:AE314" si="86">$N299+($O299-$N299)/$C299*(P$7-1)</f>
        <v>157.89092343204942</v>
      </c>
      <c r="Q299" s="28">
        <f t="shared" si="86"/>
        <v>157.89805398988184</v>
      </c>
      <c r="R299" s="28">
        <f t="shared" si="86"/>
        <v>157.90518454771424</v>
      </c>
      <c r="S299" s="28">
        <f t="shared" si="86"/>
        <v>157.91231510554667</v>
      </c>
      <c r="T299" s="28">
        <f t="shared" si="86"/>
        <v>157.91944566337909</v>
      </c>
      <c r="U299" s="28">
        <f t="shared" si="86"/>
        <v>157.92657622121149</v>
      </c>
      <c r="V299" s="28">
        <f t="shared" si="86"/>
        <v>157.93370677904392</v>
      </c>
      <c r="W299" s="28">
        <f t="shared" si="86"/>
        <v>157.94083733687634</v>
      </c>
      <c r="X299" s="28">
        <f t="shared" si="86"/>
        <v>157.94796789470874</v>
      </c>
      <c r="Y299" s="28">
        <f t="shared" si="86"/>
        <v>157.95509845254116</v>
      </c>
      <c r="Z299" s="28">
        <f t="shared" si="86"/>
        <v>157.96222901037356</v>
      </c>
      <c r="AA299" s="28">
        <f t="shared" si="86"/>
        <v>157.96935956820599</v>
      </c>
      <c r="AB299" s="28">
        <f t="shared" si="86"/>
        <v>157.97649012603841</v>
      </c>
      <c r="AC299" s="28">
        <f t="shared" si="86"/>
        <v>157.98362068387081</v>
      </c>
      <c r="AD299" s="28">
        <f t="shared" si="86"/>
        <v>157.99075124170324</v>
      </c>
      <c r="AE299" s="28">
        <f t="shared" si="86"/>
        <v>157.99788179953566</v>
      </c>
      <c r="AF299" s="28">
        <f t="shared" si="85"/>
        <v>158.00501235736806</v>
      </c>
      <c r="AG299" s="28">
        <f t="shared" si="85"/>
        <v>158.01214291520049</v>
      </c>
      <c r="AH299" s="28">
        <f t="shared" si="85"/>
        <v>158.01927347303291</v>
      </c>
      <c r="AI299" s="28">
        <f t="shared" si="85"/>
        <v>158.02640403086531</v>
      </c>
      <c r="AJ299" s="28">
        <f t="shared" si="85"/>
        <v>158.03353458869773</v>
      </c>
      <c r="AK299" s="28">
        <f t="shared" si="85"/>
        <v>158.04066514653016</v>
      </c>
      <c r="AL299" s="28">
        <f t="shared" si="85"/>
        <v>158.04779570436256</v>
      </c>
      <c r="AM299" s="28">
        <f t="shared" si="85"/>
        <v>158.05492626219498</v>
      </c>
      <c r="AN299" s="28">
        <f t="shared" si="85"/>
        <v>158.06205682002738</v>
      </c>
      <c r="AO299" s="28">
        <f t="shared" si="85"/>
        <v>158.06918737785981</v>
      </c>
      <c r="AP299" s="28">
        <f t="shared" si="85"/>
        <v>158.07631793569223</v>
      </c>
      <c r="AQ299" s="28">
        <f t="shared" si="85"/>
        <v>158.08344849352463</v>
      </c>
      <c r="AR299" s="28">
        <f t="shared" si="85"/>
        <v>158.09057905135705</v>
      </c>
      <c r="AS299" s="28">
        <f t="shared" si="85"/>
        <v>158.09770960918948</v>
      </c>
      <c r="AT299" s="28">
        <f t="shared" si="85"/>
        <v>158.10484016702188</v>
      </c>
    </row>
    <row r="300" spans="1:46" x14ac:dyDescent="0.75">
      <c r="A300" s="17">
        <f t="shared" si="73"/>
        <v>2</v>
      </c>
      <c r="B300" s="17">
        <f t="shared" si="80"/>
        <v>2041</v>
      </c>
      <c r="C300" s="29">
        <v>28</v>
      </c>
      <c r="D300" s="30">
        <v>51533</v>
      </c>
      <c r="E300" s="41">
        <f t="shared" si="84"/>
        <v>158.77697113414584</v>
      </c>
      <c r="G300" s="32">
        <f t="shared" si="77"/>
        <v>1.4000000000000611E-3</v>
      </c>
      <c r="H300" s="32">
        <f t="shared" si="83"/>
        <v>1.6929965585859689E-2</v>
      </c>
      <c r="I300" s="32"/>
      <c r="J300" s="42">
        <v>1.4E-3</v>
      </c>
      <c r="L300" s="30">
        <f t="shared" si="78"/>
        <v>51441</v>
      </c>
      <c r="M300" s="30">
        <f t="shared" si="79"/>
        <v>51471</v>
      </c>
      <c r="N300" s="33">
        <f t="shared" si="75"/>
        <v>158.1119707248543</v>
      </c>
      <c r="O300" s="33">
        <f t="shared" si="75"/>
        <v>158.33332748386911</v>
      </c>
      <c r="P300" s="34">
        <f t="shared" si="86"/>
        <v>158.1119707248543</v>
      </c>
      <c r="Q300" s="34">
        <f t="shared" si="86"/>
        <v>158.11987632339054</v>
      </c>
      <c r="R300" s="34">
        <f t="shared" si="86"/>
        <v>158.12778192192678</v>
      </c>
      <c r="S300" s="34">
        <f t="shared" si="86"/>
        <v>158.13568752046302</v>
      </c>
      <c r="T300" s="34">
        <f t="shared" si="86"/>
        <v>158.14359311899926</v>
      </c>
      <c r="U300" s="34">
        <f t="shared" si="86"/>
        <v>158.15149871753553</v>
      </c>
      <c r="V300" s="34">
        <f t="shared" si="86"/>
        <v>158.15940431607177</v>
      </c>
      <c r="W300" s="34">
        <f t="shared" si="86"/>
        <v>158.16730991460801</v>
      </c>
      <c r="X300" s="34">
        <f t="shared" si="86"/>
        <v>158.17521551314425</v>
      </c>
      <c r="Y300" s="34">
        <f t="shared" si="86"/>
        <v>158.18312111168049</v>
      </c>
      <c r="Z300" s="34">
        <f t="shared" si="86"/>
        <v>158.19102671021673</v>
      </c>
      <c r="AA300" s="34">
        <f t="shared" si="86"/>
        <v>158.19893230875297</v>
      </c>
      <c r="AB300" s="34">
        <f t="shared" si="86"/>
        <v>158.20683790728921</v>
      </c>
      <c r="AC300" s="34">
        <f t="shared" si="86"/>
        <v>158.21474350582545</v>
      </c>
      <c r="AD300" s="34">
        <f t="shared" si="86"/>
        <v>158.22264910436169</v>
      </c>
      <c r="AE300" s="34">
        <f t="shared" si="86"/>
        <v>158.23055470289796</v>
      </c>
      <c r="AF300" s="34">
        <f t="shared" si="85"/>
        <v>158.2384603014342</v>
      </c>
      <c r="AG300" s="34">
        <f t="shared" si="85"/>
        <v>158.24636589997044</v>
      </c>
      <c r="AH300" s="34">
        <f t="shared" si="85"/>
        <v>158.25427149850668</v>
      </c>
      <c r="AI300" s="34">
        <f t="shared" si="85"/>
        <v>158.26217709704292</v>
      </c>
      <c r="AJ300" s="34">
        <f t="shared" si="85"/>
        <v>158.27008269557916</v>
      </c>
      <c r="AK300" s="34">
        <f t="shared" si="85"/>
        <v>158.2779882941154</v>
      </c>
      <c r="AL300" s="34">
        <f t="shared" si="85"/>
        <v>158.28589389265164</v>
      </c>
      <c r="AM300" s="34">
        <f t="shared" si="85"/>
        <v>158.29379949118788</v>
      </c>
      <c r="AN300" s="34">
        <f t="shared" si="85"/>
        <v>158.30170508972415</v>
      </c>
      <c r="AO300" s="34">
        <f t="shared" si="85"/>
        <v>158.30961068826039</v>
      </c>
      <c r="AP300" s="34">
        <f t="shared" si="85"/>
        <v>158.31751628679663</v>
      </c>
      <c r="AQ300" s="34">
        <f t="shared" si="85"/>
        <v>158.32542188533287</v>
      </c>
      <c r="AR300" s="34">
        <f t="shared" si="85"/>
        <v>158.33332748386911</v>
      </c>
      <c r="AS300" s="34">
        <f t="shared" si="85"/>
        <v>158.34123308240535</v>
      </c>
      <c r="AT300" s="34">
        <f t="shared" si="85"/>
        <v>158.34913868094159</v>
      </c>
    </row>
    <row r="301" spans="1:46" x14ac:dyDescent="0.75">
      <c r="A301" s="17">
        <f t="shared" si="73"/>
        <v>3</v>
      </c>
      <c r="B301" s="17">
        <f t="shared" si="80"/>
        <v>2041</v>
      </c>
      <c r="C301" s="29">
        <v>31</v>
      </c>
      <c r="D301" s="30">
        <v>51561</v>
      </c>
      <c r="E301" s="41">
        <f t="shared" si="84"/>
        <v>158.99925889373367</v>
      </c>
      <c r="G301" s="32">
        <f t="shared" si="77"/>
        <v>1.4000000000001548E-3</v>
      </c>
      <c r="H301" s="32">
        <f t="shared" si="83"/>
        <v>1.692996558585971E-2</v>
      </c>
      <c r="I301" s="32"/>
      <c r="J301" s="42">
        <v>1.4E-3</v>
      </c>
      <c r="L301" s="30">
        <f t="shared" si="78"/>
        <v>51471</v>
      </c>
      <c r="M301" s="30">
        <f t="shared" si="79"/>
        <v>51502</v>
      </c>
      <c r="N301" s="33">
        <f t="shared" si="75"/>
        <v>158.33332748386911</v>
      </c>
      <c r="O301" s="33">
        <f t="shared" si="75"/>
        <v>158.55499414234654</v>
      </c>
      <c r="P301" s="34">
        <f t="shared" si="86"/>
        <v>158.33332748386911</v>
      </c>
      <c r="Q301" s="34">
        <f t="shared" si="86"/>
        <v>158.34047802123936</v>
      </c>
      <c r="R301" s="34">
        <f t="shared" si="86"/>
        <v>158.34762855860959</v>
      </c>
      <c r="S301" s="34">
        <f t="shared" si="86"/>
        <v>158.35477909597984</v>
      </c>
      <c r="T301" s="34">
        <f t="shared" si="86"/>
        <v>158.36192963335006</v>
      </c>
      <c r="U301" s="34">
        <f t="shared" si="86"/>
        <v>158.36908017072031</v>
      </c>
      <c r="V301" s="34">
        <f t="shared" si="86"/>
        <v>158.37623070809056</v>
      </c>
      <c r="W301" s="34">
        <f t="shared" si="86"/>
        <v>158.38338124546078</v>
      </c>
      <c r="X301" s="34">
        <f t="shared" si="86"/>
        <v>158.39053178283103</v>
      </c>
      <c r="Y301" s="34">
        <f t="shared" si="86"/>
        <v>158.39768232020128</v>
      </c>
      <c r="Z301" s="34">
        <f t="shared" si="86"/>
        <v>158.40483285757151</v>
      </c>
      <c r="AA301" s="34">
        <f t="shared" si="86"/>
        <v>158.41198339494176</v>
      </c>
      <c r="AB301" s="34">
        <f t="shared" si="86"/>
        <v>158.41913393231198</v>
      </c>
      <c r="AC301" s="34">
        <f t="shared" si="86"/>
        <v>158.42628446968223</v>
      </c>
      <c r="AD301" s="34">
        <f t="shared" si="86"/>
        <v>158.43343500705248</v>
      </c>
      <c r="AE301" s="34">
        <f t="shared" si="86"/>
        <v>158.4405855444227</v>
      </c>
      <c r="AF301" s="34">
        <f t="shared" si="85"/>
        <v>158.44773608179295</v>
      </c>
      <c r="AG301" s="34">
        <f t="shared" si="85"/>
        <v>158.45488661916318</v>
      </c>
      <c r="AH301" s="34">
        <f t="shared" si="85"/>
        <v>158.46203715653343</v>
      </c>
      <c r="AI301" s="34">
        <f t="shared" si="85"/>
        <v>158.46918769390368</v>
      </c>
      <c r="AJ301" s="34">
        <f t="shared" si="85"/>
        <v>158.4763382312739</v>
      </c>
      <c r="AK301" s="34">
        <f t="shared" si="85"/>
        <v>158.48348876864415</v>
      </c>
      <c r="AL301" s="34">
        <f t="shared" si="85"/>
        <v>158.49063930601437</v>
      </c>
      <c r="AM301" s="34">
        <f t="shared" si="85"/>
        <v>158.49778984338462</v>
      </c>
      <c r="AN301" s="34">
        <f t="shared" si="85"/>
        <v>158.50494038075487</v>
      </c>
      <c r="AO301" s="34">
        <f t="shared" si="85"/>
        <v>158.5120909181251</v>
      </c>
      <c r="AP301" s="34">
        <f t="shared" si="85"/>
        <v>158.51924145549535</v>
      </c>
      <c r="AQ301" s="34">
        <f t="shared" si="85"/>
        <v>158.5263919928656</v>
      </c>
      <c r="AR301" s="34">
        <f t="shared" si="85"/>
        <v>158.53354253023582</v>
      </c>
      <c r="AS301" s="34">
        <f t="shared" si="85"/>
        <v>158.54069306760607</v>
      </c>
      <c r="AT301" s="34">
        <f t="shared" si="85"/>
        <v>158.54784360497629</v>
      </c>
    </row>
    <row r="302" spans="1:46" x14ac:dyDescent="0.75">
      <c r="A302" s="17">
        <f t="shared" si="73"/>
        <v>4</v>
      </c>
      <c r="B302" s="17">
        <f t="shared" si="80"/>
        <v>2041</v>
      </c>
      <c r="C302" s="29">
        <v>30</v>
      </c>
      <c r="D302" s="30">
        <v>51592</v>
      </c>
      <c r="E302" s="41">
        <f t="shared" si="84"/>
        <v>159.2218578561849</v>
      </c>
      <c r="G302" s="32">
        <f t="shared" si="77"/>
        <v>1.4000000000000145E-3</v>
      </c>
      <c r="H302" s="32">
        <f t="shared" si="83"/>
        <v>1.6929965585859623E-2</v>
      </c>
      <c r="I302" s="32"/>
      <c r="J302" s="42">
        <v>1.4E-3</v>
      </c>
      <c r="L302" s="30">
        <f t="shared" si="78"/>
        <v>51502</v>
      </c>
      <c r="M302" s="30">
        <f t="shared" si="79"/>
        <v>51533</v>
      </c>
      <c r="N302" s="33">
        <f t="shared" si="75"/>
        <v>158.55499414234654</v>
      </c>
      <c r="O302" s="33">
        <f t="shared" si="75"/>
        <v>158.77697113414584</v>
      </c>
      <c r="P302" s="34">
        <f t="shared" si="86"/>
        <v>158.55499414234654</v>
      </c>
      <c r="Q302" s="34">
        <f t="shared" si="86"/>
        <v>158.56239337540651</v>
      </c>
      <c r="R302" s="34">
        <f t="shared" si="86"/>
        <v>158.56979260846649</v>
      </c>
      <c r="S302" s="34">
        <f t="shared" si="86"/>
        <v>158.57719184152648</v>
      </c>
      <c r="T302" s="34">
        <f t="shared" si="86"/>
        <v>158.58459107458646</v>
      </c>
      <c r="U302" s="34">
        <f t="shared" si="86"/>
        <v>158.59199030764643</v>
      </c>
      <c r="V302" s="34">
        <f t="shared" si="86"/>
        <v>158.5993895407064</v>
      </c>
      <c r="W302" s="34">
        <f t="shared" si="86"/>
        <v>158.60678877376637</v>
      </c>
      <c r="X302" s="34">
        <f t="shared" si="86"/>
        <v>158.61418800682637</v>
      </c>
      <c r="Y302" s="34">
        <f t="shared" si="86"/>
        <v>158.62158723988634</v>
      </c>
      <c r="Z302" s="34">
        <f t="shared" si="86"/>
        <v>158.62898647294631</v>
      </c>
      <c r="AA302" s="34">
        <f t="shared" si="86"/>
        <v>158.63638570600628</v>
      </c>
      <c r="AB302" s="34">
        <f t="shared" si="86"/>
        <v>158.64378493906625</v>
      </c>
      <c r="AC302" s="34">
        <f t="shared" si="86"/>
        <v>158.65118417212625</v>
      </c>
      <c r="AD302" s="34">
        <f t="shared" si="86"/>
        <v>158.65858340518622</v>
      </c>
      <c r="AE302" s="34">
        <f t="shared" si="86"/>
        <v>158.66598263824619</v>
      </c>
      <c r="AF302" s="34">
        <f t="shared" si="85"/>
        <v>158.67338187130616</v>
      </c>
      <c r="AG302" s="34">
        <f t="shared" si="85"/>
        <v>158.68078110436613</v>
      </c>
      <c r="AH302" s="34">
        <f t="shared" si="85"/>
        <v>158.68818033742613</v>
      </c>
      <c r="AI302" s="34">
        <f t="shared" si="85"/>
        <v>158.6955795704861</v>
      </c>
      <c r="AJ302" s="34">
        <f t="shared" si="85"/>
        <v>158.70297880354607</v>
      </c>
      <c r="AK302" s="34">
        <f t="shared" si="85"/>
        <v>158.71037803660604</v>
      </c>
      <c r="AL302" s="34">
        <f t="shared" si="85"/>
        <v>158.71777726966602</v>
      </c>
      <c r="AM302" s="34">
        <f t="shared" si="85"/>
        <v>158.72517650272601</v>
      </c>
      <c r="AN302" s="34">
        <f t="shared" si="85"/>
        <v>158.73257573578599</v>
      </c>
      <c r="AO302" s="34">
        <f t="shared" si="85"/>
        <v>158.73997496884596</v>
      </c>
      <c r="AP302" s="34">
        <f t="shared" si="85"/>
        <v>158.74737420190593</v>
      </c>
      <c r="AQ302" s="34">
        <f t="shared" si="85"/>
        <v>158.7547734349659</v>
      </c>
      <c r="AR302" s="34">
        <f t="shared" si="85"/>
        <v>158.7621726680259</v>
      </c>
      <c r="AS302" s="34">
        <f t="shared" si="85"/>
        <v>158.76957190108587</v>
      </c>
      <c r="AT302" s="34">
        <f t="shared" si="85"/>
        <v>158.77697113414584</v>
      </c>
    </row>
    <row r="303" spans="1:46" x14ac:dyDescent="0.75">
      <c r="A303" s="17">
        <f t="shared" si="73"/>
        <v>5</v>
      </c>
      <c r="B303" s="17">
        <f t="shared" si="80"/>
        <v>2041</v>
      </c>
      <c r="C303" s="29">
        <v>31</v>
      </c>
      <c r="D303" s="30">
        <v>51622</v>
      </c>
      <c r="E303" s="41">
        <f t="shared" si="84"/>
        <v>159.44476845718356</v>
      </c>
      <c r="G303" s="32">
        <f t="shared" si="77"/>
        <v>1.4000000000000037E-3</v>
      </c>
      <c r="H303" s="32">
        <f t="shared" si="83"/>
        <v>1.6929965585859536E-2</v>
      </c>
      <c r="I303" s="32"/>
      <c r="J303" s="42">
        <v>1.4E-3</v>
      </c>
      <c r="L303" s="30">
        <f t="shared" si="78"/>
        <v>51533</v>
      </c>
      <c r="M303" s="30">
        <f t="shared" si="79"/>
        <v>51561</v>
      </c>
      <c r="N303" s="33">
        <f t="shared" si="75"/>
        <v>158.77697113414584</v>
      </c>
      <c r="O303" s="33">
        <f t="shared" si="75"/>
        <v>158.99925889373367</v>
      </c>
      <c r="P303" s="34">
        <f t="shared" si="86"/>
        <v>158.77697113414584</v>
      </c>
      <c r="Q303" s="34">
        <f t="shared" si="86"/>
        <v>158.78414170703576</v>
      </c>
      <c r="R303" s="34">
        <f t="shared" si="86"/>
        <v>158.79131227992571</v>
      </c>
      <c r="S303" s="34">
        <f t="shared" si="86"/>
        <v>158.79848285281562</v>
      </c>
      <c r="T303" s="34">
        <f t="shared" si="86"/>
        <v>158.80565342570557</v>
      </c>
      <c r="U303" s="34">
        <f t="shared" si="86"/>
        <v>158.81282399859549</v>
      </c>
      <c r="V303" s="34">
        <f t="shared" si="86"/>
        <v>158.81999457148541</v>
      </c>
      <c r="W303" s="34">
        <f t="shared" si="86"/>
        <v>158.82716514437536</v>
      </c>
      <c r="X303" s="34">
        <f t="shared" si="86"/>
        <v>158.83433571726528</v>
      </c>
      <c r="Y303" s="34">
        <f t="shared" si="86"/>
        <v>158.84150629015519</v>
      </c>
      <c r="Z303" s="34">
        <f t="shared" si="86"/>
        <v>158.84867686304514</v>
      </c>
      <c r="AA303" s="34">
        <f t="shared" si="86"/>
        <v>158.85584743593506</v>
      </c>
      <c r="AB303" s="34">
        <f t="shared" si="86"/>
        <v>158.86301800882501</v>
      </c>
      <c r="AC303" s="34">
        <f t="shared" si="86"/>
        <v>158.87018858171493</v>
      </c>
      <c r="AD303" s="34">
        <f t="shared" si="86"/>
        <v>158.87735915460485</v>
      </c>
      <c r="AE303" s="34">
        <f t="shared" si="86"/>
        <v>158.88452972749479</v>
      </c>
      <c r="AF303" s="34">
        <f t="shared" si="85"/>
        <v>158.89170030038471</v>
      </c>
      <c r="AG303" s="34">
        <f t="shared" si="85"/>
        <v>158.89887087327466</v>
      </c>
      <c r="AH303" s="34">
        <f t="shared" si="85"/>
        <v>158.90604144616458</v>
      </c>
      <c r="AI303" s="34">
        <f t="shared" si="85"/>
        <v>158.9132120190545</v>
      </c>
      <c r="AJ303" s="34">
        <f t="shared" si="85"/>
        <v>158.92038259194445</v>
      </c>
      <c r="AK303" s="34">
        <f t="shared" si="85"/>
        <v>158.92755316483436</v>
      </c>
      <c r="AL303" s="34">
        <f t="shared" si="85"/>
        <v>158.93472373772431</v>
      </c>
      <c r="AM303" s="34">
        <f t="shared" si="85"/>
        <v>158.94189431061423</v>
      </c>
      <c r="AN303" s="34">
        <f t="shared" si="85"/>
        <v>158.94906488350415</v>
      </c>
      <c r="AO303" s="34">
        <f t="shared" si="85"/>
        <v>158.9562354563941</v>
      </c>
      <c r="AP303" s="34">
        <f t="shared" si="85"/>
        <v>158.96340602928402</v>
      </c>
      <c r="AQ303" s="34">
        <f t="shared" si="85"/>
        <v>158.97057660217394</v>
      </c>
      <c r="AR303" s="34">
        <f t="shared" si="85"/>
        <v>158.97774717506388</v>
      </c>
      <c r="AS303" s="34">
        <f t="shared" si="85"/>
        <v>158.9849177479538</v>
      </c>
      <c r="AT303" s="34">
        <f t="shared" si="85"/>
        <v>158.99208832084375</v>
      </c>
    </row>
    <row r="304" spans="1:46" x14ac:dyDescent="0.75">
      <c r="A304" s="17">
        <f t="shared" si="73"/>
        <v>6</v>
      </c>
      <c r="B304" s="17">
        <f t="shared" si="80"/>
        <v>2041</v>
      </c>
      <c r="C304" s="29">
        <v>30</v>
      </c>
      <c r="D304" s="30">
        <v>51653</v>
      </c>
      <c r="E304" s="41">
        <f t="shared" si="84"/>
        <v>159.66799113302363</v>
      </c>
      <c r="G304" s="32">
        <f t="shared" si="77"/>
        <v>1.4000000000001258E-3</v>
      </c>
      <c r="H304" s="32">
        <f t="shared" si="83"/>
        <v>1.6929965585859508E-2</v>
      </c>
      <c r="I304" s="32"/>
      <c r="J304" s="42">
        <v>1.4E-3</v>
      </c>
      <c r="L304" s="30">
        <f t="shared" si="78"/>
        <v>51561</v>
      </c>
      <c r="M304" s="30">
        <f t="shared" si="79"/>
        <v>51592</v>
      </c>
      <c r="N304" s="33">
        <f t="shared" si="75"/>
        <v>158.99925889373367</v>
      </c>
      <c r="O304" s="33">
        <f t="shared" si="75"/>
        <v>159.2218578561849</v>
      </c>
      <c r="P304" s="34">
        <f t="shared" si="86"/>
        <v>158.99925889373367</v>
      </c>
      <c r="Q304" s="34">
        <f t="shared" si="86"/>
        <v>159.00667885914871</v>
      </c>
      <c r="R304" s="34">
        <f t="shared" si="86"/>
        <v>159.01409882456375</v>
      </c>
      <c r="S304" s="34">
        <f t="shared" si="86"/>
        <v>159.02151878997878</v>
      </c>
      <c r="T304" s="34">
        <f t="shared" si="86"/>
        <v>159.02893875539382</v>
      </c>
      <c r="U304" s="34">
        <f t="shared" si="86"/>
        <v>159.03635872080886</v>
      </c>
      <c r="V304" s="34">
        <f t="shared" si="86"/>
        <v>159.0437786862239</v>
      </c>
      <c r="W304" s="34">
        <f t="shared" si="86"/>
        <v>159.05119865163894</v>
      </c>
      <c r="X304" s="34">
        <f t="shared" si="86"/>
        <v>159.05861861705401</v>
      </c>
      <c r="Y304" s="34">
        <f t="shared" si="86"/>
        <v>159.06603858246905</v>
      </c>
      <c r="Z304" s="34">
        <f t="shared" si="86"/>
        <v>159.07345854788409</v>
      </c>
      <c r="AA304" s="34">
        <f t="shared" si="86"/>
        <v>159.08087851329913</v>
      </c>
      <c r="AB304" s="34">
        <f t="shared" si="86"/>
        <v>159.08829847871417</v>
      </c>
      <c r="AC304" s="34">
        <f t="shared" si="86"/>
        <v>159.0957184441292</v>
      </c>
      <c r="AD304" s="34">
        <f t="shared" si="86"/>
        <v>159.10313840954424</v>
      </c>
      <c r="AE304" s="34">
        <f t="shared" si="86"/>
        <v>159.11055837495928</v>
      </c>
      <c r="AF304" s="34">
        <f t="shared" si="85"/>
        <v>159.11797834037432</v>
      </c>
      <c r="AG304" s="34">
        <f t="shared" si="85"/>
        <v>159.12539830578936</v>
      </c>
      <c r="AH304" s="34">
        <f t="shared" si="85"/>
        <v>159.1328182712044</v>
      </c>
      <c r="AI304" s="34">
        <f t="shared" si="85"/>
        <v>159.14023823661944</v>
      </c>
      <c r="AJ304" s="34">
        <f t="shared" si="85"/>
        <v>159.14765820203448</v>
      </c>
      <c r="AK304" s="34">
        <f t="shared" si="85"/>
        <v>159.15507816744952</v>
      </c>
      <c r="AL304" s="34">
        <f t="shared" si="85"/>
        <v>159.16249813286456</v>
      </c>
      <c r="AM304" s="34">
        <f t="shared" si="85"/>
        <v>159.16991809827962</v>
      </c>
      <c r="AN304" s="34">
        <f t="shared" si="85"/>
        <v>159.17733806369466</v>
      </c>
      <c r="AO304" s="34">
        <f t="shared" si="85"/>
        <v>159.1847580291097</v>
      </c>
      <c r="AP304" s="34">
        <f t="shared" si="85"/>
        <v>159.19217799452474</v>
      </c>
      <c r="AQ304" s="34">
        <f t="shared" si="85"/>
        <v>159.19959795993978</v>
      </c>
      <c r="AR304" s="34">
        <f t="shared" si="85"/>
        <v>159.20701792535482</v>
      </c>
      <c r="AS304" s="34">
        <f t="shared" si="85"/>
        <v>159.21443789076986</v>
      </c>
      <c r="AT304" s="34">
        <f t="shared" si="85"/>
        <v>159.2218578561849</v>
      </c>
    </row>
    <row r="305" spans="1:46" x14ac:dyDescent="0.75">
      <c r="A305" s="17">
        <f t="shared" si="73"/>
        <v>7</v>
      </c>
      <c r="B305" s="17">
        <f t="shared" si="80"/>
        <v>2041</v>
      </c>
      <c r="C305" s="29">
        <v>31</v>
      </c>
      <c r="D305" s="30">
        <v>51683</v>
      </c>
      <c r="E305" s="41">
        <f t="shared" si="84"/>
        <v>159.89152632060987</v>
      </c>
      <c r="G305" s="32">
        <f t="shared" si="77"/>
        <v>1.4000000000000206E-3</v>
      </c>
      <c r="H305" s="32">
        <f t="shared" si="83"/>
        <v>1.6929965585859453E-2</v>
      </c>
      <c r="I305" s="32"/>
      <c r="J305" s="42">
        <v>1.4E-3</v>
      </c>
      <c r="L305" s="30">
        <f t="shared" si="78"/>
        <v>51592</v>
      </c>
      <c r="M305" s="30">
        <f t="shared" si="79"/>
        <v>51622</v>
      </c>
      <c r="N305" s="33">
        <f t="shared" si="75"/>
        <v>159.2218578561849</v>
      </c>
      <c r="O305" s="33">
        <f t="shared" si="75"/>
        <v>159.44476845718356</v>
      </c>
      <c r="P305" s="34">
        <f t="shared" si="86"/>
        <v>159.2218578561849</v>
      </c>
      <c r="Q305" s="34">
        <f t="shared" si="86"/>
        <v>159.22904852073324</v>
      </c>
      <c r="R305" s="34">
        <f t="shared" si="86"/>
        <v>159.23623918528159</v>
      </c>
      <c r="S305" s="34">
        <f t="shared" si="86"/>
        <v>159.24342984982994</v>
      </c>
      <c r="T305" s="34">
        <f t="shared" si="86"/>
        <v>159.25062051437828</v>
      </c>
      <c r="U305" s="34">
        <f t="shared" si="86"/>
        <v>159.25781117892663</v>
      </c>
      <c r="V305" s="34">
        <f t="shared" si="86"/>
        <v>159.26500184347495</v>
      </c>
      <c r="W305" s="34">
        <f t="shared" si="86"/>
        <v>159.27219250802329</v>
      </c>
      <c r="X305" s="34">
        <f t="shared" si="86"/>
        <v>159.27938317257164</v>
      </c>
      <c r="Y305" s="34">
        <f t="shared" si="86"/>
        <v>159.28657383711999</v>
      </c>
      <c r="Z305" s="34">
        <f t="shared" si="86"/>
        <v>159.29376450166833</v>
      </c>
      <c r="AA305" s="34">
        <f t="shared" si="86"/>
        <v>159.30095516621668</v>
      </c>
      <c r="AB305" s="34">
        <f t="shared" si="86"/>
        <v>159.30814583076503</v>
      </c>
      <c r="AC305" s="34">
        <f t="shared" si="86"/>
        <v>159.31533649531337</v>
      </c>
      <c r="AD305" s="34">
        <f t="shared" si="86"/>
        <v>159.32252715986172</v>
      </c>
      <c r="AE305" s="34">
        <f t="shared" si="86"/>
        <v>159.32971782441007</v>
      </c>
      <c r="AF305" s="34">
        <f t="shared" si="85"/>
        <v>159.33690848895839</v>
      </c>
      <c r="AG305" s="34">
        <f t="shared" si="85"/>
        <v>159.34409915350673</v>
      </c>
      <c r="AH305" s="34">
        <f t="shared" si="85"/>
        <v>159.35128981805508</v>
      </c>
      <c r="AI305" s="34">
        <f t="shared" si="85"/>
        <v>159.35848048260343</v>
      </c>
      <c r="AJ305" s="34">
        <f t="shared" si="85"/>
        <v>159.36567114715177</v>
      </c>
      <c r="AK305" s="34">
        <f t="shared" si="85"/>
        <v>159.37286181170012</v>
      </c>
      <c r="AL305" s="34">
        <f t="shared" si="85"/>
        <v>159.38005247624847</v>
      </c>
      <c r="AM305" s="34">
        <f t="shared" si="85"/>
        <v>159.38724314079681</v>
      </c>
      <c r="AN305" s="34">
        <f t="shared" si="85"/>
        <v>159.39443380534516</v>
      </c>
      <c r="AO305" s="34">
        <f t="shared" si="85"/>
        <v>159.40162446989351</v>
      </c>
      <c r="AP305" s="34">
        <f t="shared" si="85"/>
        <v>159.40881513444182</v>
      </c>
      <c r="AQ305" s="34">
        <f t="shared" si="85"/>
        <v>159.41600579899017</v>
      </c>
      <c r="AR305" s="34">
        <f t="shared" si="85"/>
        <v>159.42319646353852</v>
      </c>
      <c r="AS305" s="34">
        <f t="shared" si="85"/>
        <v>159.43038712808686</v>
      </c>
      <c r="AT305" s="34">
        <f t="shared" si="85"/>
        <v>159.43757779263521</v>
      </c>
    </row>
    <row r="306" spans="1:46" x14ac:dyDescent="0.75">
      <c r="A306" s="17">
        <f t="shared" si="73"/>
        <v>8</v>
      </c>
      <c r="B306" s="17">
        <f t="shared" si="80"/>
        <v>2041</v>
      </c>
      <c r="C306" s="29">
        <v>31</v>
      </c>
      <c r="D306" s="30">
        <v>51714</v>
      </c>
      <c r="E306" s="41">
        <f t="shared" si="84"/>
        <v>160.11537445745873</v>
      </c>
      <c r="G306" s="32">
        <f t="shared" si="77"/>
        <v>1.4000000000000251E-3</v>
      </c>
      <c r="H306" s="32">
        <f t="shared" si="83"/>
        <v>1.6929965585859415E-2</v>
      </c>
      <c r="I306" s="32"/>
      <c r="J306" s="42">
        <v>1.4E-3</v>
      </c>
      <c r="L306" s="30">
        <f t="shared" si="78"/>
        <v>51622</v>
      </c>
      <c r="M306" s="30">
        <f t="shared" si="79"/>
        <v>51653</v>
      </c>
      <c r="N306" s="33">
        <f t="shared" si="75"/>
        <v>159.44476845718356</v>
      </c>
      <c r="O306" s="33">
        <f t="shared" si="75"/>
        <v>159.66799113302363</v>
      </c>
      <c r="P306" s="34">
        <f t="shared" si="86"/>
        <v>159.44476845718356</v>
      </c>
      <c r="Q306" s="34">
        <f t="shared" si="86"/>
        <v>159.45196918866228</v>
      </c>
      <c r="R306" s="34">
        <f t="shared" si="86"/>
        <v>159.45916992014099</v>
      </c>
      <c r="S306" s="34">
        <f t="shared" si="86"/>
        <v>159.46637065161968</v>
      </c>
      <c r="T306" s="34">
        <f t="shared" si="86"/>
        <v>159.4735713830984</v>
      </c>
      <c r="U306" s="34">
        <f t="shared" si="86"/>
        <v>159.48077211457712</v>
      </c>
      <c r="V306" s="34">
        <f t="shared" si="86"/>
        <v>159.48797284605584</v>
      </c>
      <c r="W306" s="34">
        <f t="shared" si="86"/>
        <v>159.49517357753453</v>
      </c>
      <c r="X306" s="34">
        <f t="shared" si="86"/>
        <v>159.50237430901325</v>
      </c>
      <c r="Y306" s="34">
        <f t="shared" si="86"/>
        <v>159.50957504049197</v>
      </c>
      <c r="Z306" s="34">
        <f t="shared" si="86"/>
        <v>159.51677577197069</v>
      </c>
      <c r="AA306" s="34">
        <f t="shared" si="86"/>
        <v>159.5239765034494</v>
      </c>
      <c r="AB306" s="34">
        <f t="shared" si="86"/>
        <v>159.53117723492809</v>
      </c>
      <c r="AC306" s="34">
        <f t="shared" si="86"/>
        <v>159.53837796640681</v>
      </c>
      <c r="AD306" s="34">
        <f t="shared" si="86"/>
        <v>159.54557869788553</v>
      </c>
      <c r="AE306" s="34">
        <f t="shared" si="86"/>
        <v>159.55277942936425</v>
      </c>
      <c r="AF306" s="34">
        <f t="shared" si="85"/>
        <v>159.55998016084294</v>
      </c>
      <c r="AG306" s="34">
        <f t="shared" si="85"/>
        <v>159.56718089232166</v>
      </c>
      <c r="AH306" s="34">
        <f t="shared" si="85"/>
        <v>159.57438162380038</v>
      </c>
      <c r="AI306" s="34">
        <f t="shared" si="85"/>
        <v>159.5815823552791</v>
      </c>
      <c r="AJ306" s="34">
        <f t="shared" si="85"/>
        <v>159.58878308675779</v>
      </c>
      <c r="AK306" s="34">
        <f t="shared" si="85"/>
        <v>159.5959838182365</v>
      </c>
      <c r="AL306" s="34">
        <f t="shared" si="85"/>
        <v>159.60318454971522</v>
      </c>
      <c r="AM306" s="34">
        <f t="shared" si="85"/>
        <v>159.61038528119394</v>
      </c>
      <c r="AN306" s="34">
        <f t="shared" si="85"/>
        <v>159.61758601267266</v>
      </c>
      <c r="AO306" s="34">
        <f t="shared" si="85"/>
        <v>159.62478674415135</v>
      </c>
      <c r="AP306" s="34">
        <f t="shared" si="85"/>
        <v>159.63198747563007</v>
      </c>
      <c r="AQ306" s="34">
        <f t="shared" si="85"/>
        <v>159.63918820710879</v>
      </c>
      <c r="AR306" s="34">
        <f t="shared" si="85"/>
        <v>159.64638893858751</v>
      </c>
      <c r="AS306" s="34">
        <f t="shared" si="85"/>
        <v>159.6535896700662</v>
      </c>
      <c r="AT306" s="34">
        <f t="shared" si="85"/>
        <v>159.66079040154492</v>
      </c>
    </row>
    <row r="307" spans="1:46" x14ac:dyDescent="0.75">
      <c r="A307" s="17">
        <f t="shared" si="73"/>
        <v>9</v>
      </c>
      <c r="B307" s="17">
        <f t="shared" si="80"/>
        <v>2041</v>
      </c>
      <c r="C307" s="29">
        <v>30</v>
      </c>
      <c r="D307" s="30">
        <v>51745</v>
      </c>
      <c r="E307" s="41">
        <f t="shared" si="84"/>
        <v>160.33953598169919</v>
      </c>
      <c r="G307" s="32">
        <f t="shared" si="77"/>
        <v>1.4000000000000971E-3</v>
      </c>
      <c r="H307" s="32">
        <f t="shared" si="83"/>
        <v>1.6929965585859474E-2</v>
      </c>
      <c r="I307" s="32"/>
      <c r="J307" s="42">
        <v>1.4E-3</v>
      </c>
      <c r="L307" s="30">
        <f t="shared" si="78"/>
        <v>51653</v>
      </c>
      <c r="M307" s="30">
        <f t="shared" si="79"/>
        <v>51683</v>
      </c>
      <c r="N307" s="33">
        <f t="shared" si="75"/>
        <v>159.66799113302363</v>
      </c>
      <c r="O307" s="33">
        <f t="shared" si="75"/>
        <v>159.89152632060987</v>
      </c>
      <c r="P307" s="34">
        <f t="shared" si="86"/>
        <v>159.66799113302363</v>
      </c>
      <c r="Q307" s="34">
        <f t="shared" si="86"/>
        <v>159.67544230594316</v>
      </c>
      <c r="R307" s="34">
        <f t="shared" si="86"/>
        <v>159.68289347886272</v>
      </c>
      <c r="S307" s="34">
        <f t="shared" si="86"/>
        <v>159.69034465178225</v>
      </c>
      <c r="T307" s="34">
        <f t="shared" si="86"/>
        <v>159.69779582470179</v>
      </c>
      <c r="U307" s="34">
        <f t="shared" si="86"/>
        <v>159.70524699762134</v>
      </c>
      <c r="V307" s="34">
        <f t="shared" si="86"/>
        <v>159.71269817054088</v>
      </c>
      <c r="W307" s="34">
        <f t="shared" si="86"/>
        <v>159.72014934346043</v>
      </c>
      <c r="X307" s="34">
        <f t="shared" si="86"/>
        <v>159.72760051637997</v>
      </c>
      <c r="Y307" s="34">
        <f t="shared" si="86"/>
        <v>159.7350516892995</v>
      </c>
      <c r="Z307" s="34">
        <f t="shared" si="86"/>
        <v>159.74250286221906</v>
      </c>
      <c r="AA307" s="34">
        <f t="shared" si="86"/>
        <v>159.74995403513859</v>
      </c>
      <c r="AB307" s="34">
        <f t="shared" si="86"/>
        <v>159.75740520805812</v>
      </c>
      <c r="AC307" s="34">
        <f t="shared" si="86"/>
        <v>159.76485638097768</v>
      </c>
      <c r="AD307" s="34">
        <f t="shared" si="86"/>
        <v>159.77230755389721</v>
      </c>
      <c r="AE307" s="34">
        <f t="shared" si="86"/>
        <v>159.77975872681674</v>
      </c>
      <c r="AF307" s="34">
        <f t="shared" si="85"/>
        <v>159.7872098997363</v>
      </c>
      <c r="AG307" s="34">
        <f t="shared" si="85"/>
        <v>159.79466107265583</v>
      </c>
      <c r="AH307" s="34">
        <f t="shared" si="85"/>
        <v>159.80211224557539</v>
      </c>
      <c r="AI307" s="34">
        <f t="shared" si="85"/>
        <v>159.80956341849492</v>
      </c>
      <c r="AJ307" s="34">
        <f t="shared" si="85"/>
        <v>159.81701459141445</v>
      </c>
      <c r="AK307" s="34">
        <f t="shared" si="85"/>
        <v>159.82446576433401</v>
      </c>
      <c r="AL307" s="34">
        <f t="shared" si="85"/>
        <v>159.83191693725354</v>
      </c>
      <c r="AM307" s="34">
        <f t="shared" si="85"/>
        <v>159.83936811017307</v>
      </c>
      <c r="AN307" s="34">
        <f t="shared" si="85"/>
        <v>159.84681928309263</v>
      </c>
      <c r="AO307" s="34">
        <f t="shared" si="85"/>
        <v>159.85427045601216</v>
      </c>
      <c r="AP307" s="34">
        <f t="shared" si="85"/>
        <v>159.86172162893172</v>
      </c>
      <c r="AQ307" s="34">
        <f t="shared" si="85"/>
        <v>159.86917280185125</v>
      </c>
      <c r="AR307" s="34">
        <f t="shared" si="85"/>
        <v>159.87662397477078</v>
      </c>
      <c r="AS307" s="34">
        <f t="shared" si="85"/>
        <v>159.88407514769034</v>
      </c>
      <c r="AT307" s="34">
        <f t="shared" si="85"/>
        <v>159.89152632060987</v>
      </c>
    </row>
    <row r="308" spans="1:46" x14ac:dyDescent="0.75">
      <c r="A308" s="17">
        <f t="shared" si="73"/>
        <v>10</v>
      </c>
      <c r="B308" s="17">
        <f t="shared" si="80"/>
        <v>2041</v>
      </c>
      <c r="C308" s="29">
        <v>31</v>
      </c>
      <c r="D308" s="30">
        <v>51775</v>
      </c>
      <c r="E308" s="41">
        <f t="shared" si="84"/>
        <v>160.56401133207356</v>
      </c>
      <c r="G308" s="32">
        <f t="shared" si="77"/>
        <v>1.3999999999999859E-3</v>
      </c>
      <c r="H308" s="32">
        <f t="shared" si="83"/>
        <v>1.6929965585859304E-2</v>
      </c>
      <c r="I308" s="32"/>
      <c r="J308" s="42">
        <v>1.4E-3</v>
      </c>
      <c r="L308" s="30">
        <f t="shared" si="78"/>
        <v>51683</v>
      </c>
      <c r="M308" s="30">
        <f t="shared" si="79"/>
        <v>51714</v>
      </c>
      <c r="N308" s="33">
        <f t="shared" si="75"/>
        <v>159.89152632060987</v>
      </c>
      <c r="O308" s="33">
        <f t="shared" si="75"/>
        <v>160.11537445745873</v>
      </c>
      <c r="P308" s="34">
        <f t="shared" si="86"/>
        <v>159.89152632060987</v>
      </c>
      <c r="Q308" s="34">
        <f t="shared" si="86"/>
        <v>159.89874722825016</v>
      </c>
      <c r="R308" s="34">
        <f t="shared" si="86"/>
        <v>159.90596813589045</v>
      </c>
      <c r="S308" s="34">
        <f t="shared" si="86"/>
        <v>159.91318904353074</v>
      </c>
      <c r="T308" s="34">
        <f t="shared" si="86"/>
        <v>159.92040995117102</v>
      </c>
      <c r="U308" s="34">
        <f t="shared" si="86"/>
        <v>159.92763085881131</v>
      </c>
      <c r="V308" s="34">
        <f t="shared" si="86"/>
        <v>159.93485176645157</v>
      </c>
      <c r="W308" s="34">
        <f t="shared" si="86"/>
        <v>159.94207267409186</v>
      </c>
      <c r="X308" s="34">
        <f t="shared" si="86"/>
        <v>159.94929358173215</v>
      </c>
      <c r="Y308" s="34">
        <f t="shared" si="86"/>
        <v>159.95651448937244</v>
      </c>
      <c r="Z308" s="34">
        <f t="shared" si="86"/>
        <v>159.96373539701273</v>
      </c>
      <c r="AA308" s="34">
        <f t="shared" si="86"/>
        <v>159.97095630465301</v>
      </c>
      <c r="AB308" s="34">
        <f t="shared" si="86"/>
        <v>159.9781772122933</v>
      </c>
      <c r="AC308" s="34">
        <f t="shared" si="86"/>
        <v>159.98539811993359</v>
      </c>
      <c r="AD308" s="34">
        <f t="shared" si="86"/>
        <v>159.99261902757388</v>
      </c>
      <c r="AE308" s="34">
        <f t="shared" si="86"/>
        <v>159.99983993521417</v>
      </c>
      <c r="AF308" s="34">
        <f t="shared" si="85"/>
        <v>160.00706084285443</v>
      </c>
      <c r="AG308" s="34">
        <f t="shared" si="85"/>
        <v>160.01428175049472</v>
      </c>
      <c r="AH308" s="34">
        <f t="shared" si="85"/>
        <v>160.02150265813501</v>
      </c>
      <c r="AI308" s="34">
        <f t="shared" si="85"/>
        <v>160.02872356577529</v>
      </c>
      <c r="AJ308" s="34">
        <f t="shared" si="85"/>
        <v>160.03594447341558</v>
      </c>
      <c r="AK308" s="34">
        <f t="shared" si="85"/>
        <v>160.04316538105587</v>
      </c>
      <c r="AL308" s="34">
        <f t="shared" si="85"/>
        <v>160.05038628869616</v>
      </c>
      <c r="AM308" s="34">
        <f t="shared" si="85"/>
        <v>160.05760719633645</v>
      </c>
      <c r="AN308" s="34">
        <f t="shared" si="85"/>
        <v>160.06482810397674</v>
      </c>
      <c r="AO308" s="34">
        <f t="shared" si="85"/>
        <v>160.07204901161703</v>
      </c>
      <c r="AP308" s="34">
        <f t="shared" si="85"/>
        <v>160.07926991925729</v>
      </c>
      <c r="AQ308" s="34">
        <f t="shared" si="85"/>
        <v>160.08649082689757</v>
      </c>
      <c r="AR308" s="34">
        <f t="shared" si="85"/>
        <v>160.09371173453786</v>
      </c>
      <c r="AS308" s="34">
        <f t="shared" si="85"/>
        <v>160.10093264217815</v>
      </c>
      <c r="AT308" s="34">
        <f t="shared" si="85"/>
        <v>160.10815354981844</v>
      </c>
    </row>
    <row r="309" spans="1:46" x14ac:dyDescent="0.75">
      <c r="A309" s="17">
        <f t="shared" si="73"/>
        <v>11</v>
      </c>
      <c r="B309" s="17">
        <f t="shared" si="80"/>
        <v>2041</v>
      </c>
      <c r="C309" s="29">
        <v>30</v>
      </c>
      <c r="D309" s="30">
        <v>51806</v>
      </c>
      <c r="E309" s="41">
        <f t="shared" si="84"/>
        <v>160.78880094793848</v>
      </c>
      <c r="G309" s="32">
        <f t="shared" si="77"/>
        <v>1.4000000000001134E-3</v>
      </c>
      <c r="H309" s="32">
        <f t="shared" si="83"/>
        <v>1.6929965585859331E-2</v>
      </c>
      <c r="I309" s="32"/>
      <c r="J309" s="42">
        <v>1.4E-3</v>
      </c>
      <c r="L309" s="30">
        <f t="shared" si="78"/>
        <v>51714</v>
      </c>
      <c r="M309" s="30">
        <f t="shared" si="79"/>
        <v>51745</v>
      </c>
      <c r="N309" s="33">
        <f t="shared" si="75"/>
        <v>160.11537445745873</v>
      </c>
      <c r="O309" s="33">
        <f t="shared" si="75"/>
        <v>160.33953598169919</v>
      </c>
      <c r="P309" s="34">
        <f t="shared" si="86"/>
        <v>160.11537445745873</v>
      </c>
      <c r="Q309" s="34">
        <f t="shared" si="86"/>
        <v>160.12284650826675</v>
      </c>
      <c r="R309" s="34">
        <f t="shared" si="86"/>
        <v>160.13031855907477</v>
      </c>
      <c r="S309" s="34">
        <f t="shared" si="86"/>
        <v>160.13779060988279</v>
      </c>
      <c r="T309" s="34">
        <f t="shared" si="86"/>
        <v>160.14526266069078</v>
      </c>
      <c r="U309" s="34">
        <f t="shared" si="86"/>
        <v>160.15273471149879</v>
      </c>
      <c r="V309" s="34">
        <f t="shared" si="86"/>
        <v>160.16020676230681</v>
      </c>
      <c r="W309" s="34">
        <f t="shared" si="86"/>
        <v>160.16767881311483</v>
      </c>
      <c r="X309" s="34">
        <f t="shared" si="86"/>
        <v>160.17515086392285</v>
      </c>
      <c r="Y309" s="34">
        <f t="shared" si="86"/>
        <v>160.18262291473087</v>
      </c>
      <c r="Z309" s="34">
        <f t="shared" si="86"/>
        <v>160.19009496553889</v>
      </c>
      <c r="AA309" s="34">
        <f t="shared" si="86"/>
        <v>160.19756701634691</v>
      </c>
      <c r="AB309" s="34">
        <f t="shared" si="86"/>
        <v>160.2050390671549</v>
      </c>
      <c r="AC309" s="34">
        <f t="shared" si="86"/>
        <v>160.21251111796292</v>
      </c>
      <c r="AD309" s="34">
        <f t="shared" si="86"/>
        <v>160.21998316877094</v>
      </c>
      <c r="AE309" s="34">
        <f t="shared" si="86"/>
        <v>160.22745521957896</v>
      </c>
      <c r="AF309" s="34">
        <f t="shared" si="85"/>
        <v>160.23492727038698</v>
      </c>
      <c r="AG309" s="34">
        <f t="shared" si="85"/>
        <v>160.24239932119499</v>
      </c>
      <c r="AH309" s="34">
        <f t="shared" si="85"/>
        <v>160.24987137200301</v>
      </c>
      <c r="AI309" s="34">
        <f t="shared" si="85"/>
        <v>160.257343422811</v>
      </c>
      <c r="AJ309" s="34">
        <f t="shared" si="85"/>
        <v>160.26481547361902</v>
      </c>
      <c r="AK309" s="34">
        <f t="shared" si="85"/>
        <v>160.27228752442704</v>
      </c>
      <c r="AL309" s="34">
        <f t="shared" si="85"/>
        <v>160.27975957523506</v>
      </c>
      <c r="AM309" s="34">
        <f t="shared" si="85"/>
        <v>160.28723162604308</v>
      </c>
      <c r="AN309" s="34">
        <f t="shared" si="85"/>
        <v>160.2947036768511</v>
      </c>
      <c r="AO309" s="34">
        <f t="shared" si="85"/>
        <v>160.30217572765912</v>
      </c>
      <c r="AP309" s="34">
        <f t="shared" si="85"/>
        <v>160.30964777846714</v>
      </c>
      <c r="AQ309" s="34">
        <f t="shared" si="85"/>
        <v>160.31711982927513</v>
      </c>
      <c r="AR309" s="34">
        <f t="shared" si="85"/>
        <v>160.32459188008315</v>
      </c>
      <c r="AS309" s="34">
        <f t="shared" si="85"/>
        <v>160.33206393089117</v>
      </c>
      <c r="AT309" s="34">
        <f t="shared" si="85"/>
        <v>160.33953598169919</v>
      </c>
    </row>
    <row r="310" spans="1:46" x14ac:dyDescent="0.75">
      <c r="A310" s="17">
        <f t="shared" si="73"/>
        <v>12</v>
      </c>
      <c r="B310" s="17">
        <f t="shared" si="80"/>
        <v>2041</v>
      </c>
      <c r="C310" s="29">
        <v>31</v>
      </c>
      <c r="D310" s="30">
        <v>51836</v>
      </c>
      <c r="E310" s="41">
        <f t="shared" si="84"/>
        <v>161.01390526926562</v>
      </c>
      <c r="G310" s="32">
        <f t="shared" si="77"/>
        <v>1.4000000000001457E-3</v>
      </c>
      <c r="H310" s="32">
        <f t="shared" si="83"/>
        <v>1.6929965585859387E-2</v>
      </c>
      <c r="I310" s="32">
        <f>AVERAGE(H299:H310)</f>
        <v>1.6929965585859505E-2</v>
      </c>
      <c r="J310" s="42">
        <v>1.4E-3</v>
      </c>
      <c r="L310" s="30">
        <f t="shared" si="78"/>
        <v>51745</v>
      </c>
      <c r="M310" s="30">
        <f t="shared" si="79"/>
        <v>51775</v>
      </c>
      <c r="N310" s="33">
        <f t="shared" si="75"/>
        <v>160.33953598169919</v>
      </c>
      <c r="O310" s="33">
        <f t="shared" si="75"/>
        <v>160.56401133207356</v>
      </c>
      <c r="P310" s="34">
        <f t="shared" si="86"/>
        <v>160.33953598169919</v>
      </c>
      <c r="Q310" s="34">
        <f t="shared" si="86"/>
        <v>160.34677712203384</v>
      </c>
      <c r="R310" s="34">
        <f t="shared" si="86"/>
        <v>160.3540182623685</v>
      </c>
      <c r="S310" s="34">
        <f t="shared" si="86"/>
        <v>160.36125940270315</v>
      </c>
      <c r="T310" s="34">
        <f t="shared" si="86"/>
        <v>160.36850054303781</v>
      </c>
      <c r="U310" s="34">
        <f t="shared" si="86"/>
        <v>160.37574168337247</v>
      </c>
      <c r="V310" s="34">
        <f t="shared" si="86"/>
        <v>160.38298282370712</v>
      </c>
      <c r="W310" s="34">
        <f t="shared" si="86"/>
        <v>160.39022396404178</v>
      </c>
      <c r="X310" s="34">
        <f t="shared" si="86"/>
        <v>160.39746510437644</v>
      </c>
      <c r="Y310" s="34">
        <f t="shared" si="86"/>
        <v>160.40470624471109</v>
      </c>
      <c r="Z310" s="34">
        <f t="shared" si="86"/>
        <v>160.41194738504575</v>
      </c>
      <c r="AA310" s="34">
        <f t="shared" si="86"/>
        <v>160.41918852538041</v>
      </c>
      <c r="AB310" s="34">
        <f t="shared" si="86"/>
        <v>160.42642966571506</v>
      </c>
      <c r="AC310" s="34">
        <f t="shared" si="86"/>
        <v>160.43367080604972</v>
      </c>
      <c r="AD310" s="34">
        <f t="shared" si="86"/>
        <v>160.44091194638438</v>
      </c>
      <c r="AE310" s="34">
        <f t="shared" si="86"/>
        <v>160.44815308671903</v>
      </c>
      <c r="AF310" s="34">
        <f t="shared" si="85"/>
        <v>160.45539422705372</v>
      </c>
      <c r="AG310" s="34">
        <f t="shared" si="85"/>
        <v>160.46263536738837</v>
      </c>
      <c r="AH310" s="34">
        <f t="shared" si="85"/>
        <v>160.46987650772303</v>
      </c>
      <c r="AI310" s="34">
        <f t="shared" si="85"/>
        <v>160.47711764805769</v>
      </c>
      <c r="AJ310" s="34">
        <f t="shared" si="85"/>
        <v>160.48435878839234</v>
      </c>
      <c r="AK310" s="34">
        <f t="shared" si="85"/>
        <v>160.491599928727</v>
      </c>
      <c r="AL310" s="34">
        <f t="shared" si="85"/>
        <v>160.49884106906165</v>
      </c>
      <c r="AM310" s="34">
        <f t="shared" si="85"/>
        <v>160.50608220939631</v>
      </c>
      <c r="AN310" s="34">
        <f t="shared" si="85"/>
        <v>160.51332334973097</v>
      </c>
      <c r="AO310" s="34">
        <f t="shared" si="85"/>
        <v>160.52056449006562</v>
      </c>
      <c r="AP310" s="34">
        <f t="shared" si="85"/>
        <v>160.52780563040028</v>
      </c>
      <c r="AQ310" s="34">
        <f t="shared" si="85"/>
        <v>160.53504677073494</v>
      </c>
      <c r="AR310" s="34">
        <f t="shared" si="85"/>
        <v>160.54228791106959</v>
      </c>
      <c r="AS310" s="34">
        <f t="shared" si="85"/>
        <v>160.54952905140425</v>
      </c>
      <c r="AT310" s="34">
        <f t="shared" si="85"/>
        <v>160.55677019173891</v>
      </c>
    </row>
    <row r="311" spans="1:46" x14ac:dyDescent="0.75">
      <c r="A311" s="17">
        <f t="shared" si="73"/>
        <v>1</v>
      </c>
      <c r="B311" s="23">
        <f t="shared" si="80"/>
        <v>2042</v>
      </c>
      <c r="C311" s="24">
        <v>31</v>
      </c>
      <c r="D311" s="30">
        <v>51867</v>
      </c>
      <c r="E311" s="27">
        <f t="shared" si="84"/>
        <v>161.2393247366426</v>
      </c>
      <c r="G311" s="35">
        <f t="shared" si="77"/>
        <v>1.4000000000000522E-3</v>
      </c>
      <c r="H311" s="35">
        <f t="shared" si="83"/>
        <v>1.6929965585859345E-2</v>
      </c>
      <c r="I311" s="35"/>
      <c r="J311" s="42">
        <v>1.4E-3</v>
      </c>
      <c r="L311" s="25">
        <f t="shared" si="78"/>
        <v>51775</v>
      </c>
      <c r="M311" s="25">
        <f t="shared" si="79"/>
        <v>51806</v>
      </c>
      <c r="N311" s="27">
        <f t="shared" si="75"/>
        <v>160.56401133207356</v>
      </c>
      <c r="O311" s="27">
        <f t="shared" si="75"/>
        <v>160.78880094793848</v>
      </c>
      <c r="P311" s="28">
        <f t="shared" si="86"/>
        <v>160.56401133207356</v>
      </c>
      <c r="Q311" s="28">
        <f t="shared" si="86"/>
        <v>160.57126261000468</v>
      </c>
      <c r="R311" s="28">
        <f t="shared" si="86"/>
        <v>160.57851388793583</v>
      </c>
      <c r="S311" s="28">
        <f t="shared" si="86"/>
        <v>160.58576516586695</v>
      </c>
      <c r="T311" s="28">
        <f t="shared" si="86"/>
        <v>160.59301644379806</v>
      </c>
      <c r="U311" s="28">
        <f t="shared" si="86"/>
        <v>160.60026772172918</v>
      </c>
      <c r="V311" s="28">
        <f t="shared" si="86"/>
        <v>160.60751899966033</v>
      </c>
      <c r="W311" s="28">
        <f t="shared" si="86"/>
        <v>160.61477027759145</v>
      </c>
      <c r="X311" s="28">
        <f t="shared" si="86"/>
        <v>160.62202155552256</v>
      </c>
      <c r="Y311" s="28">
        <f t="shared" si="86"/>
        <v>160.62927283345371</v>
      </c>
      <c r="Z311" s="28">
        <f t="shared" si="86"/>
        <v>160.63652411138483</v>
      </c>
      <c r="AA311" s="28">
        <f t="shared" si="86"/>
        <v>160.64377538931595</v>
      </c>
      <c r="AB311" s="28">
        <f t="shared" si="86"/>
        <v>160.65102666724707</v>
      </c>
      <c r="AC311" s="28">
        <f t="shared" si="86"/>
        <v>160.65827794517821</v>
      </c>
      <c r="AD311" s="28">
        <f t="shared" si="86"/>
        <v>160.66552922310933</v>
      </c>
      <c r="AE311" s="28">
        <f t="shared" si="86"/>
        <v>160.67278050104045</v>
      </c>
      <c r="AF311" s="28">
        <f t="shared" si="85"/>
        <v>160.6800317789716</v>
      </c>
      <c r="AG311" s="28">
        <f t="shared" si="85"/>
        <v>160.68728305690271</v>
      </c>
      <c r="AH311" s="28">
        <f t="shared" si="85"/>
        <v>160.69453433483383</v>
      </c>
      <c r="AI311" s="28">
        <f t="shared" si="85"/>
        <v>160.70178561276498</v>
      </c>
      <c r="AJ311" s="28">
        <f t="shared" si="85"/>
        <v>160.7090368906961</v>
      </c>
      <c r="AK311" s="28">
        <f t="shared" si="85"/>
        <v>160.71628816862722</v>
      </c>
      <c r="AL311" s="28">
        <f t="shared" si="85"/>
        <v>160.72353944655833</v>
      </c>
      <c r="AM311" s="28">
        <f t="shared" si="85"/>
        <v>160.73079072448948</v>
      </c>
      <c r="AN311" s="28">
        <f t="shared" si="85"/>
        <v>160.7380420024206</v>
      </c>
      <c r="AO311" s="28">
        <f t="shared" si="85"/>
        <v>160.74529328035172</v>
      </c>
      <c r="AP311" s="28">
        <f t="shared" si="85"/>
        <v>160.75254455828286</v>
      </c>
      <c r="AQ311" s="28">
        <f t="shared" si="85"/>
        <v>160.75979583621398</v>
      </c>
      <c r="AR311" s="28">
        <f t="shared" si="85"/>
        <v>160.7670471141451</v>
      </c>
      <c r="AS311" s="28">
        <f t="shared" si="85"/>
        <v>160.77429839207622</v>
      </c>
      <c r="AT311" s="28">
        <f t="shared" si="85"/>
        <v>160.78154967000737</v>
      </c>
    </row>
    <row r="312" spans="1:46" x14ac:dyDescent="0.75">
      <c r="A312" s="17">
        <f t="shared" si="73"/>
        <v>2</v>
      </c>
      <c r="B312" s="17">
        <f t="shared" si="80"/>
        <v>2042</v>
      </c>
      <c r="C312" s="29">
        <v>28</v>
      </c>
      <c r="D312" s="30">
        <v>51898</v>
      </c>
      <c r="E312" s="41">
        <f t="shared" si="84"/>
        <v>161.46505979127392</v>
      </c>
      <c r="G312" s="32">
        <f t="shared" si="77"/>
        <v>1.4000000000000941E-3</v>
      </c>
      <c r="H312" s="32">
        <f t="shared" si="83"/>
        <v>1.6929965585859377E-2</v>
      </c>
      <c r="I312" s="32"/>
      <c r="J312" s="42">
        <v>1.4E-3</v>
      </c>
      <c r="L312" s="30">
        <f t="shared" si="78"/>
        <v>51806</v>
      </c>
      <c r="M312" s="30">
        <f t="shared" si="79"/>
        <v>51836</v>
      </c>
      <c r="N312" s="33">
        <f t="shared" si="75"/>
        <v>160.78880094793848</v>
      </c>
      <c r="O312" s="33">
        <f t="shared" si="75"/>
        <v>161.01390526926562</v>
      </c>
      <c r="P312" s="34">
        <f t="shared" si="86"/>
        <v>160.78880094793848</v>
      </c>
      <c r="Q312" s="34">
        <f t="shared" si="86"/>
        <v>160.79684038798587</v>
      </c>
      <c r="R312" s="34">
        <f t="shared" si="86"/>
        <v>160.80487982803328</v>
      </c>
      <c r="S312" s="34">
        <f t="shared" si="86"/>
        <v>160.81291926808069</v>
      </c>
      <c r="T312" s="34">
        <f t="shared" si="86"/>
        <v>160.82095870812807</v>
      </c>
      <c r="U312" s="34">
        <f t="shared" si="86"/>
        <v>160.82899814817546</v>
      </c>
      <c r="V312" s="34">
        <f t="shared" si="86"/>
        <v>160.83703758822287</v>
      </c>
      <c r="W312" s="34">
        <f t="shared" si="86"/>
        <v>160.84507702827028</v>
      </c>
      <c r="X312" s="34">
        <f t="shared" si="86"/>
        <v>160.85311646831767</v>
      </c>
      <c r="Y312" s="34">
        <f t="shared" si="86"/>
        <v>160.86115590836505</v>
      </c>
      <c r="Z312" s="34">
        <f t="shared" si="86"/>
        <v>160.86919534841246</v>
      </c>
      <c r="AA312" s="34">
        <f t="shared" si="86"/>
        <v>160.87723478845987</v>
      </c>
      <c r="AB312" s="34">
        <f t="shared" si="86"/>
        <v>160.88527422850726</v>
      </c>
      <c r="AC312" s="34">
        <f t="shared" si="86"/>
        <v>160.89331366855464</v>
      </c>
      <c r="AD312" s="34">
        <f t="shared" si="86"/>
        <v>160.90135310860205</v>
      </c>
      <c r="AE312" s="34">
        <f t="shared" si="86"/>
        <v>160.90939254864946</v>
      </c>
      <c r="AF312" s="34">
        <f t="shared" si="85"/>
        <v>160.91743198869685</v>
      </c>
      <c r="AG312" s="34">
        <f t="shared" si="85"/>
        <v>160.92547142874423</v>
      </c>
      <c r="AH312" s="34">
        <f t="shared" si="85"/>
        <v>160.93351086879164</v>
      </c>
      <c r="AI312" s="34">
        <f t="shared" si="85"/>
        <v>160.94155030883906</v>
      </c>
      <c r="AJ312" s="34">
        <f t="shared" si="85"/>
        <v>160.94958974888644</v>
      </c>
      <c r="AK312" s="34">
        <f t="shared" si="85"/>
        <v>160.95762918893382</v>
      </c>
      <c r="AL312" s="34">
        <f t="shared" si="85"/>
        <v>160.96566862898123</v>
      </c>
      <c r="AM312" s="34">
        <f t="shared" si="85"/>
        <v>160.97370806902865</v>
      </c>
      <c r="AN312" s="34">
        <f t="shared" si="85"/>
        <v>160.98174750907603</v>
      </c>
      <c r="AO312" s="34">
        <f t="shared" si="85"/>
        <v>160.98978694912341</v>
      </c>
      <c r="AP312" s="34">
        <f t="shared" si="85"/>
        <v>160.99782638917083</v>
      </c>
      <c r="AQ312" s="34">
        <f t="shared" si="85"/>
        <v>161.00586582921824</v>
      </c>
      <c r="AR312" s="34">
        <f t="shared" si="85"/>
        <v>161.01390526926562</v>
      </c>
      <c r="AS312" s="34">
        <f t="shared" si="85"/>
        <v>161.021944709313</v>
      </c>
      <c r="AT312" s="34">
        <f t="shared" si="85"/>
        <v>161.02998414936042</v>
      </c>
    </row>
    <row r="313" spans="1:46" x14ac:dyDescent="0.75">
      <c r="A313" s="17">
        <f t="shared" si="73"/>
        <v>3</v>
      </c>
      <c r="B313" s="17">
        <f t="shared" si="80"/>
        <v>2042</v>
      </c>
      <c r="C313" s="29">
        <v>31</v>
      </c>
      <c r="D313" s="30">
        <v>51926</v>
      </c>
      <c r="E313" s="41">
        <f t="shared" si="84"/>
        <v>161.69111087498172</v>
      </c>
      <c r="G313" s="32">
        <f t="shared" si="77"/>
        <v>1.4000000000001121E-3</v>
      </c>
      <c r="H313" s="32">
        <f t="shared" si="83"/>
        <v>1.6929965585859335E-2</v>
      </c>
      <c r="I313" s="32"/>
      <c r="J313" s="42">
        <v>1.4E-3</v>
      </c>
      <c r="L313" s="30">
        <f t="shared" si="78"/>
        <v>51836</v>
      </c>
      <c r="M313" s="30">
        <f t="shared" si="79"/>
        <v>51867</v>
      </c>
      <c r="N313" s="33">
        <f t="shared" si="75"/>
        <v>161.01390526926562</v>
      </c>
      <c r="O313" s="33">
        <f t="shared" si="75"/>
        <v>161.2393247366426</v>
      </c>
      <c r="P313" s="34">
        <f t="shared" si="86"/>
        <v>161.01390526926562</v>
      </c>
      <c r="Q313" s="34">
        <f t="shared" si="86"/>
        <v>161.02117686498747</v>
      </c>
      <c r="R313" s="34">
        <f t="shared" si="86"/>
        <v>161.02844846070928</v>
      </c>
      <c r="S313" s="34">
        <f t="shared" si="86"/>
        <v>161.03572005643113</v>
      </c>
      <c r="T313" s="34">
        <f t="shared" si="86"/>
        <v>161.04299165215298</v>
      </c>
      <c r="U313" s="34">
        <f t="shared" si="86"/>
        <v>161.05026324787482</v>
      </c>
      <c r="V313" s="34">
        <f t="shared" si="86"/>
        <v>161.05753484359664</v>
      </c>
      <c r="W313" s="34">
        <f t="shared" si="86"/>
        <v>161.06480643931849</v>
      </c>
      <c r="X313" s="34">
        <f t="shared" si="86"/>
        <v>161.07207803504033</v>
      </c>
      <c r="Y313" s="34">
        <f t="shared" si="86"/>
        <v>161.07934963076215</v>
      </c>
      <c r="Z313" s="34">
        <f t="shared" si="86"/>
        <v>161.086621226484</v>
      </c>
      <c r="AA313" s="34">
        <f t="shared" si="86"/>
        <v>161.09389282220585</v>
      </c>
      <c r="AB313" s="34">
        <f t="shared" si="86"/>
        <v>161.10116441792769</v>
      </c>
      <c r="AC313" s="34">
        <f t="shared" si="86"/>
        <v>161.10843601364951</v>
      </c>
      <c r="AD313" s="34">
        <f t="shared" si="86"/>
        <v>161.11570760937136</v>
      </c>
      <c r="AE313" s="34">
        <f t="shared" si="86"/>
        <v>161.1229792050932</v>
      </c>
      <c r="AF313" s="34">
        <f t="shared" si="85"/>
        <v>161.13025080081502</v>
      </c>
      <c r="AG313" s="34">
        <f t="shared" si="85"/>
        <v>161.13752239653687</v>
      </c>
      <c r="AH313" s="34">
        <f t="shared" si="85"/>
        <v>161.14479399225871</v>
      </c>
      <c r="AI313" s="34">
        <f t="shared" si="85"/>
        <v>161.15206558798053</v>
      </c>
      <c r="AJ313" s="34">
        <f t="shared" si="85"/>
        <v>161.15933718370238</v>
      </c>
      <c r="AK313" s="34">
        <f t="shared" si="85"/>
        <v>161.16660877942422</v>
      </c>
      <c r="AL313" s="34">
        <f t="shared" si="85"/>
        <v>161.17388037514607</v>
      </c>
      <c r="AM313" s="34">
        <f t="shared" si="85"/>
        <v>161.18115197086789</v>
      </c>
      <c r="AN313" s="34">
        <f t="shared" si="85"/>
        <v>161.18842356658973</v>
      </c>
      <c r="AO313" s="34">
        <f t="shared" si="85"/>
        <v>161.19569516231158</v>
      </c>
      <c r="AP313" s="34">
        <f t="shared" si="85"/>
        <v>161.2029667580334</v>
      </c>
      <c r="AQ313" s="34">
        <f t="shared" si="85"/>
        <v>161.21023835375524</v>
      </c>
      <c r="AR313" s="34">
        <f t="shared" si="85"/>
        <v>161.21750994947709</v>
      </c>
      <c r="AS313" s="34">
        <f t="shared" si="85"/>
        <v>161.22478154519894</v>
      </c>
      <c r="AT313" s="34">
        <f t="shared" si="85"/>
        <v>161.23205314092075</v>
      </c>
    </row>
    <row r="314" spans="1:46" x14ac:dyDescent="0.75">
      <c r="A314" s="17">
        <f t="shared" si="73"/>
        <v>4</v>
      </c>
      <c r="B314" s="17">
        <f t="shared" si="80"/>
        <v>2042</v>
      </c>
      <c r="C314" s="29">
        <v>30</v>
      </c>
      <c r="D314" s="30">
        <v>51957</v>
      </c>
      <c r="E314" s="41">
        <f t="shared" si="84"/>
        <v>161.9174784302067</v>
      </c>
      <c r="G314" s="32">
        <f t="shared" si="77"/>
        <v>1.4000000000000481E-3</v>
      </c>
      <c r="H314" s="32">
        <f t="shared" si="83"/>
        <v>1.692996558585937E-2</v>
      </c>
      <c r="I314" s="32"/>
      <c r="J314" s="42">
        <v>1.4E-3</v>
      </c>
      <c r="L314" s="30">
        <f t="shared" si="78"/>
        <v>51867</v>
      </c>
      <c r="M314" s="30">
        <f t="shared" si="79"/>
        <v>51898</v>
      </c>
      <c r="N314" s="33">
        <f t="shared" si="75"/>
        <v>161.2393247366426</v>
      </c>
      <c r="O314" s="33">
        <f t="shared" si="75"/>
        <v>161.46505979127392</v>
      </c>
      <c r="P314" s="34">
        <f t="shared" si="86"/>
        <v>161.2393247366426</v>
      </c>
      <c r="Q314" s="34">
        <f t="shared" si="86"/>
        <v>161.24684923846365</v>
      </c>
      <c r="R314" s="34">
        <f t="shared" si="86"/>
        <v>161.25437374028468</v>
      </c>
      <c r="S314" s="34">
        <f t="shared" si="86"/>
        <v>161.26189824210573</v>
      </c>
      <c r="T314" s="34">
        <f t="shared" si="86"/>
        <v>161.26942274392678</v>
      </c>
      <c r="U314" s="34">
        <f t="shared" si="86"/>
        <v>161.27694724574781</v>
      </c>
      <c r="V314" s="34">
        <f t="shared" si="86"/>
        <v>161.28447174756886</v>
      </c>
      <c r="W314" s="34">
        <f t="shared" si="86"/>
        <v>161.29199624938991</v>
      </c>
      <c r="X314" s="34">
        <f t="shared" si="86"/>
        <v>161.29952075121096</v>
      </c>
      <c r="Y314" s="34">
        <f t="shared" si="86"/>
        <v>161.30704525303199</v>
      </c>
      <c r="Z314" s="34">
        <f t="shared" si="86"/>
        <v>161.31456975485304</v>
      </c>
      <c r="AA314" s="34">
        <f t="shared" si="86"/>
        <v>161.32209425667409</v>
      </c>
      <c r="AB314" s="34">
        <f t="shared" si="86"/>
        <v>161.32961875849512</v>
      </c>
      <c r="AC314" s="34">
        <f t="shared" si="86"/>
        <v>161.33714326031617</v>
      </c>
      <c r="AD314" s="34">
        <f t="shared" si="86"/>
        <v>161.34466776213722</v>
      </c>
      <c r="AE314" s="34">
        <f t="shared" ref="AE314:AT329" si="87">$N314+($O314-$N314)/$C314*(AE$7-1)</f>
        <v>161.35219226395827</v>
      </c>
      <c r="AF314" s="34">
        <f t="shared" si="87"/>
        <v>161.3597167657793</v>
      </c>
      <c r="AG314" s="34">
        <f t="shared" si="87"/>
        <v>161.36724126760035</v>
      </c>
      <c r="AH314" s="34">
        <f t="shared" si="87"/>
        <v>161.3747657694214</v>
      </c>
      <c r="AI314" s="34">
        <f t="shared" si="87"/>
        <v>161.38229027124243</v>
      </c>
      <c r="AJ314" s="34">
        <f t="shared" si="87"/>
        <v>161.38981477306348</v>
      </c>
      <c r="AK314" s="34">
        <f t="shared" si="87"/>
        <v>161.39733927488453</v>
      </c>
      <c r="AL314" s="34">
        <f t="shared" si="87"/>
        <v>161.40486377670555</v>
      </c>
      <c r="AM314" s="34">
        <f t="shared" si="87"/>
        <v>161.41238827852661</v>
      </c>
      <c r="AN314" s="34">
        <f t="shared" si="87"/>
        <v>161.41991278034766</v>
      </c>
      <c r="AO314" s="34">
        <f t="shared" si="87"/>
        <v>161.42743728216868</v>
      </c>
      <c r="AP314" s="34">
        <f t="shared" si="87"/>
        <v>161.43496178398973</v>
      </c>
      <c r="AQ314" s="34">
        <f t="shared" si="87"/>
        <v>161.44248628581079</v>
      </c>
      <c r="AR314" s="34">
        <f t="shared" si="87"/>
        <v>161.45001078763184</v>
      </c>
      <c r="AS314" s="34">
        <f t="shared" si="87"/>
        <v>161.45753528945286</v>
      </c>
      <c r="AT314" s="34">
        <f t="shared" si="87"/>
        <v>161.46505979127392</v>
      </c>
    </row>
    <row r="315" spans="1:46" x14ac:dyDescent="0.75">
      <c r="A315" s="17">
        <f t="shared" si="73"/>
        <v>5</v>
      </c>
      <c r="B315" s="17">
        <f t="shared" si="80"/>
        <v>2042</v>
      </c>
      <c r="C315" s="29">
        <v>31</v>
      </c>
      <c r="D315" s="30">
        <v>51987</v>
      </c>
      <c r="E315" s="41">
        <f t="shared" si="84"/>
        <v>162.14416290000901</v>
      </c>
      <c r="G315" s="32">
        <f t="shared" si="77"/>
        <v>1.400000000000114E-3</v>
      </c>
      <c r="H315" s="32">
        <f t="shared" si="83"/>
        <v>1.6929965585859481E-2</v>
      </c>
      <c r="I315" s="32"/>
      <c r="J315" s="42">
        <v>1.4E-3</v>
      </c>
      <c r="L315" s="30">
        <f t="shared" si="78"/>
        <v>51898</v>
      </c>
      <c r="M315" s="30">
        <f t="shared" si="79"/>
        <v>51926</v>
      </c>
      <c r="N315" s="33">
        <f t="shared" si="75"/>
        <v>161.46505979127392</v>
      </c>
      <c r="O315" s="33">
        <f t="shared" si="75"/>
        <v>161.69111087498172</v>
      </c>
      <c r="P315" s="34">
        <f t="shared" ref="P315:AE330" si="88">$N315+($O315-$N315)/$C315*(P$7-1)</f>
        <v>161.46505979127392</v>
      </c>
      <c r="Q315" s="34">
        <f t="shared" si="88"/>
        <v>161.47235176171611</v>
      </c>
      <c r="R315" s="34">
        <f t="shared" si="88"/>
        <v>161.47964373215828</v>
      </c>
      <c r="S315" s="34">
        <f t="shared" si="88"/>
        <v>161.48693570260048</v>
      </c>
      <c r="T315" s="34">
        <f t="shared" si="88"/>
        <v>161.49422767304267</v>
      </c>
      <c r="U315" s="34">
        <f t="shared" si="88"/>
        <v>161.50151964348484</v>
      </c>
      <c r="V315" s="34">
        <f t="shared" si="88"/>
        <v>161.50881161392704</v>
      </c>
      <c r="W315" s="34">
        <f t="shared" si="88"/>
        <v>161.51610358436923</v>
      </c>
      <c r="X315" s="34">
        <f t="shared" si="88"/>
        <v>161.5233955548114</v>
      </c>
      <c r="Y315" s="34">
        <f t="shared" si="88"/>
        <v>161.5306875252536</v>
      </c>
      <c r="Z315" s="34">
        <f t="shared" si="88"/>
        <v>161.53797949569579</v>
      </c>
      <c r="AA315" s="34">
        <f t="shared" si="88"/>
        <v>161.54527146613796</v>
      </c>
      <c r="AB315" s="34">
        <f t="shared" si="88"/>
        <v>161.55256343658016</v>
      </c>
      <c r="AC315" s="34">
        <f t="shared" si="88"/>
        <v>161.55985540702235</v>
      </c>
      <c r="AD315" s="34">
        <f t="shared" si="88"/>
        <v>161.56714737746452</v>
      </c>
      <c r="AE315" s="34">
        <f t="shared" si="87"/>
        <v>161.57443934790672</v>
      </c>
      <c r="AF315" s="34">
        <f t="shared" si="87"/>
        <v>161.58173131834891</v>
      </c>
      <c r="AG315" s="34">
        <f t="shared" si="87"/>
        <v>161.58902328879111</v>
      </c>
      <c r="AH315" s="34">
        <f t="shared" si="87"/>
        <v>161.59631525923328</v>
      </c>
      <c r="AI315" s="34">
        <f t="shared" si="87"/>
        <v>161.60360722967548</v>
      </c>
      <c r="AJ315" s="34">
        <f t="shared" si="87"/>
        <v>161.61089920011767</v>
      </c>
      <c r="AK315" s="34">
        <f t="shared" si="87"/>
        <v>161.61819117055984</v>
      </c>
      <c r="AL315" s="34">
        <f t="shared" si="87"/>
        <v>161.62548314100204</v>
      </c>
      <c r="AM315" s="34">
        <f t="shared" si="87"/>
        <v>161.63277511144423</v>
      </c>
      <c r="AN315" s="34">
        <f t="shared" si="87"/>
        <v>161.6400670818864</v>
      </c>
      <c r="AO315" s="34">
        <f t="shared" si="87"/>
        <v>161.6473590523286</v>
      </c>
      <c r="AP315" s="34">
        <f t="shared" si="87"/>
        <v>161.65465102277079</v>
      </c>
      <c r="AQ315" s="34">
        <f t="shared" si="87"/>
        <v>161.66194299321296</v>
      </c>
      <c r="AR315" s="34">
        <f t="shared" si="87"/>
        <v>161.66923496365516</v>
      </c>
      <c r="AS315" s="34">
        <f t="shared" si="87"/>
        <v>161.67652693409735</v>
      </c>
      <c r="AT315" s="34">
        <f t="shared" si="87"/>
        <v>161.68381890453952</v>
      </c>
    </row>
    <row r="316" spans="1:46" x14ac:dyDescent="0.75">
      <c r="A316" s="17">
        <f t="shared" si="73"/>
        <v>6</v>
      </c>
      <c r="B316" s="17">
        <f t="shared" si="80"/>
        <v>2042</v>
      </c>
      <c r="C316" s="29">
        <v>30</v>
      </c>
      <c r="D316" s="30">
        <v>52018</v>
      </c>
      <c r="E316" s="41">
        <f t="shared" si="84"/>
        <v>162.37116472806903</v>
      </c>
      <c r="G316" s="32">
        <f t="shared" si="77"/>
        <v>1.4000000000000791E-3</v>
      </c>
      <c r="H316" s="32">
        <f t="shared" si="83"/>
        <v>1.6929965585859432E-2</v>
      </c>
      <c r="I316" s="32"/>
      <c r="J316" s="42">
        <v>1.4E-3</v>
      </c>
      <c r="L316" s="30">
        <f t="shared" si="78"/>
        <v>51926</v>
      </c>
      <c r="M316" s="30">
        <f t="shared" si="79"/>
        <v>51957</v>
      </c>
      <c r="N316" s="33">
        <f t="shared" si="75"/>
        <v>161.69111087498172</v>
      </c>
      <c r="O316" s="33">
        <f t="shared" si="75"/>
        <v>161.9174784302067</v>
      </c>
      <c r="P316" s="34">
        <f t="shared" si="88"/>
        <v>161.69111087498172</v>
      </c>
      <c r="Q316" s="34">
        <f t="shared" si="88"/>
        <v>161.69865646015589</v>
      </c>
      <c r="R316" s="34">
        <f t="shared" si="88"/>
        <v>161.70620204533006</v>
      </c>
      <c r="S316" s="34">
        <f t="shared" si="88"/>
        <v>161.7137476305042</v>
      </c>
      <c r="T316" s="34">
        <f t="shared" si="88"/>
        <v>161.72129321567837</v>
      </c>
      <c r="U316" s="34">
        <f t="shared" si="88"/>
        <v>161.72883880085254</v>
      </c>
      <c r="V316" s="34">
        <f t="shared" si="88"/>
        <v>161.73638438602671</v>
      </c>
      <c r="W316" s="34">
        <f t="shared" si="88"/>
        <v>161.74392997120088</v>
      </c>
      <c r="X316" s="34">
        <f t="shared" si="88"/>
        <v>161.75147555637506</v>
      </c>
      <c r="Y316" s="34">
        <f t="shared" si="88"/>
        <v>161.75902114154923</v>
      </c>
      <c r="Z316" s="34">
        <f t="shared" si="88"/>
        <v>161.76656672672337</v>
      </c>
      <c r="AA316" s="34">
        <f t="shared" si="88"/>
        <v>161.77411231189754</v>
      </c>
      <c r="AB316" s="34">
        <f t="shared" si="88"/>
        <v>161.78165789707171</v>
      </c>
      <c r="AC316" s="34">
        <f t="shared" si="88"/>
        <v>161.78920348224588</v>
      </c>
      <c r="AD316" s="34">
        <f t="shared" si="88"/>
        <v>161.79674906742005</v>
      </c>
      <c r="AE316" s="34">
        <f t="shared" si="87"/>
        <v>161.80429465259419</v>
      </c>
      <c r="AF316" s="34">
        <f t="shared" si="87"/>
        <v>161.81184023776837</v>
      </c>
      <c r="AG316" s="34">
        <f t="shared" si="87"/>
        <v>161.81938582294254</v>
      </c>
      <c r="AH316" s="34">
        <f t="shared" si="87"/>
        <v>161.82693140811671</v>
      </c>
      <c r="AI316" s="34">
        <f t="shared" si="87"/>
        <v>161.83447699329088</v>
      </c>
      <c r="AJ316" s="34">
        <f t="shared" si="87"/>
        <v>161.84202257846505</v>
      </c>
      <c r="AK316" s="34">
        <f t="shared" si="87"/>
        <v>161.84956816363922</v>
      </c>
      <c r="AL316" s="34">
        <f t="shared" si="87"/>
        <v>161.85711374881336</v>
      </c>
      <c r="AM316" s="34">
        <f t="shared" si="87"/>
        <v>161.86465933398753</v>
      </c>
      <c r="AN316" s="34">
        <f t="shared" si="87"/>
        <v>161.8722049191617</v>
      </c>
      <c r="AO316" s="34">
        <f t="shared" si="87"/>
        <v>161.87975050433587</v>
      </c>
      <c r="AP316" s="34">
        <f t="shared" si="87"/>
        <v>161.88729608951004</v>
      </c>
      <c r="AQ316" s="34">
        <f t="shared" si="87"/>
        <v>161.89484167468419</v>
      </c>
      <c r="AR316" s="34">
        <f t="shared" si="87"/>
        <v>161.90238725985836</v>
      </c>
      <c r="AS316" s="34">
        <f t="shared" si="87"/>
        <v>161.90993284503253</v>
      </c>
      <c r="AT316" s="34">
        <f t="shared" si="87"/>
        <v>161.9174784302067</v>
      </c>
    </row>
    <row r="317" spans="1:46" x14ac:dyDescent="0.75">
      <c r="A317" s="17">
        <f t="shared" si="73"/>
        <v>7</v>
      </c>
      <c r="B317" s="17">
        <f t="shared" si="80"/>
        <v>2042</v>
      </c>
      <c r="C317" s="29">
        <v>31</v>
      </c>
      <c r="D317" s="30">
        <v>52048</v>
      </c>
      <c r="E317" s="41">
        <f t="shared" si="84"/>
        <v>162.59848435868835</v>
      </c>
      <c r="G317" s="32">
        <f t="shared" si="77"/>
        <v>1.4000000000001433E-3</v>
      </c>
      <c r="H317" s="32">
        <f t="shared" si="83"/>
        <v>1.6929965585859557E-2</v>
      </c>
      <c r="I317" s="32"/>
      <c r="J317" s="42">
        <v>1.4E-3</v>
      </c>
      <c r="L317" s="30">
        <f t="shared" si="78"/>
        <v>51957</v>
      </c>
      <c r="M317" s="30">
        <f t="shared" si="79"/>
        <v>51987</v>
      </c>
      <c r="N317" s="33">
        <f t="shared" si="75"/>
        <v>161.9174784302067</v>
      </c>
      <c r="O317" s="33">
        <f t="shared" si="75"/>
        <v>162.14416290000901</v>
      </c>
      <c r="P317" s="34">
        <f t="shared" si="88"/>
        <v>161.9174784302067</v>
      </c>
      <c r="Q317" s="34">
        <f t="shared" si="88"/>
        <v>161.9247908324584</v>
      </c>
      <c r="R317" s="34">
        <f t="shared" si="88"/>
        <v>161.93210323471007</v>
      </c>
      <c r="S317" s="34">
        <f t="shared" si="88"/>
        <v>161.93941563696177</v>
      </c>
      <c r="T317" s="34">
        <f t="shared" si="88"/>
        <v>161.94672803921344</v>
      </c>
      <c r="U317" s="34">
        <f t="shared" si="88"/>
        <v>161.95404044146514</v>
      </c>
      <c r="V317" s="34">
        <f t="shared" si="88"/>
        <v>161.96135284371681</v>
      </c>
      <c r="W317" s="34">
        <f t="shared" si="88"/>
        <v>161.96866524596851</v>
      </c>
      <c r="X317" s="34">
        <f t="shared" si="88"/>
        <v>161.97597764822021</v>
      </c>
      <c r="Y317" s="34">
        <f t="shared" si="88"/>
        <v>161.98329005047188</v>
      </c>
      <c r="Z317" s="34">
        <f t="shared" si="88"/>
        <v>161.99060245272358</v>
      </c>
      <c r="AA317" s="34">
        <f t="shared" si="88"/>
        <v>161.99791485497525</v>
      </c>
      <c r="AB317" s="34">
        <f t="shared" si="88"/>
        <v>162.00522725722695</v>
      </c>
      <c r="AC317" s="34">
        <f t="shared" si="88"/>
        <v>162.01253965947865</v>
      </c>
      <c r="AD317" s="34">
        <f t="shared" si="88"/>
        <v>162.01985206173032</v>
      </c>
      <c r="AE317" s="34">
        <f t="shared" si="87"/>
        <v>162.02716446398202</v>
      </c>
      <c r="AF317" s="34">
        <f t="shared" si="87"/>
        <v>162.03447686623369</v>
      </c>
      <c r="AG317" s="34">
        <f t="shared" si="87"/>
        <v>162.04178926848539</v>
      </c>
      <c r="AH317" s="34">
        <f t="shared" si="87"/>
        <v>162.04910167073706</v>
      </c>
      <c r="AI317" s="34">
        <f t="shared" si="87"/>
        <v>162.05641407298876</v>
      </c>
      <c r="AJ317" s="34">
        <f t="shared" si="87"/>
        <v>162.06372647524046</v>
      </c>
      <c r="AK317" s="34">
        <f t="shared" si="87"/>
        <v>162.07103887749213</v>
      </c>
      <c r="AL317" s="34">
        <f t="shared" si="87"/>
        <v>162.07835127974383</v>
      </c>
      <c r="AM317" s="34">
        <f t="shared" si="87"/>
        <v>162.0856636819955</v>
      </c>
      <c r="AN317" s="34">
        <f t="shared" si="87"/>
        <v>162.0929760842472</v>
      </c>
      <c r="AO317" s="34">
        <f t="shared" si="87"/>
        <v>162.1002884864989</v>
      </c>
      <c r="AP317" s="34">
        <f t="shared" si="87"/>
        <v>162.10760088875057</v>
      </c>
      <c r="AQ317" s="34">
        <f t="shared" si="87"/>
        <v>162.11491329100227</v>
      </c>
      <c r="AR317" s="34">
        <f t="shared" si="87"/>
        <v>162.12222569325394</v>
      </c>
      <c r="AS317" s="34">
        <f t="shared" si="87"/>
        <v>162.12953809550564</v>
      </c>
      <c r="AT317" s="34">
        <f t="shared" si="87"/>
        <v>162.13685049775731</v>
      </c>
    </row>
    <row r="318" spans="1:46" x14ac:dyDescent="0.75">
      <c r="A318" s="17">
        <f t="shared" si="73"/>
        <v>8</v>
      </c>
      <c r="B318" s="17">
        <f t="shared" si="80"/>
        <v>2042</v>
      </c>
      <c r="C318" s="29">
        <v>31</v>
      </c>
      <c r="D318" s="30">
        <v>52079</v>
      </c>
      <c r="E318" s="41">
        <f t="shared" si="84"/>
        <v>162.82612223679052</v>
      </c>
      <c r="G318" s="32">
        <f t="shared" si="77"/>
        <v>1.4000000000000507E-3</v>
      </c>
      <c r="H318" s="32">
        <f t="shared" si="83"/>
        <v>1.6929965585859585E-2</v>
      </c>
      <c r="I318" s="32"/>
      <c r="J318" s="42">
        <v>1.4E-3</v>
      </c>
      <c r="L318" s="30">
        <f t="shared" si="78"/>
        <v>51987</v>
      </c>
      <c r="M318" s="30">
        <f t="shared" si="79"/>
        <v>52018</v>
      </c>
      <c r="N318" s="33">
        <f t="shared" si="75"/>
        <v>162.14416290000901</v>
      </c>
      <c r="O318" s="33">
        <f t="shared" si="75"/>
        <v>162.37116472806903</v>
      </c>
      <c r="P318" s="34">
        <f t="shared" si="88"/>
        <v>162.14416290000901</v>
      </c>
      <c r="Q318" s="34">
        <f t="shared" si="88"/>
        <v>162.15148553962385</v>
      </c>
      <c r="R318" s="34">
        <f t="shared" si="88"/>
        <v>162.15880817923869</v>
      </c>
      <c r="S318" s="34">
        <f t="shared" si="88"/>
        <v>162.16613081885353</v>
      </c>
      <c r="T318" s="34">
        <f t="shared" si="88"/>
        <v>162.17345345846837</v>
      </c>
      <c r="U318" s="34">
        <f t="shared" si="88"/>
        <v>162.18077609808321</v>
      </c>
      <c r="V318" s="34">
        <f t="shared" si="88"/>
        <v>162.18809873769806</v>
      </c>
      <c r="W318" s="34">
        <f t="shared" si="88"/>
        <v>162.1954213773129</v>
      </c>
      <c r="X318" s="34">
        <f t="shared" si="88"/>
        <v>162.20274401692771</v>
      </c>
      <c r="Y318" s="34">
        <f t="shared" si="88"/>
        <v>162.21006665654255</v>
      </c>
      <c r="Z318" s="34">
        <f t="shared" si="88"/>
        <v>162.21738929615739</v>
      </c>
      <c r="AA318" s="34">
        <f t="shared" si="88"/>
        <v>162.22471193577223</v>
      </c>
      <c r="AB318" s="34">
        <f t="shared" si="88"/>
        <v>162.23203457538708</v>
      </c>
      <c r="AC318" s="34">
        <f t="shared" si="88"/>
        <v>162.23935721500192</v>
      </c>
      <c r="AD318" s="34">
        <f t="shared" si="88"/>
        <v>162.24667985461676</v>
      </c>
      <c r="AE318" s="34">
        <f t="shared" si="87"/>
        <v>162.2540024942316</v>
      </c>
      <c r="AF318" s="34">
        <f t="shared" si="87"/>
        <v>162.26132513384644</v>
      </c>
      <c r="AG318" s="34">
        <f t="shared" si="87"/>
        <v>162.26864777346128</v>
      </c>
      <c r="AH318" s="34">
        <f t="shared" si="87"/>
        <v>162.27597041307612</v>
      </c>
      <c r="AI318" s="34">
        <f t="shared" si="87"/>
        <v>162.28329305269096</v>
      </c>
      <c r="AJ318" s="34">
        <f t="shared" si="87"/>
        <v>162.29061569230581</v>
      </c>
      <c r="AK318" s="34">
        <f t="shared" si="87"/>
        <v>162.29793833192065</v>
      </c>
      <c r="AL318" s="34">
        <f t="shared" si="87"/>
        <v>162.30526097153549</v>
      </c>
      <c r="AM318" s="34">
        <f t="shared" si="87"/>
        <v>162.31258361115033</v>
      </c>
      <c r="AN318" s="34">
        <f t="shared" si="87"/>
        <v>162.31990625076514</v>
      </c>
      <c r="AO318" s="34">
        <f t="shared" si="87"/>
        <v>162.32722889037998</v>
      </c>
      <c r="AP318" s="34">
        <f t="shared" si="87"/>
        <v>162.33455152999483</v>
      </c>
      <c r="AQ318" s="34">
        <f t="shared" si="87"/>
        <v>162.34187416960967</v>
      </c>
      <c r="AR318" s="34">
        <f t="shared" si="87"/>
        <v>162.34919680922451</v>
      </c>
      <c r="AS318" s="34">
        <f t="shared" si="87"/>
        <v>162.35651944883935</v>
      </c>
      <c r="AT318" s="34">
        <f t="shared" si="87"/>
        <v>162.36384208845419</v>
      </c>
    </row>
    <row r="319" spans="1:46" x14ac:dyDescent="0.75">
      <c r="A319" s="17">
        <f t="shared" si="73"/>
        <v>9</v>
      </c>
      <c r="B319" s="17">
        <f t="shared" si="80"/>
        <v>2042</v>
      </c>
      <c r="C319" s="29">
        <v>30</v>
      </c>
      <c r="D319" s="30">
        <v>52110</v>
      </c>
      <c r="E319" s="41">
        <f t="shared" si="84"/>
        <v>163.05407880792205</v>
      </c>
      <c r="G319" s="32">
        <f t="shared" si="77"/>
        <v>1.400000000000134E-3</v>
      </c>
      <c r="H319" s="32">
        <f t="shared" si="83"/>
        <v>1.6929965585859623E-2</v>
      </c>
      <c r="I319" s="32"/>
      <c r="J319" s="42">
        <v>1.4E-3</v>
      </c>
      <c r="L319" s="30">
        <f t="shared" si="78"/>
        <v>52018</v>
      </c>
      <c r="M319" s="30">
        <f t="shared" si="79"/>
        <v>52048</v>
      </c>
      <c r="N319" s="33">
        <f t="shared" si="75"/>
        <v>162.37116472806903</v>
      </c>
      <c r="O319" s="33">
        <f t="shared" si="75"/>
        <v>162.59848435868835</v>
      </c>
      <c r="P319" s="34">
        <f t="shared" si="88"/>
        <v>162.37116472806903</v>
      </c>
      <c r="Q319" s="34">
        <f t="shared" si="88"/>
        <v>162.37874204908968</v>
      </c>
      <c r="R319" s="34">
        <f t="shared" si="88"/>
        <v>162.38631937011033</v>
      </c>
      <c r="S319" s="34">
        <f t="shared" si="88"/>
        <v>162.39389669113098</v>
      </c>
      <c r="T319" s="34">
        <f t="shared" si="88"/>
        <v>162.4014740121516</v>
      </c>
      <c r="U319" s="34">
        <f t="shared" si="88"/>
        <v>162.40905133317224</v>
      </c>
      <c r="V319" s="34">
        <f t="shared" si="88"/>
        <v>162.41662865419289</v>
      </c>
      <c r="W319" s="34">
        <f t="shared" si="88"/>
        <v>162.42420597521354</v>
      </c>
      <c r="X319" s="34">
        <f t="shared" si="88"/>
        <v>162.43178329623419</v>
      </c>
      <c r="Y319" s="34">
        <f t="shared" si="88"/>
        <v>162.43936061725483</v>
      </c>
      <c r="Z319" s="34">
        <f t="shared" si="88"/>
        <v>162.44693793827548</v>
      </c>
      <c r="AA319" s="34">
        <f t="shared" si="88"/>
        <v>162.45451525929613</v>
      </c>
      <c r="AB319" s="34">
        <f t="shared" si="88"/>
        <v>162.46209258031675</v>
      </c>
      <c r="AC319" s="34">
        <f t="shared" si="88"/>
        <v>162.4696699013374</v>
      </c>
      <c r="AD319" s="34">
        <f t="shared" si="88"/>
        <v>162.47724722235805</v>
      </c>
      <c r="AE319" s="34">
        <f t="shared" si="87"/>
        <v>162.48482454337869</v>
      </c>
      <c r="AF319" s="34">
        <f t="shared" si="87"/>
        <v>162.49240186439934</v>
      </c>
      <c r="AG319" s="34">
        <f t="shared" si="87"/>
        <v>162.49997918541999</v>
      </c>
      <c r="AH319" s="34">
        <f t="shared" si="87"/>
        <v>162.50755650644064</v>
      </c>
      <c r="AI319" s="34">
        <f t="shared" si="87"/>
        <v>162.51513382746126</v>
      </c>
      <c r="AJ319" s="34">
        <f t="shared" si="87"/>
        <v>162.5227111484819</v>
      </c>
      <c r="AK319" s="34">
        <f t="shared" si="87"/>
        <v>162.53028846950255</v>
      </c>
      <c r="AL319" s="34">
        <f t="shared" si="87"/>
        <v>162.5378657905232</v>
      </c>
      <c r="AM319" s="34">
        <f t="shared" si="87"/>
        <v>162.54544311154385</v>
      </c>
      <c r="AN319" s="34">
        <f t="shared" si="87"/>
        <v>162.55302043256449</v>
      </c>
      <c r="AO319" s="34">
        <f t="shared" si="87"/>
        <v>162.56059775358514</v>
      </c>
      <c r="AP319" s="34">
        <f t="shared" si="87"/>
        <v>162.56817507460579</v>
      </c>
      <c r="AQ319" s="34">
        <f t="shared" si="87"/>
        <v>162.57575239562641</v>
      </c>
      <c r="AR319" s="34">
        <f t="shared" si="87"/>
        <v>162.58332971664706</v>
      </c>
      <c r="AS319" s="34">
        <f t="shared" si="87"/>
        <v>162.59090703766771</v>
      </c>
      <c r="AT319" s="34">
        <f t="shared" si="87"/>
        <v>162.59848435868835</v>
      </c>
    </row>
    <row r="320" spans="1:46" x14ac:dyDescent="0.75">
      <c r="A320" s="17">
        <f t="shared" si="73"/>
        <v>10</v>
      </c>
      <c r="B320" s="17">
        <f t="shared" si="80"/>
        <v>2042</v>
      </c>
      <c r="C320" s="29">
        <v>31</v>
      </c>
      <c r="D320" s="30">
        <v>52140</v>
      </c>
      <c r="E320" s="41">
        <f t="shared" si="84"/>
        <v>163.28235451825316</v>
      </c>
      <c r="G320" s="32">
        <f t="shared" si="77"/>
        <v>1.4000000000000815E-3</v>
      </c>
      <c r="H320" s="32">
        <f t="shared" si="83"/>
        <v>1.692996558585972E-2</v>
      </c>
      <c r="I320" s="32"/>
      <c r="J320" s="42">
        <v>1.4E-3</v>
      </c>
      <c r="L320" s="30">
        <f t="shared" si="78"/>
        <v>52048</v>
      </c>
      <c r="M320" s="30">
        <f t="shared" si="79"/>
        <v>52079</v>
      </c>
      <c r="N320" s="33">
        <f t="shared" si="75"/>
        <v>162.59848435868835</v>
      </c>
      <c r="O320" s="33">
        <f t="shared" si="75"/>
        <v>162.82612223679052</v>
      </c>
      <c r="P320" s="34">
        <f t="shared" si="88"/>
        <v>162.59848435868835</v>
      </c>
      <c r="Q320" s="34">
        <f t="shared" si="88"/>
        <v>162.60582751604647</v>
      </c>
      <c r="R320" s="34">
        <f t="shared" si="88"/>
        <v>162.61317067340462</v>
      </c>
      <c r="S320" s="34">
        <f t="shared" si="88"/>
        <v>162.62051383076275</v>
      </c>
      <c r="T320" s="34">
        <f t="shared" si="88"/>
        <v>162.6278569881209</v>
      </c>
      <c r="U320" s="34">
        <f t="shared" si="88"/>
        <v>162.63520014547902</v>
      </c>
      <c r="V320" s="34">
        <f t="shared" si="88"/>
        <v>162.64254330283717</v>
      </c>
      <c r="W320" s="34">
        <f t="shared" si="88"/>
        <v>162.64988646019529</v>
      </c>
      <c r="X320" s="34">
        <f t="shared" si="88"/>
        <v>162.65722961755344</v>
      </c>
      <c r="Y320" s="34">
        <f t="shared" si="88"/>
        <v>162.66457277491156</v>
      </c>
      <c r="Z320" s="34">
        <f t="shared" si="88"/>
        <v>162.67191593226971</v>
      </c>
      <c r="AA320" s="34">
        <f t="shared" si="88"/>
        <v>162.67925908962783</v>
      </c>
      <c r="AB320" s="34">
        <f t="shared" si="88"/>
        <v>162.68660224698596</v>
      </c>
      <c r="AC320" s="34">
        <f t="shared" si="88"/>
        <v>162.69394540434411</v>
      </c>
      <c r="AD320" s="34">
        <f t="shared" si="88"/>
        <v>162.70128856170223</v>
      </c>
      <c r="AE320" s="34">
        <f t="shared" si="87"/>
        <v>162.70863171906038</v>
      </c>
      <c r="AF320" s="34">
        <f t="shared" si="87"/>
        <v>162.7159748764185</v>
      </c>
      <c r="AG320" s="34">
        <f t="shared" si="87"/>
        <v>162.72331803377665</v>
      </c>
      <c r="AH320" s="34">
        <f t="shared" si="87"/>
        <v>162.73066119113477</v>
      </c>
      <c r="AI320" s="34">
        <f t="shared" si="87"/>
        <v>162.73800434849292</v>
      </c>
      <c r="AJ320" s="34">
        <f t="shared" si="87"/>
        <v>162.74534750585104</v>
      </c>
      <c r="AK320" s="34">
        <f t="shared" si="87"/>
        <v>162.75269066320917</v>
      </c>
      <c r="AL320" s="34">
        <f t="shared" si="87"/>
        <v>162.76003382056732</v>
      </c>
      <c r="AM320" s="34">
        <f t="shared" si="87"/>
        <v>162.76737697792544</v>
      </c>
      <c r="AN320" s="34">
        <f t="shared" si="87"/>
        <v>162.77472013528359</v>
      </c>
      <c r="AO320" s="34">
        <f t="shared" si="87"/>
        <v>162.78206329264171</v>
      </c>
      <c r="AP320" s="34">
        <f t="shared" si="87"/>
        <v>162.78940644999986</v>
      </c>
      <c r="AQ320" s="34">
        <f t="shared" si="87"/>
        <v>162.79674960735798</v>
      </c>
      <c r="AR320" s="34">
        <f t="shared" si="87"/>
        <v>162.80409276471613</v>
      </c>
      <c r="AS320" s="34">
        <f t="shared" si="87"/>
        <v>162.81143592207425</v>
      </c>
      <c r="AT320" s="34">
        <f t="shared" si="87"/>
        <v>162.8187790794324</v>
      </c>
    </row>
    <row r="321" spans="1:46" x14ac:dyDescent="0.75">
      <c r="A321" s="17">
        <f t="shared" si="73"/>
        <v>11</v>
      </c>
      <c r="B321" s="17">
        <f t="shared" si="80"/>
        <v>2042</v>
      </c>
      <c r="C321" s="29">
        <v>30</v>
      </c>
      <c r="D321" s="30">
        <v>52171</v>
      </c>
      <c r="E321" s="41">
        <f t="shared" si="84"/>
        <v>163.51094981457874</v>
      </c>
      <c r="G321" s="32">
        <f t="shared" si="77"/>
        <v>1.4000000000001537E-3</v>
      </c>
      <c r="H321" s="32">
        <f t="shared" si="83"/>
        <v>1.6929965585859758E-2</v>
      </c>
      <c r="I321" s="32"/>
      <c r="J321" s="42">
        <v>1.4E-3</v>
      </c>
      <c r="L321" s="30">
        <f t="shared" si="78"/>
        <v>52079</v>
      </c>
      <c r="M321" s="30">
        <f t="shared" si="79"/>
        <v>52110</v>
      </c>
      <c r="N321" s="33">
        <f t="shared" si="75"/>
        <v>162.82612223679052</v>
      </c>
      <c r="O321" s="33">
        <f t="shared" si="75"/>
        <v>163.05407880792205</v>
      </c>
      <c r="P321" s="34">
        <f t="shared" si="88"/>
        <v>162.82612223679052</v>
      </c>
      <c r="Q321" s="34">
        <f t="shared" si="88"/>
        <v>162.83372078916159</v>
      </c>
      <c r="R321" s="34">
        <f t="shared" si="88"/>
        <v>162.84131934153262</v>
      </c>
      <c r="S321" s="34">
        <f t="shared" si="88"/>
        <v>162.84891789390369</v>
      </c>
      <c r="T321" s="34">
        <f t="shared" si="88"/>
        <v>162.85651644627472</v>
      </c>
      <c r="U321" s="34">
        <f t="shared" si="88"/>
        <v>162.86411499864579</v>
      </c>
      <c r="V321" s="34">
        <f t="shared" si="88"/>
        <v>162.87171355101682</v>
      </c>
      <c r="W321" s="34">
        <f t="shared" si="88"/>
        <v>162.87931210338789</v>
      </c>
      <c r="X321" s="34">
        <f t="shared" si="88"/>
        <v>162.88691065575892</v>
      </c>
      <c r="Y321" s="34">
        <f t="shared" si="88"/>
        <v>162.89450920812999</v>
      </c>
      <c r="Z321" s="34">
        <f t="shared" si="88"/>
        <v>162.90210776050102</v>
      </c>
      <c r="AA321" s="34">
        <f t="shared" si="88"/>
        <v>162.90970631287209</v>
      </c>
      <c r="AB321" s="34">
        <f t="shared" si="88"/>
        <v>162.91730486524312</v>
      </c>
      <c r="AC321" s="34">
        <f t="shared" si="88"/>
        <v>162.92490341761419</v>
      </c>
      <c r="AD321" s="34">
        <f t="shared" si="88"/>
        <v>162.93250196998522</v>
      </c>
      <c r="AE321" s="34">
        <f t="shared" si="87"/>
        <v>162.94010052235629</v>
      </c>
      <c r="AF321" s="34">
        <f t="shared" si="87"/>
        <v>162.94769907472735</v>
      </c>
      <c r="AG321" s="34">
        <f t="shared" si="87"/>
        <v>162.95529762709839</v>
      </c>
      <c r="AH321" s="34">
        <f t="shared" si="87"/>
        <v>162.96289617946945</v>
      </c>
      <c r="AI321" s="34">
        <f t="shared" si="87"/>
        <v>162.97049473184049</v>
      </c>
      <c r="AJ321" s="34">
        <f t="shared" si="87"/>
        <v>162.97809328421155</v>
      </c>
      <c r="AK321" s="34">
        <f t="shared" si="87"/>
        <v>162.98569183658259</v>
      </c>
      <c r="AL321" s="34">
        <f t="shared" si="87"/>
        <v>162.99329038895365</v>
      </c>
      <c r="AM321" s="34">
        <f t="shared" si="87"/>
        <v>163.00088894132469</v>
      </c>
      <c r="AN321" s="34">
        <f t="shared" si="87"/>
        <v>163.00848749369575</v>
      </c>
      <c r="AO321" s="34">
        <f t="shared" si="87"/>
        <v>163.01608604606679</v>
      </c>
      <c r="AP321" s="34">
        <f t="shared" si="87"/>
        <v>163.02368459843785</v>
      </c>
      <c r="AQ321" s="34">
        <f t="shared" si="87"/>
        <v>163.03128315080889</v>
      </c>
      <c r="AR321" s="34">
        <f t="shared" si="87"/>
        <v>163.03888170317995</v>
      </c>
      <c r="AS321" s="34">
        <f t="shared" si="87"/>
        <v>163.04648025555099</v>
      </c>
      <c r="AT321" s="34">
        <f t="shared" si="87"/>
        <v>163.05407880792205</v>
      </c>
    </row>
    <row r="322" spans="1:46" x14ac:dyDescent="0.75">
      <c r="A322" s="17">
        <f t="shared" si="73"/>
        <v>12</v>
      </c>
      <c r="B322" s="17">
        <f t="shared" si="80"/>
        <v>2042</v>
      </c>
      <c r="C322" s="29">
        <v>31</v>
      </c>
      <c r="D322" s="30">
        <v>52201</v>
      </c>
      <c r="E322" s="41">
        <f t="shared" si="84"/>
        <v>163.73986514431917</v>
      </c>
      <c r="G322" s="32">
        <f t="shared" si="77"/>
        <v>1.4000000000001279E-3</v>
      </c>
      <c r="H322" s="32">
        <f t="shared" si="83"/>
        <v>1.6929965585859741E-2</v>
      </c>
      <c r="I322" s="32">
        <f>AVERAGE(H311:H322)</f>
        <v>1.6929965585859529E-2</v>
      </c>
      <c r="J322" s="42">
        <v>1.4E-3</v>
      </c>
      <c r="L322" s="30">
        <f t="shared" si="78"/>
        <v>52110</v>
      </c>
      <c r="M322" s="30">
        <f t="shared" si="79"/>
        <v>52140</v>
      </c>
      <c r="N322" s="33">
        <f t="shared" si="75"/>
        <v>163.05407880792205</v>
      </c>
      <c r="O322" s="33">
        <f t="shared" si="75"/>
        <v>163.28235451825316</v>
      </c>
      <c r="P322" s="34">
        <f t="shared" si="88"/>
        <v>163.05407880792205</v>
      </c>
      <c r="Q322" s="34">
        <f t="shared" si="88"/>
        <v>163.06144254051338</v>
      </c>
      <c r="R322" s="34">
        <f t="shared" si="88"/>
        <v>163.06880627310471</v>
      </c>
      <c r="S322" s="34">
        <f t="shared" si="88"/>
        <v>163.07617000569604</v>
      </c>
      <c r="T322" s="34">
        <f t="shared" si="88"/>
        <v>163.08353373828734</v>
      </c>
      <c r="U322" s="34">
        <f t="shared" si="88"/>
        <v>163.09089747087867</v>
      </c>
      <c r="V322" s="34">
        <f t="shared" si="88"/>
        <v>163.09826120347</v>
      </c>
      <c r="W322" s="34">
        <f t="shared" si="88"/>
        <v>163.10562493606133</v>
      </c>
      <c r="X322" s="34">
        <f t="shared" si="88"/>
        <v>163.11298866865266</v>
      </c>
      <c r="Y322" s="34">
        <f t="shared" si="88"/>
        <v>163.12035240124399</v>
      </c>
      <c r="Z322" s="34">
        <f t="shared" si="88"/>
        <v>163.12771613383532</v>
      </c>
      <c r="AA322" s="34">
        <f t="shared" si="88"/>
        <v>163.13507986642665</v>
      </c>
      <c r="AB322" s="34">
        <f t="shared" si="88"/>
        <v>163.14244359901795</v>
      </c>
      <c r="AC322" s="34">
        <f t="shared" si="88"/>
        <v>163.14980733160928</v>
      </c>
      <c r="AD322" s="34">
        <f t="shared" si="88"/>
        <v>163.15717106420061</v>
      </c>
      <c r="AE322" s="34">
        <f t="shared" si="87"/>
        <v>163.16453479679194</v>
      </c>
      <c r="AF322" s="34">
        <f t="shared" si="87"/>
        <v>163.17189852938327</v>
      </c>
      <c r="AG322" s="34">
        <f t="shared" si="87"/>
        <v>163.1792622619746</v>
      </c>
      <c r="AH322" s="34">
        <f t="shared" si="87"/>
        <v>163.18662599456593</v>
      </c>
      <c r="AI322" s="34">
        <f t="shared" si="87"/>
        <v>163.19398972715726</v>
      </c>
      <c r="AJ322" s="34">
        <f t="shared" si="87"/>
        <v>163.20135345974856</v>
      </c>
      <c r="AK322" s="34">
        <f t="shared" si="87"/>
        <v>163.20871719233989</v>
      </c>
      <c r="AL322" s="34">
        <f t="shared" si="87"/>
        <v>163.21608092493122</v>
      </c>
      <c r="AM322" s="34">
        <f t="shared" si="87"/>
        <v>163.22344465752255</v>
      </c>
      <c r="AN322" s="34">
        <f t="shared" si="87"/>
        <v>163.23080839011388</v>
      </c>
      <c r="AO322" s="34">
        <f t="shared" si="87"/>
        <v>163.23817212270521</v>
      </c>
      <c r="AP322" s="34">
        <f t="shared" si="87"/>
        <v>163.24553585529654</v>
      </c>
      <c r="AQ322" s="34">
        <f t="shared" si="87"/>
        <v>163.25289958788787</v>
      </c>
      <c r="AR322" s="34">
        <f t="shared" si="87"/>
        <v>163.26026332047917</v>
      </c>
      <c r="AS322" s="34">
        <f t="shared" si="87"/>
        <v>163.2676270530705</v>
      </c>
      <c r="AT322" s="34">
        <f t="shared" si="87"/>
        <v>163.27499078566183</v>
      </c>
    </row>
    <row r="323" spans="1:46" x14ac:dyDescent="0.75">
      <c r="A323" s="17">
        <f t="shared" si="73"/>
        <v>1</v>
      </c>
      <c r="B323" s="23">
        <f t="shared" si="80"/>
        <v>2043</v>
      </c>
      <c r="C323" s="24">
        <v>31</v>
      </c>
      <c r="D323" s="30">
        <v>52232</v>
      </c>
      <c r="E323" s="27">
        <f t="shared" si="84"/>
        <v>163.96910095552121</v>
      </c>
      <c r="G323" s="35">
        <f t="shared" si="77"/>
        <v>1.3999999999999898E-3</v>
      </c>
      <c r="H323" s="35">
        <f t="shared" si="83"/>
        <v>1.6929965585859678E-2</v>
      </c>
      <c r="I323" s="35"/>
      <c r="J323" s="42">
        <v>1.4E-3</v>
      </c>
      <c r="L323" s="25">
        <f t="shared" si="78"/>
        <v>52140</v>
      </c>
      <c r="M323" s="25">
        <f t="shared" si="79"/>
        <v>52171</v>
      </c>
      <c r="N323" s="27">
        <f t="shared" si="75"/>
        <v>163.28235451825316</v>
      </c>
      <c r="O323" s="27">
        <f t="shared" si="75"/>
        <v>163.51094981457874</v>
      </c>
      <c r="P323" s="28">
        <f t="shared" si="88"/>
        <v>163.28235451825316</v>
      </c>
      <c r="Q323" s="28">
        <f t="shared" si="88"/>
        <v>163.2897285600701</v>
      </c>
      <c r="R323" s="28">
        <f t="shared" si="88"/>
        <v>163.29710260188708</v>
      </c>
      <c r="S323" s="28">
        <f t="shared" si="88"/>
        <v>163.30447664370402</v>
      </c>
      <c r="T323" s="28">
        <f t="shared" si="88"/>
        <v>163.31185068552097</v>
      </c>
      <c r="U323" s="28">
        <f t="shared" si="88"/>
        <v>163.31922472733794</v>
      </c>
      <c r="V323" s="28">
        <f t="shared" si="88"/>
        <v>163.32659876915488</v>
      </c>
      <c r="W323" s="28">
        <f t="shared" si="88"/>
        <v>163.33397281097183</v>
      </c>
      <c r="X323" s="28">
        <f t="shared" si="88"/>
        <v>163.3413468527888</v>
      </c>
      <c r="Y323" s="28">
        <f t="shared" si="88"/>
        <v>163.34872089460575</v>
      </c>
      <c r="Z323" s="28">
        <f t="shared" si="88"/>
        <v>163.35609493642269</v>
      </c>
      <c r="AA323" s="28">
        <f t="shared" si="88"/>
        <v>163.36346897823967</v>
      </c>
      <c r="AB323" s="28">
        <f t="shared" si="88"/>
        <v>163.37084302005661</v>
      </c>
      <c r="AC323" s="28">
        <f t="shared" si="88"/>
        <v>163.37821706187356</v>
      </c>
      <c r="AD323" s="28">
        <f t="shared" si="88"/>
        <v>163.38559110369053</v>
      </c>
      <c r="AE323" s="28">
        <f t="shared" si="87"/>
        <v>163.39296514550747</v>
      </c>
      <c r="AF323" s="28">
        <f t="shared" si="87"/>
        <v>163.40033918732442</v>
      </c>
      <c r="AG323" s="28">
        <f t="shared" si="87"/>
        <v>163.40771322914136</v>
      </c>
      <c r="AH323" s="28">
        <f t="shared" si="87"/>
        <v>163.41508727095834</v>
      </c>
      <c r="AI323" s="28">
        <f t="shared" si="87"/>
        <v>163.42246131277528</v>
      </c>
      <c r="AJ323" s="28">
        <f t="shared" si="87"/>
        <v>163.42983535459223</v>
      </c>
      <c r="AK323" s="28">
        <f t="shared" si="87"/>
        <v>163.4372093964092</v>
      </c>
      <c r="AL323" s="28">
        <f t="shared" si="87"/>
        <v>163.44458343822615</v>
      </c>
      <c r="AM323" s="28">
        <f t="shared" si="87"/>
        <v>163.45195748004309</v>
      </c>
      <c r="AN323" s="28">
        <f t="shared" si="87"/>
        <v>163.45933152186007</v>
      </c>
      <c r="AO323" s="28">
        <f t="shared" si="87"/>
        <v>163.46670556367701</v>
      </c>
      <c r="AP323" s="28">
        <f t="shared" si="87"/>
        <v>163.47407960549396</v>
      </c>
      <c r="AQ323" s="28">
        <f t="shared" si="87"/>
        <v>163.48145364731093</v>
      </c>
      <c r="AR323" s="28">
        <f t="shared" si="87"/>
        <v>163.48882768912787</v>
      </c>
      <c r="AS323" s="28">
        <f t="shared" si="87"/>
        <v>163.49620173094482</v>
      </c>
      <c r="AT323" s="28">
        <f t="shared" si="87"/>
        <v>163.50357577276179</v>
      </c>
    </row>
    <row r="324" spans="1:46" x14ac:dyDescent="0.75">
      <c r="A324" s="17">
        <f t="shared" si="73"/>
        <v>2</v>
      </c>
      <c r="B324" s="17">
        <f t="shared" si="80"/>
        <v>2043</v>
      </c>
      <c r="C324" s="29">
        <v>28</v>
      </c>
      <c r="D324" s="30">
        <v>52263</v>
      </c>
      <c r="E324" s="41">
        <f t="shared" si="84"/>
        <v>164.19865769685896</v>
      </c>
      <c r="G324" s="32">
        <f t="shared" si="77"/>
        <v>1.4000000000000965E-3</v>
      </c>
      <c r="H324" s="32">
        <f t="shared" si="83"/>
        <v>1.6929965585859682E-2</v>
      </c>
      <c r="I324" s="32"/>
      <c r="J324" s="42">
        <v>1.4E-3</v>
      </c>
      <c r="L324" s="30">
        <f t="shared" si="78"/>
        <v>52171</v>
      </c>
      <c r="M324" s="30">
        <f t="shared" si="79"/>
        <v>52201</v>
      </c>
      <c r="N324" s="33">
        <f t="shared" si="75"/>
        <v>163.51094981457874</v>
      </c>
      <c r="O324" s="33">
        <f t="shared" si="75"/>
        <v>163.73986514431917</v>
      </c>
      <c r="P324" s="34">
        <f t="shared" si="88"/>
        <v>163.51094981457874</v>
      </c>
      <c r="Q324" s="34">
        <f t="shared" si="88"/>
        <v>163.51912536206947</v>
      </c>
      <c r="R324" s="34">
        <f t="shared" si="88"/>
        <v>163.52730090956021</v>
      </c>
      <c r="S324" s="34">
        <f t="shared" si="88"/>
        <v>163.53547645705092</v>
      </c>
      <c r="T324" s="34">
        <f t="shared" si="88"/>
        <v>163.54365200454166</v>
      </c>
      <c r="U324" s="34">
        <f t="shared" si="88"/>
        <v>163.55182755203239</v>
      </c>
      <c r="V324" s="34">
        <f t="shared" si="88"/>
        <v>163.5600030995231</v>
      </c>
      <c r="W324" s="34">
        <f t="shared" si="88"/>
        <v>163.56817864701384</v>
      </c>
      <c r="X324" s="34">
        <f t="shared" si="88"/>
        <v>163.57635419450457</v>
      </c>
      <c r="Y324" s="34">
        <f t="shared" si="88"/>
        <v>163.58452974199531</v>
      </c>
      <c r="Z324" s="34">
        <f t="shared" si="88"/>
        <v>163.59270528948605</v>
      </c>
      <c r="AA324" s="34">
        <f t="shared" si="88"/>
        <v>163.60088083697676</v>
      </c>
      <c r="AB324" s="34">
        <f t="shared" si="88"/>
        <v>163.60905638446749</v>
      </c>
      <c r="AC324" s="34">
        <f t="shared" si="88"/>
        <v>163.61723193195823</v>
      </c>
      <c r="AD324" s="34">
        <f t="shared" si="88"/>
        <v>163.62540747944894</v>
      </c>
      <c r="AE324" s="34">
        <f t="shared" si="87"/>
        <v>163.63358302693968</v>
      </c>
      <c r="AF324" s="34">
        <f t="shared" si="87"/>
        <v>163.64175857443041</v>
      </c>
      <c r="AG324" s="34">
        <f t="shared" si="87"/>
        <v>163.64993412192115</v>
      </c>
      <c r="AH324" s="34">
        <f t="shared" si="87"/>
        <v>163.65810966941189</v>
      </c>
      <c r="AI324" s="34">
        <f t="shared" si="87"/>
        <v>163.66628521690259</v>
      </c>
      <c r="AJ324" s="34">
        <f t="shared" si="87"/>
        <v>163.67446076439333</v>
      </c>
      <c r="AK324" s="34">
        <f t="shared" si="87"/>
        <v>163.68263631188407</v>
      </c>
      <c r="AL324" s="34">
        <f t="shared" si="87"/>
        <v>163.69081185937478</v>
      </c>
      <c r="AM324" s="34">
        <f t="shared" si="87"/>
        <v>163.69898740686551</v>
      </c>
      <c r="AN324" s="34">
        <f t="shared" si="87"/>
        <v>163.70716295435625</v>
      </c>
      <c r="AO324" s="34">
        <f t="shared" si="87"/>
        <v>163.71533850184699</v>
      </c>
      <c r="AP324" s="34">
        <f t="shared" si="87"/>
        <v>163.72351404933772</v>
      </c>
      <c r="AQ324" s="34">
        <f t="shared" si="87"/>
        <v>163.73168959682843</v>
      </c>
      <c r="AR324" s="34">
        <f t="shared" si="87"/>
        <v>163.73986514431917</v>
      </c>
      <c r="AS324" s="34">
        <f t="shared" si="87"/>
        <v>163.7480406918099</v>
      </c>
      <c r="AT324" s="34">
        <f t="shared" si="87"/>
        <v>163.75621623930061</v>
      </c>
    </row>
    <row r="325" spans="1:46" x14ac:dyDescent="0.75">
      <c r="A325" s="17">
        <f t="shared" si="73"/>
        <v>3</v>
      </c>
      <c r="B325" s="17">
        <f t="shared" si="80"/>
        <v>2043</v>
      </c>
      <c r="C325" s="29">
        <v>31</v>
      </c>
      <c r="D325" s="30">
        <v>52291</v>
      </c>
      <c r="E325" s="41">
        <f t="shared" si="84"/>
        <v>164.42853581763458</v>
      </c>
      <c r="G325" s="32">
        <f t="shared" si="77"/>
        <v>1.4000000000001277E-3</v>
      </c>
      <c r="H325" s="32">
        <f t="shared" si="83"/>
        <v>1.6929965585859696E-2</v>
      </c>
      <c r="I325" s="32"/>
      <c r="J325" s="42">
        <v>1.4E-3</v>
      </c>
      <c r="L325" s="30">
        <f t="shared" si="78"/>
        <v>52201</v>
      </c>
      <c r="M325" s="30">
        <f t="shared" si="79"/>
        <v>52232</v>
      </c>
      <c r="N325" s="33">
        <f t="shared" si="75"/>
        <v>163.73986514431917</v>
      </c>
      <c r="O325" s="33">
        <f t="shared" si="75"/>
        <v>163.96910095552121</v>
      </c>
      <c r="P325" s="34">
        <f t="shared" si="88"/>
        <v>163.73986514431917</v>
      </c>
      <c r="Q325" s="34">
        <f t="shared" si="88"/>
        <v>163.74725984790632</v>
      </c>
      <c r="R325" s="34">
        <f t="shared" si="88"/>
        <v>163.7546545514935</v>
      </c>
      <c r="S325" s="34">
        <f t="shared" si="88"/>
        <v>163.76204925508065</v>
      </c>
      <c r="T325" s="34">
        <f t="shared" si="88"/>
        <v>163.76944395866781</v>
      </c>
      <c r="U325" s="34">
        <f t="shared" si="88"/>
        <v>163.77683866225499</v>
      </c>
      <c r="V325" s="34">
        <f t="shared" si="88"/>
        <v>163.78423336584214</v>
      </c>
      <c r="W325" s="34">
        <f t="shared" si="88"/>
        <v>163.79162806942929</v>
      </c>
      <c r="X325" s="34">
        <f t="shared" si="88"/>
        <v>163.79902277301647</v>
      </c>
      <c r="Y325" s="34">
        <f t="shared" si="88"/>
        <v>163.80641747660363</v>
      </c>
      <c r="Z325" s="34">
        <f t="shared" si="88"/>
        <v>163.81381218019081</v>
      </c>
      <c r="AA325" s="34">
        <f t="shared" si="88"/>
        <v>163.82120688377796</v>
      </c>
      <c r="AB325" s="34">
        <f t="shared" si="88"/>
        <v>163.82860158736511</v>
      </c>
      <c r="AC325" s="34">
        <f t="shared" si="88"/>
        <v>163.83599629095229</v>
      </c>
      <c r="AD325" s="34">
        <f t="shared" si="88"/>
        <v>163.84339099453945</v>
      </c>
      <c r="AE325" s="34">
        <f t="shared" si="87"/>
        <v>163.8507856981266</v>
      </c>
      <c r="AF325" s="34">
        <f t="shared" si="87"/>
        <v>163.85818040171378</v>
      </c>
      <c r="AG325" s="34">
        <f t="shared" si="87"/>
        <v>163.86557510530093</v>
      </c>
      <c r="AH325" s="34">
        <f t="shared" si="87"/>
        <v>163.87296980888809</v>
      </c>
      <c r="AI325" s="34">
        <f t="shared" si="87"/>
        <v>163.88036451247527</v>
      </c>
      <c r="AJ325" s="34">
        <f t="shared" si="87"/>
        <v>163.88775921606242</v>
      </c>
      <c r="AK325" s="34">
        <f t="shared" si="87"/>
        <v>163.89515391964957</v>
      </c>
      <c r="AL325" s="34">
        <f t="shared" si="87"/>
        <v>163.90254862323675</v>
      </c>
      <c r="AM325" s="34">
        <f t="shared" si="87"/>
        <v>163.90994332682391</v>
      </c>
      <c r="AN325" s="34">
        <f t="shared" si="87"/>
        <v>163.91733803041109</v>
      </c>
      <c r="AO325" s="34">
        <f t="shared" si="87"/>
        <v>163.92473273399824</v>
      </c>
      <c r="AP325" s="34">
        <f t="shared" si="87"/>
        <v>163.93212743758539</v>
      </c>
      <c r="AQ325" s="34">
        <f t="shared" si="87"/>
        <v>163.93952214117257</v>
      </c>
      <c r="AR325" s="34">
        <f t="shared" si="87"/>
        <v>163.94691684475973</v>
      </c>
      <c r="AS325" s="34">
        <f t="shared" si="87"/>
        <v>163.95431154834688</v>
      </c>
      <c r="AT325" s="34">
        <f t="shared" si="87"/>
        <v>163.96170625193406</v>
      </c>
    </row>
    <row r="326" spans="1:46" x14ac:dyDescent="0.75">
      <c r="A326" s="17">
        <f t="shared" si="73"/>
        <v>4</v>
      </c>
      <c r="B326" s="17">
        <f t="shared" si="80"/>
        <v>2043</v>
      </c>
      <c r="C326" s="29">
        <v>30</v>
      </c>
      <c r="D326" s="30">
        <v>52322</v>
      </c>
      <c r="E326" s="41">
        <f t="shared" si="84"/>
        <v>164.65873576777929</v>
      </c>
      <c r="G326" s="32">
        <f t="shared" si="77"/>
        <v>1.4000000000001223E-3</v>
      </c>
      <c r="H326" s="32">
        <f t="shared" si="83"/>
        <v>1.6929965585859772E-2</v>
      </c>
      <c r="I326" s="32"/>
      <c r="J326" s="42">
        <v>1.4E-3</v>
      </c>
      <c r="L326" s="30">
        <f t="shared" si="78"/>
        <v>52232</v>
      </c>
      <c r="M326" s="30">
        <f t="shared" si="79"/>
        <v>52263</v>
      </c>
      <c r="N326" s="33">
        <f t="shared" si="75"/>
        <v>163.96910095552121</v>
      </c>
      <c r="O326" s="33">
        <f t="shared" si="75"/>
        <v>164.19865769685896</v>
      </c>
      <c r="P326" s="34">
        <f t="shared" si="88"/>
        <v>163.96910095552121</v>
      </c>
      <c r="Q326" s="34">
        <f t="shared" si="88"/>
        <v>163.97675284689913</v>
      </c>
      <c r="R326" s="34">
        <f t="shared" si="88"/>
        <v>163.98440473827705</v>
      </c>
      <c r="S326" s="34">
        <f t="shared" si="88"/>
        <v>163.992056629655</v>
      </c>
      <c r="T326" s="34">
        <f t="shared" si="88"/>
        <v>163.99970852103291</v>
      </c>
      <c r="U326" s="34">
        <f t="shared" si="88"/>
        <v>164.00736041241083</v>
      </c>
      <c r="V326" s="34">
        <f t="shared" si="88"/>
        <v>164.01501230378875</v>
      </c>
      <c r="W326" s="34">
        <f t="shared" si="88"/>
        <v>164.0226641951667</v>
      </c>
      <c r="X326" s="34">
        <f t="shared" si="88"/>
        <v>164.03031608654462</v>
      </c>
      <c r="Y326" s="34">
        <f t="shared" si="88"/>
        <v>164.03796797792253</v>
      </c>
      <c r="Z326" s="34">
        <f t="shared" si="88"/>
        <v>164.04561986930045</v>
      </c>
      <c r="AA326" s="34">
        <f t="shared" si="88"/>
        <v>164.0532717606784</v>
      </c>
      <c r="AB326" s="34">
        <f t="shared" si="88"/>
        <v>164.06092365205632</v>
      </c>
      <c r="AC326" s="34">
        <f t="shared" si="88"/>
        <v>164.06857554343424</v>
      </c>
      <c r="AD326" s="34">
        <f t="shared" si="88"/>
        <v>164.07622743481215</v>
      </c>
      <c r="AE326" s="34">
        <f t="shared" si="87"/>
        <v>164.08387932619007</v>
      </c>
      <c r="AF326" s="34">
        <f t="shared" si="87"/>
        <v>164.09153121756802</v>
      </c>
      <c r="AG326" s="34">
        <f t="shared" si="87"/>
        <v>164.09918310894594</v>
      </c>
      <c r="AH326" s="34">
        <f t="shared" si="87"/>
        <v>164.10683500032385</v>
      </c>
      <c r="AI326" s="34">
        <f t="shared" si="87"/>
        <v>164.11448689170177</v>
      </c>
      <c r="AJ326" s="34">
        <f t="shared" si="87"/>
        <v>164.12213878307972</v>
      </c>
      <c r="AK326" s="34">
        <f t="shared" si="87"/>
        <v>164.12979067445764</v>
      </c>
      <c r="AL326" s="34">
        <f t="shared" si="87"/>
        <v>164.13744256583556</v>
      </c>
      <c r="AM326" s="34">
        <f t="shared" si="87"/>
        <v>164.14509445721347</v>
      </c>
      <c r="AN326" s="34">
        <f t="shared" si="87"/>
        <v>164.15274634859142</v>
      </c>
      <c r="AO326" s="34">
        <f t="shared" si="87"/>
        <v>164.16039823996934</v>
      </c>
      <c r="AP326" s="34">
        <f t="shared" si="87"/>
        <v>164.16805013134726</v>
      </c>
      <c r="AQ326" s="34">
        <f t="shared" si="87"/>
        <v>164.17570202272518</v>
      </c>
      <c r="AR326" s="34">
        <f t="shared" si="87"/>
        <v>164.18335391410312</v>
      </c>
      <c r="AS326" s="34">
        <f t="shared" si="87"/>
        <v>164.19100580548104</v>
      </c>
      <c r="AT326" s="34">
        <f t="shared" si="87"/>
        <v>164.19865769685896</v>
      </c>
    </row>
    <row r="327" spans="1:46" x14ac:dyDescent="0.75">
      <c r="A327" s="17">
        <f t="shared" si="73"/>
        <v>5</v>
      </c>
      <c r="B327" s="17">
        <f t="shared" si="80"/>
        <v>2043</v>
      </c>
      <c r="C327" s="29">
        <v>31</v>
      </c>
      <c r="D327" s="30">
        <v>52352</v>
      </c>
      <c r="E327" s="41">
        <f t="shared" si="84"/>
        <v>164.8892579978542</v>
      </c>
      <c r="G327" s="32">
        <f t="shared" si="77"/>
        <v>1.4000000000001201E-3</v>
      </c>
      <c r="H327" s="32">
        <f t="shared" si="83"/>
        <v>1.6929965585859779E-2</v>
      </c>
      <c r="I327" s="32"/>
      <c r="J327" s="42">
        <v>1.4E-3</v>
      </c>
      <c r="L327" s="30">
        <f t="shared" si="78"/>
        <v>52263</v>
      </c>
      <c r="M327" s="30">
        <f t="shared" si="79"/>
        <v>52291</v>
      </c>
      <c r="N327" s="33">
        <f t="shared" si="75"/>
        <v>164.19865769685896</v>
      </c>
      <c r="O327" s="33">
        <f t="shared" si="75"/>
        <v>164.42853581763458</v>
      </c>
      <c r="P327" s="34">
        <f t="shared" si="88"/>
        <v>164.19865769685896</v>
      </c>
      <c r="Q327" s="34">
        <f t="shared" si="88"/>
        <v>164.20607312010978</v>
      </c>
      <c r="R327" s="34">
        <f t="shared" si="88"/>
        <v>164.21348854336063</v>
      </c>
      <c r="S327" s="34">
        <f t="shared" si="88"/>
        <v>164.22090396661144</v>
      </c>
      <c r="T327" s="34">
        <f t="shared" si="88"/>
        <v>164.22831938986226</v>
      </c>
      <c r="U327" s="34">
        <f t="shared" si="88"/>
        <v>164.23573481311308</v>
      </c>
      <c r="V327" s="34">
        <f t="shared" si="88"/>
        <v>164.24315023636393</v>
      </c>
      <c r="W327" s="34">
        <f t="shared" si="88"/>
        <v>164.25056565961475</v>
      </c>
      <c r="X327" s="34">
        <f t="shared" si="88"/>
        <v>164.25798108286557</v>
      </c>
      <c r="Y327" s="34">
        <f t="shared" si="88"/>
        <v>164.26539650611639</v>
      </c>
      <c r="Z327" s="34">
        <f t="shared" si="88"/>
        <v>164.27281192936724</v>
      </c>
      <c r="AA327" s="34">
        <f t="shared" si="88"/>
        <v>164.28022735261806</v>
      </c>
      <c r="AB327" s="34">
        <f t="shared" si="88"/>
        <v>164.28764277586887</v>
      </c>
      <c r="AC327" s="34">
        <f t="shared" si="88"/>
        <v>164.29505819911969</v>
      </c>
      <c r="AD327" s="34">
        <f t="shared" si="88"/>
        <v>164.30247362237054</v>
      </c>
      <c r="AE327" s="34">
        <f t="shared" si="87"/>
        <v>164.30988904562136</v>
      </c>
      <c r="AF327" s="34">
        <f t="shared" si="87"/>
        <v>164.31730446887218</v>
      </c>
      <c r="AG327" s="34">
        <f t="shared" si="87"/>
        <v>164.324719892123</v>
      </c>
      <c r="AH327" s="34">
        <f t="shared" si="87"/>
        <v>164.33213531537385</v>
      </c>
      <c r="AI327" s="34">
        <f t="shared" si="87"/>
        <v>164.33955073862467</v>
      </c>
      <c r="AJ327" s="34">
        <f t="shared" si="87"/>
        <v>164.34696616187549</v>
      </c>
      <c r="AK327" s="34">
        <f t="shared" si="87"/>
        <v>164.3543815851263</v>
      </c>
      <c r="AL327" s="34">
        <f t="shared" si="87"/>
        <v>164.36179700837715</v>
      </c>
      <c r="AM327" s="34">
        <f t="shared" si="87"/>
        <v>164.36921243162797</v>
      </c>
      <c r="AN327" s="34">
        <f t="shared" si="87"/>
        <v>164.37662785487879</v>
      </c>
      <c r="AO327" s="34">
        <f t="shared" si="87"/>
        <v>164.38404327812961</v>
      </c>
      <c r="AP327" s="34">
        <f t="shared" si="87"/>
        <v>164.39145870138046</v>
      </c>
      <c r="AQ327" s="34">
        <f t="shared" si="87"/>
        <v>164.39887412463128</v>
      </c>
      <c r="AR327" s="34">
        <f t="shared" si="87"/>
        <v>164.4062895478821</v>
      </c>
      <c r="AS327" s="34">
        <f t="shared" si="87"/>
        <v>164.41370497113292</v>
      </c>
      <c r="AT327" s="34">
        <f t="shared" si="87"/>
        <v>164.42112039438376</v>
      </c>
    </row>
    <row r="328" spans="1:46" x14ac:dyDescent="0.75">
      <c r="A328" s="17">
        <f t="shared" si="73"/>
        <v>6</v>
      </c>
      <c r="B328" s="17">
        <f t="shared" si="80"/>
        <v>2043</v>
      </c>
      <c r="C328" s="29">
        <v>30</v>
      </c>
      <c r="D328" s="30">
        <v>52383</v>
      </c>
      <c r="E328" s="41">
        <f t="shared" si="84"/>
        <v>165.1201029590512</v>
      </c>
      <c r="G328" s="32">
        <f t="shared" si="77"/>
        <v>1.3999999999999848E-3</v>
      </c>
      <c r="H328" s="32">
        <f t="shared" si="83"/>
        <v>1.6929965585859682E-2</v>
      </c>
      <c r="I328" s="32"/>
      <c r="J328" s="42">
        <v>1.4E-3</v>
      </c>
      <c r="L328" s="30">
        <f t="shared" si="78"/>
        <v>52291</v>
      </c>
      <c r="M328" s="30">
        <f t="shared" si="79"/>
        <v>52322</v>
      </c>
      <c r="N328" s="33">
        <f t="shared" si="75"/>
        <v>164.42853581763458</v>
      </c>
      <c r="O328" s="33">
        <f t="shared" si="75"/>
        <v>164.65873576777929</v>
      </c>
      <c r="P328" s="34">
        <f t="shared" si="88"/>
        <v>164.42853581763458</v>
      </c>
      <c r="Q328" s="34">
        <f t="shared" si="88"/>
        <v>164.43620914930608</v>
      </c>
      <c r="R328" s="34">
        <f t="shared" si="88"/>
        <v>164.44388248097755</v>
      </c>
      <c r="S328" s="34">
        <f t="shared" si="88"/>
        <v>164.45155581264905</v>
      </c>
      <c r="T328" s="34">
        <f t="shared" si="88"/>
        <v>164.45922914432055</v>
      </c>
      <c r="U328" s="34">
        <f t="shared" si="88"/>
        <v>164.46690247599204</v>
      </c>
      <c r="V328" s="34">
        <f t="shared" si="88"/>
        <v>164.47457580766351</v>
      </c>
      <c r="W328" s="34">
        <f t="shared" si="88"/>
        <v>164.48224913933501</v>
      </c>
      <c r="X328" s="34">
        <f t="shared" si="88"/>
        <v>164.48992247100651</v>
      </c>
      <c r="Y328" s="34">
        <f t="shared" si="88"/>
        <v>164.49759580267801</v>
      </c>
      <c r="Z328" s="34">
        <f t="shared" si="88"/>
        <v>164.50526913434948</v>
      </c>
      <c r="AA328" s="34">
        <f t="shared" si="88"/>
        <v>164.51294246602097</v>
      </c>
      <c r="AB328" s="34">
        <f t="shared" si="88"/>
        <v>164.52061579769247</v>
      </c>
      <c r="AC328" s="34">
        <f t="shared" si="88"/>
        <v>164.52828912936397</v>
      </c>
      <c r="AD328" s="34">
        <f t="shared" si="88"/>
        <v>164.53596246103544</v>
      </c>
      <c r="AE328" s="34">
        <f t="shared" si="87"/>
        <v>164.54363579270694</v>
      </c>
      <c r="AF328" s="34">
        <f t="shared" si="87"/>
        <v>164.55130912437843</v>
      </c>
      <c r="AG328" s="34">
        <f t="shared" si="87"/>
        <v>164.5589824560499</v>
      </c>
      <c r="AH328" s="34">
        <f t="shared" si="87"/>
        <v>164.5666557877214</v>
      </c>
      <c r="AI328" s="34">
        <f t="shared" si="87"/>
        <v>164.5743291193929</v>
      </c>
      <c r="AJ328" s="34">
        <f t="shared" si="87"/>
        <v>164.5820024510644</v>
      </c>
      <c r="AK328" s="34">
        <f t="shared" si="87"/>
        <v>164.58967578273587</v>
      </c>
      <c r="AL328" s="34">
        <f t="shared" si="87"/>
        <v>164.59734911440736</v>
      </c>
      <c r="AM328" s="34">
        <f t="shared" si="87"/>
        <v>164.60502244607886</v>
      </c>
      <c r="AN328" s="34">
        <f t="shared" si="87"/>
        <v>164.61269577775036</v>
      </c>
      <c r="AO328" s="34">
        <f t="shared" si="87"/>
        <v>164.62036910942183</v>
      </c>
      <c r="AP328" s="34">
        <f t="shared" si="87"/>
        <v>164.62804244109333</v>
      </c>
      <c r="AQ328" s="34">
        <f t="shared" si="87"/>
        <v>164.63571577276483</v>
      </c>
      <c r="AR328" s="34">
        <f t="shared" si="87"/>
        <v>164.64338910443632</v>
      </c>
      <c r="AS328" s="34">
        <f t="shared" si="87"/>
        <v>164.65106243610779</v>
      </c>
      <c r="AT328" s="34">
        <f t="shared" si="87"/>
        <v>164.65873576777929</v>
      </c>
    </row>
    <row r="329" spans="1:46" x14ac:dyDescent="0.75">
      <c r="A329" s="17">
        <f t="shared" ref="A329:A382" si="89">MONTH(D329)</f>
        <v>7</v>
      </c>
      <c r="B329" s="17">
        <f t="shared" si="80"/>
        <v>2043</v>
      </c>
      <c r="C329" s="29">
        <v>31</v>
      </c>
      <c r="D329" s="30">
        <v>52413</v>
      </c>
      <c r="E329" s="41">
        <f t="shared" si="84"/>
        <v>165.35127110319388</v>
      </c>
      <c r="G329" s="32">
        <f t="shared" si="77"/>
        <v>1.4000000000000843E-3</v>
      </c>
      <c r="H329" s="32">
        <f t="shared" si="83"/>
        <v>1.6929965585859623E-2</v>
      </c>
      <c r="I329" s="32"/>
      <c r="J329" s="42">
        <v>1.4E-3</v>
      </c>
      <c r="L329" s="30">
        <f t="shared" si="78"/>
        <v>52322</v>
      </c>
      <c r="M329" s="30">
        <f t="shared" si="79"/>
        <v>52352</v>
      </c>
      <c r="N329" s="33">
        <f t="shared" si="75"/>
        <v>164.65873576777929</v>
      </c>
      <c r="O329" s="33">
        <f t="shared" si="75"/>
        <v>164.8892579978542</v>
      </c>
      <c r="P329" s="34">
        <f t="shared" si="88"/>
        <v>164.65873576777929</v>
      </c>
      <c r="Q329" s="34">
        <f t="shared" si="88"/>
        <v>164.66617196874944</v>
      </c>
      <c r="R329" s="34">
        <f t="shared" si="88"/>
        <v>164.67360816971961</v>
      </c>
      <c r="S329" s="34">
        <f t="shared" si="88"/>
        <v>164.68104437068976</v>
      </c>
      <c r="T329" s="34">
        <f t="shared" si="88"/>
        <v>164.68848057165994</v>
      </c>
      <c r="U329" s="34">
        <f t="shared" si="88"/>
        <v>164.69591677263008</v>
      </c>
      <c r="V329" s="34">
        <f t="shared" si="88"/>
        <v>164.70335297360023</v>
      </c>
      <c r="W329" s="34">
        <f t="shared" si="88"/>
        <v>164.71078917457041</v>
      </c>
      <c r="X329" s="34">
        <f t="shared" si="88"/>
        <v>164.71822537554056</v>
      </c>
      <c r="Y329" s="34">
        <f t="shared" si="88"/>
        <v>164.7256615765107</v>
      </c>
      <c r="Z329" s="34">
        <f t="shared" si="88"/>
        <v>164.73309777748088</v>
      </c>
      <c r="AA329" s="34">
        <f t="shared" si="88"/>
        <v>164.74053397845103</v>
      </c>
      <c r="AB329" s="34">
        <f t="shared" si="88"/>
        <v>164.7479701794212</v>
      </c>
      <c r="AC329" s="34">
        <f t="shared" si="88"/>
        <v>164.75540638039135</v>
      </c>
      <c r="AD329" s="34">
        <f t="shared" si="88"/>
        <v>164.7628425813615</v>
      </c>
      <c r="AE329" s="34">
        <f t="shared" si="87"/>
        <v>164.77027878233167</v>
      </c>
      <c r="AF329" s="34">
        <f t="shared" si="87"/>
        <v>164.77771498330182</v>
      </c>
      <c r="AG329" s="34">
        <f t="shared" si="87"/>
        <v>164.785151184272</v>
      </c>
      <c r="AH329" s="34">
        <f t="shared" si="87"/>
        <v>164.79258738524214</v>
      </c>
      <c r="AI329" s="34">
        <f t="shared" si="87"/>
        <v>164.80002358621229</v>
      </c>
      <c r="AJ329" s="34">
        <f t="shared" si="87"/>
        <v>164.80745978718247</v>
      </c>
      <c r="AK329" s="34">
        <f t="shared" si="87"/>
        <v>164.81489598815261</v>
      </c>
      <c r="AL329" s="34">
        <f t="shared" si="87"/>
        <v>164.82233218912279</v>
      </c>
      <c r="AM329" s="34">
        <f t="shared" si="87"/>
        <v>164.82976839009294</v>
      </c>
      <c r="AN329" s="34">
        <f t="shared" si="87"/>
        <v>164.83720459106308</v>
      </c>
      <c r="AO329" s="34">
        <f t="shared" si="87"/>
        <v>164.84464079203326</v>
      </c>
      <c r="AP329" s="34">
        <f t="shared" si="87"/>
        <v>164.85207699300341</v>
      </c>
      <c r="AQ329" s="34">
        <f t="shared" si="87"/>
        <v>164.85951319397356</v>
      </c>
      <c r="AR329" s="34">
        <f t="shared" si="87"/>
        <v>164.86694939494373</v>
      </c>
      <c r="AS329" s="34">
        <f t="shared" si="87"/>
        <v>164.87438559591388</v>
      </c>
      <c r="AT329" s="34">
        <f t="shared" ref="AT329:AT344" si="90">$N329+($O329-$N329)/$C329*(AT$7-1)</f>
        <v>164.88182179688405</v>
      </c>
    </row>
    <row r="330" spans="1:46" x14ac:dyDescent="0.75">
      <c r="A330" s="17">
        <f t="shared" si="89"/>
        <v>8</v>
      </c>
      <c r="B330" s="17">
        <f t="shared" si="80"/>
        <v>2043</v>
      </c>
      <c r="C330" s="29">
        <v>31</v>
      </c>
      <c r="D330" s="30">
        <v>52444</v>
      </c>
      <c r="E330" s="41">
        <f t="shared" si="84"/>
        <v>165.58276288273836</v>
      </c>
      <c r="G330" s="32">
        <f t="shared" si="77"/>
        <v>1.4000000000000772E-3</v>
      </c>
      <c r="H330" s="32">
        <f t="shared" si="83"/>
        <v>1.6929965585859647E-2</v>
      </c>
      <c r="I330" s="32"/>
      <c r="J330" s="42">
        <v>1.4E-3</v>
      </c>
      <c r="L330" s="30">
        <f t="shared" si="78"/>
        <v>52352</v>
      </c>
      <c r="M330" s="30">
        <f t="shared" si="79"/>
        <v>52383</v>
      </c>
      <c r="N330" s="33">
        <f t="shared" si="75"/>
        <v>164.8892579978542</v>
      </c>
      <c r="O330" s="33">
        <f t="shared" si="75"/>
        <v>165.1201029590512</v>
      </c>
      <c r="P330" s="34">
        <f t="shared" si="88"/>
        <v>164.8892579978542</v>
      </c>
      <c r="Q330" s="34">
        <f t="shared" si="88"/>
        <v>164.89670460950572</v>
      </c>
      <c r="R330" s="34">
        <f t="shared" si="88"/>
        <v>164.90415122115724</v>
      </c>
      <c r="S330" s="34">
        <f t="shared" si="88"/>
        <v>164.91159783280875</v>
      </c>
      <c r="T330" s="34">
        <f t="shared" si="88"/>
        <v>164.91904444446027</v>
      </c>
      <c r="U330" s="34">
        <f t="shared" si="88"/>
        <v>164.92649105611179</v>
      </c>
      <c r="V330" s="34">
        <f t="shared" si="88"/>
        <v>164.9339376677633</v>
      </c>
      <c r="W330" s="34">
        <f t="shared" si="88"/>
        <v>164.94138427941482</v>
      </c>
      <c r="X330" s="34">
        <f t="shared" si="88"/>
        <v>164.94883089106634</v>
      </c>
      <c r="Y330" s="34">
        <f t="shared" si="88"/>
        <v>164.95627750271785</v>
      </c>
      <c r="Z330" s="34">
        <f t="shared" si="88"/>
        <v>164.96372411436937</v>
      </c>
      <c r="AA330" s="34">
        <f t="shared" si="88"/>
        <v>164.97117072602089</v>
      </c>
      <c r="AB330" s="34">
        <f t="shared" si="88"/>
        <v>164.9786173376724</v>
      </c>
      <c r="AC330" s="34">
        <f t="shared" si="88"/>
        <v>164.98606394932392</v>
      </c>
      <c r="AD330" s="34">
        <f t="shared" si="88"/>
        <v>164.99351056097544</v>
      </c>
      <c r="AE330" s="34">
        <f t="shared" si="88"/>
        <v>165.00095717262695</v>
      </c>
      <c r="AF330" s="34">
        <f t="shared" ref="AF330:AT345" si="91">$N330+($O330-$N330)/$C330*(AF$7-1)</f>
        <v>165.00840378427844</v>
      </c>
      <c r="AG330" s="34">
        <f t="shared" si="91"/>
        <v>165.01585039592996</v>
      </c>
      <c r="AH330" s="34">
        <f t="shared" si="91"/>
        <v>165.02329700758148</v>
      </c>
      <c r="AI330" s="34">
        <f t="shared" si="91"/>
        <v>165.03074361923299</v>
      </c>
      <c r="AJ330" s="34">
        <f t="shared" si="91"/>
        <v>165.03819023088451</v>
      </c>
      <c r="AK330" s="34">
        <f t="shared" si="91"/>
        <v>165.04563684253603</v>
      </c>
      <c r="AL330" s="34">
        <f t="shared" si="91"/>
        <v>165.05308345418754</v>
      </c>
      <c r="AM330" s="34">
        <f t="shared" si="91"/>
        <v>165.06053006583906</v>
      </c>
      <c r="AN330" s="34">
        <f t="shared" si="91"/>
        <v>165.06797667749058</v>
      </c>
      <c r="AO330" s="34">
        <f t="shared" si="91"/>
        <v>165.07542328914209</v>
      </c>
      <c r="AP330" s="34">
        <f t="shared" si="91"/>
        <v>165.08286990079361</v>
      </c>
      <c r="AQ330" s="34">
        <f t="shared" si="91"/>
        <v>165.09031651244513</v>
      </c>
      <c r="AR330" s="34">
        <f t="shared" si="91"/>
        <v>165.09776312409664</v>
      </c>
      <c r="AS330" s="34">
        <f t="shared" si="91"/>
        <v>165.10520973574816</v>
      </c>
      <c r="AT330" s="34">
        <f t="shared" si="90"/>
        <v>165.11265634739968</v>
      </c>
    </row>
    <row r="331" spans="1:46" x14ac:dyDescent="0.75">
      <c r="A331" s="17">
        <f t="shared" si="89"/>
        <v>9</v>
      </c>
      <c r="B331" s="17">
        <f t="shared" si="80"/>
        <v>2043</v>
      </c>
      <c r="C331" s="29">
        <v>30</v>
      </c>
      <c r="D331" s="30">
        <v>52475</v>
      </c>
      <c r="E331" s="41">
        <f t="shared" si="84"/>
        <v>165.81457875077422</v>
      </c>
      <c r="G331" s="32">
        <f t="shared" si="77"/>
        <v>1.4000000000001117E-3</v>
      </c>
      <c r="H331" s="32">
        <f t="shared" si="83"/>
        <v>1.6929965585859626E-2</v>
      </c>
      <c r="I331" s="32"/>
      <c r="J331" s="42">
        <v>1.4E-3</v>
      </c>
      <c r="L331" s="30">
        <f t="shared" si="78"/>
        <v>52383</v>
      </c>
      <c r="M331" s="30">
        <f t="shared" si="79"/>
        <v>52413</v>
      </c>
      <c r="N331" s="33">
        <f t="shared" ref="N331:O358" si="92">SUMIFS($E:$E,$D:$D,L331)</f>
        <v>165.1201029590512</v>
      </c>
      <c r="O331" s="33">
        <f t="shared" si="92"/>
        <v>165.35127110319388</v>
      </c>
      <c r="P331" s="34">
        <f t="shared" ref="P331:AE346" si="93">$N331+($O331-$N331)/$C331*(P$7-1)</f>
        <v>165.1201029590512</v>
      </c>
      <c r="Q331" s="34">
        <f t="shared" si="93"/>
        <v>165.12780856385595</v>
      </c>
      <c r="R331" s="34">
        <f t="shared" si="93"/>
        <v>165.13551416866071</v>
      </c>
      <c r="S331" s="34">
        <f t="shared" si="93"/>
        <v>165.14321977346546</v>
      </c>
      <c r="T331" s="34">
        <f t="shared" si="93"/>
        <v>165.15092537827022</v>
      </c>
      <c r="U331" s="34">
        <f t="shared" si="93"/>
        <v>165.15863098307497</v>
      </c>
      <c r="V331" s="34">
        <f t="shared" si="93"/>
        <v>165.16633658787973</v>
      </c>
      <c r="W331" s="34">
        <f t="shared" si="93"/>
        <v>165.17404219268448</v>
      </c>
      <c r="X331" s="34">
        <f t="shared" si="93"/>
        <v>165.18174779748924</v>
      </c>
      <c r="Y331" s="34">
        <f t="shared" si="93"/>
        <v>165.18945340229399</v>
      </c>
      <c r="Z331" s="34">
        <f t="shared" si="93"/>
        <v>165.19715900709875</v>
      </c>
      <c r="AA331" s="34">
        <f t="shared" si="93"/>
        <v>165.2048646119035</v>
      </c>
      <c r="AB331" s="34">
        <f t="shared" si="93"/>
        <v>165.21257021670826</v>
      </c>
      <c r="AC331" s="34">
        <f t="shared" si="93"/>
        <v>165.22027582151301</v>
      </c>
      <c r="AD331" s="34">
        <f t="shared" si="93"/>
        <v>165.22798142631777</v>
      </c>
      <c r="AE331" s="34">
        <f t="shared" si="93"/>
        <v>165.23568703112255</v>
      </c>
      <c r="AF331" s="34">
        <f t="shared" si="91"/>
        <v>165.24339263592731</v>
      </c>
      <c r="AG331" s="34">
        <f t="shared" si="91"/>
        <v>165.25109824073206</v>
      </c>
      <c r="AH331" s="34">
        <f t="shared" si="91"/>
        <v>165.25880384553682</v>
      </c>
      <c r="AI331" s="34">
        <f t="shared" si="91"/>
        <v>165.26650945034157</v>
      </c>
      <c r="AJ331" s="34">
        <f t="shared" si="91"/>
        <v>165.27421505514633</v>
      </c>
      <c r="AK331" s="34">
        <f t="shared" si="91"/>
        <v>165.28192065995108</v>
      </c>
      <c r="AL331" s="34">
        <f t="shared" si="91"/>
        <v>165.28962626475584</v>
      </c>
      <c r="AM331" s="34">
        <f t="shared" si="91"/>
        <v>165.29733186956059</v>
      </c>
      <c r="AN331" s="34">
        <f t="shared" si="91"/>
        <v>165.30503747436535</v>
      </c>
      <c r="AO331" s="34">
        <f t="shared" si="91"/>
        <v>165.3127430791701</v>
      </c>
      <c r="AP331" s="34">
        <f t="shared" si="91"/>
        <v>165.32044868397486</v>
      </c>
      <c r="AQ331" s="34">
        <f t="shared" si="91"/>
        <v>165.32815428877961</v>
      </c>
      <c r="AR331" s="34">
        <f t="shared" si="91"/>
        <v>165.33585989358437</v>
      </c>
      <c r="AS331" s="34">
        <f t="shared" si="91"/>
        <v>165.34356549838913</v>
      </c>
      <c r="AT331" s="34">
        <f t="shared" si="90"/>
        <v>165.35127110319388</v>
      </c>
    </row>
    <row r="332" spans="1:46" x14ac:dyDescent="0.75">
      <c r="A332" s="17">
        <f t="shared" si="89"/>
        <v>10</v>
      </c>
      <c r="B332" s="17">
        <f t="shared" si="80"/>
        <v>2043</v>
      </c>
      <c r="C332" s="29">
        <v>31</v>
      </c>
      <c r="D332" s="30">
        <v>52505</v>
      </c>
      <c r="E332" s="41">
        <f t="shared" si="84"/>
        <v>166.04671916102532</v>
      </c>
      <c r="G332" s="32">
        <f t="shared" ref="G332:G382" si="94">(E332-E331)/E331</f>
        <v>1.4000000000001292E-3</v>
      </c>
      <c r="H332" s="32">
        <f t="shared" si="83"/>
        <v>1.6929965585859675E-2</v>
      </c>
      <c r="I332" s="32"/>
      <c r="J332" s="42">
        <v>1.4E-3</v>
      </c>
      <c r="L332" s="30">
        <f t="shared" si="78"/>
        <v>52413</v>
      </c>
      <c r="M332" s="30">
        <f t="shared" si="79"/>
        <v>52444</v>
      </c>
      <c r="N332" s="33">
        <f t="shared" si="92"/>
        <v>165.35127110319388</v>
      </c>
      <c r="O332" s="33">
        <f t="shared" si="92"/>
        <v>165.58276288273836</v>
      </c>
      <c r="P332" s="34">
        <f t="shared" si="93"/>
        <v>165.35127110319388</v>
      </c>
      <c r="Q332" s="34">
        <f t="shared" si="93"/>
        <v>165.35873857995338</v>
      </c>
      <c r="R332" s="34">
        <f t="shared" si="93"/>
        <v>165.36620605671288</v>
      </c>
      <c r="S332" s="34">
        <f t="shared" si="93"/>
        <v>165.37367353347238</v>
      </c>
      <c r="T332" s="34">
        <f t="shared" si="93"/>
        <v>165.38114101023189</v>
      </c>
      <c r="U332" s="34">
        <f t="shared" si="93"/>
        <v>165.38860848699139</v>
      </c>
      <c r="V332" s="34">
        <f t="shared" si="93"/>
        <v>165.39607596375089</v>
      </c>
      <c r="W332" s="34">
        <f t="shared" si="93"/>
        <v>165.40354344051039</v>
      </c>
      <c r="X332" s="34">
        <f t="shared" si="93"/>
        <v>165.41101091726986</v>
      </c>
      <c r="Y332" s="34">
        <f t="shared" si="93"/>
        <v>165.41847839402936</v>
      </c>
      <c r="Z332" s="34">
        <f t="shared" si="93"/>
        <v>165.42594587078887</v>
      </c>
      <c r="AA332" s="34">
        <f t="shared" si="93"/>
        <v>165.43341334754837</v>
      </c>
      <c r="AB332" s="34">
        <f t="shared" si="93"/>
        <v>165.44088082430787</v>
      </c>
      <c r="AC332" s="34">
        <f t="shared" si="93"/>
        <v>165.44834830106737</v>
      </c>
      <c r="AD332" s="34">
        <f t="shared" si="93"/>
        <v>165.45581577782687</v>
      </c>
      <c r="AE332" s="34">
        <f t="shared" si="93"/>
        <v>165.46328325458637</v>
      </c>
      <c r="AF332" s="34">
        <f t="shared" si="91"/>
        <v>165.47075073134587</v>
      </c>
      <c r="AG332" s="34">
        <f t="shared" si="91"/>
        <v>165.47821820810537</v>
      </c>
      <c r="AH332" s="34">
        <f t="shared" si="91"/>
        <v>165.48568568486488</v>
      </c>
      <c r="AI332" s="34">
        <f t="shared" si="91"/>
        <v>165.49315316162438</v>
      </c>
      <c r="AJ332" s="34">
        <f t="shared" si="91"/>
        <v>165.50062063838388</v>
      </c>
      <c r="AK332" s="34">
        <f t="shared" si="91"/>
        <v>165.50808811514338</v>
      </c>
      <c r="AL332" s="34">
        <f t="shared" si="91"/>
        <v>165.51555559190288</v>
      </c>
      <c r="AM332" s="34">
        <f t="shared" si="91"/>
        <v>165.52302306866238</v>
      </c>
      <c r="AN332" s="34">
        <f t="shared" si="91"/>
        <v>165.53049054542186</v>
      </c>
      <c r="AO332" s="34">
        <f t="shared" si="91"/>
        <v>165.53795802218136</v>
      </c>
      <c r="AP332" s="34">
        <f t="shared" si="91"/>
        <v>165.54542549894086</v>
      </c>
      <c r="AQ332" s="34">
        <f t="shared" si="91"/>
        <v>165.55289297570036</v>
      </c>
      <c r="AR332" s="34">
        <f t="shared" si="91"/>
        <v>165.56036045245986</v>
      </c>
      <c r="AS332" s="34">
        <f t="shared" si="91"/>
        <v>165.56782792921936</v>
      </c>
      <c r="AT332" s="34">
        <f t="shared" si="90"/>
        <v>165.57529540597886</v>
      </c>
    </row>
    <row r="333" spans="1:46" x14ac:dyDescent="0.75">
      <c r="A333" s="17">
        <f t="shared" si="89"/>
        <v>11</v>
      </c>
      <c r="B333" s="17">
        <f t="shared" si="80"/>
        <v>2043</v>
      </c>
      <c r="C333" s="29">
        <v>30</v>
      </c>
      <c r="D333" s="30">
        <v>52536</v>
      </c>
      <c r="E333" s="41">
        <f t="shared" si="84"/>
        <v>166.27918456785076</v>
      </c>
      <c r="G333" s="32">
        <f t="shared" si="94"/>
        <v>1.4000000000000297E-3</v>
      </c>
      <c r="H333" s="32">
        <f t="shared" si="83"/>
        <v>1.692996558585955E-2</v>
      </c>
      <c r="I333" s="32"/>
      <c r="J333" s="42">
        <v>1.4E-3</v>
      </c>
      <c r="L333" s="30">
        <f t="shared" si="78"/>
        <v>52444</v>
      </c>
      <c r="M333" s="30">
        <f t="shared" si="79"/>
        <v>52475</v>
      </c>
      <c r="N333" s="33">
        <f t="shared" si="92"/>
        <v>165.58276288273836</v>
      </c>
      <c r="O333" s="33">
        <f t="shared" si="92"/>
        <v>165.81457875077422</v>
      </c>
      <c r="P333" s="34">
        <f t="shared" si="93"/>
        <v>165.58276288273836</v>
      </c>
      <c r="Q333" s="34">
        <f t="shared" si="93"/>
        <v>165.59049007833957</v>
      </c>
      <c r="R333" s="34">
        <f t="shared" si="93"/>
        <v>165.59821727394075</v>
      </c>
      <c r="S333" s="34">
        <f t="shared" si="93"/>
        <v>165.60594446954195</v>
      </c>
      <c r="T333" s="34">
        <f t="shared" si="93"/>
        <v>165.61367166514316</v>
      </c>
      <c r="U333" s="34">
        <f t="shared" si="93"/>
        <v>165.62139886074434</v>
      </c>
      <c r="V333" s="34">
        <f t="shared" si="93"/>
        <v>165.62912605634554</v>
      </c>
      <c r="W333" s="34">
        <f t="shared" si="93"/>
        <v>165.63685325194672</v>
      </c>
      <c r="X333" s="34">
        <f t="shared" si="93"/>
        <v>165.64458044754792</v>
      </c>
      <c r="Y333" s="34">
        <f t="shared" si="93"/>
        <v>165.65230764314913</v>
      </c>
      <c r="Z333" s="34">
        <f t="shared" si="93"/>
        <v>165.66003483875031</v>
      </c>
      <c r="AA333" s="34">
        <f t="shared" si="93"/>
        <v>165.66776203435151</v>
      </c>
      <c r="AB333" s="34">
        <f t="shared" si="93"/>
        <v>165.67548922995272</v>
      </c>
      <c r="AC333" s="34">
        <f t="shared" si="93"/>
        <v>165.68321642555389</v>
      </c>
      <c r="AD333" s="34">
        <f t="shared" si="93"/>
        <v>165.6909436211551</v>
      </c>
      <c r="AE333" s="34">
        <f t="shared" si="93"/>
        <v>165.69867081675631</v>
      </c>
      <c r="AF333" s="34">
        <f t="shared" si="91"/>
        <v>165.70639801235748</v>
      </c>
      <c r="AG333" s="34">
        <f t="shared" si="91"/>
        <v>165.71412520795869</v>
      </c>
      <c r="AH333" s="34">
        <f t="shared" si="91"/>
        <v>165.72185240355986</v>
      </c>
      <c r="AI333" s="34">
        <f t="shared" si="91"/>
        <v>165.72957959916107</v>
      </c>
      <c r="AJ333" s="34">
        <f t="shared" si="91"/>
        <v>165.73730679476228</v>
      </c>
      <c r="AK333" s="34">
        <f t="shared" si="91"/>
        <v>165.74503399036345</v>
      </c>
      <c r="AL333" s="34">
        <f t="shared" si="91"/>
        <v>165.75276118596466</v>
      </c>
      <c r="AM333" s="34">
        <f t="shared" si="91"/>
        <v>165.76048838156586</v>
      </c>
      <c r="AN333" s="34">
        <f t="shared" si="91"/>
        <v>165.76821557716704</v>
      </c>
      <c r="AO333" s="34">
        <f t="shared" si="91"/>
        <v>165.77594277276825</v>
      </c>
      <c r="AP333" s="34">
        <f t="shared" si="91"/>
        <v>165.78366996836942</v>
      </c>
      <c r="AQ333" s="34">
        <f t="shared" si="91"/>
        <v>165.79139716397063</v>
      </c>
      <c r="AR333" s="34">
        <f t="shared" si="91"/>
        <v>165.79912435957183</v>
      </c>
      <c r="AS333" s="34">
        <f t="shared" si="91"/>
        <v>165.80685155517301</v>
      </c>
      <c r="AT333" s="34">
        <f t="shared" si="90"/>
        <v>165.81457875077422</v>
      </c>
    </row>
    <row r="334" spans="1:46" x14ac:dyDescent="0.75">
      <c r="A334" s="17">
        <f t="shared" si="89"/>
        <v>12</v>
      </c>
      <c r="B334" s="17">
        <f t="shared" si="80"/>
        <v>2043</v>
      </c>
      <c r="C334" s="29">
        <v>31</v>
      </c>
      <c r="D334" s="30">
        <v>52566</v>
      </c>
      <c r="E334" s="41">
        <f t="shared" si="84"/>
        <v>166.51197542624575</v>
      </c>
      <c r="G334" s="32">
        <f t="shared" si="94"/>
        <v>1.4000000000000058E-3</v>
      </c>
      <c r="H334" s="32">
        <f t="shared" si="83"/>
        <v>1.6929965585859425E-2</v>
      </c>
      <c r="I334" s="32">
        <f>AVERAGE(H323:H334)</f>
        <v>1.6929965585859654E-2</v>
      </c>
      <c r="J334" s="42">
        <v>1.4E-3</v>
      </c>
      <c r="L334" s="30">
        <f t="shared" si="78"/>
        <v>52475</v>
      </c>
      <c r="M334" s="30">
        <f t="shared" si="79"/>
        <v>52505</v>
      </c>
      <c r="N334" s="33">
        <f t="shared" si="92"/>
        <v>165.81457875077422</v>
      </c>
      <c r="O334" s="33">
        <f t="shared" si="92"/>
        <v>166.04671916102532</v>
      </c>
      <c r="P334" s="34">
        <f t="shared" si="93"/>
        <v>165.81457875077422</v>
      </c>
      <c r="Q334" s="34">
        <f t="shared" si="93"/>
        <v>165.8220671511049</v>
      </c>
      <c r="R334" s="34">
        <f t="shared" si="93"/>
        <v>165.82955555143559</v>
      </c>
      <c r="S334" s="34">
        <f t="shared" si="93"/>
        <v>165.83704395176625</v>
      </c>
      <c r="T334" s="34">
        <f t="shared" si="93"/>
        <v>165.84453235209693</v>
      </c>
      <c r="U334" s="34">
        <f t="shared" si="93"/>
        <v>165.85202075242762</v>
      </c>
      <c r="V334" s="34">
        <f t="shared" si="93"/>
        <v>165.85950915275831</v>
      </c>
      <c r="W334" s="34">
        <f t="shared" si="93"/>
        <v>165.86699755308899</v>
      </c>
      <c r="X334" s="34">
        <f t="shared" si="93"/>
        <v>165.87448595341965</v>
      </c>
      <c r="Y334" s="34">
        <f t="shared" si="93"/>
        <v>165.88197435375034</v>
      </c>
      <c r="Z334" s="34">
        <f t="shared" si="93"/>
        <v>165.88946275408102</v>
      </c>
      <c r="AA334" s="34">
        <f t="shared" si="93"/>
        <v>165.89695115441171</v>
      </c>
      <c r="AB334" s="34">
        <f t="shared" si="93"/>
        <v>165.9044395547424</v>
      </c>
      <c r="AC334" s="34">
        <f t="shared" si="93"/>
        <v>165.91192795507305</v>
      </c>
      <c r="AD334" s="34">
        <f t="shared" si="93"/>
        <v>165.91941635540374</v>
      </c>
      <c r="AE334" s="34">
        <f t="shared" si="93"/>
        <v>165.92690475573443</v>
      </c>
      <c r="AF334" s="34">
        <f t="shared" si="91"/>
        <v>165.93439315606511</v>
      </c>
      <c r="AG334" s="34">
        <f t="shared" si="91"/>
        <v>165.9418815563958</v>
      </c>
      <c r="AH334" s="34">
        <f t="shared" si="91"/>
        <v>165.94936995672649</v>
      </c>
      <c r="AI334" s="34">
        <f t="shared" si="91"/>
        <v>165.95685835705714</v>
      </c>
      <c r="AJ334" s="34">
        <f t="shared" si="91"/>
        <v>165.96434675738783</v>
      </c>
      <c r="AK334" s="34">
        <f t="shared" si="91"/>
        <v>165.97183515771852</v>
      </c>
      <c r="AL334" s="34">
        <f t="shared" si="91"/>
        <v>165.9793235580492</v>
      </c>
      <c r="AM334" s="34">
        <f t="shared" si="91"/>
        <v>165.98681195837989</v>
      </c>
      <c r="AN334" s="34">
        <f t="shared" si="91"/>
        <v>165.99430035871055</v>
      </c>
      <c r="AO334" s="34">
        <f t="shared" si="91"/>
        <v>166.00178875904123</v>
      </c>
      <c r="AP334" s="34">
        <f t="shared" si="91"/>
        <v>166.00927715937192</v>
      </c>
      <c r="AQ334" s="34">
        <f t="shared" si="91"/>
        <v>166.01676555970261</v>
      </c>
      <c r="AR334" s="34">
        <f t="shared" si="91"/>
        <v>166.02425396003329</v>
      </c>
      <c r="AS334" s="34">
        <f t="shared" si="91"/>
        <v>166.03174236036395</v>
      </c>
      <c r="AT334" s="34">
        <f t="shared" si="90"/>
        <v>166.03923076069464</v>
      </c>
    </row>
    <row r="335" spans="1:46" x14ac:dyDescent="0.75">
      <c r="A335" s="17">
        <f t="shared" si="89"/>
        <v>1</v>
      </c>
      <c r="B335" s="23">
        <f t="shared" si="80"/>
        <v>2044</v>
      </c>
      <c r="C335" s="24">
        <v>31</v>
      </c>
      <c r="D335" s="30">
        <v>52597</v>
      </c>
      <c r="E335" s="27">
        <f t="shared" si="84"/>
        <v>166.7450921918425</v>
      </c>
      <c r="G335" s="35">
        <f t="shared" si="94"/>
        <v>1.4000000000000217E-3</v>
      </c>
      <c r="H335" s="35">
        <f t="shared" si="83"/>
        <v>1.6929965585859456E-2</v>
      </c>
      <c r="I335" s="35"/>
      <c r="J335" s="42">
        <v>1.4E-3</v>
      </c>
      <c r="L335" s="25">
        <f t="shared" si="78"/>
        <v>52505</v>
      </c>
      <c r="M335" s="25">
        <f t="shared" si="79"/>
        <v>52536</v>
      </c>
      <c r="N335" s="27">
        <f t="shared" si="92"/>
        <v>166.04671916102532</v>
      </c>
      <c r="O335" s="27">
        <f t="shared" si="92"/>
        <v>166.27918456785076</v>
      </c>
      <c r="P335" s="28">
        <f t="shared" si="93"/>
        <v>166.04671916102532</v>
      </c>
      <c r="Q335" s="28">
        <f t="shared" si="93"/>
        <v>166.05421804511647</v>
      </c>
      <c r="R335" s="28">
        <f t="shared" si="93"/>
        <v>166.06171692920762</v>
      </c>
      <c r="S335" s="28">
        <f t="shared" si="93"/>
        <v>166.06921581329874</v>
      </c>
      <c r="T335" s="28">
        <f t="shared" si="93"/>
        <v>166.07671469738989</v>
      </c>
      <c r="U335" s="28">
        <f t="shared" si="93"/>
        <v>166.08421358148104</v>
      </c>
      <c r="V335" s="28">
        <f t="shared" si="93"/>
        <v>166.09171246557219</v>
      </c>
      <c r="W335" s="28">
        <f t="shared" si="93"/>
        <v>166.09921134966334</v>
      </c>
      <c r="X335" s="28">
        <f t="shared" si="93"/>
        <v>166.10671023375446</v>
      </c>
      <c r="Y335" s="28">
        <f t="shared" si="93"/>
        <v>166.1142091178456</v>
      </c>
      <c r="Z335" s="28">
        <f t="shared" si="93"/>
        <v>166.12170800193675</v>
      </c>
      <c r="AA335" s="28">
        <f t="shared" si="93"/>
        <v>166.1292068860279</v>
      </c>
      <c r="AB335" s="28">
        <f t="shared" si="93"/>
        <v>166.13670577011905</v>
      </c>
      <c r="AC335" s="28">
        <f t="shared" si="93"/>
        <v>166.14420465421017</v>
      </c>
      <c r="AD335" s="28">
        <f t="shared" si="93"/>
        <v>166.15170353830132</v>
      </c>
      <c r="AE335" s="28">
        <f t="shared" si="93"/>
        <v>166.15920242239247</v>
      </c>
      <c r="AF335" s="28">
        <f t="shared" si="91"/>
        <v>166.16670130648362</v>
      </c>
      <c r="AG335" s="28">
        <f t="shared" si="91"/>
        <v>166.17420019057477</v>
      </c>
      <c r="AH335" s="28">
        <f t="shared" si="91"/>
        <v>166.18169907466591</v>
      </c>
      <c r="AI335" s="28">
        <f t="shared" si="91"/>
        <v>166.18919795875703</v>
      </c>
      <c r="AJ335" s="28">
        <f t="shared" si="91"/>
        <v>166.19669684284818</v>
      </c>
      <c r="AK335" s="28">
        <f t="shared" si="91"/>
        <v>166.20419572693933</v>
      </c>
      <c r="AL335" s="28">
        <f t="shared" si="91"/>
        <v>166.21169461103048</v>
      </c>
      <c r="AM335" s="28">
        <f t="shared" si="91"/>
        <v>166.21919349512163</v>
      </c>
      <c r="AN335" s="28">
        <f t="shared" si="91"/>
        <v>166.22669237921275</v>
      </c>
      <c r="AO335" s="28">
        <f t="shared" si="91"/>
        <v>166.2341912633039</v>
      </c>
      <c r="AP335" s="28">
        <f t="shared" si="91"/>
        <v>166.24169014739505</v>
      </c>
      <c r="AQ335" s="28">
        <f t="shared" si="91"/>
        <v>166.2491890314862</v>
      </c>
      <c r="AR335" s="28">
        <f t="shared" si="91"/>
        <v>166.25668791557734</v>
      </c>
      <c r="AS335" s="28">
        <f t="shared" si="91"/>
        <v>166.26418679966847</v>
      </c>
      <c r="AT335" s="28">
        <f t="shared" si="90"/>
        <v>166.27168568375961</v>
      </c>
    </row>
    <row r="336" spans="1:46" x14ac:dyDescent="0.75">
      <c r="A336" s="17">
        <f t="shared" si="89"/>
        <v>2</v>
      </c>
      <c r="B336" s="17">
        <f t="shared" si="80"/>
        <v>2044</v>
      </c>
      <c r="C336" s="29">
        <v>28</v>
      </c>
      <c r="D336" s="30">
        <v>52628</v>
      </c>
      <c r="E336" s="41">
        <f t="shared" si="84"/>
        <v>166.97853532091111</v>
      </c>
      <c r="G336" s="32">
        <f t="shared" si="94"/>
        <v>1.4000000000001474E-3</v>
      </c>
      <c r="H336" s="32">
        <f t="shared" si="83"/>
        <v>1.6929965585859508E-2</v>
      </c>
      <c r="I336" s="32"/>
      <c r="J336" s="42">
        <v>1.4E-3</v>
      </c>
      <c r="L336" s="30">
        <f t="shared" ref="L336:L382" si="95">EDATE($D336,-3)</f>
        <v>52536</v>
      </c>
      <c r="M336" s="30">
        <f t="shared" ref="M336:M382" si="96">EDATE($D336,-2)</f>
        <v>52566</v>
      </c>
      <c r="N336" s="33">
        <f t="shared" si="92"/>
        <v>166.27918456785076</v>
      </c>
      <c r="O336" s="33">
        <f t="shared" si="92"/>
        <v>166.51197542624575</v>
      </c>
      <c r="P336" s="34">
        <f t="shared" si="93"/>
        <v>166.27918456785076</v>
      </c>
      <c r="Q336" s="34">
        <f t="shared" si="93"/>
        <v>166.28749852707915</v>
      </c>
      <c r="R336" s="34">
        <f t="shared" si="93"/>
        <v>166.29581248630754</v>
      </c>
      <c r="S336" s="34">
        <f t="shared" si="93"/>
        <v>166.30412644553593</v>
      </c>
      <c r="T336" s="34">
        <f t="shared" si="93"/>
        <v>166.31244040476435</v>
      </c>
      <c r="U336" s="34">
        <f t="shared" si="93"/>
        <v>166.32075436399273</v>
      </c>
      <c r="V336" s="34">
        <f t="shared" si="93"/>
        <v>166.32906832322112</v>
      </c>
      <c r="W336" s="34">
        <f t="shared" si="93"/>
        <v>166.33738228244951</v>
      </c>
      <c r="X336" s="34">
        <f t="shared" si="93"/>
        <v>166.3456962416779</v>
      </c>
      <c r="Y336" s="34">
        <f t="shared" si="93"/>
        <v>166.35401020090629</v>
      </c>
      <c r="Z336" s="34">
        <f t="shared" si="93"/>
        <v>166.36232416013468</v>
      </c>
      <c r="AA336" s="34">
        <f t="shared" si="93"/>
        <v>166.37063811936309</v>
      </c>
      <c r="AB336" s="34">
        <f t="shared" si="93"/>
        <v>166.37895207859148</v>
      </c>
      <c r="AC336" s="34">
        <f t="shared" si="93"/>
        <v>166.38726603781987</v>
      </c>
      <c r="AD336" s="34">
        <f t="shared" si="93"/>
        <v>166.39557999704826</v>
      </c>
      <c r="AE336" s="34">
        <f t="shared" si="93"/>
        <v>166.40389395627665</v>
      </c>
      <c r="AF336" s="34">
        <f t="shared" si="91"/>
        <v>166.41220791550504</v>
      </c>
      <c r="AG336" s="34">
        <f t="shared" si="91"/>
        <v>166.42052187473342</v>
      </c>
      <c r="AH336" s="34">
        <f t="shared" si="91"/>
        <v>166.42883583396184</v>
      </c>
      <c r="AI336" s="34">
        <f t="shared" si="91"/>
        <v>166.43714979319023</v>
      </c>
      <c r="AJ336" s="34">
        <f t="shared" si="91"/>
        <v>166.44546375241862</v>
      </c>
      <c r="AK336" s="34">
        <f t="shared" si="91"/>
        <v>166.45377771164701</v>
      </c>
      <c r="AL336" s="34">
        <f t="shared" si="91"/>
        <v>166.4620916708754</v>
      </c>
      <c r="AM336" s="34">
        <f t="shared" si="91"/>
        <v>166.47040563010378</v>
      </c>
      <c r="AN336" s="34">
        <f t="shared" si="91"/>
        <v>166.47871958933217</v>
      </c>
      <c r="AO336" s="34">
        <f t="shared" si="91"/>
        <v>166.48703354856059</v>
      </c>
      <c r="AP336" s="34">
        <f t="shared" si="91"/>
        <v>166.49534750778898</v>
      </c>
      <c r="AQ336" s="34">
        <f t="shared" si="91"/>
        <v>166.50366146701737</v>
      </c>
      <c r="AR336" s="34">
        <f t="shared" si="91"/>
        <v>166.51197542624575</v>
      </c>
      <c r="AS336" s="34">
        <f t="shared" si="91"/>
        <v>166.52028938547414</v>
      </c>
      <c r="AT336" s="34">
        <f t="shared" si="90"/>
        <v>166.52860334470253</v>
      </c>
    </row>
    <row r="337" spans="1:46" x14ac:dyDescent="0.75">
      <c r="A337" s="17">
        <f t="shared" si="89"/>
        <v>3</v>
      </c>
      <c r="B337" s="17">
        <f t="shared" si="80"/>
        <v>2044</v>
      </c>
      <c r="C337" s="29">
        <v>31</v>
      </c>
      <c r="D337" s="30">
        <v>52657</v>
      </c>
      <c r="E337" s="41">
        <f t="shared" si="84"/>
        <v>167.21230527036039</v>
      </c>
      <c r="G337" s="32">
        <f t="shared" si="94"/>
        <v>1.4000000000000412E-3</v>
      </c>
      <c r="H337" s="32">
        <f t="shared" si="83"/>
        <v>1.6929965585859422E-2</v>
      </c>
      <c r="I337" s="32"/>
      <c r="J337" s="42">
        <v>1.4E-3</v>
      </c>
      <c r="L337" s="30">
        <f t="shared" si="95"/>
        <v>52566</v>
      </c>
      <c r="M337" s="30">
        <f t="shared" si="96"/>
        <v>52597</v>
      </c>
      <c r="N337" s="33">
        <f t="shared" si="92"/>
        <v>166.51197542624575</v>
      </c>
      <c r="O337" s="33">
        <f t="shared" si="92"/>
        <v>166.7450921918425</v>
      </c>
      <c r="P337" s="34">
        <f t="shared" si="93"/>
        <v>166.51197542624575</v>
      </c>
      <c r="Q337" s="34">
        <f t="shared" si="93"/>
        <v>166.51949532191017</v>
      </c>
      <c r="R337" s="34">
        <f t="shared" si="93"/>
        <v>166.52701521757459</v>
      </c>
      <c r="S337" s="34">
        <f t="shared" si="93"/>
        <v>166.534535113239</v>
      </c>
      <c r="T337" s="34">
        <f t="shared" si="93"/>
        <v>166.54205500890339</v>
      </c>
      <c r="U337" s="34">
        <f t="shared" si="93"/>
        <v>166.54957490456781</v>
      </c>
      <c r="V337" s="34">
        <f t="shared" si="93"/>
        <v>166.55709480023222</v>
      </c>
      <c r="W337" s="34">
        <f t="shared" si="93"/>
        <v>166.56461469589664</v>
      </c>
      <c r="X337" s="34">
        <f t="shared" si="93"/>
        <v>166.57213459156105</v>
      </c>
      <c r="Y337" s="34">
        <f t="shared" si="93"/>
        <v>166.57965448722547</v>
      </c>
      <c r="Z337" s="34">
        <f t="shared" si="93"/>
        <v>166.58717438288986</v>
      </c>
      <c r="AA337" s="34">
        <f t="shared" si="93"/>
        <v>166.59469427855427</v>
      </c>
      <c r="AB337" s="34">
        <f t="shared" si="93"/>
        <v>166.60221417421869</v>
      </c>
      <c r="AC337" s="34">
        <f t="shared" si="93"/>
        <v>166.6097340698831</v>
      </c>
      <c r="AD337" s="34">
        <f t="shared" si="93"/>
        <v>166.61725396554752</v>
      </c>
      <c r="AE337" s="34">
        <f t="shared" si="93"/>
        <v>166.62477386121193</v>
      </c>
      <c r="AF337" s="34">
        <f t="shared" si="91"/>
        <v>166.63229375687632</v>
      </c>
      <c r="AG337" s="34">
        <f t="shared" si="91"/>
        <v>166.63981365254074</v>
      </c>
      <c r="AH337" s="34">
        <f t="shared" si="91"/>
        <v>166.64733354820515</v>
      </c>
      <c r="AI337" s="34">
        <f t="shared" si="91"/>
        <v>166.65485344386957</v>
      </c>
      <c r="AJ337" s="34">
        <f t="shared" si="91"/>
        <v>166.66237333953399</v>
      </c>
      <c r="AK337" s="34">
        <f t="shared" si="91"/>
        <v>166.6698932351984</v>
      </c>
      <c r="AL337" s="34">
        <f t="shared" si="91"/>
        <v>166.67741313086279</v>
      </c>
      <c r="AM337" s="34">
        <f t="shared" si="91"/>
        <v>166.6849330265272</v>
      </c>
      <c r="AN337" s="34">
        <f t="shared" si="91"/>
        <v>166.69245292219162</v>
      </c>
      <c r="AO337" s="34">
        <f t="shared" si="91"/>
        <v>166.69997281785604</v>
      </c>
      <c r="AP337" s="34">
        <f t="shared" si="91"/>
        <v>166.70749271352045</v>
      </c>
      <c r="AQ337" s="34">
        <f t="shared" si="91"/>
        <v>166.71501260918487</v>
      </c>
      <c r="AR337" s="34">
        <f t="shared" si="91"/>
        <v>166.72253250484926</v>
      </c>
      <c r="AS337" s="34">
        <f t="shared" si="91"/>
        <v>166.73005240051367</v>
      </c>
      <c r="AT337" s="34">
        <f t="shared" si="90"/>
        <v>166.73757229617809</v>
      </c>
    </row>
    <row r="338" spans="1:46" x14ac:dyDescent="0.75">
      <c r="A338" s="17">
        <f t="shared" si="89"/>
        <v>4</v>
      </c>
      <c r="B338" s="17">
        <f t="shared" si="80"/>
        <v>2044</v>
      </c>
      <c r="C338" s="29">
        <v>30</v>
      </c>
      <c r="D338" s="30">
        <v>52688</v>
      </c>
      <c r="E338" s="41">
        <f t="shared" si="84"/>
        <v>167.44640249773892</v>
      </c>
      <c r="G338" s="32">
        <f t="shared" si="94"/>
        <v>1.4000000000001336E-3</v>
      </c>
      <c r="H338" s="32">
        <f t="shared" si="83"/>
        <v>1.6929965585859432E-2</v>
      </c>
      <c r="I338" s="32"/>
      <c r="J338" s="42">
        <v>1.4E-3</v>
      </c>
      <c r="L338" s="30">
        <f t="shared" si="95"/>
        <v>52597</v>
      </c>
      <c r="M338" s="30">
        <f t="shared" si="96"/>
        <v>52628</v>
      </c>
      <c r="N338" s="33">
        <f t="shared" si="92"/>
        <v>166.7450921918425</v>
      </c>
      <c r="O338" s="33">
        <f t="shared" si="92"/>
        <v>166.97853532091111</v>
      </c>
      <c r="P338" s="34">
        <f t="shared" si="93"/>
        <v>166.7450921918425</v>
      </c>
      <c r="Q338" s="34">
        <f t="shared" si="93"/>
        <v>166.75287362947813</v>
      </c>
      <c r="R338" s="34">
        <f t="shared" si="93"/>
        <v>166.76065506711373</v>
      </c>
      <c r="S338" s="34">
        <f t="shared" si="93"/>
        <v>166.76843650474936</v>
      </c>
      <c r="T338" s="34">
        <f t="shared" si="93"/>
        <v>166.77621794238499</v>
      </c>
      <c r="U338" s="34">
        <f t="shared" si="93"/>
        <v>166.78399938002059</v>
      </c>
      <c r="V338" s="34">
        <f t="shared" si="93"/>
        <v>166.79178081765622</v>
      </c>
      <c r="W338" s="34">
        <f t="shared" si="93"/>
        <v>166.79956225529185</v>
      </c>
      <c r="X338" s="34">
        <f t="shared" si="93"/>
        <v>166.80734369292747</v>
      </c>
      <c r="Y338" s="34">
        <f t="shared" si="93"/>
        <v>166.81512513056308</v>
      </c>
      <c r="Z338" s="34">
        <f t="shared" si="93"/>
        <v>166.8229065681987</v>
      </c>
      <c r="AA338" s="34">
        <f t="shared" si="93"/>
        <v>166.83068800583433</v>
      </c>
      <c r="AB338" s="34">
        <f t="shared" si="93"/>
        <v>166.83846944346993</v>
      </c>
      <c r="AC338" s="34">
        <f t="shared" si="93"/>
        <v>166.84625088110556</v>
      </c>
      <c r="AD338" s="34">
        <f t="shared" si="93"/>
        <v>166.85403231874119</v>
      </c>
      <c r="AE338" s="34">
        <f t="shared" si="93"/>
        <v>166.86181375637682</v>
      </c>
      <c r="AF338" s="34">
        <f t="shared" si="91"/>
        <v>166.86959519401242</v>
      </c>
      <c r="AG338" s="34">
        <f t="shared" si="91"/>
        <v>166.87737663164805</v>
      </c>
      <c r="AH338" s="34">
        <f t="shared" si="91"/>
        <v>166.88515806928368</v>
      </c>
      <c r="AI338" s="34">
        <f t="shared" si="91"/>
        <v>166.89293950691928</v>
      </c>
      <c r="AJ338" s="34">
        <f t="shared" si="91"/>
        <v>166.90072094455491</v>
      </c>
      <c r="AK338" s="34">
        <f t="shared" si="91"/>
        <v>166.90850238219053</v>
      </c>
      <c r="AL338" s="34">
        <f t="shared" si="91"/>
        <v>166.91628381982613</v>
      </c>
      <c r="AM338" s="34">
        <f t="shared" si="91"/>
        <v>166.92406525746176</v>
      </c>
      <c r="AN338" s="34">
        <f t="shared" si="91"/>
        <v>166.93184669509739</v>
      </c>
      <c r="AO338" s="34">
        <f t="shared" si="91"/>
        <v>166.93962813273299</v>
      </c>
      <c r="AP338" s="34">
        <f t="shared" si="91"/>
        <v>166.94740957036862</v>
      </c>
      <c r="AQ338" s="34">
        <f t="shared" si="91"/>
        <v>166.95519100800425</v>
      </c>
      <c r="AR338" s="34">
        <f t="shared" si="91"/>
        <v>166.96297244563988</v>
      </c>
      <c r="AS338" s="34">
        <f t="shared" si="91"/>
        <v>166.97075388327548</v>
      </c>
      <c r="AT338" s="34">
        <f t="shared" si="90"/>
        <v>166.97853532091111</v>
      </c>
    </row>
    <row r="339" spans="1:46" x14ac:dyDescent="0.75">
      <c r="A339" s="17">
        <f t="shared" si="89"/>
        <v>5</v>
      </c>
      <c r="B339" s="17">
        <f t="shared" si="80"/>
        <v>2044</v>
      </c>
      <c r="C339" s="29">
        <v>31</v>
      </c>
      <c r="D339" s="30">
        <v>52718</v>
      </c>
      <c r="E339" s="41">
        <f t="shared" si="84"/>
        <v>167.68082746123576</v>
      </c>
      <c r="G339" s="32">
        <f t="shared" si="94"/>
        <v>1.4000000000000876E-3</v>
      </c>
      <c r="H339" s="32">
        <f t="shared" si="83"/>
        <v>1.6929965585859397E-2</v>
      </c>
      <c r="I339" s="32"/>
      <c r="J339" s="42">
        <v>1.4E-3</v>
      </c>
      <c r="L339" s="30">
        <f t="shared" si="95"/>
        <v>52628</v>
      </c>
      <c r="M339" s="30">
        <f t="shared" si="96"/>
        <v>52657</v>
      </c>
      <c r="N339" s="33">
        <f t="shared" si="92"/>
        <v>166.97853532091111</v>
      </c>
      <c r="O339" s="33">
        <f t="shared" si="92"/>
        <v>167.21230527036039</v>
      </c>
      <c r="P339" s="34">
        <f t="shared" si="93"/>
        <v>166.97853532091111</v>
      </c>
      <c r="Q339" s="34">
        <f t="shared" si="93"/>
        <v>166.98607628702237</v>
      </c>
      <c r="R339" s="34">
        <f t="shared" si="93"/>
        <v>166.99361725313364</v>
      </c>
      <c r="S339" s="34">
        <f t="shared" si="93"/>
        <v>167.0011582192449</v>
      </c>
      <c r="T339" s="34">
        <f t="shared" si="93"/>
        <v>167.00869918535616</v>
      </c>
      <c r="U339" s="34">
        <f t="shared" si="93"/>
        <v>167.01624015146743</v>
      </c>
      <c r="V339" s="34">
        <f t="shared" si="93"/>
        <v>167.02378111757872</v>
      </c>
      <c r="W339" s="34">
        <f t="shared" si="93"/>
        <v>167.03132208368999</v>
      </c>
      <c r="X339" s="34">
        <f t="shared" si="93"/>
        <v>167.03886304980125</v>
      </c>
      <c r="Y339" s="34">
        <f t="shared" si="93"/>
        <v>167.04640401591251</v>
      </c>
      <c r="Z339" s="34">
        <f t="shared" si="93"/>
        <v>167.05394498202378</v>
      </c>
      <c r="AA339" s="34">
        <f t="shared" si="93"/>
        <v>167.06148594813504</v>
      </c>
      <c r="AB339" s="34">
        <f t="shared" si="93"/>
        <v>167.06902691424631</v>
      </c>
      <c r="AC339" s="34">
        <f t="shared" si="93"/>
        <v>167.07656788035757</v>
      </c>
      <c r="AD339" s="34">
        <f t="shared" si="93"/>
        <v>167.08410884646884</v>
      </c>
      <c r="AE339" s="34">
        <f t="shared" si="93"/>
        <v>167.0916498125801</v>
      </c>
      <c r="AF339" s="34">
        <f t="shared" si="91"/>
        <v>167.09919077869139</v>
      </c>
      <c r="AG339" s="34">
        <f t="shared" si="91"/>
        <v>167.10673174480266</v>
      </c>
      <c r="AH339" s="34">
        <f t="shared" si="91"/>
        <v>167.11427271091392</v>
      </c>
      <c r="AI339" s="34">
        <f t="shared" si="91"/>
        <v>167.12181367702519</v>
      </c>
      <c r="AJ339" s="34">
        <f t="shared" si="91"/>
        <v>167.12935464313645</v>
      </c>
      <c r="AK339" s="34">
        <f t="shared" si="91"/>
        <v>167.13689560924772</v>
      </c>
      <c r="AL339" s="34">
        <f t="shared" si="91"/>
        <v>167.14443657535898</v>
      </c>
      <c r="AM339" s="34">
        <f t="shared" si="91"/>
        <v>167.15197754147025</v>
      </c>
      <c r="AN339" s="34">
        <f t="shared" si="91"/>
        <v>167.15951850758151</v>
      </c>
      <c r="AO339" s="34">
        <f t="shared" si="91"/>
        <v>167.16705947369277</v>
      </c>
      <c r="AP339" s="34">
        <f t="shared" si="91"/>
        <v>167.17460043980407</v>
      </c>
      <c r="AQ339" s="34">
        <f t="shared" si="91"/>
        <v>167.18214140591533</v>
      </c>
      <c r="AR339" s="34">
        <f t="shared" si="91"/>
        <v>167.1896823720266</v>
      </c>
      <c r="AS339" s="34">
        <f t="shared" si="91"/>
        <v>167.19722333813786</v>
      </c>
      <c r="AT339" s="34">
        <f t="shared" si="90"/>
        <v>167.20476430424912</v>
      </c>
    </row>
    <row r="340" spans="1:46" x14ac:dyDescent="0.75">
      <c r="A340" s="17">
        <f t="shared" si="89"/>
        <v>6</v>
      </c>
      <c r="B340" s="17">
        <f t="shared" si="80"/>
        <v>2044</v>
      </c>
      <c r="C340" s="29">
        <v>30</v>
      </c>
      <c r="D340" s="30">
        <v>52749</v>
      </c>
      <c r="E340" s="41">
        <f t="shared" si="84"/>
        <v>167.91558061968152</v>
      </c>
      <c r="G340" s="32">
        <f t="shared" si="94"/>
        <v>1.4000000000001524E-3</v>
      </c>
      <c r="H340" s="32">
        <f t="shared" si="83"/>
        <v>1.6929965585859571E-2</v>
      </c>
      <c r="I340" s="32"/>
      <c r="J340" s="42">
        <v>1.4E-3</v>
      </c>
      <c r="L340" s="30">
        <f t="shared" si="95"/>
        <v>52657</v>
      </c>
      <c r="M340" s="30">
        <f t="shared" si="96"/>
        <v>52688</v>
      </c>
      <c r="N340" s="33">
        <f t="shared" si="92"/>
        <v>167.21230527036039</v>
      </c>
      <c r="O340" s="33">
        <f t="shared" si="92"/>
        <v>167.44640249773892</v>
      </c>
      <c r="P340" s="34">
        <f t="shared" si="93"/>
        <v>167.21230527036039</v>
      </c>
      <c r="Q340" s="34">
        <f t="shared" si="93"/>
        <v>167.220108511273</v>
      </c>
      <c r="R340" s="34">
        <f t="shared" si="93"/>
        <v>167.22791175218563</v>
      </c>
      <c r="S340" s="34">
        <f t="shared" si="93"/>
        <v>167.23571499309824</v>
      </c>
      <c r="T340" s="34">
        <f t="shared" si="93"/>
        <v>167.24351823401085</v>
      </c>
      <c r="U340" s="34">
        <f t="shared" si="93"/>
        <v>167.25132147492349</v>
      </c>
      <c r="V340" s="34">
        <f t="shared" si="93"/>
        <v>167.25912471583609</v>
      </c>
      <c r="W340" s="34">
        <f t="shared" si="93"/>
        <v>167.2669279567487</v>
      </c>
      <c r="X340" s="34">
        <f t="shared" si="93"/>
        <v>167.27473119766134</v>
      </c>
      <c r="Y340" s="34">
        <f t="shared" si="93"/>
        <v>167.28253443857395</v>
      </c>
      <c r="Z340" s="34">
        <f t="shared" si="93"/>
        <v>167.29033767948656</v>
      </c>
      <c r="AA340" s="34">
        <f t="shared" si="93"/>
        <v>167.29814092039919</v>
      </c>
      <c r="AB340" s="34">
        <f t="shared" si="93"/>
        <v>167.3059441613118</v>
      </c>
      <c r="AC340" s="34">
        <f t="shared" si="93"/>
        <v>167.31374740222441</v>
      </c>
      <c r="AD340" s="34">
        <f t="shared" si="93"/>
        <v>167.32155064313704</v>
      </c>
      <c r="AE340" s="34">
        <f t="shared" si="93"/>
        <v>167.32935388404965</v>
      </c>
      <c r="AF340" s="34">
        <f t="shared" si="91"/>
        <v>167.33715712496226</v>
      </c>
      <c r="AG340" s="34">
        <f t="shared" si="91"/>
        <v>167.3449603658749</v>
      </c>
      <c r="AH340" s="34">
        <f t="shared" si="91"/>
        <v>167.35276360678751</v>
      </c>
      <c r="AI340" s="34">
        <f t="shared" si="91"/>
        <v>167.36056684770011</v>
      </c>
      <c r="AJ340" s="34">
        <f t="shared" si="91"/>
        <v>167.36837008861275</v>
      </c>
      <c r="AK340" s="34">
        <f t="shared" si="91"/>
        <v>167.37617332952536</v>
      </c>
      <c r="AL340" s="34">
        <f t="shared" si="91"/>
        <v>167.38397657043797</v>
      </c>
      <c r="AM340" s="34">
        <f t="shared" si="91"/>
        <v>167.3917798113506</v>
      </c>
      <c r="AN340" s="34">
        <f t="shared" si="91"/>
        <v>167.39958305226321</v>
      </c>
      <c r="AO340" s="34">
        <f t="shared" si="91"/>
        <v>167.40738629317582</v>
      </c>
      <c r="AP340" s="34">
        <f t="shared" si="91"/>
        <v>167.41518953408846</v>
      </c>
      <c r="AQ340" s="34">
        <f t="shared" si="91"/>
        <v>167.42299277500106</v>
      </c>
      <c r="AR340" s="34">
        <f t="shared" si="91"/>
        <v>167.43079601591367</v>
      </c>
      <c r="AS340" s="34">
        <f t="shared" si="91"/>
        <v>167.43859925682631</v>
      </c>
      <c r="AT340" s="34">
        <f t="shared" si="90"/>
        <v>167.44640249773892</v>
      </c>
    </row>
    <row r="341" spans="1:46" x14ac:dyDescent="0.75">
      <c r="A341" s="17">
        <f t="shared" si="89"/>
        <v>7</v>
      </c>
      <c r="B341" s="17">
        <f t="shared" ref="B341:B382" si="97">YEAR(D341)</f>
        <v>2044</v>
      </c>
      <c r="C341" s="29">
        <v>31</v>
      </c>
      <c r="D341" s="30">
        <v>52779</v>
      </c>
      <c r="E341" s="41">
        <f t="shared" si="84"/>
        <v>168.1506624325491</v>
      </c>
      <c r="G341" s="32">
        <f t="shared" si="94"/>
        <v>1.4000000000001355E-3</v>
      </c>
      <c r="H341" s="32">
        <f t="shared" si="83"/>
        <v>1.6929965585859623E-2</v>
      </c>
      <c r="I341" s="32"/>
      <c r="J341" s="42">
        <v>1.4E-3</v>
      </c>
      <c r="L341" s="30">
        <f t="shared" si="95"/>
        <v>52688</v>
      </c>
      <c r="M341" s="30">
        <f t="shared" si="96"/>
        <v>52718</v>
      </c>
      <c r="N341" s="33">
        <f t="shared" si="92"/>
        <v>167.44640249773892</v>
      </c>
      <c r="O341" s="33">
        <f t="shared" si="92"/>
        <v>167.68082746123576</v>
      </c>
      <c r="P341" s="34">
        <f t="shared" si="93"/>
        <v>167.44640249773892</v>
      </c>
      <c r="Q341" s="34">
        <f t="shared" si="93"/>
        <v>167.4539645933356</v>
      </c>
      <c r="R341" s="34">
        <f t="shared" si="93"/>
        <v>167.46152668893225</v>
      </c>
      <c r="S341" s="34">
        <f t="shared" si="93"/>
        <v>167.46908878452894</v>
      </c>
      <c r="T341" s="34">
        <f t="shared" si="93"/>
        <v>167.47665088012562</v>
      </c>
      <c r="U341" s="34">
        <f t="shared" si="93"/>
        <v>167.48421297572227</v>
      </c>
      <c r="V341" s="34">
        <f t="shared" si="93"/>
        <v>167.49177507131895</v>
      </c>
      <c r="W341" s="34">
        <f t="shared" si="93"/>
        <v>167.49933716691564</v>
      </c>
      <c r="X341" s="34">
        <f t="shared" si="93"/>
        <v>167.50689926251229</v>
      </c>
      <c r="Y341" s="34">
        <f t="shared" si="93"/>
        <v>167.51446135810897</v>
      </c>
      <c r="Z341" s="34">
        <f t="shared" si="93"/>
        <v>167.52202345370563</v>
      </c>
      <c r="AA341" s="34">
        <f t="shared" si="93"/>
        <v>167.52958554930231</v>
      </c>
      <c r="AB341" s="34">
        <f t="shared" si="93"/>
        <v>167.53714764489899</v>
      </c>
      <c r="AC341" s="34">
        <f t="shared" si="93"/>
        <v>167.54470974049565</v>
      </c>
      <c r="AD341" s="34">
        <f t="shared" si="93"/>
        <v>167.55227183609233</v>
      </c>
      <c r="AE341" s="34">
        <f t="shared" si="93"/>
        <v>167.55983393168901</v>
      </c>
      <c r="AF341" s="34">
        <f t="shared" si="91"/>
        <v>167.56739602728567</v>
      </c>
      <c r="AG341" s="34">
        <f t="shared" si="91"/>
        <v>167.57495812288235</v>
      </c>
      <c r="AH341" s="34">
        <f t="shared" si="91"/>
        <v>167.58252021847903</v>
      </c>
      <c r="AI341" s="34">
        <f t="shared" si="91"/>
        <v>167.59008231407569</v>
      </c>
      <c r="AJ341" s="34">
        <f t="shared" si="91"/>
        <v>167.59764440967237</v>
      </c>
      <c r="AK341" s="34">
        <f t="shared" si="91"/>
        <v>167.60520650526905</v>
      </c>
      <c r="AL341" s="34">
        <f t="shared" si="91"/>
        <v>167.61276860086571</v>
      </c>
      <c r="AM341" s="34">
        <f t="shared" si="91"/>
        <v>167.62033069646239</v>
      </c>
      <c r="AN341" s="34">
        <f t="shared" si="91"/>
        <v>167.62789279205904</v>
      </c>
      <c r="AO341" s="34">
        <f t="shared" si="91"/>
        <v>167.63545488765573</v>
      </c>
      <c r="AP341" s="34">
        <f t="shared" si="91"/>
        <v>167.64301698325241</v>
      </c>
      <c r="AQ341" s="34">
        <f t="shared" si="91"/>
        <v>167.65057907884906</v>
      </c>
      <c r="AR341" s="34">
        <f t="shared" si="91"/>
        <v>167.65814117444575</v>
      </c>
      <c r="AS341" s="34">
        <f t="shared" si="91"/>
        <v>167.66570327004243</v>
      </c>
      <c r="AT341" s="34">
        <f t="shared" si="90"/>
        <v>167.67326536563908</v>
      </c>
    </row>
    <row r="342" spans="1:46" x14ac:dyDescent="0.75">
      <c r="A342" s="17">
        <f t="shared" si="89"/>
        <v>8</v>
      </c>
      <c r="B342" s="17">
        <f t="shared" si="97"/>
        <v>2044</v>
      </c>
      <c r="C342" s="29">
        <v>31</v>
      </c>
      <c r="D342" s="30">
        <v>52810</v>
      </c>
      <c r="E342" s="41">
        <f t="shared" si="84"/>
        <v>168.38607335995468</v>
      </c>
      <c r="G342" s="32">
        <f t="shared" si="94"/>
        <v>1.4000000000000763E-3</v>
      </c>
      <c r="H342" s="32">
        <f t="shared" si="83"/>
        <v>1.6929965585859619E-2</v>
      </c>
      <c r="I342" s="32"/>
      <c r="J342" s="42">
        <v>1.4E-3</v>
      </c>
      <c r="L342" s="30">
        <f t="shared" si="95"/>
        <v>52718</v>
      </c>
      <c r="M342" s="30">
        <f t="shared" si="96"/>
        <v>52749</v>
      </c>
      <c r="N342" s="33">
        <f t="shared" si="92"/>
        <v>167.68082746123576</v>
      </c>
      <c r="O342" s="33">
        <f t="shared" si="92"/>
        <v>167.91558061968152</v>
      </c>
      <c r="P342" s="34">
        <f t="shared" si="93"/>
        <v>167.68082746123576</v>
      </c>
      <c r="Q342" s="34">
        <f t="shared" si="93"/>
        <v>167.68840014376627</v>
      </c>
      <c r="R342" s="34">
        <f t="shared" si="93"/>
        <v>167.69597282629678</v>
      </c>
      <c r="S342" s="34">
        <f t="shared" si="93"/>
        <v>167.70354550882729</v>
      </c>
      <c r="T342" s="34">
        <f t="shared" si="93"/>
        <v>167.7111181913578</v>
      </c>
      <c r="U342" s="34">
        <f t="shared" si="93"/>
        <v>167.71869087388831</v>
      </c>
      <c r="V342" s="34">
        <f t="shared" si="93"/>
        <v>167.72626355641881</v>
      </c>
      <c r="W342" s="34">
        <f t="shared" si="93"/>
        <v>167.73383623894932</v>
      </c>
      <c r="X342" s="34">
        <f t="shared" si="93"/>
        <v>167.74140892147983</v>
      </c>
      <c r="Y342" s="34">
        <f t="shared" si="93"/>
        <v>167.74898160401034</v>
      </c>
      <c r="Z342" s="34">
        <f t="shared" si="93"/>
        <v>167.75655428654085</v>
      </c>
      <c r="AA342" s="34">
        <f t="shared" si="93"/>
        <v>167.76412696907136</v>
      </c>
      <c r="AB342" s="34">
        <f t="shared" si="93"/>
        <v>167.77169965160186</v>
      </c>
      <c r="AC342" s="34">
        <f t="shared" si="93"/>
        <v>167.77927233413237</v>
      </c>
      <c r="AD342" s="34">
        <f t="shared" si="93"/>
        <v>167.78684501666288</v>
      </c>
      <c r="AE342" s="34">
        <f t="shared" si="93"/>
        <v>167.79441769919339</v>
      </c>
      <c r="AF342" s="34">
        <f t="shared" si="91"/>
        <v>167.8019903817239</v>
      </c>
      <c r="AG342" s="34">
        <f t="shared" si="91"/>
        <v>167.80956306425441</v>
      </c>
      <c r="AH342" s="34">
        <f t="shared" si="91"/>
        <v>167.81713574678491</v>
      </c>
      <c r="AI342" s="34">
        <f t="shared" si="91"/>
        <v>167.82470842931542</v>
      </c>
      <c r="AJ342" s="34">
        <f t="shared" si="91"/>
        <v>167.83228111184593</v>
      </c>
      <c r="AK342" s="34">
        <f t="shared" si="91"/>
        <v>167.83985379437644</v>
      </c>
      <c r="AL342" s="34">
        <f t="shared" si="91"/>
        <v>167.84742647690695</v>
      </c>
      <c r="AM342" s="34">
        <f t="shared" si="91"/>
        <v>167.85499915943745</v>
      </c>
      <c r="AN342" s="34">
        <f t="shared" si="91"/>
        <v>167.86257184196796</v>
      </c>
      <c r="AO342" s="34">
        <f t="shared" si="91"/>
        <v>167.87014452449847</v>
      </c>
      <c r="AP342" s="34">
        <f t="shared" si="91"/>
        <v>167.87771720702898</v>
      </c>
      <c r="AQ342" s="34">
        <f t="shared" si="91"/>
        <v>167.88528988955949</v>
      </c>
      <c r="AR342" s="34">
        <f t="shared" si="91"/>
        <v>167.89286257209</v>
      </c>
      <c r="AS342" s="34">
        <f t="shared" si="91"/>
        <v>167.9004352546205</v>
      </c>
      <c r="AT342" s="34">
        <f t="shared" si="90"/>
        <v>167.90800793715101</v>
      </c>
    </row>
    <row r="343" spans="1:46" x14ac:dyDescent="0.75">
      <c r="A343" s="17">
        <f t="shared" si="89"/>
        <v>9</v>
      </c>
      <c r="B343" s="17">
        <f t="shared" si="97"/>
        <v>2044</v>
      </c>
      <c r="C343" s="29">
        <v>30</v>
      </c>
      <c r="D343" s="30">
        <v>52841</v>
      </c>
      <c r="E343" s="41">
        <f t="shared" si="84"/>
        <v>168.62181386265863</v>
      </c>
      <c r="G343" s="32">
        <f t="shared" si="94"/>
        <v>1.4000000000000659E-3</v>
      </c>
      <c r="H343" s="32">
        <f t="shared" si="83"/>
        <v>1.6929965585859574E-2</v>
      </c>
      <c r="I343" s="32"/>
      <c r="J343" s="42">
        <v>1.4E-3</v>
      </c>
      <c r="L343" s="30">
        <f t="shared" si="95"/>
        <v>52749</v>
      </c>
      <c r="M343" s="30">
        <f t="shared" si="96"/>
        <v>52779</v>
      </c>
      <c r="N343" s="33">
        <f t="shared" si="92"/>
        <v>167.91558061968152</v>
      </c>
      <c r="O343" s="33">
        <f t="shared" si="92"/>
        <v>168.1506624325491</v>
      </c>
      <c r="P343" s="34">
        <f t="shared" si="93"/>
        <v>167.91558061968152</v>
      </c>
      <c r="Q343" s="34">
        <f t="shared" si="93"/>
        <v>167.92341668011045</v>
      </c>
      <c r="R343" s="34">
        <f t="shared" si="93"/>
        <v>167.93125274053935</v>
      </c>
      <c r="S343" s="34">
        <f t="shared" si="93"/>
        <v>167.93908880096828</v>
      </c>
      <c r="T343" s="34">
        <f t="shared" si="93"/>
        <v>167.94692486139721</v>
      </c>
      <c r="U343" s="34">
        <f t="shared" si="93"/>
        <v>167.95476092182611</v>
      </c>
      <c r="V343" s="34">
        <f t="shared" si="93"/>
        <v>167.96259698225504</v>
      </c>
      <c r="W343" s="34">
        <f t="shared" si="93"/>
        <v>167.97043304268396</v>
      </c>
      <c r="X343" s="34">
        <f t="shared" si="93"/>
        <v>167.97826910311286</v>
      </c>
      <c r="Y343" s="34">
        <f t="shared" si="93"/>
        <v>167.98610516354179</v>
      </c>
      <c r="Z343" s="34">
        <f t="shared" si="93"/>
        <v>167.99394122397072</v>
      </c>
      <c r="AA343" s="34">
        <f t="shared" si="93"/>
        <v>168.00177728439962</v>
      </c>
      <c r="AB343" s="34">
        <f t="shared" si="93"/>
        <v>168.00961334482855</v>
      </c>
      <c r="AC343" s="34">
        <f t="shared" si="93"/>
        <v>168.01744940525748</v>
      </c>
      <c r="AD343" s="34">
        <f t="shared" si="93"/>
        <v>168.02528546568638</v>
      </c>
      <c r="AE343" s="34">
        <f t="shared" si="93"/>
        <v>168.03312152611531</v>
      </c>
      <c r="AF343" s="34">
        <f t="shared" si="91"/>
        <v>168.04095758654424</v>
      </c>
      <c r="AG343" s="34">
        <f t="shared" si="91"/>
        <v>168.04879364697314</v>
      </c>
      <c r="AH343" s="34">
        <f t="shared" si="91"/>
        <v>168.05662970740207</v>
      </c>
      <c r="AI343" s="34">
        <f t="shared" si="91"/>
        <v>168.064465767831</v>
      </c>
      <c r="AJ343" s="34">
        <f t="shared" si="91"/>
        <v>168.0723018282599</v>
      </c>
      <c r="AK343" s="34">
        <f t="shared" si="91"/>
        <v>168.08013788868882</v>
      </c>
      <c r="AL343" s="34">
        <f t="shared" si="91"/>
        <v>168.08797394911775</v>
      </c>
      <c r="AM343" s="34">
        <f t="shared" si="91"/>
        <v>168.09581000954665</v>
      </c>
      <c r="AN343" s="34">
        <f t="shared" si="91"/>
        <v>168.10364606997558</v>
      </c>
      <c r="AO343" s="34">
        <f t="shared" si="91"/>
        <v>168.11148213040451</v>
      </c>
      <c r="AP343" s="34">
        <f t="shared" si="91"/>
        <v>168.11931819083341</v>
      </c>
      <c r="AQ343" s="34">
        <f t="shared" si="91"/>
        <v>168.12715425126234</v>
      </c>
      <c r="AR343" s="34">
        <f t="shared" si="91"/>
        <v>168.13499031169127</v>
      </c>
      <c r="AS343" s="34">
        <f t="shared" si="91"/>
        <v>168.14282637212017</v>
      </c>
      <c r="AT343" s="34">
        <f t="shared" si="90"/>
        <v>168.1506624325491</v>
      </c>
    </row>
    <row r="344" spans="1:46" x14ac:dyDescent="0.75">
      <c r="A344" s="17">
        <f t="shared" si="89"/>
        <v>10</v>
      </c>
      <c r="B344" s="17">
        <f t="shared" si="97"/>
        <v>2044</v>
      </c>
      <c r="C344" s="29">
        <v>31</v>
      </c>
      <c r="D344" s="30">
        <v>52871</v>
      </c>
      <c r="E344" s="41">
        <f t="shared" si="84"/>
        <v>168.85788440206636</v>
      </c>
      <c r="G344" s="32">
        <f t="shared" si="94"/>
        <v>1.4000000000000722E-3</v>
      </c>
      <c r="H344" s="32">
        <f t="shared" si="83"/>
        <v>1.6929965585859515E-2</v>
      </c>
      <c r="I344" s="32"/>
      <c r="J344" s="42">
        <v>1.4E-3</v>
      </c>
      <c r="L344" s="30">
        <f t="shared" si="95"/>
        <v>52779</v>
      </c>
      <c r="M344" s="30">
        <f t="shared" si="96"/>
        <v>52810</v>
      </c>
      <c r="N344" s="33">
        <f t="shared" si="92"/>
        <v>168.1506624325491</v>
      </c>
      <c r="O344" s="33">
        <f t="shared" si="92"/>
        <v>168.38607335995468</v>
      </c>
      <c r="P344" s="34">
        <f t="shared" si="93"/>
        <v>168.1506624325491</v>
      </c>
      <c r="Q344" s="34">
        <f t="shared" si="93"/>
        <v>168.15825633343314</v>
      </c>
      <c r="R344" s="34">
        <f t="shared" si="93"/>
        <v>168.16585023431719</v>
      </c>
      <c r="S344" s="34">
        <f t="shared" si="93"/>
        <v>168.17344413520124</v>
      </c>
      <c r="T344" s="34">
        <f t="shared" si="93"/>
        <v>168.18103803608531</v>
      </c>
      <c r="U344" s="34">
        <f t="shared" si="93"/>
        <v>168.18863193696936</v>
      </c>
      <c r="V344" s="34">
        <f t="shared" si="93"/>
        <v>168.1962258378534</v>
      </c>
      <c r="W344" s="34">
        <f t="shared" si="93"/>
        <v>168.20381973873745</v>
      </c>
      <c r="X344" s="34">
        <f t="shared" si="93"/>
        <v>168.2114136396215</v>
      </c>
      <c r="Y344" s="34">
        <f t="shared" si="93"/>
        <v>168.21900754050554</v>
      </c>
      <c r="Z344" s="34">
        <f t="shared" si="93"/>
        <v>168.22660144138962</v>
      </c>
      <c r="AA344" s="34">
        <f t="shared" si="93"/>
        <v>168.23419534227367</v>
      </c>
      <c r="AB344" s="34">
        <f t="shared" si="93"/>
        <v>168.24178924315771</v>
      </c>
      <c r="AC344" s="34">
        <f t="shared" si="93"/>
        <v>168.24938314404176</v>
      </c>
      <c r="AD344" s="34">
        <f t="shared" si="93"/>
        <v>168.2569770449258</v>
      </c>
      <c r="AE344" s="34">
        <f t="shared" si="93"/>
        <v>168.26457094580985</v>
      </c>
      <c r="AF344" s="34">
        <f t="shared" si="91"/>
        <v>168.27216484669393</v>
      </c>
      <c r="AG344" s="34">
        <f t="shared" si="91"/>
        <v>168.27975874757797</v>
      </c>
      <c r="AH344" s="34">
        <f t="shared" si="91"/>
        <v>168.28735264846202</v>
      </c>
      <c r="AI344" s="34">
        <f t="shared" si="91"/>
        <v>168.29494654934607</v>
      </c>
      <c r="AJ344" s="34">
        <f t="shared" si="91"/>
        <v>168.30254045023011</v>
      </c>
      <c r="AK344" s="34">
        <f t="shared" si="91"/>
        <v>168.31013435111416</v>
      </c>
      <c r="AL344" s="34">
        <f t="shared" si="91"/>
        <v>168.31772825199823</v>
      </c>
      <c r="AM344" s="34">
        <f t="shared" si="91"/>
        <v>168.32532215288228</v>
      </c>
      <c r="AN344" s="34">
        <f t="shared" si="91"/>
        <v>168.33291605376633</v>
      </c>
      <c r="AO344" s="34">
        <f t="shared" si="91"/>
        <v>168.34050995465037</v>
      </c>
      <c r="AP344" s="34">
        <f t="shared" si="91"/>
        <v>168.34810385553442</v>
      </c>
      <c r="AQ344" s="34">
        <f t="shared" si="91"/>
        <v>168.35569775641846</v>
      </c>
      <c r="AR344" s="34">
        <f t="shared" si="91"/>
        <v>168.36329165730254</v>
      </c>
      <c r="AS344" s="34">
        <f t="shared" si="91"/>
        <v>168.37088555818659</v>
      </c>
      <c r="AT344" s="34">
        <f t="shared" si="90"/>
        <v>168.37847945907063</v>
      </c>
    </row>
    <row r="345" spans="1:46" x14ac:dyDescent="0.75">
      <c r="A345" s="17">
        <f t="shared" si="89"/>
        <v>11</v>
      </c>
      <c r="B345" s="17">
        <f t="shared" si="97"/>
        <v>2044</v>
      </c>
      <c r="C345" s="29">
        <v>30</v>
      </c>
      <c r="D345" s="30">
        <v>52902</v>
      </c>
      <c r="E345" s="41">
        <f t="shared" si="84"/>
        <v>169.09428544022927</v>
      </c>
      <c r="G345" s="32">
        <f t="shared" si="94"/>
        <v>1.4000000000001015E-3</v>
      </c>
      <c r="H345" s="32">
        <f t="shared" si="83"/>
        <v>1.6929965585859588E-2</v>
      </c>
      <c r="I345" s="32"/>
      <c r="J345" s="42">
        <v>1.4E-3</v>
      </c>
      <c r="L345" s="30">
        <f t="shared" si="95"/>
        <v>52810</v>
      </c>
      <c r="M345" s="30">
        <f t="shared" si="96"/>
        <v>52841</v>
      </c>
      <c r="N345" s="33">
        <f t="shared" si="92"/>
        <v>168.38607335995468</v>
      </c>
      <c r="O345" s="33">
        <f t="shared" si="92"/>
        <v>168.62181386265863</v>
      </c>
      <c r="P345" s="34">
        <f t="shared" si="93"/>
        <v>168.38607335995468</v>
      </c>
      <c r="Q345" s="34">
        <f t="shared" si="93"/>
        <v>168.39393137671146</v>
      </c>
      <c r="R345" s="34">
        <f t="shared" si="93"/>
        <v>168.40178939346828</v>
      </c>
      <c r="S345" s="34">
        <f t="shared" si="93"/>
        <v>168.40964741022506</v>
      </c>
      <c r="T345" s="34">
        <f t="shared" si="93"/>
        <v>168.41750542698188</v>
      </c>
      <c r="U345" s="34">
        <f t="shared" si="93"/>
        <v>168.42536344373866</v>
      </c>
      <c r="V345" s="34">
        <f t="shared" si="93"/>
        <v>168.43322146049547</v>
      </c>
      <c r="W345" s="34">
        <f t="shared" si="93"/>
        <v>168.44107947725226</v>
      </c>
      <c r="X345" s="34">
        <f t="shared" si="93"/>
        <v>168.44893749400907</v>
      </c>
      <c r="Y345" s="34">
        <f t="shared" si="93"/>
        <v>168.45679551076586</v>
      </c>
      <c r="Z345" s="34">
        <f t="shared" si="93"/>
        <v>168.46465352752267</v>
      </c>
      <c r="AA345" s="34">
        <f t="shared" si="93"/>
        <v>168.47251154427946</v>
      </c>
      <c r="AB345" s="34">
        <f t="shared" si="93"/>
        <v>168.48036956103627</v>
      </c>
      <c r="AC345" s="34">
        <f t="shared" si="93"/>
        <v>168.48822757779305</v>
      </c>
      <c r="AD345" s="34">
        <f t="shared" si="93"/>
        <v>168.49608559454987</v>
      </c>
      <c r="AE345" s="34">
        <f t="shared" si="93"/>
        <v>168.50394361130665</v>
      </c>
      <c r="AF345" s="34">
        <f t="shared" si="91"/>
        <v>168.51180162806344</v>
      </c>
      <c r="AG345" s="34">
        <f t="shared" si="91"/>
        <v>168.51965964482025</v>
      </c>
      <c r="AH345" s="34">
        <f t="shared" si="91"/>
        <v>168.52751766157704</v>
      </c>
      <c r="AI345" s="34">
        <f t="shared" si="91"/>
        <v>168.53537567833385</v>
      </c>
      <c r="AJ345" s="34">
        <f t="shared" si="91"/>
        <v>168.54323369509063</v>
      </c>
      <c r="AK345" s="34">
        <f t="shared" si="91"/>
        <v>168.55109171184745</v>
      </c>
      <c r="AL345" s="34">
        <f t="shared" si="91"/>
        <v>168.55894972860423</v>
      </c>
      <c r="AM345" s="34">
        <f t="shared" si="91"/>
        <v>168.56680774536105</v>
      </c>
      <c r="AN345" s="34">
        <f t="shared" si="91"/>
        <v>168.57466576211783</v>
      </c>
      <c r="AO345" s="34">
        <f t="shared" si="91"/>
        <v>168.58252377887464</v>
      </c>
      <c r="AP345" s="34">
        <f t="shared" si="91"/>
        <v>168.59038179563143</v>
      </c>
      <c r="AQ345" s="34">
        <f t="shared" si="91"/>
        <v>168.59823981238824</v>
      </c>
      <c r="AR345" s="34">
        <f t="shared" si="91"/>
        <v>168.60609782914503</v>
      </c>
      <c r="AS345" s="34">
        <f t="shared" si="91"/>
        <v>168.61395584590184</v>
      </c>
      <c r="AT345" s="34">
        <f t="shared" si="91"/>
        <v>168.62181386265863</v>
      </c>
    </row>
    <row r="346" spans="1:46" x14ac:dyDescent="0.75">
      <c r="A346" s="17">
        <f t="shared" si="89"/>
        <v>12</v>
      </c>
      <c r="B346" s="17">
        <f t="shared" si="97"/>
        <v>2044</v>
      </c>
      <c r="C346" s="29">
        <v>31</v>
      </c>
      <c r="D346" s="30">
        <v>52932</v>
      </c>
      <c r="E346" s="41">
        <f t="shared" si="84"/>
        <v>169.3310174398456</v>
      </c>
      <c r="G346" s="32">
        <f t="shared" si="94"/>
        <v>1.4000000000000217E-3</v>
      </c>
      <c r="H346" s="32">
        <f t="shared" si="83"/>
        <v>1.6929965585859606E-2</v>
      </c>
      <c r="I346" s="32">
        <f>AVERAGE(H335:H346)</f>
        <v>1.6929965585859526E-2</v>
      </c>
      <c r="J346" s="42">
        <v>1.4E-3</v>
      </c>
      <c r="L346" s="30">
        <f t="shared" si="95"/>
        <v>52841</v>
      </c>
      <c r="M346" s="30">
        <f t="shared" si="96"/>
        <v>52871</v>
      </c>
      <c r="N346" s="33">
        <f t="shared" si="92"/>
        <v>168.62181386265863</v>
      </c>
      <c r="O346" s="33">
        <f t="shared" si="92"/>
        <v>168.85788440206636</v>
      </c>
      <c r="P346" s="34">
        <f t="shared" si="93"/>
        <v>168.62181386265863</v>
      </c>
      <c r="Q346" s="34">
        <f t="shared" si="93"/>
        <v>168.6294290413492</v>
      </c>
      <c r="R346" s="34">
        <f t="shared" si="93"/>
        <v>168.63704422003977</v>
      </c>
      <c r="S346" s="34">
        <f t="shared" si="93"/>
        <v>168.64465939873034</v>
      </c>
      <c r="T346" s="34">
        <f t="shared" si="93"/>
        <v>168.65227457742091</v>
      </c>
      <c r="U346" s="34">
        <f t="shared" si="93"/>
        <v>168.65988975611148</v>
      </c>
      <c r="V346" s="34">
        <f t="shared" si="93"/>
        <v>168.66750493480205</v>
      </c>
      <c r="W346" s="34">
        <f t="shared" si="93"/>
        <v>168.67512011349262</v>
      </c>
      <c r="X346" s="34">
        <f t="shared" si="93"/>
        <v>168.6827352921832</v>
      </c>
      <c r="Y346" s="34">
        <f t="shared" si="93"/>
        <v>168.69035047087377</v>
      </c>
      <c r="Z346" s="34">
        <f t="shared" si="93"/>
        <v>168.69796564956434</v>
      </c>
      <c r="AA346" s="34">
        <f t="shared" si="93"/>
        <v>168.70558082825491</v>
      </c>
      <c r="AB346" s="34">
        <f t="shared" si="93"/>
        <v>168.71319600694548</v>
      </c>
      <c r="AC346" s="34">
        <f t="shared" si="93"/>
        <v>168.72081118563605</v>
      </c>
      <c r="AD346" s="34">
        <f t="shared" si="93"/>
        <v>168.72842636432662</v>
      </c>
      <c r="AE346" s="34">
        <f t="shared" ref="AE346:AT361" si="98">$N346+($O346-$N346)/$C346*(AE$7-1)</f>
        <v>168.73604154301719</v>
      </c>
      <c r="AF346" s="34">
        <f t="shared" si="98"/>
        <v>168.74365672170779</v>
      </c>
      <c r="AG346" s="34">
        <f t="shared" si="98"/>
        <v>168.75127190039836</v>
      </c>
      <c r="AH346" s="34">
        <f t="shared" si="98"/>
        <v>168.75888707908894</v>
      </c>
      <c r="AI346" s="34">
        <f t="shared" si="98"/>
        <v>168.76650225777951</v>
      </c>
      <c r="AJ346" s="34">
        <f t="shared" si="98"/>
        <v>168.77411743647008</v>
      </c>
      <c r="AK346" s="34">
        <f t="shared" si="98"/>
        <v>168.78173261516065</v>
      </c>
      <c r="AL346" s="34">
        <f t="shared" si="98"/>
        <v>168.78934779385122</v>
      </c>
      <c r="AM346" s="34">
        <f t="shared" si="98"/>
        <v>168.79696297254179</v>
      </c>
      <c r="AN346" s="34">
        <f t="shared" si="98"/>
        <v>168.80457815123236</v>
      </c>
      <c r="AO346" s="34">
        <f t="shared" si="98"/>
        <v>168.81219332992293</v>
      </c>
      <c r="AP346" s="34">
        <f t="shared" si="98"/>
        <v>168.81980850861351</v>
      </c>
      <c r="AQ346" s="34">
        <f t="shared" si="98"/>
        <v>168.82742368730408</v>
      </c>
      <c r="AR346" s="34">
        <f t="shared" si="98"/>
        <v>168.83503886599465</v>
      </c>
      <c r="AS346" s="34">
        <f t="shared" si="98"/>
        <v>168.84265404468522</v>
      </c>
      <c r="AT346" s="34">
        <f t="shared" si="98"/>
        <v>168.85026922337579</v>
      </c>
    </row>
    <row r="347" spans="1:46" x14ac:dyDescent="0.75">
      <c r="A347" s="17">
        <f t="shared" si="89"/>
        <v>1</v>
      </c>
      <c r="B347" s="23">
        <f t="shared" si="97"/>
        <v>2045</v>
      </c>
      <c r="C347" s="24">
        <v>31</v>
      </c>
      <c r="D347" s="30">
        <v>52963</v>
      </c>
      <c r="E347" s="27">
        <f t="shared" si="84"/>
        <v>169.56808086426139</v>
      </c>
      <c r="G347" s="35">
        <f t="shared" si="94"/>
        <v>1.4000000000000605E-3</v>
      </c>
      <c r="H347" s="35">
        <f t="shared" si="83"/>
        <v>1.6929965585859644E-2</v>
      </c>
      <c r="I347" s="35"/>
      <c r="J347" s="42">
        <v>1.4E-3</v>
      </c>
      <c r="L347" s="25">
        <f t="shared" si="95"/>
        <v>52871</v>
      </c>
      <c r="M347" s="25">
        <f t="shared" si="96"/>
        <v>52902</v>
      </c>
      <c r="N347" s="27">
        <f t="shared" si="92"/>
        <v>168.85788440206636</v>
      </c>
      <c r="O347" s="27">
        <f t="shared" si="92"/>
        <v>169.09428544022927</v>
      </c>
      <c r="P347" s="28">
        <f t="shared" ref="P347:AE362" si="99">$N347+($O347-$N347)/$C347*(P$7-1)</f>
        <v>168.85788440206636</v>
      </c>
      <c r="Q347" s="28">
        <f t="shared" si="99"/>
        <v>168.8655102420071</v>
      </c>
      <c r="R347" s="28">
        <f t="shared" si="99"/>
        <v>168.87313608194785</v>
      </c>
      <c r="S347" s="28">
        <f t="shared" si="99"/>
        <v>168.88076192188859</v>
      </c>
      <c r="T347" s="28">
        <f t="shared" si="99"/>
        <v>168.88838776182931</v>
      </c>
      <c r="U347" s="28">
        <f t="shared" si="99"/>
        <v>168.89601360177005</v>
      </c>
      <c r="V347" s="28">
        <f t="shared" si="99"/>
        <v>168.90363944171079</v>
      </c>
      <c r="W347" s="28">
        <f t="shared" si="99"/>
        <v>168.91126528165154</v>
      </c>
      <c r="X347" s="28">
        <f t="shared" si="99"/>
        <v>168.91889112159228</v>
      </c>
      <c r="Y347" s="28">
        <f t="shared" si="99"/>
        <v>168.92651696153303</v>
      </c>
      <c r="Z347" s="28">
        <f t="shared" si="99"/>
        <v>168.93414280147374</v>
      </c>
      <c r="AA347" s="28">
        <f t="shared" si="99"/>
        <v>168.94176864141448</v>
      </c>
      <c r="AB347" s="28">
        <f t="shared" si="99"/>
        <v>168.94939448135523</v>
      </c>
      <c r="AC347" s="28">
        <f t="shared" si="99"/>
        <v>168.95702032129597</v>
      </c>
      <c r="AD347" s="28">
        <f t="shared" si="99"/>
        <v>168.96464616123671</v>
      </c>
      <c r="AE347" s="28">
        <f t="shared" si="98"/>
        <v>168.97227200117746</v>
      </c>
      <c r="AF347" s="28">
        <f t="shared" si="98"/>
        <v>168.97989784111817</v>
      </c>
      <c r="AG347" s="28">
        <f t="shared" si="98"/>
        <v>168.98752368105892</v>
      </c>
      <c r="AH347" s="28">
        <f t="shared" si="98"/>
        <v>168.99514952099966</v>
      </c>
      <c r="AI347" s="28">
        <f t="shared" si="98"/>
        <v>169.0027753609404</v>
      </c>
      <c r="AJ347" s="28">
        <f t="shared" si="98"/>
        <v>169.01040120088115</v>
      </c>
      <c r="AK347" s="28">
        <f t="shared" si="98"/>
        <v>169.01802704082189</v>
      </c>
      <c r="AL347" s="28">
        <f t="shared" si="98"/>
        <v>169.02565288076261</v>
      </c>
      <c r="AM347" s="28">
        <f t="shared" si="98"/>
        <v>169.03327872070335</v>
      </c>
      <c r="AN347" s="28">
        <f t="shared" si="98"/>
        <v>169.04090456064409</v>
      </c>
      <c r="AO347" s="28">
        <f t="shared" si="98"/>
        <v>169.04853040058484</v>
      </c>
      <c r="AP347" s="28">
        <f t="shared" si="98"/>
        <v>169.05615624052558</v>
      </c>
      <c r="AQ347" s="28">
        <f t="shared" si="98"/>
        <v>169.06378208046632</v>
      </c>
      <c r="AR347" s="28">
        <f t="shared" si="98"/>
        <v>169.07140792040704</v>
      </c>
      <c r="AS347" s="28">
        <f t="shared" si="98"/>
        <v>169.07903376034778</v>
      </c>
      <c r="AT347" s="28">
        <f t="shared" si="98"/>
        <v>169.08665960028853</v>
      </c>
    </row>
    <row r="348" spans="1:46" x14ac:dyDescent="0.75">
      <c r="A348" s="17">
        <f t="shared" si="89"/>
        <v>2</v>
      </c>
      <c r="B348" s="17">
        <f t="shared" si="97"/>
        <v>2045</v>
      </c>
      <c r="C348" s="29">
        <v>28</v>
      </c>
      <c r="D348" s="30">
        <v>52994</v>
      </c>
      <c r="E348" s="41">
        <f t="shared" si="84"/>
        <v>169.80547617747138</v>
      </c>
      <c r="G348" s="32">
        <f t="shared" si="94"/>
        <v>1.4000000000001247E-3</v>
      </c>
      <c r="H348" s="32">
        <f t="shared" si="83"/>
        <v>1.6929965585859623E-2</v>
      </c>
      <c r="I348" s="32"/>
      <c r="J348" s="42">
        <v>1.4E-3</v>
      </c>
      <c r="L348" s="30">
        <f t="shared" si="95"/>
        <v>52902</v>
      </c>
      <c r="M348" s="30">
        <f t="shared" si="96"/>
        <v>52932</v>
      </c>
      <c r="N348" s="33">
        <f t="shared" si="92"/>
        <v>169.09428544022927</v>
      </c>
      <c r="O348" s="33">
        <f t="shared" si="92"/>
        <v>169.3310174398456</v>
      </c>
      <c r="P348" s="34">
        <f t="shared" si="99"/>
        <v>169.09428544022927</v>
      </c>
      <c r="Q348" s="34">
        <f t="shared" si="99"/>
        <v>169.10274015450128</v>
      </c>
      <c r="R348" s="34">
        <f t="shared" si="99"/>
        <v>169.11119486877328</v>
      </c>
      <c r="S348" s="34">
        <f t="shared" si="99"/>
        <v>169.11964958304532</v>
      </c>
      <c r="T348" s="34">
        <f t="shared" si="99"/>
        <v>169.12810429731732</v>
      </c>
      <c r="U348" s="34">
        <f t="shared" si="99"/>
        <v>169.13655901158933</v>
      </c>
      <c r="V348" s="34">
        <f t="shared" si="99"/>
        <v>169.14501372586133</v>
      </c>
      <c r="W348" s="34">
        <f t="shared" si="99"/>
        <v>169.15346844013334</v>
      </c>
      <c r="X348" s="34">
        <f t="shared" si="99"/>
        <v>169.16192315440537</v>
      </c>
      <c r="Y348" s="34">
        <f t="shared" si="99"/>
        <v>169.17037786867738</v>
      </c>
      <c r="Z348" s="34">
        <f t="shared" si="99"/>
        <v>169.17883258294938</v>
      </c>
      <c r="AA348" s="34">
        <f t="shared" si="99"/>
        <v>169.18728729722139</v>
      </c>
      <c r="AB348" s="34">
        <f t="shared" si="99"/>
        <v>169.19574201149342</v>
      </c>
      <c r="AC348" s="34">
        <f t="shared" si="99"/>
        <v>169.20419672576543</v>
      </c>
      <c r="AD348" s="34">
        <f t="shared" si="99"/>
        <v>169.21265144003743</v>
      </c>
      <c r="AE348" s="34">
        <f t="shared" si="99"/>
        <v>169.22110615430944</v>
      </c>
      <c r="AF348" s="34">
        <f t="shared" si="98"/>
        <v>169.22956086858144</v>
      </c>
      <c r="AG348" s="34">
        <f t="shared" si="98"/>
        <v>169.23801558285348</v>
      </c>
      <c r="AH348" s="34">
        <f t="shared" si="98"/>
        <v>169.24647029712548</v>
      </c>
      <c r="AI348" s="34">
        <f t="shared" si="98"/>
        <v>169.25492501139749</v>
      </c>
      <c r="AJ348" s="34">
        <f t="shared" si="98"/>
        <v>169.26337972566949</v>
      </c>
      <c r="AK348" s="34">
        <f t="shared" si="98"/>
        <v>169.27183443994153</v>
      </c>
      <c r="AL348" s="34">
        <f t="shared" si="98"/>
        <v>169.28028915421353</v>
      </c>
      <c r="AM348" s="34">
        <f t="shared" si="98"/>
        <v>169.28874386848554</v>
      </c>
      <c r="AN348" s="34">
        <f t="shared" si="98"/>
        <v>169.29719858275755</v>
      </c>
      <c r="AO348" s="34">
        <f t="shared" si="98"/>
        <v>169.30565329702955</v>
      </c>
      <c r="AP348" s="34">
        <f t="shared" si="98"/>
        <v>169.31410801130158</v>
      </c>
      <c r="AQ348" s="34">
        <f t="shared" si="98"/>
        <v>169.32256272557359</v>
      </c>
      <c r="AR348" s="34">
        <f t="shared" si="98"/>
        <v>169.3310174398456</v>
      </c>
      <c r="AS348" s="34">
        <f t="shared" si="98"/>
        <v>169.3394721541176</v>
      </c>
      <c r="AT348" s="34">
        <f t="shared" si="98"/>
        <v>169.34792686838961</v>
      </c>
    </row>
    <row r="349" spans="1:46" x14ac:dyDescent="0.75">
      <c r="A349" s="17">
        <f t="shared" si="89"/>
        <v>3</v>
      </c>
      <c r="B349" s="17">
        <f t="shared" si="97"/>
        <v>2045</v>
      </c>
      <c r="C349" s="29">
        <v>31</v>
      </c>
      <c r="D349" s="30">
        <v>53022</v>
      </c>
      <c r="E349" s="41">
        <f t="shared" si="84"/>
        <v>170.04320384411986</v>
      </c>
      <c r="G349" s="32">
        <f t="shared" si="94"/>
        <v>1.4000000000001286E-3</v>
      </c>
      <c r="H349" s="32">
        <f t="shared" si="83"/>
        <v>1.692996558585971E-2</v>
      </c>
      <c r="I349" s="32"/>
      <c r="J349" s="42">
        <v>1.4E-3</v>
      </c>
      <c r="L349" s="30">
        <f t="shared" si="95"/>
        <v>52932</v>
      </c>
      <c r="M349" s="30">
        <f t="shared" si="96"/>
        <v>52963</v>
      </c>
      <c r="N349" s="33">
        <f t="shared" si="92"/>
        <v>169.3310174398456</v>
      </c>
      <c r="O349" s="33">
        <f t="shared" si="92"/>
        <v>169.56808086426139</v>
      </c>
      <c r="P349" s="34">
        <f t="shared" si="99"/>
        <v>169.3310174398456</v>
      </c>
      <c r="Q349" s="34">
        <f t="shared" si="99"/>
        <v>169.33866464708481</v>
      </c>
      <c r="R349" s="34">
        <f t="shared" si="99"/>
        <v>169.34631185432403</v>
      </c>
      <c r="S349" s="34">
        <f t="shared" si="99"/>
        <v>169.35395906156324</v>
      </c>
      <c r="T349" s="34">
        <f t="shared" si="99"/>
        <v>169.36160626880246</v>
      </c>
      <c r="U349" s="34">
        <f t="shared" si="99"/>
        <v>169.36925347604168</v>
      </c>
      <c r="V349" s="34">
        <f t="shared" si="99"/>
        <v>169.37690068328092</v>
      </c>
      <c r="W349" s="34">
        <f t="shared" si="99"/>
        <v>169.38454789052014</v>
      </c>
      <c r="X349" s="34">
        <f t="shared" si="99"/>
        <v>169.39219509775936</v>
      </c>
      <c r="Y349" s="34">
        <f t="shared" si="99"/>
        <v>169.39984230499857</v>
      </c>
      <c r="Z349" s="34">
        <f t="shared" si="99"/>
        <v>169.40748951223779</v>
      </c>
      <c r="AA349" s="34">
        <f t="shared" si="99"/>
        <v>169.415136719477</v>
      </c>
      <c r="AB349" s="34">
        <f t="shared" si="99"/>
        <v>169.42278392671622</v>
      </c>
      <c r="AC349" s="34">
        <f t="shared" si="99"/>
        <v>169.43043113395544</v>
      </c>
      <c r="AD349" s="34">
        <f t="shared" si="99"/>
        <v>169.43807834119465</v>
      </c>
      <c r="AE349" s="34">
        <f t="shared" si="99"/>
        <v>169.44572554843387</v>
      </c>
      <c r="AF349" s="34">
        <f t="shared" si="98"/>
        <v>169.45337275567312</v>
      </c>
      <c r="AG349" s="34">
        <f t="shared" si="98"/>
        <v>169.46101996291233</v>
      </c>
      <c r="AH349" s="34">
        <f t="shared" si="98"/>
        <v>169.46866717015155</v>
      </c>
      <c r="AI349" s="34">
        <f t="shared" si="98"/>
        <v>169.47631437739076</v>
      </c>
      <c r="AJ349" s="34">
        <f t="shared" si="98"/>
        <v>169.48396158462998</v>
      </c>
      <c r="AK349" s="34">
        <f t="shared" si="98"/>
        <v>169.4916087918692</v>
      </c>
      <c r="AL349" s="34">
        <f t="shared" si="98"/>
        <v>169.49925599910841</v>
      </c>
      <c r="AM349" s="34">
        <f t="shared" si="98"/>
        <v>169.50690320634763</v>
      </c>
      <c r="AN349" s="34">
        <f t="shared" si="98"/>
        <v>169.51455041358685</v>
      </c>
      <c r="AO349" s="34">
        <f t="shared" si="98"/>
        <v>169.52219762082606</v>
      </c>
      <c r="AP349" s="34">
        <f t="shared" si="98"/>
        <v>169.52984482806531</v>
      </c>
      <c r="AQ349" s="34">
        <f t="shared" si="98"/>
        <v>169.53749203530452</v>
      </c>
      <c r="AR349" s="34">
        <f t="shared" si="98"/>
        <v>169.54513924254374</v>
      </c>
      <c r="AS349" s="34">
        <f t="shared" si="98"/>
        <v>169.55278644978296</v>
      </c>
      <c r="AT349" s="34">
        <f t="shared" si="98"/>
        <v>169.56043365702217</v>
      </c>
    </row>
    <row r="350" spans="1:46" x14ac:dyDescent="0.75">
      <c r="A350" s="17">
        <f t="shared" si="89"/>
        <v>4</v>
      </c>
      <c r="B350" s="17">
        <f t="shared" si="97"/>
        <v>2045</v>
      </c>
      <c r="C350" s="29">
        <v>30</v>
      </c>
      <c r="D350" s="30">
        <v>53053</v>
      </c>
      <c r="E350" s="41">
        <f t="shared" si="84"/>
        <v>170.28126432950162</v>
      </c>
      <c r="G350" s="32">
        <f t="shared" si="94"/>
        <v>1.3999999999999885E-3</v>
      </c>
      <c r="H350" s="32">
        <f t="shared" si="83"/>
        <v>1.6929965585859564E-2</v>
      </c>
      <c r="I350" s="32"/>
      <c r="J350" s="42">
        <v>1.4E-3</v>
      </c>
      <c r="L350" s="30">
        <f t="shared" si="95"/>
        <v>52963</v>
      </c>
      <c r="M350" s="30">
        <f t="shared" si="96"/>
        <v>52994</v>
      </c>
      <c r="N350" s="33">
        <f t="shared" si="92"/>
        <v>169.56808086426139</v>
      </c>
      <c r="O350" s="33">
        <f t="shared" si="92"/>
        <v>169.80547617747138</v>
      </c>
      <c r="P350" s="34">
        <f t="shared" si="99"/>
        <v>169.56808086426139</v>
      </c>
      <c r="Q350" s="34">
        <f t="shared" si="99"/>
        <v>169.5759940413684</v>
      </c>
      <c r="R350" s="34">
        <f t="shared" si="99"/>
        <v>169.58390721847539</v>
      </c>
      <c r="S350" s="34">
        <f t="shared" si="99"/>
        <v>169.59182039558237</v>
      </c>
      <c r="T350" s="34">
        <f t="shared" si="99"/>
        <v>169.59973357268939</v>
      </c>
      <c r="U350" s="34">
        <f t="shared" si="99"/>
        <v>169.6076467497964</v>
      </c>
      <c r="V350" s="34">
        <f t="shared" si="99"/>
        <v>169.61555992690339</v>
      </c>
      <c r="W350" s="34">
        <f t="shared" si="99"/>
        <v>169.62347310401037</v>
      </c>
      <c r="X350" s="34">
        <f t="shared" si="99"/>
        <v>169.63138628111739</v>
      </c>
      <c r="Y350" s="34">
        <f t="shared" si="99"/>
        <v>169.6392994582244</v>
      </c>
      <c r="Z350" s="34">
        <f t="shared" si="99"/>
        <v>169.64721263533139</v>
      </c>
      <c r="AA350" s="34">
        <f t="shared" si="99"/>
        <v>169.65512581243837</v>
      </c>
      <c r="AB350" s="34">
        <f t="shared" si="99"/>
        <v>169.66303898954538</v>
      </c>
      <c r="AC350" s="34">
        <f t="shared" si="99"/>
        <v>169.6709521666524</v>
      </c>
      <c r="AD350" s="34">
        <f t="shared" si="99"/>
        <v>169.67886534375938</v>
      </c>
      <c r="AE350" s="34">
        <f t="shared" si="99"/>
        <v>169.68677852086637</v>
      </c>
      <c r="AF350" s="34">
        <f t="shared" si="98"/>
        <v>169.69469169797338</v>
      </c>
      <c r="AG350" s="34">
        <f t="shared" si="98"/>
        <v>169.7026048750804</v>
      </c>
      <c r="AH350" s="34">
        <f t="shared" si="98"/>
        <v>169.71051805218738</v>
      </c>
      <c r="AI350" s="34">
        <f t="shared" si="98"/>
        <v>169.71843122929437</v>
      </c>
      <c r="AJ350" s="34">
        <f t="shared" si="98"/>
        <v>169.72634440640138</v>
      </c>
      <c r="AK350" s="34">
        <f t="shared" si="98"/>
        <v>169.73425758350839</v>
      </c>
      <c r="AL350" s="34">
        <f t="shared" si="98"/>
        <v>169.74217076061538</v>
      </c>
      <c r="AM350" s="34">
        <f t="shared" si="98"/>
        <v>169.75008393772237</v>
      </c>
      <c r="AN350" s="34">
        <f t="shared" si="98"/>
        <v>169.75799711482938</v>
      </c>
      <c r="AO350" s="34">
        <f t="shared" si="98"/>
        <v>169.76591029193639</v>
      </c>
      <c r="AP350" s="34">
        <f t="shared" si="98"/>
        <v>169.77382346904338</v>
      </c>
      <c r="AQ350" s="34">
        <f t="shared" si="98"/>
        <v>169.78173664615036</v>
      </c>
      <c r="AR350" s="34">
        <f t="shared" si="98"/>
        <v>169.78964982325738</v>
      </c>
      <c r="AS350" s="34">
        <f t="shared" si="98"/>
        <v>169.79756300036439</v>
      </c>
      <c r="AT350" s="34">
        <f t="shared" si="98"/>
        <v>169.80547617747138</v>
      </c>
    </row>
    <row r="351" spans="1:46" x14ac:dyDescent="0.75">
      <c r="A351" s="17">
        <f t="shared" si="89"/>
        <v>5</v>
      </c>
      <c r="B351" s="17">
        <f t="shared" si="97"/>
        <v>2045</v>
      </c>
      <c r="C351" s="29">
        <v>31</v>
      </c>
      <c r="D351" s="30">
        <v>53083</v>
      </c>
      <c r="E351" s="41">
        <f t="shared" si="84"/>
        <v>170.51965809956295</v>
      </c>
      <c r="G351" s="32">
        <f t="shared" si="94"/>
        <v>1.4000000000001138E-3</v>
      </c>
      <c r="H351" s="32">
        <f t="shared" si="83"/>
        <v>1.6929965585859588E-2</v>
      </c>
      <c r="I351" s="32"/>
      <c r="J351" s="42">
        <v>1.4E-3</v>
      </c>
      <c r="L351" s="30">
        <f t="shared" si="95"/>
        <v>52994</v>
      </c>
      <c r="M351" s="30">
        <f t="shared" si="96"/>
        <v>53022</v>
      </c>
      <c r="N351" s="33">
        <f t="shared" si="92"/>
        <v>169.80547617747138</v>
      </c>
      <c r="O351" s="33">
        <f t="shared" si="92"/>
        <v>170.04320384411986</v>
      </c>
      <c r="P351" s="34">
        <f t="shared" si="99"/>
        <v>169.80547617747138</v>
      </c>
      <c r="Q351" s="34">
        <f t="shared" si="99"/>
        <v>169.8131448118794</v>
      </c>
      <c r="R351" s="34">
        <f t="shared" si="99"/>
        <v>169.82081344628742</v>
      </c>
      <c r="S351" s="34">
        <f t="shared" si="99"/>
        <v>169.82848208069544</v>
      </c>
      <c r="T351" s="34">
        <f t="shared" si="99"/>
        <v>169.83615071510343</v>
      </c>
      <c r="U351" s="34">
        <f t="shared" si="99"/>
        <v>169.84381934951145</v>
      </c>
      <c r="V351" s="34">
        <f t="shared" si="99"/>
        <v>169.85148798391947</v>
      </c>
      <c r="W351" s="34">
        <f t="shared" si="99"/>
        <v>169.85915661832749</v>
      </c>
      <c r="X351" s="34">
        <f t="shared" si="99"/>
        <v>169.86682525273551</v>
      </c>
      <c r="Y351" s="34">
        <f t="shared" si="99"/>
        <v>169.87449388714353</v>
      </c>
      <c r="Z351" s="34">
        <f t="shared" si="99"/>
        <v>169.88216252155152</v>
      </c>
      <c r="AA351" s="34">
        <f t="shared" si="99"/>
        <v>169.88983115595954</v>
      </c>
      <c r="AB351" s="34">
        <f t="shared" si="99"/>
        <v>169.89749979036756</v>
      </c>
      <c r="AC351" s="34">
        <f t="shared" si="99"/>
        <v>169.90516842477558</v>
      </c>
      <c r="AD351" s="34">
        <f t="shared" si="99"/>
        <v>169.9128370591836</v>
      </c>
      <c r="AE351" s="34">
        <f t="shared" si="99"/>
        <v>169.92050569359162</v>
      </c>
      <c r="AF351" s="34">
        <f t="shared" si="98"/>
        <v>169.92817432799961</v>
      </c>
      <c r="AG351" s="34">
        <f t="shared" si="98"/>
        <v>169.93584296240763</v>
      </c>
      <c r="AH351" s="34">
        <f t="shared" si="98"/>
        <v>169.94351159681565</v>
      </c>
      <c r="AI351" s="34">
        <f t="shared" si="98"/>
        <v>169.95118023122367</v>
      </c>
      <c r="AJ351" s="34">
        <f t="shared" si="98"/>
        <v>169.95884886563169</v>
      </c>
      <c r="AK351" s="34">
        <f t="shared" si="98"/>
        <v>169.96651750003971</v>
      </c>
      <c r="AL351" s="34">
        <f t="shared" si="98"/>
        <v>169.97418613444771</v>
      </c>
      <c r="AM351" s="34">
        <f t="shared" si="98"/>
        <v>169.98185476885573</v>
      </c>
      <c r="AN351" s="34">
        <f t="shared" si="98"/>
        <v>169.98952340326375</v>
      </c>
      <c r="AO351" s="34">
        <f t="shared" si="98"/>
        <v>169.99719203767177</v>
      </c>
      <c r="AP351" s="34">
        <f t="shared" si="98"/>
        <v>170.00486067207979</v>
      </c>
      <c r="AQ351" s="34">
        <f t="shared" si="98"/>
        <v>170.01252930648781</v>
      </c>
      <c r="AR351" s="34">
        <f t="shared" si="98"/>
        <v>170.0201979408958</v>
      </c>
      <c r="AS351" s="34">
        <f t="shared" si="98"/>
        <v>170.02786657530382</v>
      </c>
      <c r="AT351" s="34">
        <f t="shared" si="98"/>
        <v>170.03553520971184</v>
      </c>
    </row>
    <row r="352" spans="1:46" x14ac:dyDescent="0.75">
      <c r="A352" s="17">
        <f t="shared" si="89"/>
        <v>6</v>
      </c>
      <c r="B352" s="17">
        <f t="shared" si="97"/>
        <v>2045</v>
      </c>
      <c r="C352" s="29">
        <v>30</v>
      </c>
      <c r="D352" s="30">
        <v>53114</v>
      </c>
      <c r="E352" s="41">
        <f t="shared" si="84"/>
        <v>170.75838562090235</v>
      </c>
      <c r="G352" s="32">
        <f t="shared" si="94"/>
        <v>1.4000000000000644E-3</v>
      </c>
      <c r="H352" s="32">
        <f t="shared" si="83"/>
        <v>1.6929965585859501E-2</v>
      </c>
      <c r="I352" s="32"/>
      <c r="J352" s="42">
        <v>1.4E-3</v>
      </c>
      <c r="L352" s="30">
        <f t="shared" si="95"/>
        <v>53022</v>
      </c>
      <c r="M352" s="30">
        <f t="shared" si="96"/>
        <v>53053</v>
      </c>
      <c r="N352" s="33">
        <f t="shared" si="92"/>
        <v>170.04320384411986</v>
      </c>
      <c r="O352" s="33">
        <f t="shared" si="92"/>
        <v>170.28126432950162</v>
      </c>
      <c r="P352" s="34">
        <f t="shared" si="99"/>
        <v>170.04320384411986</v>
      </c>
      <c r="Q352" s="34">
        <f t="shared" si="99"/>
        <v>170.05113919363259</v>
      </c>
      <c r="R352" s="34">
        <f t="shared" si="99"/>
        <v>170.0590745431453</v>
      </c>
      <c r="S352" s="34">
        <f t="shared" si="99"/>
        <v>170.06700989265804</v>
      </c>
      <c r="T352" s="34">
        <f t="shared" si="99"/>
        <v>170.07494524217077</v>
      </c>
      <c r="U352" s="34">
        <f t="shared" si="99"/>
        <v>170.08288059168348</v>
      </c>
      <c r="V352" s="34">
        <f t="shared" si="99"/>
        <v>170.09081594119621</v>
      </c>
      <c r="W352" s="34">
        <f t="shared" si="99"/>
        <v>170.09875129070895</v>
      </c>
      <c r="X352" s="34">
        <f t="shared" si="99"/>
        <v>170.10668664022165</v>
      </c>
      <c r="Y352" s="34">
        <f t="shared" si="99"/>
        <v>170.11462198973439</v>
      </c>
      <c r="Z352" s="34">
        <f t="shared" si="99"/>
        <v>170.12255733924712</v>
      </c>
      <c r="AA352" s="34">
        <f t="shared" si="99"/>
        <v>170.13049268875983</v>
      </c>
      <c r="AB352" s="34">
        <f t="shared" si="99"/>
        <v>170.13842803827256</v>
      </c>
      <c r="AC352" s="34">
        <f t="shared" si="99"/>
        <v>170.1463633877853</v>
      </c>
      <c r="AD352" s="34">
        <f t="shared" si="99"/>
        <v>170.15429873729801</v>
      </c>
      <c r="AE352" s="34">
        <f t="shared" si="99"/>
        <v>170.16223408681074</v>
      </c>
      <c r="AF352" s="34">
        <f t="shared" si="98"/>
        <v>170.17016943632348</v>
      </c>
      <c r="AG352" s="34">
        <f t="shared" si="98"/>
        <v>170.17810478583618</v>
      </c>
      <c r="AH352" s="34">
        <f t="shared" si="98"/>
        <v>170.18604013534892</v>
      </c>
      <c r="AI352" s="34">
        <f t="shared" si="98"/>
        <v>170.19397548486165</v>
      </c>
      <c r="AJ352" s="34">
        <f t="shared" si="98"/>
        <v>170.20191083437436</v>
      </c>
      <c r="AK352" s="34">
        <f t="shared" si="98"/>
        <v>170.20984618388709</v>
      </c>
      <c r="AL352" s="34">
        <f t="shared" si="98"/>
        <v>170.21778153339983</v>
      </c>
      <c r="AM352" s="34">
        <f t="shared" si="98"/>
        <v>170.22571688291254</v>
      </c>
      <c r="AN352" s="34">
        <f t="shared" si="98"/>
        <v>170.23365223242527</v>
      </c>
      <c r="AO352" s="34">
        <f t="shared" si="98"/>
        <v>170.24158758193801</v>
      </c>
      <c r="AP352" s="34">
        <f t="shared" si="98"/>
        <v>170.24952293145071</v>
      </c>
      <c r="AQ352" s="34">
        <f t="shared" si="98"/>
        <v>170.25745828096345</v>
      </c>
      <c r="AR352" s="34">
        <f t="shared" si="98"/>
        <v>170.26539363047618</v>
      </c>
      <c r="AS352" s="34">
        <f t="shared" si="98"/>
        <v>170.27332897998889</v>
      </c>
      <c r="AT352" s="34">
        <f t="shared" si="98"/>
        <v>170.28126432950162</v>
      </c>
    </row>
    <row r="353" spans="1:46" x14ac:dyDescent="0.75">
      <c r="A353" s="17">
        <f t="shared" si="89"/>
        <v>7</v>
      </c>
      <c r="B353" s="17">
        <f t="shared" si="97"/>
        <v>2045</v>
      </c>
      <c r="C353" s="29">
        <v>31</v>
      </c>
      <c r="D353" s="30">
        <v>53144</v>
      </c>
      <c r="E353" s="41">
        <f t="shared" si="84"/>
        <v>170.99744736077162</v>
      </c>
      <c r="G353" s="32">
        <f t="shared" si="94"/>
        <v>1.4000000000000462E-3</v>
      </c>
      <c r="H353" s="32">
        <f t="shared" si="83"/>
        <v>1.6929965585859408E-2</v>
      </c>
      <c r="I353" s="32"/>
      <c r="J353" s="42">
        <v>1.4E-3</v>
      </c>
      <c r="L353" s="30">
        <f t="shared" si="95"/>
        <v>53053</v>
      </c>
      <c r="M353" s="30">
        <f t="shared" si="96"/>
        <v>53083</v>
      </c>
      <c r="N353" s="33">
        <f t="shared" si="92"/>
        <v>170.28126432950162</v>
      </c>
      <c r="O353" s="33">
        <f t="shared" si="92"/>
        <v>170.51965809956295</v>
      </c>
      <c r="P353" s="34">
        <f t="shared" si="99"/>
        <v>170.28126432950162</v>
      </c>
      <c r="Q353" s="34">
        <f t="shared" si="99"/>
        <v>170.2889544511165</v>
      </c>
      <c r="R353" s="34">
        <f t="shared" si="99"/>
        <v>170.2966445727314</v>
      </c>
      <c r="S353" s="34">
        <f t="shared" si="99"/>
        <v>170.30433469434627</v>
      </c>
      <c r="T353" s="34">
        <f t="shared" si="99"/>
        <v>170.31202481596114</v>
      </c>
      <c r="U353" s="34">
        <f t="shared" si="99"/>
        <v>170.31971493757604</v>
      </c>
      <c r="V353" s="34">
        <f t="shared" si="99"/>
        <v>170.32740505919091</v>
      </c>
      <c r="W353" s="34">
        <f t="shared" si="99"/>
        <v>170.33509518080578</v>
      </c>
      <c r="X353" s="34">
        <f t="shared" si="99"/>
        <v>170.34278530242068</v>
      </c>
      <c r="Y353" s="34">
        <f t="shared" si="99"/>
        <v>170.35047542403555</v>
      </c>
      <c r="Z353" s="34">
        <f t="shared" si="99"/>
        <v>170.35816554565045</v>
      </c>
      <c r="AA353" s="34">
        <f t="shared" si="99"/>
        <v>170.36585566726532</v>
      </c>
      <c r="AB353" s="34">
        <f t="shared" si="99"/>
        <v>170.37354578888019</v>
      </c>
      <c r="AC353" s="34">
        <f t="shared" si="99"/>
        <v>170.38123591049509</v>
      </c>
      <c r="AD353" s="34">
        <f t="shared" si="99"/>
        <v>170.38892603210996</v>
      </c>
      <c r="AE353" s="34">
        <f t="shared" si="99"/>
        <v>170.39661615372484</v>
      </c>
      <c r="AF353" s="34">
        <f t="shared" si="98"/>
        <v>170.40430627533974</v>
      </c>
      <c r="AG353" s="34">
        <f t="shared" si="98"/>
        <v>170.41199639695461</v>
      </c>
      <c r="AH353" s="34">
        <f t="shared" si="98"/>
        <v>170.41968651856948</v>
      </c>
      <c r="AI353" s="34">
        <f t="shared" si="98"/>
        <v>170.42737664018438</v>
      </c>
      <c r="AJ353" s="34">
        <f t="shared" si="98"/>
        <v>170.43506676179925</v>
      </c>
      <c r="AK353" s="34">
        <f t="shared" si="98"/>
        <v>170.44275688341412</v>
      </c>
      <c r="AL353" s="34">
        <f t="shared" si="98"/>
        <v>170.45044700502902</v>
      </c>
      <c r="AM353" s="34">
        <f t="shared" si="98"/>
        <v>170.45813712664389</v>
      </c>
      <c r="AN353" s="34">
        <f t="shared" si="98"/>
        <v>170.46582724825879</v>
      </c>
      <c r="AO353" s="34">
        <f t="shared" si="98"/>
        <v>170.47351736987366</v>
      </c>
      <c r="AP353" s="34">
        <f t="shared" si="98"/>
        <v>170.48120749148853</v>
      </c>
      <c r="AQ353" s="34">
        <f t="shared" si="98"/>
        <v>170.48889761310343</v>
      </c>
      <c r="AR353" s="34">
        <f t="shared" si="98"/>
        <v>170.4965877347183</v>
      </c>
      <c r="AS353" s="34">
        <f t="shared" si="98"/>
        <v>170.50427785633318</v>
      </c>
      <c r="AT353" s="34">
        <f t="shared" si="98"/>
        <v>170.51196797794807</v>
      </c>
    </row>
    <row r="354" spans="1:46" x14ac:dyDescent="0.75">
      <c r="A354" s="17">
        <f t="shared" si="89"/>
        <v>8</v>
      </c>
      <c r="B354" s="17">
        <f t="shared" si="97"/>
        <v>2045</v>
      </c>
      <c r="C354" s="29">
        <v>31</v>
      </c>
      <c r="D354" s="30">
        <v>53175</v>
      </c>
      <c r="E354" s="41">
        <f t="shared" si="84"/>
        <v>171.23684378707671</v>
      </c>
      <c r="G354" s="32">
        <f t="shared" si="94"/>
        <v>1.4000000000000676E-3</v>
      </c>
      <c r="H354" s="32">
        <f t="shared" si="83"/>
        <v>1.6929965585859401E-2</v>
      </c>
      <c r="I354" s="32"/>
      <c r="J354" s="42">
        <v>1.4E-3</v>
      </c>
      <c r="L354" s="30">
        <f t="shared" si="95"/>
        <v>53083</v>
      </c>
      <c r="M354" s="30">
        <f t="shared" si="96"/>
        <v>53114</v>
      </c>
      <c r="N354" s="33">
        <f t="shared" si="92"/>
        <v>170.51965809956295</v>
      </c>
      <c r="O354" s="33">
        <f t="shared" si="92"/>
        <v>170.75838562090235</v>
      </c>
      <c r="P354" s="34">
        <f t="shared" si="99"/>
        <v>170.51965809956295</v>
      </c>
      <c r="Q354" s="34">
        <f t="shared" si="99"/>
        <v>170.52735898734809</v>
      </c>
      <c r="R354" s="34">
        <f t="shared" si="99"/>
        <v>170.53505987513324</v>
      </c>
      <c r="S354" s="34">
        <f t="shared" si="99"/>
        <v>170.54276076291836</v>
      </c>
      <c r="T354" s="34">
        <f t="shared" si="99"/>
        <v>170.55046165070351</v>
      </c>
      <c r="U354" s="34">
        <f t="shared" si="99"/>
        <v>170.55816253848866</v>
      </c>
      <c r="V354" s="34">
        <f t="shared" si="99"/>
        <v>170.56586342627381</v>
      </c>
      <c r="W354" s="34">
        <f t="shared" si="99"/>
        <v>170.57356431405893</v>
      </c>
      <c r="X354" s="34">
        <f t="shared" si="99"/>
        <v>170.58126520184408</v>
      </c>
      <c r="Y354" s="34">
        <f t="shared" si="99"/>
        <v>170.58896608962922</v>
      </c>
      <c r="Z354" s="34">
        <f t="shared" si="99"/>
        <v>170.59666697741437</v>
      </c>
      <c r="AA354" s="34">
        <f t="shared" si="99"/>
        <v>170.60436786519952</v>
      </c>
      <c r="AB354" s="34">
        <f t="shared" si="99"/>
        <v>170.61206875298464</v>
      </c>
      <c r="AC354" s="34">
        <f t="shared" si="99"/>
        <v>170.61976964076979</v>
      </c>
      <c r="AD354" s="34">
        <f t="shared" si="99"/>
        <v>170.62747052855494</v>
      </c>
      <c r="AE354" s="34">
        <f t="shared" si="99"/>
        <v>170.63517141634009</v>
      </c>
      <c r="AF354" s="34">
        <f t="shared" si="98"/>
        <v>170.64287230412521</v>
      </c>
      <c r="AG354" s="34">
        <f t="shared" si="98"/>
        <v>170.65057319191035</v>
      </c>
      <c r="AH354" s="34">
        <f t="shared" si="98"/>
        <v>170.6582740796955</v>
      </c>
      <c r="AI354" s="34">
        <f t="shared" si="98"/>
        <v>170.66597496748065</v>
      </c>
      <c r="AJ354" s="34">
        <f t="shared" si="98"/>
        <v>170.67367585526577</v>
      </c>
      <c r="AK354" s="34">
        <f t="shared" si="98"/>
        <v>170.68137674305092</v>
      </c>
      <c r="AL354" s="34">
        <f t="shared" si="98"/>
        <v>170.68907763083607</v>
      </c>
      <c r="AM354" s="34">
        <f t="shared" si="98"/>
        <v>170.69677851862122</v>
      </c>
      <c r="AN354" s="34">
        <f t="shared" si="98"/>
        <v>170.70447940640636</v>
      </c>
      <c r="AO354" s="34">
        <f t="shared" si="98"/>
        <v>170.71218029419148</v>
      </c>
      <c r="AP354" s="34">
        <f t="shared" si="98"/>
        <v>170.71988118197663</v>
      </c>
      <c r="AQ354" s="34">
        <f t="shared" si="98"/>
        <v>170.72758206976178</v>
      </c>
      <c r="AR354" s="34">
        <f t="shared" si="98"/>
        <v>170.73528295754693</v>
      </c>
      <c r="AS354" s="34">
        <f t="shared" si="98"/>
        <v>170.74298384533205</v>
      </c>
      <c r="AT354" s="34">
        <f t="shared" si="98"/>
        <v>170.7506847331172</v>
      </c>
    </row>
    <row r="355" spans="1:46" x14ac:dyDescent="0.75">
      <c r="A355" s="17">
        <f t="shared" si="89"/>
        <v>9</v>
      </c>
      <c r="B355" s="17">
        <f t="shared" si="97"/>
        <v>2045</v>
      </c>
      <c r="C355" s="29">
        <v>30</v>
      </c>
      <c r="D355" s="30">
        <v>53206</v>
      </c>
      <c r="E355" s="41">
        <f t="shared" si="84"/>
        <v>171.47657536837863</v>
      </c>
      <c r="G355" s="32">
        <f t="shared" si="94"/>
        <v>1.4000000000001013E-3</v>
      </c>
      <c r="H355" s="32">
        <f t="shared" si="83"/>
        <v>1.6929965585859436E-2</v>
      </c>
      <c r="I355" s="32"/>
      <c r="J355" s="42">
        <v>1.4E-3</v>
      </c>
      <c r="L355" s="30">
        <f t="shared" si="95"/>
        <v>53114</v>
      </c>
      <c r="M355" s="30">
        <f t="shared" si="96"/>
        <v>53144</v>
      </c>
      <c r="N355" s="33">
        <f t="shared" si="92"/>
        <v>170.75838562090235</v>
      </c>
      <c r="O355" s="33">
        <f t="shared" si="92"/>
        <v>170.99744736077162</v>
      </c>
      <c r="P355" s="34">
        <f t="shared" si="99"/>
        <v>170.75838562090235</v>
      </c>
      <c r="Q355" s="34">
        <f t="shared" si="99"/>
        <v>170.76635434556465</v>
      </c>
      <c r="R355" s="34">
        <f t="shared" si="99"/>
        <v>170.77432307022696</v>
      </c>
      <c r="S355" s="34">
        <f t="shared" si="99"/>
        <v>170.78229179488926</v>
      </c>
      <c r="T355" s="34">
        <f t="shared" si="99"/>
        <v>170.79026051955159</v>
      </c>
      <c r="U355" s="34">
        <f t="shared" si="99"/>
        <v>170.7982292442139</v>
      </c>
      <c r="V355" s="34">
        <f t="shared" si="99"/>
        <v>170.80619796887621</v>
      </c>
      <c r="W355" s="34">
        <f t="shared" si="99"/>
        <v>170.81416669353851</v>
      </c>
      <c r="X355" s="34">
        <f t="shared" si="99"/>
        <v>170.82213541820082</v>
      </c>
      <c r="Y355" s="34">
        <f t="shared" si="99"/>
        <v>170.83010414286312</v>
      </c>
      <c r="Z355" s="34">
        <f t="shared" si="99"/>
        <v>170.83807286752543</v>
      </c>
      <c r="AA355" s="34">
        <f t="shared" si="99"/>
        <v>170.84604159218773</v>
      </c>
      <c r="AB355" s="34">
        <f t="shared" si="99"/>
        <v>170.85401031685007</v>
      </c>
      <c r="AC355" s="34">
        <f t="shared" si="99"/>
        <v>170.86197904151237</v>
      </c>
      <c r="AD355" s="34">
        <f t="shared" si="99"/>
        <v>170.86994776617468</v>
      </c>
      <c r="AE355" s="34">
        <f t="shared" si="99"/>
        <v>170.87791649083698</v>
      </c>
      <c r="AF355" s="34">
        <f t="shared" si="98"/>
        <v>170.88588521549929</v>
      </c>
      <c r="AG355" s="34">
        <f t="shared" si="98"/>
        <v>170.89385394016159</v>
      </c>
      <c r="AH355" s="34">
        <f t="shared" si="98"/>
        <v>170.9018226648239</v>
      </c>
      <c r="AI355" s="34">
        <f t="shared" si="98"/>
        <v>170.90979138948623</v>
      </c>
      <c r="AJ355" s="34">
        <f t="shared" si="98"/>
        <v>170.91776011414854</v>
      </c>
      <c r="AK355" s="34">
        <f t="shared" si="98"/>
        <v>170.92572883881084</v>
      </c>
      <c r="AL355" s="34">
        <f t="shared" si="98"/>
        <v>170.93369756347315</v>
      </c>
      <c r="AM355" s="34">
        <f t="shared" si="98"/>
        <v>170.94166628813545</v>
      </c>
      <c r="AN355" s="34">
        <f t="shared" si="98"/>
        <v>170.94963501279776</v>
      </c>
      <c r="AO355" s="34">
        <f t="shared" si="98"/>
        <v>170.95760373746006</v>
      </c>
      <c r="AP355" s="34">
        <f t="shared" si="98"/>
        <v>170.96557246212237</v>
      </c>
      <c r="AQ355" s="34">
        <f t="shared" si="98"/>
        <v>170.9735411867847</v>
      </c>
      <c r="AR355" s="34">
        <f t="shared" si="98"/>
        <v>170.98150991144701</v>
      </c>
      <c r="AS355" s="34">
        <f t="shared" si="98"/>
        <v>170.98947863610931</v>
      </c>
      <c r="AT355" s="34">
        <f t="shared" si="98"/>
        <v>170.99744736077162</v>
      </c>
    </row>
    <row r="356" spans="1:46" x14ac:dyDescent="0.75">
      <c r="A356" s="17">
        <f t="shared" si="89"/>
        <v>10</v>
      </c>
      <c r="B356" s="17">
        <f t="shared" si="97"/>
        <v>2045</v>
      </c>
      <c r="C356" s="29">
        <v>31</v>
      </c>
      <c r="D356" s="30">
        <v>53236</v>
      </c>
      <c r="E356" s="41">
        <f t="shared" si="84"/>
        <v>171.71664257389438</v>
      </c>
      <c r="G356" s="32">
        <f t="shared" si="94"/>
        <v>1.4000000000000748E-3</v>
      </c>
      <c r="H356" s="32">
        <f t="shared" ref="H356:H382" si="100">(E356-E344)/E344</f>
        <v>1.6929965585859439E-2</v>
      </c>
      <c r="I356" s="32"/>
      <c r="J356" s="42">
        <v>1.4E-3</v>
      </c>
      <c r="L356" s="30">
        <f t="shared" si="95"/>
        <v>53144</v>
      </c>
      <c r="M356" s="30">
        <f t="shared" si="96"/>
        <v>53175</v>
      </c>
      <c r="N356" s="33">
        <f t="shared" si="92"/>
        <v>170.99744736077162</v>
      </c>
      <c r="O356" s="33">
        <f t="shared" si="92"/>
        <v>171.23684378707671</v>
      </c>
      <c r="P356" s="34">
        <f t="shared" si="99"/>
        <v>170.99744736077162</v>
      </c>
      <c r="Q356" s="34">
        <f t="shared" si="99"/>
        <v>171.0051698261363</v>
      </c>
      <c r="R356" s="34">
        <f t="shared" si="99"/>
        <v>171.01289229150098</v>
      </c>
      <c r="S356" s="34">
        <f t="shared" si="99"/>
        <v>171.02061475686565</v>
      </c>
      <c r="T356" s="34">
        <f t="shared" si="99"/>
        <v>171.02833722223033</v>
      </c>
      <c r="U356" s="34">
        <f t="shared" si="99"/>
        <v>171.03605968759501</v>
      </c>
      <c r="V356" s="34">
        <f t="shared" si="99"/>
        <v>171.04378215295969</v>
      </c>
      <c r="W356" s="34">
        <f t="shared" si="99"/>
        <v>171.05150461832437</v>
      </c>
      <c r="X356" s="34">
        <f t="shared" si="99"/>
        <v>171.05922708368905</v>
      </c>
      <c r="Y356" s="34">
        <f t="shared" si="99"/>
        <v>171.06694954905373</v>
      </c>
      <c r="Z356" s="34">
        <f t="shared" si="99"/>
        <v>171.07467201441841</v>
      </c>
      <c r="AA356" s="34">
        <f t="shared" si="99"/>
        <v>171.08239447978309</v>
      </c>
      <c r="AB356" s="34">
        <f t="shared" si="99"/>
        <v>171.09011694514777</v>
      </c>
      <c r="AC356" s="34">
        <f t="shared" si="99"/>
        <v>171.09783941051245</v>
      </c>
      <c r="AD356" s="34">
        <f t="shared" si="99"/>
        <v>171.10556187587713</v>
      </c>
      <c r="AE356" s="34">
        <f t="shared" si="99"/>
        <v>171.11328434124181</v>
      </c>
      <c r="AF356" s="34">
        <f t="shared" si="98"/>
        <v>171.12100680660652</v>
      </c>
      <c r="AG356" s="34">
        <f t="shared" si="98"/>
        <v>171.1287292719712</v>
      </c>
      <c r="AH356" s="34">
        <f t="shared" si="98"/>
        <v>171.13645173733588</v>
      </c>
      <c r="AI356" s="34">
        <f t="shared" si="98"/>
        <v>171.14417420270055</v>
      </c>
      <c r="AJ356" s="34">
        <f t="shared" si="98"/>
        <v>171.15189666806523</v>
      </c>
      <c r="AK356" s="34">
        <f t="shared" si="98"/>
        <v>171.15961913342991</v>
      </c>
      <c r="AL356" s="34">
        <f t="shared" si="98"/>
        <v>171.16734159879459</v>
      </c>
      <c r="AM356" s="34">
        <f t="shared" si="98"/>
        <v>171.17506406415927</v>
      </c>
      <c r="AN356" s="34">
        <f t="shared" si="98"/>
        <v>171.18278652952395</v>
      </c>
      <c r="AO356" s="34">
        <f t="shared" si="98"/>
        <v>171.19050899488863</v>
      </c>
      <c r="AP356" s="34">
        <f t="shared" si="98"/>
        <v>171.19823146025331</v>
      </c>
      <c r="AQ356" s="34">
        <f t="shared" si="98"/>
        <v>171.20595392561799</v>
      </c>
      <c r="AR356" s="34">
        <f t="shared" si="98"/>
        <v>171.21367639098267</v>
      </c>
      <c r="AS356" s="34">
        <f t="shared" si="98"/>
        <v>171.22139885634735</v>
      </c>
      <c r="AT356" s="34">
        <f t="shared" si="98"/>
        <v>171.22912132171203</v>
      </c>
    </row>
    <row r="357" spans="1:46" x14ac:dyDescent="0.75">
      <c r="A357" s="17">
        <f t="shared" si="89"/>
        <v>11</v>
      </c>
      <c r="B357" s="17">
        <f t="shared" si="97"/>
        <v>2045</v>
      </c>
      <c r="C357" s="29">
        <v>30</v>
      </c>
      <c r="D357" s="30">
        <v>53267</v>
      </c>
      <c r="E357" s="41">
        <f t="shared" si="84"/>
        <v>171.95704587349783</v>
      </c>
      <c r="G357" s="32">
        <f t="shared" si="94"/>
        <v>1.4000000000000301E-3</v>
      </c>
      <c r="H357" s="32">
        <f t="shared" si="100"/>
        <v>1.6929965585859366E-2</v>
      </c>
      <c r="I357" s="32"/>
      <c r="J357" s="42">
        <v>1.4E-3</v>
      </c>
      <c r="L357" s="30">
        <f t="shared" si="95"/>
        <v>53175</v>
      </c>
      <c r="M357" s="30">
        <f t="shared" si="96"/>
        <v>53206</v>
      </c>
      <c r="N357" s="33">
        <f t="shared" si="92"/>
        <v>171.23684378707671</v>
      </c>
      <c r="O357" s="33">
        <f t="shared" si="92"/>
        <v>171.47657536837863</v>
      </c>
      <c r="P357" s="34">
        <f t="shared" si="99"/>
        <v>171.23684378707671</v>
      </c>
      <c r="Q357" s="34">
        <f t="shared" si="99"/>
        <v>171.24483483978676</v>
      </c>
      <c r="R357" s="34">
        <f t="shared" si="99"/>
        <v>171.25282589249684</v>
      </c>
      <c r="S357" s="34">
        <f t="shared" si="99"/>
        <v>171.2608169452069</v>
      </c>
      <c r="T357" s="34">
        <f t="shared" si="99"/>
        <v>171.26880799791695</v>
      </c>
      <c r="U357" s="34">
        <f t="shared" si="99"/>
        <v>171.27679905062703</v>
      </c>
      <c r="V357" s="34">
        <f t="shared" si="99"/>
        <v>171.28479010333709</v>
      </c>
      <c r="W357" s="34">
        <f t="shared" si="99"/>
        <v>171.29278115604717</v>
      </c>
      <c r="X357" s="34">
        <f t="shared" si="99"/>
        <v>171.30077220875722</v>
      </c>
      <c r="Y357" s="34">
        <f t="shared" si="99"/>
        <v>171.30876326146728</v>
      </c>
      <c r="Z357" s="34">
        <f t="shared" si="99"/>
        <v>171.31675431417736</v>
      </c>
      <c r="AA357" s="34">
        <f t="shared" si="99"/>
        <v>171.32474536688741</v>
      </c>
      <c r="AB357" s="34">
        <f t="shared" si="99"/>
        <v>171.33273641959747</v>
      </c>
      <c r="AC357" s="34">
        <f t="shared" si="99"/>
        <v>171.34072747230755</v>
      </c>
      <c r="AD357" s="34">
        <f t="shared" si="99"/>
        <v>171.3487185250176</v>
      </c>
      <c r="AE357" s="34">
        <f t="shared" si="99"/>
        <v>171.35670957772766</v>
      </c>
      <c r="AF357" s="34">
        <f t="shared" si="98"/>
        <v>171.36470063043774</v>
      </c>
      <c r="AG357" s="34">
        <f t="shared" si="98"/>
        <v>171.37269168314779</v>
      </c>
      <c r="AH357" s="34">
        <f t="shared" si="98"/>
        <v>171.38068273585787</v>
      </c>
      <c r="AI357" s="34">
        <f t="shared" si="98"/>
        <v>171.38867378856793</v>
      </c>
      <c r="AJ357" s="34">
        <f t="shared" si="98"/>
        <v>171.39666484127798</v>
      </c>
      <c r="AK357" s="34">
        <f t="shared" si="98"/>
        <v>171.40465589398806</v>
      </c>
      <c r="AL357" s="34">
        <f t="shared" si="98"/>
        <v>171.41264694669812</v>
      </c>
      <c r="AM357" s="34">
        <f t="shared" si="98"/>
        <v>171.42063799940817</v>
      </c>
      <c r="AN357" s="34">
        <f t="shared" si="98"/>
        <v>171.42862905211825</v>
      </c>
      <c r="AO357" s="34">
        <f t="shared" si="98"/>
        <v>171.43662010482831</v>
      </c>
      <c r="AP357" s="34">
        <f t="shared" si="98"/>
        <v>171.44461115753839</v>
      </c>
      <c r="AQ357" s="34">
        <f t="shared" si="98"/>
        <v>171.45260221024844</v>
      </c>
      <c r="AR357" s="34">
        <f t="shared" si="98"/>
        <v>171.4605932629585</v>
      </c>
      <c r="AS357" s="34">
        <f t="shared" si="98"/>
        <v>171.46858431566858</v>
      </c>
      <c r="AT357" s="34">
        <f t="shared" si="98"/>
        <v>171.47657536837863</v>
      </c>
    </row>
    <row r="358" spans="1:46" x14ac:dyDescent="0.75">
      <c r="A358" s="17">
        <f t="shared" si="89"/>
        <v>12</v>
      </c>
      <c r="B358" s="17">
        <f t="shared" si="97"/>
        <v>2045</v>
      </c>
      <c r="C358" s="29">
        <v>31</v>
      </c>
      <c r="D358" s="30">
        <v>53297</v>
      </c>
      <c r="E358" s="41">
        <f t="shared" ref="E358:E382" si="101">E357*(1+J358)</f>
        <v>172.19778573772075</v>
      </c>
      <c r="G358" s="32">
        <f t="shared" si="94"/>
        <v>1.4000000000001156E-3</v>
      </c>
      <c r="H358" s="32">
        <f t="shared" si="100"/>
        <v>1.6929965585859463E-2</v>
      </c>
      <c r="I358" s="32">
        <f>AVERAGE(H347:H358)</f>
        <v>1.6929965585859508E-2</v>
      </c>
      <c r="J358" s="42">
        <v>1.4E-3</v>
      </c>
      <c r="L358" s="30">
        <f t="shared" si="95"/>
        <v>53206</v>
      </c>
      <c r="M358" s="30">
        <f t="shared" si="96"/>
        <v>53236</v>
      </c>
      <c r="N358" s="33">
        <f t="shared" si="92"/>
        <v>171.47657536837863</v>
      </c>
      <c r="O358" s="33">
        <f t="shared" si="92"/>
        <v>171.71664257389438</v>
      </c>
      <c r="P358" s="34">
        <f t="shared" si="99"/>
        <v>171.47657536837863</v>
      </c>
      <c r="Q358" s="34">
        <f t="shared" si="99"/>
        <v>171.48431947178236</v>
      </c>
      <c r="R358" s="34">
        <f t="shared" si="99"/>
        <v>171.49206357518611</v>
      </c>
      <c r="S358" s="34">
        <f t="shared" si="99"/>
        <v>171.49980767858983</v>
      </c>
      <c r="T358" s="34">
        <f t="shared" si="99"/>
        <v>171.50755178199356</v>
      </c>
      <c r="U358" s="34">
        <f t="shared" si="99"/>
        <v>171.51529588539731</v>
      </c>
      <c r="V358" s="34">
        <f t="shared" si="99"/>
        <v>171.52303998880103</v>
      </c>
      <c r="W358" s="34">
        <f t="shared" si="99"/>
        <v>171.53078409220475</v>
      </c>
      <c r="X358" s="34">
        <f t="shared" si="99"/>
        <v>171.53852819560851</v>
      </c>
      <c r="Y358" s="34">
        <f t="shared" si="99"/>
        <v>171.54627229901223</v>
      </c>
      <c r="Z358" s="34">
        <f t="shared" si="99"/>
        <v>171.55401640241598</v>
      </c>
      <c r="AA358" s="34">
        <f t="shared" si="99"/>
        <v>171.56176050581971</v>
      </c>
      <c r="AB358" s="34">
        <f t="shared" si="99"/>
        <v>171.56950460922343</v>
      </c>
      <c r="AC358" s="34">
        <f t="shared" si="99"/>
        <v>171.57724871262718</v>
      </c>
      <c r="AD358" s="34">
        <f t="shared" si="99"/>
        <v>171.5849928160309</v>
      </c>
      <c r="AE358" s="34">
        <f t="shared" si="99"/>
        <v>171.59273691943463</v>
      </c>
      <c r="AF358" s="34">
        <f t="shared" si="98"/>
        <v>171.60048102283838</v>
      </c>
      <c r="AG358" s="34">
        <f t="shared" si="98"/>
        <v>171.6082251262421</v>
      </c>
      <c r="AH358" s="34">
        <f t="shared" si="98"/>
        <v>171.61596922964583</v>
      </c>
      <c r="AI358" s="34">
        <f t="shared" si="98"/>
        <v>171.62371333304958</v>
      </c>
      <c r="AJ358" s="34">
        <f t="shared" si="98"/>
        <v>171.6314574364533</v>
      </c>
      <c r="AK358" s="34">
        <f t="shared" si="98"/>
        <v>171.63920153985703</v>
      </c>
      <c r="AL358" s="34">
        <f t="shared" si="98"/>
        <v>171.64694564326078</v>
      </c>
      <c r="AM358" s="34">
        <f t="shared" si="98"/>
        <v>171.6546897466645</v>
      </c>
      <c r="AN358" s="34">
        <f t="shared" si="98"/>
        <v>171.66243385006825</v>
      </c>
      <c r="AO358" s="34">
        <f t="shared" si="98"/>
        <v>171.67017795347198</v>
      </c>
      <c r="AP358" s="34">
        <f t="shared" si="98"/>
        <v>171.6779220568757</v>
      </c>
      <c r="AQ358" s="34">
        <f t="shared" si="98"/>
        <v>171.68566616027945</v>
      </c>
      <c r="AR358" s="34">
        <f t="shared" si="98"/>
        <v>171.69341026368318</v>
      </c>
      <c r="AS358" s="34">
        <f t="shared" si="98"/>
        <v>171.7011543670869</v>
      </c>
      <c r="AT358" s="34">
        <f t="shared" si="98"/>
        <v>171.70889847049065</v>
      </c>
    </row>
    <row r="359" spans="1:46" x14ac:dyDescent="0.75">
      <c r="A359" s="17">
        <f t="shared" si="89"/>
        <v>1</v>
      </c>
      <c r="B359" s="23">
        <f t="shared" si="97"/>
        <v>2046</v>
      </c>
      <c r="C359" s="24">
        <v>31</v>
      </c>
      <c r="D359" s="30">
        <v>53328</v>
      </c>
      <c r="E359" s="27">
        <f t="shared" si="101"/>
        <v>172.43886263775357</v>
      </c>
      <c r="G359" s="35">
        <f t="shared" si="94"/>
        <v>1.4000000000000811E-3</v>
      </c>
      <c r="H359" s="35">
        <f t="shared" si="100"/>
        <v>1.6929965585859484E-2</v>
      </c>
      <c r="I359" s="35"/>
      <c r="J359" s="42">
        <v>1.4E-3</v>
      </c>
      <c r="L359" s="25">
        <f t="shared" si="95"/>
        <v>53236</v>
      </c>
      <c r="M359" s="25">
        <f t="shared" si="96"/>
        <v>53267</v>
      </c>
      <c r="N359" s="27">
        <f t="shared" ref="N359:O382" si="102">SUMIFS($E:$E,$D:$D,L359)</f>
        <v>171.71664257389438</v>
      </c>
      <c r="O359" s="27">
        <f t="shared" si="102"/>
        <v>171.95704587349783</v>
      </c>
      <c r="P359" s="28">
        <f t="shared" si="99"/>
        <v>171.71664257389438</v>
      </c>
      <c r="Q359" s="28">
        <f t="shared" si="99"/>
        <v>171.72439751904287</v>
      </c>
      <c r="R359" s="28">
        <f t="shared" si="99"/>
        <v>171.73215246419139</v>
      </c>
      <c r="S359" s="28">
        <f t="shared" si="99"/>
        <v>171.73990740933988</v>
      </c>
      <c r="T359" s="28">
        <f t="shared" si="99"/>
        <v>171.74766235448837</v>
      </c>
      <c r="U359" s="28">
        <f t="shared" si="99"/>
        <v>171.75541729963686</v>
      </c>
      <c r="V359" s="28">
        <f t="shared" si="99"/>
        <v>171.76317224478538</v>
      </c>
      <c r="W359" s="28">
        <f t="shared" si="99"/>
        <v>171.77092718993387</v>
      </c>
      <c r="X359" s="28">
        <f t="shared" si="99"/>
        <v>171.77868213508236</v>
      </c>
      <c r="Y359" s="28">
        <f t="shared" si="99"/>
        <v>171.78643708023085</v>
      </c>
      <c r="Z359" s="28">
        <f t="shared" si="99"/>
        <v>171.79419202537937</v>
      </c>
      <c r="AA359" s="28">
        <f t="shared" si="99"/>
        <v>171.80194697052787</v>
      </c>
      <c r="AB359" s="28">
        <f t="shared" si="99"/>
        <v>171.80970191567636</v>
      </c>
      <c r="AC359" s="28">
        <f t="shared" si="99"/>
        <v>171.81745686082485</v>
      </c>
      <c r="AD359" s="28">
        <f t="shared" si="99"/>
        <v>171.82521180597337</v>
      </c>
      <c r="AE359" s="28">
        <f t="shared" si="99"/>
        <v>171.83296675112186</v>
      </c>
      <c r="AF359" s="28">
        <f t="shared" si="98"/>
        <v>171.84072169627035</v>
      </c>
      <c r="AG359" s="28">
        <f t="shared" si="98"/>
        <v>171.84847664141884</v>
      </c>
      <c r="AH359" s="28">
        <f t="shared" si="98"/>
        <v>171.85623158656736</v>
      </c>
      <c r="AI359" s="28">
        <f t="shared" si="98"/>
        <v>171.86398653171585</v>
      </c>
      <c r="AJ359" s="28">
        <f t="shared" si="98"/>
        <v>171.87174147686434</v>
      </c>
      <c r="AK359" s="28">
        <f t="shared" si="98"/>
        <v>171.87949642201283</v>
      </c>
      <c r="AL359" s="28">
        <f t="shared" si="98"/>
        <v>171.88725136716135</v>
      </c>
      <c r="AM359" s="28">
        <f t="shared" si="98"/>
        <v>171.89500631230985</v>
      </c>
      <c r="AN359" s="28">
        <f t="shared" si="98"/>
        <v>171.90276125745834</v>
      </c>
      <c r="AO359" s="28">
        <f t="shared" si="98"/>
        <v>171.91051620260683</v>
      </c>
      <c r="AP359" s="28">
        <f t="shared" si="98"/>
        <v>171.91827114775535</v>
      </c>
      <c r="AQ359" s="28">
        <f t="shared" si="98"/>
        <v>171.92602609290384</v>
      </c>
      <c r="AR359" s="28">
        <f t="shared" si="98"/>
        <v>171.93378103805233</v>
      </c>
      <c r="AS359" s="28">
        <f t="shared" si="98"/>
        <v>171.94153598320082</v>
      </c>
      <c r="AT359" s="28">
        <f t="shared" si="98"/>
        <v>171.94929092834934</v>
      </c>
    </row>
    <row r="360" spans="1:46" x14ac:dyDescent="0.75">
      <c r="A360" s="17">
        <f t="shared" si="89"/>
        <v>2</v>
      </c>
      <c r="B360" s="17">
        <f t="shared" si="97"/>
        <v>2046</v>
      </c>
      <c r="C360" s="29">
        <v>28</v>
      </c>
      <c r="D360" s="30">
        <v>53359</v>
      </c>
      <c r="E360" s="41">
        <f t="shared" si="101"/>
        <v>172.68027704544645</v>
      </c>
      <c r="G360" s="32">
        <f t="shared" si="94"/>
        <v>1.4000000000000995E-3</v>
      </c>
      <c r="H360" s="32">
        <f t="shared" si="100"/>
        <v>1.6929965585859456E-2</v>
      </c>
      <c r="I360" s="32"/>
      <c r="J360" s="42">
        <v>1.4E-3</v>
      </c>
      <c r="L360" s="30">
        <f t="shared" si="95"/>
        <v>53267</v>
      </c>
      <c r="M360" s="30">
        <f t="shared" si="96"/>
        <v>53297</v>
      </c>
      <c r="N360" s="33">
        <f t="shared" si="102"/>
        <v>171.95704587349783</v>
      </c>
      <c r="O360" s="33">
        <f t="shared" si="102"/>
        <v>172.19778573772075</v>
      </c>
      <c r="P360" s="34">
        <f t="shared" si="99"/>
        <v>171.95704587349783</v>
      </c>
      <c r="Q360" s="34">
        <f t="shared" si="99"/>
        <v>171.96564372579149</v>
      </c>
      <c r="R360" s="34">
        <f t="shared" si="99"/>
        <v>171.97424157808518</v>
      </c>
      <c r="S360" s="34">
        <f t="shared" si="99"/>
        <v>171.98283943037887</v>
      </c>
      <c r="T360" s="34">
        <f t="shared" si="99"/>
        <v>171.99143728267254</v>
      </c>
      <c r="U360" s="34">
        <f t="shared" si="99"/>
        <v>172.0000351349662</v>
      </c>
      <c r="V360" s="34">
        <f t="shared" si="99"/>
        <v>172.00863298725989</v>
      </c>
      <c r="W360" s="34">
        <f t="shared" si="99"/>
        <v>172.01723083955358</v>
      </c>
      <c r="X360" s="34">
        <f t="shared" si="99"/>
        <v>172.02582869184724</v>
      </c>
      <c r="Y360" s="34">
        <f t="shared" si="99"/>
        <v>172.0344265441409</v>
      </c>
      <c r="Z360" s="34">
        <f t="shared" si="99"/>
        <v>172.04302439643459</v>
      </c>
      <c r="AA360" s="34">
        <f t="shared" si="99"/>
        <v>172.05162224872828</v>
      </c>
      <c r="AB360" s="34">
        <f t="shared" si="99"/>
        <v>172.06022010102194</v>
      </c>
      <c r="AC360" s="34">
        <f t="shared" si="99"/>
        <v>172.0688179533156</v>
      </c>
      <c r="AD360" s="34">
        <f t="shared" si="99"/>
        <v>172.07741580560929</v>
      </c>
      <c r="AE360" s="34">
        <f t="shared" si="99"/>
        <v>172.08601365790298</v>
      </c>
      <c r="AF360" s="34">
        <f t="shared" si="98"/>
        <v>172.09461151019664</v>
      </c>
      <c r="AG360" s="34">
        <f t="shared" si="98"/>
        <v>172.1032093624903</v>
      </c>
      <c r="AH360" s="34">
        <f t="shared" si="98"/>
        <v>172.11180721478399</v>
      </c>
      <c r="AI360" s="34">
        <f t="shared" si="98"/>
        <v>172.12040506707768</v>
      </c>
      <c r="AJ360" s="34">
        <f t="shared" si="98"/>
        <v>172.12900291937135</v>
      </c>
      <c r="AK360" s="34">
        <f t="shared" si="98"/>
        <v>172.13760077166501</v>
      </c>
      <c r="AL360" s="34">
        <f t="shared" si="98"/>
        <v>172.1461986239587</v>
      </c>
      <c r="AM360" s="34">
        <f t="shared" si="98"/>
        <v>172.15479647625239</v>
      </c>
      <c r="AN360" s="34">
        <f t="shared" si="98"/>
        <v>172.16339432854605</v>
      </c>
      <c r="AO360" s="34">
        <f t="shared" si="98"/>
        <v>172.17199218083971</v>
      </c>
      <c r="AP360" s="34">
        <f t="shared" si="98"/>
        <v>172.1805900331334</v>
      </c>
      <c r="AQ360" s="34">
        <f t="shared" si="98"/>
        <v>172.18918788542709</v>
      </c>
      <c r="AR360" s="34">
        <f t="shared" si="98"/>
        <v>172.19778573772075</v>
      </c>
      <c r="AS360" s="34">
        <f t="shared" si="98"/>
        <v>172.20638359001441</v>
      </c>
      <c r="AT360" s="34">
        <f t="shared" si="98"/>
        <v>172.2149814423081</v>
      </c>
    </row>
    <row r="361" spans="1:46" x14ac:dyDescent="0.75">
      <c r="A361" s="17">
        <f t="shared" si="89"/>
        <v>3</v>
      </c>
      <c r="B361" s="17">
        <f t="shared" si="97"/>
        <v>2046</v>
      </c>
      <c r="C361" s="29">
        <v>31</v>
      </c>
      <c r="D361" s="30">
        <v>53387</v>
      </c>
      <c r="E361" s="41">
        <f t="shared" si="101"/>
        <v>172.92202943331009</v>
      </c>
      <c r="G361" s="32">
        <f t="shared" si="94"/>
        <v>1.400000000000096E-3</v>
      </c>
      <c r="H361" s="32">
        <f t="shared" si="100"/>
        <v>1.6929965585859425E-2</v>
      </c>
      <c r="I361" s="32"/>
      <c r="J361" s="42">
        <v>1.4E-3</v>
      </c>
      <c r="L361" s="30">
        <f t="shared" si="95"/>
        <v>53297</v>
      </c>
      <c r="M361" s="30">
        <f t="shared" si="96"/>
        <v>53328</v>
      </c>
      <c r="N361" s="33">
        <f t="shared" si="102"/>
        <v>172.19778573772075</v>
      </c>
      <c r="O361" s="33">
        <f t="shared" si="102"/>
        <v>172.43886263775357</v>
      </c>
      <c r="P361" s="34">
        <f t="shared" si="99"/>
        <v>172.19778573772075</v>
      </c>
      <c r="Q361" s="34">
        <f t="shared" si="99"/>
        <v>172.20556241191537</v>
      </c>
      <c r="R361" s="34">
        <f t="shared" si="99"/>
        <v>172.21333908610995</v>
      </c>
      <c r="S361" s="34">
        <f t="shared" si="99"/>
        <v>172.22111576030457</v>
      </c>
      <c r="T361" s="34">
        <f t="shared" si="99"/>
        <v>172.22889243449919</v>
      </c>
      <c r="U361" s="34">
        <f t="shared" si="99"/>
        <v>172.23666910869377</v>
      </c>
      <c r="V361" s="34">
        <f t="shared" si="99"/>
        <v>172.24444578288839</v>
      </c>
      <c r="W361" s="34">
        <f t="shared" si="99"/>
        <v>172.25222245708301</v>
      </c>
      <c r="X361" s="34">
        <f t="shared" si="99"/>
        <v>172.2599991312776</v>
      </c>
      <c r="Y361" s="34">
        <f t="shared" si="99"/>
        <v>172.26777580547221</v>
      </c>
      <c r="Z361" s="34">
        <f t="shared" si="99"/>
        <v>172.27555247966683</v>
      </c>
      <c r="AA361" s="34">
        <f t="shared" si="99"/>
        <v>172.28332915386142</v>
      </c>
      <c r="AB361" s="34">
        <f t="shared" si="99"/>
        <v>172.29110582805603</v>
      </c>
      <c r="AC361" s="34">
        <f t="shared" si="99"/>
        <v>172.29888250225065</v>
      </c>
      <c r="AD361" s="34">
        <f t="shared" si="99"/>
        <v>172.30665917644524</v>
      </c>
      <c r="AE361" s="34">
        <f t="shared" si="99"/>
        <v>172.31443585063985</v>
      </c>
      <c r="AF361" s="34">
        <f t="shared" si="98"/>
        <v>172.32221252483447</v>
      </c>
      <c r="AG361" s="34">
        <f t="shared" si="98"/>
        <v>172.32998919902909</v>
      </c>
      <c r="AH361" s="34">
        <f t="shared" si="98"/>
        <v>172.33776587322367</v>
      </c>
      <c r="AI361" s="34">
        <f t="shared" si="98"/>
        <v>172.34554254741829</v>
      </c>
      <c r="AJ361" s="34">
        <f t="shared" si="98"/>
        <v>172.35331922161291</v>
      </c>
      <c r="AK361" s="34">
        <f t="shared" si="98"/>
        <v>172.36109589580749</v>
      </c>
      <c r="AL361" s="34">
        <f t="shared" si="98"/>
        <v>172.36887257000211</v>
      </c>
      <c r="AM361" s="34">
        <f t="shared" si="98"/>
        <v>172.37664924419673</v>
      </c>
      <c r="AN361" s="34">
        <f t="shared" si="98"/>
        <v>172.38442591839132</v>
      </c>
      <c r="AO361" s="34">
        <f t="shared" si="98"/>
        <v>172.39220259258593</v>
      </c>
      <c r="AP361" s="34">
        <f t="shared" si="98"/>
        <v>172.39997926678055</v>
      </c>
      <c r="AQ361" s="34">
        <f t="shared" si="98"/>
        <v>172.40775594097514</v>
      </c>
      <c r="AR361" s="34">
        <f t="shared" si="98"/>
        <v>172.41553261516975</v>
      </c>
      <c r="AS361" s="34">
        <f t="shared" si="98"/>
        <v>172.42330928936437</v>
      </c>
      <c r="AT361" s="34">
        <f t="shared" si="98"/>
        <v>172.43108596355896</v>
      </c>
    </row>
    <row r="362" spans="1:46" x14ac:dyDescent="0.75">
      <c r="A362" s="17">
        <f t="shared" si="89"/>
        <v>4</v>
      </c>
      <c r="B362" s="17">
        <f t="shared" si="97"/>
        <v>2046</v>
      </c>
      <c r="C362" s="29">
        <v>30</v>
      </c>
      <c r="D362" s="30">
        <v>53418</v>
      </c>
      <c r="E362" s="41">
        <f t="shared" si="101"/>
        <v>173.16412027451673</v>
      </c>
      <c r="G362" s="32">
        <f t="shared" si="94"/>
        <v>1.4000000000000728E-3</v>
      </c>
      <c r="H362" s="32">
        <f t="shared" si="100"/>
        <v>1.6929965585859508E-2</v>
      </c>
      <c r="I362" s="32"/>
      <c r="J362" s="42">
        <v>1.4E-3</v>
      </c>
      <c r="L362" s="30">
        <f t="shared" si="95"/>
        <v>53328</v>
      </c>
      <c r="M362" s="30">
        <f t="shared" si="96"/>
        <v>53359</v>
      </c>
      <c r="N362" s="33">
        <f t="shared" si="102"/>
        <v>172.43886263775357</v>
      </c>
      <c r="O362" s="33">
        <f t="shared" si="102"/>
        <v>172.68027704544645</v>
      </c>
      <c r="P362" s="34">
        <f t="shared" si="99"/>
        <v>172.43886263775357</v>
      </c>
      <c r="Q362" s="34">
        <f t="shared" si="99"/>
        <v>172.44690978467668</v>
      </c>
      <c r="R362" s="34">
        <f t="shared" si="99"/>
        <v>172.45495693159975</v>
      </c>
      <c r="S362" s="34">
        <f t="shared" si="99"/>
        <v>172.46300407852286</v>
      </c>
      <c r="T362" s="34">
        <f t="shared" si="99"/>
        <v>172.47105122544596</v>
      </c>
      <c r="U362" s="34">
        <f t="shared" si="99"/>
        <v>172.47909837236904</v>
      </c>
      <c r="V362" s="34">
        <f t="shared" si="99"/>
        <v>172.48714551929214</v>
      </c>
      <c r="W362" s="34">
        <f t="shared" si="99"/>
        <v>172.49519266621525</v>
      </c>
      <c r="X362" s="34">
        <f t="shared" si="99"/>
        <v>172.50323981313835</v>
      </c>
      <c r="Y362" s="34">
        <f t="shared" si="99"/>
        <v>172.51128696006143</v>
      </c>
      <c r="Z362" s="34">
        <f t="shared" si="99"/>
        <v>172.51933410698453</v>
      </c>
      <c r="AA362" s="34">
        <f t="shared" si="99"/>
        <v>172.52738125390763</v>
      </c>
      <c r="AB362" s="34">
        <f t="shared" si="99"/>
        <v>172.53542840083071</v>
      </c>
      <c r="AC362" s="34">
        <f t="shared" si="99"/>
        <v>172.54347554775381</v>
      </c>
      <c r="AD362" s="34">
        <f t="shared" si="99"/>
        <v>172.55152269467692</v>
      </c>
      <c r="AE362" s="34">
        <f t="shared" si="99"/>
        <v>172.55956984160002</v>
      </c>
      <c r="AF362" s="34">
        <f t="shared" ref="AF362:AT377" si="103">$N362+($O362-$N362)/$C362*(AF$7-1)</f>
        <v>172.5676169885231</v>
      </c>
      <c r="AG362" s="34">
        <f t="shared" si="103"/>
        <v>172.5756641354462</v>
      </c>
      <c r="AH362" s="34">
        <f t="shared" si="103"/>
        <v>172.58371128236931</v>
      </c>
      <c r="AI362" s="34">
        <f t="shared" si="103"/>
        <v>172.59175842929238</v>
      </c>
      <c r="AJ362" s="34">
        <f t="shared" si="103"/>
        <v>172.59980557621549</v>
      </c>
      <c r="AK362" s="34">
        <f t="shared" si="103"/>
        <v>172.60785272313859</v>
      </c>
      <c r="AL362" s="34">
        <f t="shared" si="103"/>
        <v>172.61589987006167</v>
      </c>
      <c r="AM362" s="34">
        <f t="shared" si="103"/>
        <v>172.62394701698477</v>
      </c>
      <c r="AN362" s="34">
        <f t="shared" si="103"/>
        <v>172.63199416390788</v>
      </c>
      <c r="AO362" s="34">
        <f t="shared" si="103"/>
        <v>172.64004131083095</v>
      </c>
      <c r="AP362" s="34">
        <f t="shared" si="103"/>
        <v>172.64808845775406</v>
      </c>
      <c r="AQ362" s="34">
        <f t="shared" si="103"/>
        <v>172.65613560467716</v>
      </c>
      <c r="AR362" s="34">
        <f t="shared" si="103"/>
        <v>172.66418275160026</v>
      </c>
      <c r="AS362" s="34">
        <f t="shared" si="103"/>
        <v>172.67222989852334</v>
      </c>
      <c r="AT362" s="34">
        <f t="shared" si="103"/>
        <v>172.68027704544645</v>
      </c>
    </row>
    <row r="363" spans="1:46" x14ac:dyDescent="0.75">
      <c r="A363" s="17">
        <f t="shared" si="89"/>
        <v>5</v>
      </c>
      <c r="B363" s="17">
        <f t="shared" si="97"/>
        <v>2046</v>
      </c>
      <c r="C363" s="29">
        <v>31</v>
      </c>
      <c r="D363" s="30">
        <v>53448</v>
      </c>
      <c r="E363" s="41">
        <f t="shared" si="101"/>
        <v>173.40655004290107</v>
      </c>
      <c r="G363" s="32">
        <f t="shared" si="94"/>
        <v>1.4000000000000993E-3</v>
      </c>
      <c r="H363" s="32">
        <f t="shared" si="100"/>
        <v>1.6929965585859495E-2</v>
      </c>
      <c r="I363" s="32"/>
      <c r="J363" s="42">
        <v>1.4E-3</v>
      </c>
      <c r="L363" s="30">
        <f t="shared" si="95"/>
        <v>53359</v>
      </c>
      <c r="M363" s="30">
        <f t="shared" si="96"/>
        <v>53387</v>
      </c>
      <c r="N363" s="33">
        <f t="shared" si="102"/>
        <v>172.68027704544645</v>
      </c>
      <c r="O363" s="33">
        <f t="shared" si="102"/>
        <v>172.92202943331009</v>
      </c>
      <c r="P363" s="34">
        <f t="shared" ref="P363:AE378" si="104">$N363+($O363-$N363)/$C363*(P$7-1)</f>
        <v>172.68027704544645</v>
      </c>
      <c r="Q363" s="34">
        <f t="shared" si="104"/>
        <v>172.68807550957109</v>
      </c>
      <c r="R363" s="34">
        <f t="shared" si="104"/>
        <v>172.69587397369571</v>
      </c>
      <c r="S363" s="34">
        <f t="shared" si="104"/>
        <v>172.70367243782036</v>
      </c>
      <c r="T363" s="34">
        <f t="shared" si="104"/>
        <v>172.71147090194498</v>
      </c>
      <c r="U363" s="34">
        <f t="shared" si="104"/>
        <v>172.71926936606962</v>
      </c>
      <c r="V363" s="34">
        <f t="shared" si="104"/>
        <v>172.72706783019424</v>
      </c>
      <c r="W363" s="34">
        <f t="shared" si="104"/>
        <v>172.73486629431889</v>
      </c>
      <c r="X363" s="34">
        <f t="shared" si="104"/>
        <v>172.74266475844351</v>
      </c>
      <c r="Y363" s="34">
        <f t="shared" si="104"/>
        <v>172.75046322256816</v>
      </c>
      <c r="Z363" s="34">
        <f t="shared" si="104"/>
        <v>172.75826168669278</v>
      </c>
      <c r="AA363" s="34">
        <f t="shared" si="104"/>
        <v>172.76606015081742</v>
      </c>
      <c r="AB363" s="34">
        <f t="shared" si="104"/>
        <v>172.77385861494204</v>
      </c>
      <c r="AC363" s="34">
        <f t="shared" si="104"/>
        <v>172.78165707906669</v>
      </c>
      <c r="AD363" s="34">
        <f t="shared" si="104"/>
        <v>172.78945554319131</v>
      </c>
      <c r="AE363" s="34">
        <f t="shared" si="104"/>
        <v>172.79725400731596</v>
      </c>
      <c r="AF363" s="34">
        <f t="shared" si="103"/>
        <v>172.80505247144058</v>
      </c>
      <c r="AG363" s="34">
        <f t="shared" si="103"/>
        <v>172.81285093556522</v>
      </c>
      <c r="AH363" s="34">
        <f t="shared" si="103"/>
        <v>172.82064939968984</v>
      </c>
      <c r="AI363" s="34">
        <f t="shared" si="103"/>
        <v>172.82844786381449</v>
      </c>
      <c r="AJ363" s="34">
        <f t="shared" si="103"/>
        <v>172.83624632793911</v>
      </c>
      <c r="AK363" s="34">
        <f t="shared" si="103"/>
        <v>172.84404479206376</v>
      </c>
      <c r="AL363" s="34">
        <f t="shared" si="103"/>
        <v>172.85184325618837</v>
      </c>
      <c r="AM363" s="34">
        <f t="shared" si="103"/>
        <v>172.85964172031302</v>
      </c>
      <c r="AN363" s="34">
        <f t="shared" si="103"/>
        <v>172.86744018443764</v>
      </c>
      <c r="AO363" s="34">
        <f t="shared" si="103"/>
        <v>172.87523864856229</v>
      </c>
      <c r="AP363" s="34">
        <f t="shared" si="103"/>
        <v>172.88303711268691</v>
      </c>
      <c r="AQ363" s="34">
        <f t="shared" si="103"/>
        <v>172.89083557681155</v>
      </c>
      <c r="AR363" s="34">
        <f t="shared" si="103"/>
        <v>172.89863404093617</v>
      </c>
      <c r="AS363" s="34">
        <f t="shared" si="103"/>
        <v>172.90643250506082</v>
      </c>
      <c r="AT363" s="34">
        <f t="shared" si="103"/>
        <v>172.91423096918544</v>
      </c>
    </row>
    <row r="364" spans="1:46" x14ac:dyDescent="0.75">
      <c r="A364" s="17">
        <f t="shared" si="89"/>
        <v>6</v>
      </c>
      <c r="B364" s="17">
        <f t="shared" si="97"/>
        <v>2046</v>
      </c>
      <c r="C364" s="29">
        <v>30</v>
      </c>
      <c r="D364" s="30">
        <v>53479</v>
      </c>
      <c r="E364" s="41">
        <f t="shared" si="101"/>
        <v>173.64931921296116</v>
      </c>
      <c r="G364" s="32">
        <f t="shared" si="94"/>
        <v>1.4000000000001414E-3</v>
      </c>
      <c r="H364" s="32">
        <f t="shared" si="100"/>
        <v>1.6929965585859574E-2</v>
      </c>
      <c r="I364" s="32"/>
      <c r="J364" s="42">
        <v>1.4E-3</v>
      </c>
      <c r="L364" s="30">
        <f t="shared" si="95"/>
        <v>53387</v>
      </c>
      <c r="M364" s="30">
        <f t="shared" si="96"/>
        <v>53418</v>
      </c>
      <c r="N364" s="33">
        <f t="shared" si="102"/>
        <v>172.92202943331009</v>
      </c>
      <c r="O364" s="33">
        <f t="shared" si="102"/>
        <v>173.16412027451673</v>
      </c>
      <c r="P364" s="34">
        <f t="shared" si="104"/>
        <v>172.92202943331009</v>
      </c>
      <c r="Q364" s="34">
        <f t="shared" si="104"/>
        <v>172.93009912801696</v>
      </c>
      <c r="R364" s="34">
        <f t="shared" si="104"/>
        <v>172.93816882272387</v>
      </c>
      <c r="S364" s="34">
        <f t="shared" si="104"/>
        <v>172.94623851743074</v>
      </c>
      <c r="T364" s="34">
        <f t="shared" si="104"/>
        <v>172.95430821213765</v>
      </c>
      <c r="U364" s="34">
        <f t="shared" si="104"/>
        <v>172.96237790684452</v>
      </c>
      <c r="V364" s="34">
        <f t="shared" si="104"/>
        <v>172.97044760155143</v>
      </c>
      <c r="W364" s="34">
        <f t="shared" si="104"/>
        <v>172.9785172962583</v>
      </c>
      <c r="X364" s="34">
        <f t="shared" si="104"/>
        <v>172.98658699096518</v>
      </c>
      <c r="Y364" s="34">
        <f t="shared" si="104"/>
        <v>172.99465668567208</v>
      </c>
      <c r="Z364" s="34">
        <f t="shared" si="104"/>
        <v>173.00272638037896</v>
      </c>
      <c r="AA364" s="34">
        <f t="shared" si="104"/>
        <v>173.01079607508586</v>
      </c>
      <c r="AB364" s="34">
        <f t="shared" si="104"/>
        <v>173.01886576979274</v>
      </c>
      <c r="AC364" s="34">
        <f t="shared" si="104"/>
        <v>173.02693546449964</v>
      </c>
      <c r="AD364" s="34">
        <f t="shared" si="104"/>
        <v>173.03500515920652</v>
      </c>
      <c r="AE364" s="34">
        <f t="shared" si="104"/>
        <v>173.04307485391342</v>
      </c>
      <c r="AF364" s="34">
        <f t="shared" si="103"/>
        <v>173.0511445486203</v>
      </c>
      <c r="AG364" s="34">
        <f t="shared" si="103"/>
        <v>173.05921424332718</v>
      </c>
      <c r="AH364" s="34">
        <f t="shared" si="103"/>
        <v>173.06728393803408</v>
      </c>
      <c r="AI364" s="34">
        <f t="shared" si="103"/>
        <v>173.07535363274096</v>
      </c>
      <c r="AJ364" s="34">
        <f t="shared" si="103"/>
        <v>173.08342332744786</v>
      </c>
      <c r="AK364" s="34">
        <f t="shared" si="103"/>
        <v>173.09149302215474</v>
      </c>
      <c r="AL364" s="34">
        <f t="shared" si="103"/>
        <v>173.09956271686164</v>
      </c>
      <c r="AM364" s="34">
        <f t="shared" si="103"/>
        <v>173.10763241156852</v>
      </c>
      <c r="AN364" s="34">
        <f t="shared" si="103"/>
        <v>173.11570210627539</v>
      </c>
      <c r="AO364" s="34">
        <f t="shared" si="103"/>
        <v>173.1237718009823</v>
      </c>
      <c r="AP364" s="34">
        <f t="shared" si="103"/>
        <v>173.13184149568917</v>
      </c>
      <c r="AQ364" s="34">
        <f t="shared" si="103"/>
        <v>173.13991119039608</v>
      </c>
      <c r="AR364" s="34">
        <f t="shared" si="103"/>
        <v>173.14798088510295</v>
      </c>
      <c r="AS364" s="34">
        <f t="shared" si="103"/>
        <v>173.15605057980986</v>
      </c>
      <c r="AT364" s="34">
        <f t="shared" si="103"/>
        <v>173.16412027451673</v>
      </c>
    </row>
    <row r="365" spans="1:46" x14ac:dyDescent="0.75">
      <c r="A365" s="17">
        <f t="shared" si="89"/>
        <v>7</v>
      </c>
      <c r="B365" s="17">
        <f t="shared" si="97"/>
        <v>2046</v>
      </c>
      <c r="C365" s="29">
        <v>31</v>
      </c>
      <c r="D365" s="30">
        <v>53509</v>
      </c>
      <c r="E365" s="41">
        <f t="shared" si="101"/>
        <v>173.89242825985932</v>
      </c>
      <c r="G365" s="32">
        <f t="shared" si="94"/>
        <v>1.4000000000000548E-3</v>
      </c>
      <c r="H365" s="32">
        <f t="shared" si="100"/>
        <v>1.6929965585859581E-2</v>
      </c>
      <c r="I365" s="32"/>
      <c r="J365" s="42">
        <v>1.4E-3</v>
      </c>
      <c r="L365" s="30">
        <f t="shared" si="95"/>
        <v>53418</v>
      </c>
      <c r="M365" s="30">
        <f t="shared" si="96"/>
        <v>53448</v>
      </c>
      <c r="N365" s="33">
        <f t="shared" si="102"/>
        <v>173.16412027451673</v>
      </c>
      <c r="O365" s="33">
        <f t="shared" si="102"/>
        <v>173.40655004290107</v>
      </c>
      <c r="P365" s="34">
        <f t="shared" si="104"/>
        <v>173.16412027451673</v>
      </c>
      <c r="Q365" s="34">
        <f t="shared" si="104"/>
        <v>173.1719405896259</v>
      </c>
      <c r="R365" s="34">
        <f t="shared" si="104"/>
        <v>173.17976090473508</v>
      </c>
      <c r="S365" s="34">
        <f t="shared" si="104"/>
        <v>173.18758121984425</v>
      </c>
      <c r="T365" s="34">
        <f t="shared" si="104"/>
        <v>173.19540153495342</v>
      </c>
      <c r="U365" s="34">
        <f t="shared" si="104"/>
        <v>173.20322185006259</v>
      </c>
      <c r="V365" s="34">
        <f t="shared" si="104"/>
        <v>173.21104216517176</v>
      </c>
      <c r="W365" s="34">
        <f t="shared" si="104"/>
        <v>173.21886248028093</v>
      </c>
      <c r="X365" s="34">
        <f t="shared" si="104"/>
        <v>173.2266827953901</v>
      </c>
      <c r="Y365" s="34">
        <f t="shared" si="104"/>
        <v>173.23450311049928</v>
      </c>
      <c r="Z365" s="34">
        <f t="shared" si="104"/>
        <v>173.24232342560845</v>
      </c>
      <c r="AA365" s="34">
        <f t="shared" si="104"/>
        <v>173.25014374071762</v>
      </c>
      <c r="AB365" s="34">
        <f t="shared" si="104"/>
        <v>173.25796405582679</v>
      </c>
      <c r="AC365" s="34">
        <f t="shared" si="104"/>
        <v>173.26578437093596</v>
      </c>
      <c r="AD365" s="34">
        <f t="shared" si="104"/>
        <v>173.27360468604513</v>
      </c>
      <c r="AE365" s="34">
        <f t="shared" si="104"/>
        <v>173.2814250011543</v>
      </c>
      <c r="AF365" s="34">
        <f t="shared" si="103"/>
        <v>173.2892453162635</v>
      </c>
      <c r="AG365" s="34">
        <f t="shared" si="103"/>
        <v>173.29706563137267</v>
      </c>
      <c r="AH365" s="34">
        <f t="shared" si="103"/>
        <v>173.30488594648185</v>
      </c>
      <c r="AI365" s="34">
        <f t="shared" si="103"/>
        <v>173.31270626159102</v>
      </c>
      <c r="AJ365" s="34">
        <f t="shared" si="103"/>
        <v>173.32052657670019</v>
      </c>
      <c r="AK365" s="34">
        <f t="shared" si="103"/>
        <v>173.32834689180936</v>
      </c>
      <c r="AL365" s="34">
        <f t="shared" si="103"/>
        <v>173.33616720691853</v>
      </c>
      <c r="AM365" s="34">
        <f t="shared" si="103"/>
        <v>173.3439875220277</v>
      </c>
      <c r="AN365" s="34">
        <f t="shared" si="103"/>
        <v>173.35180783713687</v>
      </c>
      <c r="AO365" s="34">
        <f t="shared" si="103"/>
        <v>173.35962815224605</v>
      </c>
      <c r="AP365" s="34">
        <f t="shared" si="103"/>
        <v>173.36744846735522</v>
      </c>
      <c r="AQ365" s="34">
        <f t="shared" si="103"/>
        <v>173.37526878246439</v>
      </c>
      <c r="AR365" s="34">
        <f t="shared" si="103"/>
        <v>173.38308909757356</v>
      </c>
      <c r="AS365" s="34">
        <f t="shared" si="103"/>
        <v>173.39090941268273</v>
      </c>
      <c r="AT365" s="34">
        <f t="shared" si="103"/>
        <v>173.3987297277919</v>
      </c>
    </row>
    <row r="366" spans="1:46" x14ac:dyDescent="0.75">
      <c r="A366" s="17">
        <f t="shared" si="89"/>
        <v>8</v>
      </c>
      <c r="B366" s="17">
        <f t="shared" si="97"/>
        <v>2046</v>
      </c>
      <c r="C366" s="29">
        <v>31</v>
      </c>
      <c r="D366" s="30">
        <v>53540</v>
      </c>
      <c r="E366" s="41">
        <f t="shared" si="101"/>
        <v>174.13587765942313</v>
      </c>
      <c r="G366" s="32">
        <f t="shared" si="94"/>
        <v>1.4000000000000685E-3</v>
      </c>
      <c r="H366" s="32">
        <f t="shared" si="100"/>
        <v>1.6929965585859581E-2</v>
      </c>
      <c r="I366" s="32"/>
      <c r="J366" s="42">
        <v>1.4E-3</v>
      </c>
      <c r="L366" s="30">
        <f t="shared" si="95"/>
        <v>53448</v>
      </c>
      <c r="M366" s="30">
        <f t="shared" si="96"/>
        <v>53479</v>
      </c>
      <c r="N366" s="33">
        <f t="shared" si="102"/>
        <v>173.40655004290107</v>
      </c>
      <c r="O366" s="33">
        <f t="shared" si="102"/>
        <v>173.64931921296116</v>
      </c>
      <c r="P366" s="34">
        <f t="shared" si="104"/>
        <v>173.40655004290107</v>
      </c>
      <c r="Q366" s="34">
        <f t="shared" si="104"/>
        <v>173.41438130645139</v>
      </c>
      <c r="R366" s="34">
        <f t="shared" si="104"/>
        <v>173.42221257000173</v>
      </c>
      <c r="S366" s="34">
        <f t="shared" si="104"/>
        <v>173.43004383355205</v>
      </c>
      <c r="T366" s="34">
        <f t="shared" si="104"/>
        <v>173.43787509710236</v>
      </c>
      <c r="U366" s="34">
        <f t="shared" si="104"/>
        <v>173.44570636065271</v>
      </c>
      <c r="V366" s="34">
        <f t="shared" si="104"/>
        <v>173.45353762420302</v>
      </c>
      <c r="W366" s="34">
        <f t="shared" si="104"/>
        <v>173.46136888775334</v>
      </c>
      <c r="X366" s="34">
        <f t="shared" si="104"/>
        <v>173.46920015130368</v>
      </c>
      <c r="Y366" s="34">
        <f t="shared" si="104"/>
        <v>173.477031414854</v>
      </c>
      <c r="Z366" s="34">
        <f t="shared" si="104"/>
        <v>173.48486267840434</v>
      </c>
      <c r="AA366" s="34">
        <f t="shared" si="104"/>
        <v>173.49269394195466</v>
      </c>
      <c r="AB366" s="34">
        <f t="shared" si="104"/>
        <v>173.50052520550497</v>
      </c>
      <c r="AC366" s="34">
        <f t="shared" si="104"/>
        <v>173.50835646905531</v>
      </c>
      <c r="AD366" s="34">
        <f t="shared" si="104"/>
        <v>173.51618773260563</v>
      </c>
      <c r="AE366" s="34">
        <f t="shared" si="104"/>
        <v>173.52401899615595</v>
      </c>
      <c r="AF366" s="34">
        <f t="shared" si="103"/>
        <v>173.53185025970629</v>
      </c>
      <c r="AG366" s="34">
        <f t="shared" si="103"/>
        <v>173.5396815232566</v>
      </c>
      <c r="AH366" s="34">
        <f t="shared" si="103"/>
        <v>173.54751278680692</v>
      </c>
      <c r="AI366" s="34">
        <f t="shared" si="103"/>
        <v>173.55534405035726</v>
      </c>
      <c r="AJ366" s="34">
        <f t="shared" si="103"/>
        <v>173.56317531390758</v>
      </c>
      <c r="AK366" s="34">
        <f t="shared" si="103"/>
        <v>173.57100657745789</v>
      </c>
      <c r="AL366" s="34">
        <f t="shared" si="103"/>
        <v>173.57883784100824</v>
      </c>
      <c r="AM366" s="34">
        <f t="shared" si="103"/>
        <v>173.58666910455855</v>
      </c>
      <c r="AN366" s="34">
        <f t="shared" si="103"/>
        <v>173.5945003681089</v>
      </c>
      <c r="AO366" s="34">
        <f t="shared" si="103"/>
        <v>173.60233163165921</v>
      </c>
      <c r="AP366" s="34">
        <f t="shared" si="103"/>
        <v>173.61016289520953</v>
      </c>
      <c r="AQ366" s="34">
        <f t="shared" si="103"/>
        <v>173.61799415875987</v>
      </c>
      <c r="AR366" s="34">
        <f t="shared" si="103"/>
        <v>173.62582542231019</v>
      </c>
      <c r="AS366" s="34">
        <f t="shared" si="103"/>
        <v>173.6336566858605</v>
      </c>
      <c r="AT366" s="34">
        <f t="shared" si="103"/>
        <v>173.64148794941084</v>
      </c>
    </row>
    <row r="367" spans="1:46" x14ac:dyDescent="0.75">
      <c r="A367" s="17">
        <f t="shared" si="89"/>
        <v>9</v>
      </c>
      <c r="B367" s="17">
        <f t="shared" si="97"/>
        <v>2046</v>
      </c>
      <c r="C367" s="29">
        <v>30</v>
      </c>
      <c r="D367" s="30">
        <v>53571</v>
      </c>
      <c r="E367" s="41">
        <f t="shared" si="101"/>
        <v>174.37966788814634</v>
      </c>
      <c r="G367" s="32">
        <f t="shared" si="94"/>
        <v>1.400000000000121E-3</v>
      </c>
      <c r="H367" s="32">
        <f t="shared" si="100"/>
        <v>1.6929965585859602E-2</v>
      </c>
      <c r="I367" s="32"/>
      <c r="J367" s="42">
        <v>1.4E-3</v>
      </c>
      <c r="L367" s="30">
        <f t="shared" si="95"/>
        <v>53479</v>
      </c>
      <c r="M367" s="30">
        <f t="shared" si="96"/>
        <v>53509</v>
      </c>
      <c r="N367" s="33">
        <f t="shared" si="102"/>
        <v>173.64931921296116</v>
      </c>
      <c r="O367" s="33">
        <f t="shared" si="102"/>
        <v>173.89242825985932</v>
      </c>
      <c r="P367" s="34">
        <f t="shared" si="104"/>
        <v>173.64931921296116</v>
      </c>
      <c r="Q367" s="34">
        <f t="shared" si="104"/>
        <v>173.65742284785776</v>
      </c>
      <c r="R367" s="34">
        <f t="shared" si="104"/>
        <v>173.66552648275436</v>
      </c>
      <c r="S367" s="34">
        <f t="shared" si="104"/>
        <v>173.67363011765099</v>
      </c>
      <c r="T367" s="34">
        <f t="shared" si="104"/>
        <v>173.68173375254759</v>
      </c>
      <c r="U367" s="34">
        <f t="shared" si="104"/>
        <v>173.68983738744419</v>
      </c>
      <c r="V367" s="34">
        <f t="shared" si="104"/>
        <v>173.69794102234079</v>
      </c>
      <c r="W367" s="34">
        <f t="shared" si="104"/>
        <v>173.70604465723738</v>
      </c>
      <c r="X367" s="34">
        <f t="shared" si="104"/>
        <v>173.71414829213401</v>
      </c>
      <c r="Y367" s="34">
        <f t="shared" si="104"/>
        <v>173.72225192703061</v>
      </c>
      <c r="Z367" s="34">
        <f t="shared" si="104"/>
        <v>173.73035556192721</v>
      </c>
      <c r="AA367" s="34">
        <f t="shared" si="104"/>
        <v>173.73845919682381</v>
      </c>
      <c r="AB367" s="34">
        <f t="shared" si="104"/>
        <v>173.74656283172041</v>
      </c>
      <c r="AC367" s="34">
        <f t="shared" si="104"/>
        <v>173.75466646661704</v>
      </c>
      <c r="AD367" s="34">
        <f t="shared" si="104"/>
        <v>173.76277010151364</v>
      </c>
      <c r="AE367" s="34">
        <f t="shared" si="104"/>
        <v>173.77087373641024</v>
      </c>
      <c r="AF367" s="34">
        <f t="shared" si="103"/>
        <v>173.77897737130684</v>
      </c>
      <c r="AG367" s="34">
        <f t="shared" si="103"/>
        <v>173.78708100620344</v>
      </c>
      <c r="AH367" s="34">
        <f t="shared" si="103"/>
        <v>173.79518464110006</v>
      </c>
      <c r="AI367" s="34">
        <f t="shared" si="103"/>
        <v>173.80328827599666</v>
      </c>
      <c r="AJ367" s="34">
        <f t="shared" si="103"/>
        <v>173.81139191089326</v>
      </c>
      <c r="AK367" s="34">
        <f t="shared" si="103"/>
        <v>173.81949554578986</v>
      </c>
      <c r="AL367" s="34">
        <f t="shared" si="103"/>
        <v>173.82759918068646</v>
      </c>
      <c r="AM367" s="34">
        <f t="shared" si="103"/>
        <v>173.83570281558309</v>
      </c>
      <c r="AN367" s="34">
        <f t="shared" si="103"/>
        <v>173.84380645047969</v>
      </c>
      <c r="AO367" s="34">
        <f t="shared" si="103"/>
        <v>173.85191008537629</v>
      </c>
      <c r="AP367" s="34">
        <f t="shared" si="103"/>
        <v>173.86001372027289</v>
      </c>
      <c r="AQ367" s="34">
        <f t="shared" si="103"/>
        <v>173.86811735516949</v>
      </c>
      <c r="AR367" s="34">
        <f t="shared" si="103"/>
        <v>173.87622099006612</v>
      </c>
      <c r="AS367" s="34">
        <f t="shared" si="103"/>
        <v>173.88432462496272</v>
      </c>
      <c r="AT367" s="34">
        <f t="shared" si="103"/>
        <v>173.89242825985932</v>
      </c>
    </row>
    <row r="368" spans="1:46" x14ac:dyDescent="0.75">
      <c r="A368" s="17">
        <f t="shared" si="89"/>
        <v>10</v>
      </c>
      <c r="B368" s="17">
        <f t="shared" si="97"/>
        <v>2046</v>
      </c>
      <c r="C368" s="29">
        <v>31</v>
      </c>
      <c r="D368" s="30">
        <v>53601</v>
      </c>
      <c r="E368" s="41">
        <f t="shared" si="101"/>
        <v>174.62379942318975</v>
      </c>
      <c r="G368" s="32">
        <f t="shared" si="94"/>
        <v>1.4000000000000186E-3</v>
      </c>
      <c r="H368" s="32">
        <f t="shared" si="100"/>
        <v>1.6929965585859547E-2</v>
      </c>
      <c r="I368" s="32"/>
      <c r="J368" s="42">
        <v>1.4E-3</v>
      </c>
      <c r="L368" s="30">
        <f t="shared" si="95"/>
        <v>53509</v>
      </c>
      <c r="M368" s="30">
        <f t="shared" si="96"/>
        <v>53540</v>
      </c>
      <c r="N368" s="33">
        <f t="shared" si="102"/>
        <v>173.89242825985932</v>
      </c>
      <c r="O368" s="33">
        <f t="shared" si="102"/>
        <v>174.13587765942313</v>
      </c>
      <c r="P368" s="34">
        <f t="shared" si="104"/>
        <v>173.89242825985932</v>
      </c>
      <c r="Q368" s="34">
        <f t="shared" si="104"/>
        <v>173.90028146629686</v>
      </c>
      <c r="R368" s="34">
        <f t="shared" si="104"/>
        <v>173.90813467273441</v>
      </c>
      <c r="S368" s="34">
        <f t="shared" si="104"/>
        <v>173.91598787917195</v>
      </c>
      <c r="T368" s="34">
        <f t="shared" si="104"/>
        <v>173.9238410856095</v>
      </c>
      <c r="U368" s="34">
        <f t="shared" si="104"/>
        <v>173.93169429204704</v>
      </c>
      <c r="V368" s="34">
        <f t="shared" si="104"/>
        <v>173.93954749848456</v>
      </c>
      <c r="W368" s="34">
        <f t="shared" si="104"/>
        <v>173.9474007049221</v>
      </c>
      <c r="X368" s="34">
        <f t="shared" si="104"/>
        <v>173.95525391135965</v>
      </c>
      <c r="Y368" s="34">
        <f t="shared" si="104"/>
        <v>173.96310711779719</v>
      </c>
      <c r="Z368" s="34">
        <f t="shared" si="104"/>
        <v>173.97096032423474</v>
      </c>
      <c r="AA368" s="34">
        <f t="shared" si="104"/>
        <v>173.97881353067228</v>
      </c>
      <c r="AB368" s="34">
        <f t="shared" si="104"/>
        <v>173.98666673710983</v>
      </c>
      <c r="AC368" s="34">
        <f t="shared" si="104"/>
        <v>173.99451994354737</v>
      </c>
      <c r="AD368" s="34">
        <f t="shared" si="104"/>
        <v>174.00237314998492</v>
      </c>
      <c r="AE368" s="34">
        <f t="shared" si="104"/>
        <v>174.01022635642246</v>
      </c>
      <c r="AF368" s="34">
        <f t="shared" si="103"/>
        <v>174.01807956285998</v>
      </c>
      <c r="AG368" s="34">
        <f t="shared" si="103"/>
        <v>174.02593276929753</v>
      </c>
      <c r="AH368" s="34">
        <f t="shared" si="103"/>
        <v>174.03378597573507</v>
      </c>
      <c r="AI368" s="34">
        <f t="shared" si="103"/>
        <v>174.04163918217262</v>
      </c>
      <c r="AJ368" s="34">
        <f t="shared" si="103"/>
        <v>174.04949238861016</v>
      </c>
      <c r="AK368" s="34">
        <f t="shared" si="103"/>
        <v>174.05734559504771</v>
      </c>
      <c r="AL368" s="34">
        <f t="shared" si="103"/>
        <v>174.06519880148525</v>
      </c>
      <c r="AM368" s="34">
        <f t="shared" si="103"/>
        <v>174.0730520079228</v>
      </c>
      <c r="AN368" s="34">
        <f t="shared" si="103"/>
        <v>174.08090521436034</v>
      </c>
      <c r="AO368" s="34">
        <f t="shared" si="103"/>
        <v>174.08875842079789</v>
      </c>
      <c r="AP368" s="34">
        <f t="shared" si="103"/>
        <v>174.0966116272354</v>
      </c>
      <c r="AQ368" s="34">
        <f t="shared" si="103"/>
        <v>174.10446483367295</v>
      </c>
      <c r="AR368" s="34">
        <f t="shared" si="103"/>
        <v>174.11231804011049</v>
      </c>
      <c r="AS368" s="34">
        <f t="shared" si="103"/>
        <v>174.12017124654804</v>
      </c>
      <c r="AT368" s="34">
        <f t="shared" si="103"/>
        <v>174.12802445298558</v>
      </c>
    </row>
    <row r="369" spans="1:46" x14ac:dyDescent="0.75">
      <c r="A369" s="17">
        <f t="shared" si="89"/>
        <v>11</v>
      </c>
      <c r="B369" s="17">
        <f t="shared" si="97"/>
        <v>2046</v>
      </c>
      <c r="C369" s="29">
        <v>30</v>
      </c>
      <c r="D369" s="30">
        <v>53632</v>
      </c>
      <c r="E369" s="41">
        <f t="shared" si="101"/>
        <v>174.86827274238223</v>
      </c>
      <c r="G369" s="32">
        <f t="shared" si="94"/>
        <v>1.4000000000000807E-3</v>
      </c>
      <c r="H369" s="32">
        <f t="shared" si="100"/>
        <v>1.6929965585859595E-2</v>
      </c>
      <c r="I369" s="32"/>
      <c r="J369" s="42">
        <v>1.4E-3</v>
      </c>
      <c r="L369" s="30">
        <f t="shared" si="95"/>
        <v>53540</v>
      </c>
      <c r="M369" s="30">
        <f t="shared" si="96"/>
        <v>53571</v>
      </c>
      <c r="N369" s="33">
        <f t="shared" si="102"/>
        <v>174.13587765942313</v>
      </c>
      <c r="O369" s="33">
        <f t="shared" si="102"/>
        <v>174.37966788814634</v>
      </c>
      <c r="P369" s="34">
        <f t="shared" si="104"/>
        <v>174.13587765942313</v>
      </c>
      <c r="Q369" s="34">
        <f t="shared" si="104"/>
        <v>174.14400400038056</v>
      </c>
      <c r="R369" s="34">
        <f t="shared" si="104"/>
        <v>174.15213034133802</v>
      </c>
      <c r="S369" s="34">
        <f t="shared" si="104"/>
        <v>174.16025668229545</v>
      </c>
      <c r="T369" s="34">
        <f t="shared" si="104"/>
        <v>174.16838302325289</v>
      </c>
      <c r="U369" s="34">
        <f t="shared" si="104"/>
        <v>174.17650936421035</v>
      </c>
      <c r="V369" s="34">
        <f t="shared" si="104"/>
        <v>174.18463570516778</v>
      </c>
      <c r="W369" s="34">
        <f t="shared" si="104"/>
        <v>174.19276204612521</v>
      </c>
      <c r="X369" s="34">
        <f t="shared" si="104"/>
        <v>174.20088838708264</v>
      </c>
      <c r="Y369" s="34">
        <f t="shared" si="104"/>
        <v>174.2090147280401</v>
      </c>
      <c r="Z369" s="34">
        <f t="shared" si="104"/>
        <v>174.21714106899753</v>
      </c>
      <c r="AA369" s="34">
        <f t="shared" si="104"/>
        <v>174.22526740995497</v>
      </c>
      <c r="AB369" s="34">
        <f t="shared" si="104"/>
        <v>174.23339375091243</v>
      </c>
      <c r="AC369" s="34">
        <f t="shared" si="104"/>
        <v>174.24152009186986</v>
      </c>
      <c r="AD369" s="34">
        <f t="shared" si="104"/>
        <v>174.24964643282729</v>
      </c>
      <c r="AE369" s="34">
        <f t="shared" si="104"/>
        <v>174.25777277378472</v>
      </c>
      <c r="AF369" s="34">
        <f t="shared" si="103"/>
        <v>174.26589911474218</v>
      </c>
      <c r="AG369" s="34">
        <f t="shared" si="103"/>
        <v>174.27402545569961</v>
      </c>
      <c r="AH369" s="34">
        <f t="shared" si="103"/>
        <v>174.28215179665705</v>
      </c>
      <c r="AI369" s="34">
        <f t="shared" si="103"/>
        <v>174.29027813761451</v>
      </c>
      <c r="AJ369" s="34">
        <f t="shared" si="103"/>
        <v>174.29840447857194</v>
      </c>
      <c r="AK369" s="34">
        <f t="shared" si="103"/>
        <v>174.30653081952937</v>
      </c>
      <c r="AL369" s="34">
        <f t="shared" si="103"/>
        <v>174.31465716048683</v>
      </c>
      <c r="AM369" s="34">
        <f t="shared" si="103"/>
        <v>174.32278350144426</v>
      </c>
      <c r="AN369" s="34">
        <f t="shared" si="103"/>
        <v>174.3309098424017</v>
      </c>
      <c r="AO369" s="34">
        <f t="shared" si="103"/>
        <v>174.33903618335916</v>
      </c>
      <c r="AP369" s="34">
        <f t="shared" si="103"/>
        <v>174.34716252431659</v>
      </c>
      <c r="AQ369" s="34">
        <f t="shared" si="103"/>
        <v>174.35528886527402</v>
      </c>
      <c r="AR369" s="34">
        <f t="shared" si="103"/>
        <v>174.36341520623145</v>
      </c>
      <c r="AS369" s="34">
        <f t="shared" si="103"/>
        <v>174.37154154718891</v>
      </c>
      <c r="AT369" s="34">
        <f t="shared" si="103"/>
        <v>174.37966788814634</v>
      </c>
    </row>
    <row r="370" spans="1:46" x14ac:dyDescent="0.75">
      <c r="A370" s="17">
        <f t="shared" si="89"/>
        <v>12</v>
      </c>
      <c r="B370" s="17">
        <f t="shared" si="97"/>
        <v>2046</v>
      </c>
      <c r="C370" s="29">
        <v>31</v>
      </c>
      <c r="D370" s="30">
        <v>53662</v>
      </c>
      <c r="E370" s="41">
        <f t="shared" si="101"/>
        <v>175.11308832422156</v>
      </c>
      <c r="G370" s="32">
        <f t="shared" si="94"/>
        <v>1.3999999999999887E-3</v>
      </c>
      <c r="H370" s="32">
        <f t="shared" si="100"/>
        <v>1.6929965585859467E-2</v>
      </c>
      <c r="I370" s="32">
        <f>AVERAGE(H359:H370)</f>
        <v>1.6929965585859526E-2</v>
      </c>
      <c r="J370" s="42">
        <v>1.4E-3</v>
      </c>
      <c r="L370" s="30">
        <f t="shared" si="95"/>
        <v>53571</v>
      </c>
      <c r="M370" s="30">
        <f t="shared" si="96"/>
        <v>53601</v>
      </c>
      <c r="N370" s="33">
        <f t="shared" si="102"/>
        <v>174.37966788814634</v>
      </c>
      <c r="O370" s="33">
        <f t="shared" si="102"/>
        <v>174.62379942318975</v>
      </c>
      <c r="P370" s="34">
        <f t="shared" si="104"/>
        <v>174.37966788814634</v>
      </c>
      <c r="Q370" s="34">
        <f t="shared" si="104"/>
        <v>174.38754309895418</v>
      </c>
      <c r="R370" s="34">
        <f t="shared" si="104"/>
        <v>174.39541830976205</v>
      </c>
      <c r="S370" s="34">
        <f t="shared" si="104"/>
        <v>174.40329352056989</v>
      </c>
      <c r="T370" s="34">
        <f t="shared" si="104"/>
        <v>174.41116873137776</v>
      </c>
      <c r="U370" s="34">
        <f t="shared" si="104"/>
        <v>174.4190439421856</v>
      </c>
      <c r="V370" s="34">
        <f t="shared" si="104"/>
        <v>174.42691915299346</v>
      </c>
      <c r="W370" s="34">
        <f t="shared" si="104"/>
        <v>174.4347943638013</v>
      </c>
      <c r="X370" s="34">
        <f t="shared" si="104"/>
        <v>174.44266957460917</v>
      </c>
      <c r="Y370" s="34">
        <f t="shared" si="104"/>
        <v>174.45054478541701</v>
      </c>
      <c r="Z370" s="34">
        <f t="shared" si="104"/>
        <v>174.45841999622488</v>
      </c>
      <c r="AA370" s="34">
        <f t="shared" si="104"/>
        <v>174.46629520703272</v>
      </c>
      <c r="AB370" s="34">
        <f t="shared" si="104"/>
        <v>174.47417041784055</v>
      </c>
      <c r="AC370" s="34">
        <f t="shared" si="104"/>
        <v>174.48204562864842</v>
      </c>
      <c r="AD370" s="34">
        <f t="shared" si="104"/>
        <v>174.48992083945626</v>
      </c>
      <c r="AE370" s="34">
        <f t="shared" si="104"/>
        <v>174.49779605026413</v>
      </c>
      <c r="AF370" s="34">
        <f t="shared" si="103"/>
        <v>174.50567126107197</v>
      </c>
      <c r="AG370" s="34">
        <f t="shared" si="103"/>
        <v>174.51354647187983</v>
      </c>
      <c r="AH370" s="34">
        <f t="shared" si="103"/>
        <v>174.52142168268767</v>
      </c>
      <c r="AI370" s="34">
        <f t="shared" si="103"/>
        <v>174.52929689349554</v>
      </c>
      <c r="AJ370" s="34">
        <f t="shared" si="103"/>
        <v>174.53717210430338</v>
      </c>
      <c r="AK370" s="34">
        <f t="shared" si="103"/>
        <v>174.54504731511122</v>
      </c>
      <c r="AL370" s="34">
        <f t="shared" si="103"/>
        <v>174.55292252591909</v>
      </c>
      <c r="AM370" s="34">
        <f t="shared" si="103"/>
        <v>174.56079773672693</v>
      </c>
      <c r="AN370" s="34">
        <f t="shared" si="103"/>
        <v>174.56867294753479</v>
      </c>
      <c r="AO370" s="34">
        <f t="shared" si="103"/>
        <v>174.57654815834263</v>
      </c>
      <c r="AP370" s="34">
        <f t="shared" si="103"/>
        <v>174.5844233691505</v>
      </c>
      <c r="AQ370" s="34">
        <f t="shared" si="103"/>
        <v>174.59229857995834</v>
      </c>
      <c r="AR370" s="34">
        <f t="shared" si="103"/>
        <v>174.60017379076621</v>
      </c>
      <c r="AS370" s="34">
        <f t="shared" si="103"/>
        <v>174.60804900157405</v>
      </c>
      <c r="AT370" s="34">
        <f t="shared" si="103"/>
        <v>174.61592421238191</v>
      </c>
    </row>
    <row r="371" spans="1:46" x14ac:dyDescent="0.75">
      <c r="A371" s="17">
        <f t="shared" si="89"/>
        <v>1</v>
      </c>
      <c r="B371" s="23">
        <f t="shared" si="97"/>
        <v>2047</v>
      </c>
      <c r="C371" s="24">
        <v>31</v>
      </c>
      <c r="D371" s="30">
        <v>53693</v>
      </c>
      <c r="E371" s="27">
        <f t="shared" si="101"/>
        <v>175.35824664787549</v>
      </c>
      <c r="G371" s="35">
        <f t="shared" si="94"/>
        <v>1.4000000000000846E-3</v>
      </c>
      <c r="H371" s="35">
        <f t="shared" si="100"/>
        <v>1.692996558585947E-2</v>
      </c>
      <c r="I371" s="35"/>
      <c r="J371" s="42">
        <v>1.4E-3</v>
      </c>
      <c r="L371" s="25">
        <f t="shared" si="95"/>
        <v>53601</v>
      </c>
      <c r="M371" s="25">
        <f t="shared" si="96"/>
        <v>53632</v>
      </c>
      <c r="N371" s="27">
        <f t="shared" si="102"/>
        <v>174.62379942318975</v>
      </c>
      <c r="O371" s="27">
        <f t="shared" si="102"/>
        <v>174.86827274238223</v>
      </c>
      <c r="P371" s="28">
        <f t="shared" si="104"/>
        <v>174.62379942318975</v>
      </c>
      <c r="Q371" s="28">
        <f t="shared" si="104"/>
        <v>174.63168565929274</v>
      </c>
      <c r="R371" s="28">
        <f t="shared" si="104"/>
        <v>174.6395718953957</v>
      </c>
      <c r="S371" s="28">
        <f t="shared" si="104"/>
        <v>174.64745813149869</v>
      </c>
      <c r="T371" s="28">
        <f t="shared" si="104"/>
        <v>174.65534436760169</v>
      </c>
      <c r="U371" s="28">
        <f t="shared" si="104"/>
        <v>174.66323060370468</v>
      </c>
      <c r="V371" s="28">
        <f t="shared" si="104"/>
        <v>174.67111683980764</v>
      </c>
      <c r="W371" s="28">
        <f t="shared" si="104"/>
        <v>174.67900307591063</v>
      </c>
      <c r="X371" s="28">
        <f t="shared" si="104"/>
        <v>174.68688931201362</v>
      </c>
      <c r="Y371" s="28">
        <f t="shared" si="104"/>
        <v>174.69477554811661</v>
      </c>
      <c r="Z371" s="28">
        <f t="shared" si="104"/>
        <v>174.70266178421957</v>
      </c>
      <c r="AA371" s="28">
        <f t="shared" si="104"/>
        <v>174.71054802032256</v>
      </c>
      <c r="AB371" s="28">
        <f t="shared" si="104"/>
        <v>174.71843425642555</v>
      </c>
      <c r="AC371" s="28">
        <f t="shared" si="104"/>
        <v>174.72632049252854</v>
      </c>
      <c r="AD371" s="28">
        <f t="shared" si="104"/>
        <v>174.73420672863151</v>
      </c>
      <c r="AE371" s="28">
        <f t="shared" si="104"/>
        <v>174.7420929647345</v>
      </c>
      <c r="AF371" s="28">
        <f t="shared" si="103"/>
        <v>174.74997920083749</v>
      </c>
      <c r="AG371" s="28">
        <f t="shared" si="103"/>
        <v>174.75786543694048</v>
      </c>
      <c r="AH371" s="28">
        <f t="shared" si="103"/>
        <v>174.76575167304344</v>
      </c>
      <c r="AI371" s="28">
        <f t="shared" si="103"/>
        <v>174.77363790914643</v>
      </c>
      <c r="AJ371" s="28">
        <f t="shared" si="103"/>
        <v>174.78152414524942</v>
      </c>
      <c r="AK371" s="28">
        <f t="shared" si="103"/>
        <v>174.78941038135241</v>
      </c>
      <c r="AL371" s="28">
        <f t="shared" si="103"/>
        <v>174.79729661745537</v>
      </c>
      <c r="AM371" s="28">
        <f t="shared" si="103"/>
        <v>174.80518285355836</v>
      </c>
      <c r="AN371" s="28">
        <f t="shared" si="103"/>
        <v>174.81306908966135</v>
      </c>
      <c r="AO371" s="28">
        <f t="shared" si="103"/>
        <v>174.82095532576434</v>
      </c>
      <c r="AP371" s="28">
        <f t="shared" si="103"/>
        <v>174.82884156186731</v>
      </c>
      <c r="AQ371" s="28">
        <f t="shared" si="103"/>
        <v>174.8367277979703</v>
      </c>
      <c r="AR371" s="28">
        <f t="shared" si="103"/>
        <v>174.84461403407329</v>
      </c>
      <c r="AS371" s="28">
        <f t="shared" si="103"/>
        <v>174.85250027017628</v>
      </c>
      <c r="AT371" s="28">
        <f t="shared" si="103"/>
        <v>174.86038650627924</v>
      </c>
    </row>
    <row r="372" spans="1:46" x14ac:dyDescent="0.75">
      <c r="A372" s="17">
        <f t="shared" si="89"/>
        <v>2</v>
      </c>
      <c r="B372" s="17">
        <f t="shared" si="97"/>
        <v>2047</v>
      </c>
      <c r="C372" s="29">
        <v>28</v>
      </c>
      <c r="D372" s="30">
        <v>53724</v>
      </c>
      <c r="E372" s="41">
        <f t="shared" si="101"/>
        <v>175.60374819318253</v>
      </c>
      <c r="G372" s="32">
        <f t="shared" si="94"/>
        <v>1.4000000000000585E-3</v>
      </c>
      <c r="H372" s="32">
        <f t="shared" si="100"/>
        <v>1.6929965585859429E-2</v>
      </c>
      <c r="I372" s="32"/>
      <c r="J372" s="42">
        <v>1.4E-3</v>
      </c>
      <c r="L372" s="30">
        <f t="shared" si="95"/>
        <v>53632</v>
      </c>
      <c r="M372" s="30">
        <f t="shared" si="96"/>
        <v>53662</v>
      </c>
      <c r="N372" s="33">
        <f t="shared" si="102"/>
        <v>174.86827274238223</v>
      </c>
      <c r="O372" s="33">
        <f t="shared" si="102"/>
        <v>175.11308832422156</v>
      </c>
      <c r="P372" s="34">
        <f t="shared" si="104"/>
        <v>174.86827274238223</v>
      </c>
      <c r="Q372" s="34">
        <f t="shared" si="104"/>
        <v>174.87701615601935</v>
      </c>
      <c r="R372" s="34">
        <f t="shared" si="104"/>
        <v>174.88575956965647</v>
      </c>
      <c r="S372" s="34">
        <f t="shared" si="104"/>
        <v>174.89450298329359</v>
      </c>
      <c r="T372" s="34">
        <f t="shared" si="104"/>
        <v>174.90324639693071</v>
      </c>
      <c r="U372" s="34">
        <f t="shared" si="104"/>
        <v>174.91198981056783</v>
      </c>
      <c r="V372" s="34">
        <f t="shared" si="104"/>
        <v>174.92073322420495</v>
      </c>
      <c r="W372" s="34">
        <f t="shared" si="104"/>
        <v>174.92947663784207</v>
      </c>
      <c r="X372" s="34">
        <f t="shared" si="104"/>
        <v>174.93822005147919</v>
      </c>
      <c r="Y372" s="34">
        <f t="shared" si="104"/>
        <v>174.94696346511631</v>
      </c>
      <c r="Z372" s="34">
        <f t="shared" si="104"/>
        <v>174.95570687875343</v>
      </c>
      <c r="AA372" s="34">
        <f t="shared" si="104"/>
        <v>174.96445029239055</v>
      </c>
      <c r="AB372" s="34">
        <f t="shared" si="104"/>
        <v>174.97319370602767</v>
      </c>
      <c r="AC372" s="34">
        <f t="shared" si="104"/>
        <v>174.98193711966479</v>
      </c>
      <c r="AD372" s="34">
        <f t="shared" si="104"/>
        <v>174.99068053330188</v>
      </c>
      <c r="AE372" s="34">
        <f t="shared" si="104"/>
        <v>174.999423946939</v>
      </c>
      <c r="AF372" s="34">
        <f t="shared" si="103"/>
        <v>175.00816736057612</v>
      </c>
      <c r="AG372" s="34">
        <f t="shared" si="103"/>
        <v>175.01691077421324</v>
      </c>
      <c r="AH372" s="34">
        <f t="shared" si="103"/>
        <v>175.02565418785036</v>
      </c>
      <c r="AI372" s="34">
        <f t="shared" si="103"/>
        <v>175.03439760148748</v>
      </c>
      <c r="AJ372" s="34">
        <f t="shared" si="103"/>
        <v>175.0431410151246</v>
      </c>
      <c r="AK372" s="34">
        <f t="shared" si="103"/>
        <v>175.05188442876172</v>
      </c>
      <c r="AL372" s="34">
        <f t="shared" si="103"/>
        <v>175.06062784239884</v>
      </c>
      <c r="AM372" s="34">
        <f t="shared" si="103"/>
        <v>175.06937125603596</v>
      </c>
      <c r="AN372" s="34">
        <f t="shared" si="103"/>
        <v>175.07811466967308</v>
      </c>
      <c r="AO372" s="34">
        <f t="shared" si="103"/>
        <v>175.0868580833102</v>
      </c>
      <c r="AP372" s="34">
        <f t="shared" si="103"/>
        <v>175.09560149694732</v>
      </c>
      <c r="AQ372" s="34">
        <f t="shared" si="103"/>
        <v>175.10434491058444</v>
      </c>
      <c r="AR372" s="34">
        <f t="shared" si="103"/>
        <v>175.11308832422156</v>
      </c>
      <c r="AS372" s="34">
        <f t="shared" si="103"/>
        <v>175.12183173785868</v>
      </c>
      <c r="AT372" s="34">
        <f t="shared" si="103"/>
        <v>175.1305751514958</v>
      </c>
    </row>
    <row r="373" spans="1:46" x14ac:dyDescent="0.75">
      <c r="A373" s="17">
        <f t="shared" si="89"/>
        <v>3</v>
      </c>
      <c r="B373" s="17">
        <f t="shared" si="97"/>
        <v>2047</v>
      </c>
      <c r="C373" s="29">
        <v>31</v>
      </c>
      <c r="D373" s="30">
        <v>53752</v>
      </c>
      <c r="E373" s="41">
        <f t="shared" si="101"/>
        <v>175.849593440653</v>
      </c>
      <c r="G373" s="32">
        <f t="shared" si="94"/>
        <v>1.4000000000000824E-3</v>
      </c>
      <c r="H373" s="32">
        <f t="shared" si="100"/>
        <v>1.6929965585859415E-2</v>
      </c>
      <c r="I373" s="32"/>
      <c r="J373" s="42">
        <v>1.4E-3</v>
      </c>
      <c r="L373" s="30">
        <f t="shared" si="95"/>
        <v>53662</v>
      </c>
      <c r="M373" s="30">
        <f t="shared" si="96"/>
        <v>53693</v>
      </c>
      <c r="N373" s="33">
        <f t="shared" si="102"/>
        <v>175.11308832422156</v>
      </c>
      <c r="O373" s="33">
        <f t="shared" si="102"/>
        <v>175.35824664787549</v>
      </c>
      <c r="P373" s="34">
        <f t="shared" si="104"/>
        <v>175.11308832422156</v>
      </c>
      <c r="Q373" s="34">
        <f t="shared" si="104"/>
        <v>175.12099665724267</v>
      </c>
      <c r="R373" s="34">
        <f t="shared" si="104"/>
        <v>175.12890499026375</v>
      </c>
      <c r="S373" s="34">
        <f t="shared" si="104"/>
        <v>175.13681332328485</v>
      </c>
      <c r="T373" s="34">
        <f t="shared" si="104"/>
        <v>175.14472165630593</v>
      </c>
      <c r="U373" s="34">
        <f t="shared" si="104"/>
        <v>175.15262998932704</v>
      </c>
      <c r="V373" s="34">
        <f t="shared" si="104"/>
        <v>175.16053832234812</v>
      </c>
      <c r="W373" s="34">
        <f t="shared" si="104"/>
        <v>175.16844665536922</v>
      </c>
      <c r="X373" s="34">
        <f t="shared" si="104"/>
        <v>175.17635498839033</v>
      </c>
      <c r="Y373" s="34">
        <f t="shared" si="104"/>
        <v>175.18426332141141</v>
      </c>
      <c r="Z373" s="34">
        <f t="shared" si="104"/>
        <v>175.19217165443251</v>
      </c>
      <c r="AA373" s="34">
        <f t="shared" si="104"/>
        <v>175.20007998745359</v>
      </c>
      <c r="AB373" s="34">
        <f t="shared" si="104"/>
        <v>175.2079883204747</v>
      </c>
      <c r="AC373" s="34">
        <f t="shared" si="104"/>
        <v>175.2158966534958</v>
      </c>
      <c r="AD373" s="34">
        <f t="shared" si="104"/>
        <v>175.22380498651688</v>
      </c>
      <c r="AE373" s="34">
        <f t="shared" si="104"/>
        <v>175.23171331953799</v>
      </c>
      <c r="AF373" s="34">
        <f t="shared" si="103"/>
        <v>175.23962165255907</v>
      </c>
      <c r="AG373" s="34">
        <f t="shared" si="103"/>
        <v>175.24752998558017</v>
      </c>
      <c r="AH373" s="34">
        <f t="shared" si="103"/>
        <v>175.25543831860125</v>
      </c>
      <c r="AI373" s="34">
        <f t="shared" si="103"/>
        <v>175.26334665162236</v>
      </c>
      <c r="AJ373" s="34">
        <f t="shared" si="103"/>
        <v>175.27125498464346</v>
      </c>
      <c r="AK373" s="34">
        <f t="shared" si="103"/>
        <v>175.27916331766454</v>
      </c>
      <c r="AL373" s="34">
        <f t="shared" si="103"/>
        <v>175.28707165068565</v>
      </c>
      <c r="AM373" s="34">
        <f t="shared" si="103"/>
        <v>175.29497998370672</v>
      </c>
      <c r="AN373" s="34">
        <f t="shared" si="103"/>
        <v>175.30288831672783</v>
      </c>
      <c r="AO373" s="34">
        <f t="shared" si="103"/>
        <v>175.31079664974894</v>
      </c>
      <c r="AP373" s="34">
        <f t="shared" si="103"/>
        <v>175.31870498277002</v>
      </c>
      <c r="AQ373" s="34">
        <f t="shared" si="103"/>
        <v>175.32661331579112</v>
      </c>
      <c r="AR373" s="34">
        <f t="shared" si="103"/>
        <v>175.3345216488122</v>
      </c>
      <c r="AS373" s="34">
        <f t="shared" si="103"/>
        <v>175.34242998183331</v>
      </c>
      <c r="AT373" s="34">
        <f t="shared" si="103"/>
        <v>175.35033831485438</v>
      </c>
    </row>
    <row r="374" spans="1:46" x14ac:dyDescent="0.75">
      <c r="A374" s="17">
        <f t="shared" si="89"/>
        <v>4</v>
      </c>
      <c r="B374" s="17">
        <f t="shared" si="97"/>
        <v>2047</v>
      </c>
      <c r="C374" s="29">
        <v>30</v>
      </c>
      <c r="D374" s="30">
        <v>53783</v>
      </c>
      <c r="E374" s="41">
        <f t="shared" si="101"/>
        <v>176.09578287146991</v>
      </c>
      <c r="G374" s="32">
        <f t="shared" si="94"/>
        <v>1.3999999999999883E-3</v>
      </c>
      <c r="H374" s="32">
        <f t="shared" si="100"/>
        <v>1.6929965585859331E-2</v>
      </c>
      <c r="I374" s="32"/>
      <c r="J374" s="42">
        <v>1.4E-3</v>
      </c>
      <c r="L374" s="30">
        <f t="shared" si="95"/>
        <v>53693</v>
      </c>
      <c r="M374" s="30">
        <f t="shared" si="96"/>
        <v>53724</v>
      </c>
      <c r="N374" s="33">
        <f t="shared" si="102"/>
        <v>175.35824664787549</v>
      </c>
      <c r="O374" s="33">
        <f t="shared" si="102"/>
        <v>175.60374819318253</v>
      </c>
      <c r="P374" s="34">
        <f t="shared" si="104"/>
        <v>175.35824664787549</v>
      </c>
      <c r="Q374" s="34">
        <f t="shared" si="104"/>
        <v>175.36643003271905</v>
      </c>
      <c r="R374" s="34">
        <f t="shared" si="104"/>
        <v>175.37461341756261</v>
      </c>
      <c r="S374" s="34">
        <f t="shared" si="104"/>
        <v>175.3827968024062</v>
      </c>
      <c r="T374" s="34">
        <f t="shared" si="104"/>
        <v>175.39098018724977</v>
      </c>
      <c r="U374" s="34">
        <f t="shared" si="104"/>
        <v>175.39916357209333</v>
      </c>
      <c r="V374" s="34">
        <f t="shared" si="104"/>
        <v>175.40734695693689</v>
      </c>
      <c r="W374" s="34">
        <f t="shared" si="104"/>
        <v>175.41553034178045</v>
      </c>
      <c r="X374" s="34">
        <f t="shared" si="104"/>
        <v>175.42371372662404</v>
      </c>
      <c r="Y374" s="34">
        <f t="shared" si="104"/>
        <v>175.43189711146761</v>
      </c>
      <c r="Z374" s="34">
        <f t="shared" si="104"/>
        <v>175.44008049631117</v>
      </c>
      <c r="AA374" s="34">
        <f t="shared" si="104"/>
        <v>175.44826388115473</v>
      </c>
      <c r="AB374" s="34">
        <f t="shared" si="104"/>
        <v>175.45644726599829</v>
      </c>
      <c r="AC374" s="34">
        <f t="shared" si="104"/>
        <v>175.46463065084188</v>
      </c>
      <c r="AD374" s="34">
        <f t="shared" si="104"/>
        <v>175.47281403568545</v>
      </c>
      <c r="AE374" s="34">
        <f t="shared" si="104"/>
        <v>175.48099742052901</v>
      </c>
      <c r="AF374" s="34">
        <f t="shared" si="103"/>
        <v>175.48918080537257</v>
      </c>
      <c r="AG374" s="34">
        <f t="shared" si="103"/>
        <v>175.49736419021613</v>
      </c>
      <c r="AH374" s="34">
        <f t="shared" si="103"/>
        <v>175.50554757505972</v>
      </c>
      <c r="AI374" s="34">
        <f t="shared" si="103"/>
        <v>175.51373095990328</v>
      </c>
      <c r="AJ374" s="34">
        <f t="shared" si="103"/>
        <v>175.52191434474685</v>
      </c>
      <c r="AK374" s="34">
        <f t="shared" si="103"/>
        <v>175.53009772959041</v>
      </c>
      <c r="AL374" s="34">
        <f t="shared" si="103"/>
        <v>175.53828111443397</v>
      </c>
      <c r="AM374" s="34">
        <f t="shared" si="103"/>
        <v>175.54646449927756</v>
      </c>
      <c r="AN374" s="34">
        <f t="shared" si="103"/>
        <v>175.55464788412112</v>
      </c>
      <c r="AO374" s="34">
        <f t="shared" si="103"/>
        <v>175.56283126896469</v>
      </c>
      <c r="AP374" s="34">
        <f t="shared" si="103"/>
        <v>175.57101465380825</v>
      </c>
      <c r="AQ374" s="34">
        <f t="shared" si="103"/>
        <v>175.57919803865181</v>
      </c>
      <c r="AR374" s="34">
        <f t="shared" si="103"/>
        <v>175.5873814234954</v>
      </c>
      <c r="AS374" s="34">
        <f t="shared" si="103"/>
        <v>175.59556480833896</v>
      </c>
      <c r="AT374" s="34">
        <f t="shared" si="103"/>
        <v>175.60374819318253</v>
      </c>
    </row>
    <row r="375" spans="1:46" x14ac:dyDescent="0.75">
      <c r="A375" s="17">
        <f t="shared" si="89"/>
        <v>5</v>
      </c>
      <c r="B375" s="17">
        <f t="shared" si="97"/>
        <v>2047</v>
      </c>
      <c r="C375" s="29">
        <v>31</v>
      </c>
      <c r="D375" s="30">
        <v>53813</v>
      </c>
      <c r="E375" s="41">
        <f t="shared" si="101"/>
        <v>176.34231696748998</v>
      </c>
      <c r="G375" s="32">
        <f t="shared" si="94"/>
        <v>1.4000000000000722E-3</v>
      </c>
      <c r="H375" s="32">
        <f t="shared" si="100"/>
        <v>1.6929965585859304E-2</v>
      </c>
      <c r="I375" s="32"/>
      <c r="J375" s="42">
        <v>1.4E-3</v>
      </c>
      <c r="L375" s="30">
        <f t="shared" si="95"/>
        <v>53724</v>
      </c>
      <c r="M375" s="30">
        <f t="shared" si="96"/>
        <v>53752</v>
      </c>
      <c r="N375" s="33">
        <f t="shared" si="102"/>
        <v>175.60374819318253</v>
      </c>
      <c r="O375" s="33">
        <f t="shared" si="102"/>
        <v>175.849593440653</v>
      </c>
      <c r="P375" s="34">
        <f t="shared" si="104"/>
        <v>175.60374819318253</v>
      </c>
      <c r="Q375" s="34">
        <f t="shared" si="104"/>
        <v>175.61167868503642</v>
      </c>
      <c r="R375" s="34">
        <f t="shared" si="104"/>
        <v>175.61960917689029</v>
      </c>
      <c r="S375" s="34">
        <f t="shared" si="104"/>
        <v>175.62753966874419</v>
      </c>
      <c r="T375" s="34">
        <f t="shared" si="104"/>
        <v>175.63547016059806</v>
      </c>
      <c r="U375" s="34">
        <f t="shared" si="104"/>
        <v>175.64340065245196</v>
      </c>
      <c r="V375" s="34">
        <f t="shared" si="104"/>
        <v>175.65133114430583</v>
      </c>
      <c r="W375" s="34">
        <f t="shared" si="104"/>
        <v>175.65926163615973</v>
      </c>
      <c r="X375" s="34">
        <f t="shared" si="104"/>
        <v>175.66719212801362</v>
      </c>
      <c r="Y375" s="34">
        <f t="shared" si="104"/>
        <v>175.67512261986749</v>
      </c>
      <c r="Z375" s="34">
        <f t="shared" si="104"/>
        <v>175.68305311172139</v>
      </c>
      <c r="AA375" s="34">
        <f t="shared" si="104"/>
        <v>175.69098360357526</v>
      </c>
      <c r="AB375" s="34">
        <f t="shared" si="104"/>
        <v>175.69891409542916</v>
      </c>
      <c r="AC375" s="34">
        <f t="shared" si="104"/>
        <v>175.70684458728306</v>
      </c>
      <c r="AD375" s="34">
        <f t="shared" si="104"/>
        <v>175.71477507913693</v>
      </c>
      <c r="AE375" s="34">
        <f t="shared" si="104"/>
        <v>175.72270557099083</v>
      </c>
      <c r="AF375" s="34">
        <f t="shared" si="103"/>
        <v>175.7306360628447</v>
      </c>
      <c r="AG375" s="34">
        <f t="shared" si="103"/>
        <v>175.73856655469859</v>
      </c>
      <c r="AH375" s="34">
        <f t="shared" si="103"/>
        <v>175.74649704655246</v>
      </c>
      <c r="AI375" s="34">
        <f t="shared" si="103"/>
        <v>175.75442753840636</v>
      </c>
      <c r="AJ375" s="34">
        <f t="shared" si="103"/>
        <v>175.76235803026026</v>
      </c>
      <c r="AK375" s="34">
        <f t="shared" si="103"/>
        <v>175.77028852211413</v>
      </c>
      <c r="AL375" s="34">
        <f t="shared" si="103"/>
        <v>175.77821901396803</v>
      </c>
      <c r="AM375" s="34">
        <f t="shared" si="103"/>
        <v>175.7861495058219</v>
      </c>
      <c r="AN375" s="34">
        <f t="shared" si="103"/>
        <v>175.79407999767579</v>
      </c>
      <c r="AO375" s="34">
        <f t="shared" si="103"/>
        <v>175.80201048952969</v>
      </c>
      <c r="AP375" s="34">
        <f t="shared" si="103"/>
        <v>175.80994098138356</v>
      </c>
      <c r="AQ375" s="34">
        <f t="shared" si="103"/>
        <v>175.81787147323746</v>
      </c>
      <c r="AR375" s="34">
        <f t="shared" si="103"/>
        <v>175.82580196509133</v>
      </c>
      <c r="AS375" s="34">
        <f t="shared" si="103"/>
        <v>175.83373245694523</v>
      </c>
      <c r="AT375" s="34">
        <f t="shared" si="103"/>
        <v>175.8416629487991</v>
      </c>
    </row>
    <row r="376" spans="1:46" x14ac:dyDescent="0.75">
      <c r="A376" s="17">
        <f t="shared" si="89"/>
        <v>6</v>
      </c>
      <c r="B376" s="17">
        <f t="shared" si="97"/>
        <v>2047</v>
      </c>
      <c r="C376" s="29">
        <v>30</v>
      </c>
      <c r="D376" s="30">
        <v>53844</v>
      </c>
      <c r="E376" s="41">
        <f t="shared" si="101"/>
        <v>176.58919621124448</v>
      </c>
      <c r="G376" s="32">
        <f t="shared" si="94"/>
        <v>1.4000000000001147E-3</v>
      </c>
      <c r="H376" s="32">
        <f t="shared" si="100"/>
        <v>1.6929965585859276E-2</v>
      </c>
      <c r="I376" s="32"/>
      <c r="J376" s="42">
        <v>1.4E-3</v>
      </c>
      <c r="L376" s="30">
        <f t="shared" si="95"/>
        <v>53752</v>
      </c>
      <c r="M376" s="30">
        <f t="shared" si="96"/>
        <v>53783</v>
      </c>
      <c r="N376" s="33">
        <f t="shared" si="102"/>
        <v>175.849593440653</v>
      </c>
      <c r="O376" s="33">
        <f t="shared" si="102"/>
        <v>176.09578287146991</v>
      </c>
      <c r="P376" s="34">
        <f t="shared" si="104"/>
        <v>175.849593440653</v>
      </c>
      <c r="Q376" s="34">
        <f t="shared" si="104"/>
        <v>175.85779975501356</v>
      </c>
      <c r="R376" s="34">
        <f t="shared" si="104"/>
        <v>175.86600606937412</v>
      </c>
      <c r="S376" s="34">
        <f t="shared" si="104"/>
        <v>175.87421238373469</v>
      </c>
      <c r="T376" s="34">
        <f t="shared" si="104"/>
        <v>175.88241869809525</v>
      </c>
      <c r="U376" s="34">
        <f t="shared" si="104"/>
        <v>175.89062501245581</v>
      </c>
      <c r="V376" s="34">
        <f t="shared" si="104"/>
        <v>175.89883132681638</v>
      </c>
      <c r="W376" s="34">
        <f t="shared" si="104"/>
        <v>175.90703764117694</v>
      </c>
      <c r="X376" s="34">
        <f t="shared" si="104"/>
        <v>175.91524395553751</v>
      </c>
      <c r="Y376" s="34">
        <f t="shared" si="104"/>
        <v>175.92345026989807</v>
      </c>
      <c r="Z376" s="34">
        <f t="shared" si="104"/>
        <v>175.93165658425863</v>
      </c>
      <c r="AA376" s="34">
        <f t="shared" si="104"/>
        <v>175.9398628986192</v>
      </c>
      <c r="AB376" s="34">
        <f t="shared" si="104"/>
        <v>175.94806921297976</v>
      </c>
      <c r="AC376" s="34">
        <f t="shared" si="104"/>
        <v>175.95627552734032</v>
      </c>
      <c r="AD376" s="34">
        <f t="shared" si="104"/>
        <v>175.96448184170089</v>
      </c>
      <c r="AE376" s="34">
        <f t="shared" si="104"/>
        <v>175.97268815606145</v>
      </c>
      <c r="AF376" s="34">
        <f t="shared" si="103"/>
        <v>175.98089447042202</v>
      </c>
      <c r="AG376" s="34">
        <f t="shared" si="103"/>
        <v>175.98910078478258</v>
      </c>
      <c r="AH376" s="34">
        <f t="shared" si="103"/>
        <v>175.99730709914314</v>
      </c>
      <c r="AI376" s="34">
        <f t="shared" si="103"/>
        <v>176.00551341350371</v>
      </c>
      <c r="AJ376" s="34">
        <f t="shared" si="103"/>
        <v>176.01371972786427</v>
      </c>
      <c r="AK376" s="34">
        <f t="shared" si="103"/>
        <v>176.02192604222483</v>
      </c>
      <c r="AL376" s="34">
        <f t="shared" si="103"/>
        <v>176.0301323565854</v>
      </c>
      <c r="AM376" s="34">
        <f t="shared" si="103"/>
        <v>176.03833867094596</v>
      </c>
      <c r="AN376" s="34">
        <f t="shared" si="103"/>
        <v>176.04654498530653</v>
      </c>
      <c r="AO376" s="34">
        <f t="shared" si="103"/>
        <v>176.05475129966709</v>
      </c>
      <c r="AP376" s="34">
        <f t="shared" si="103"/>
        <v>176.06295761402765</v>
      </c>
      <c r="AQ376" s="34">
        <f t="shared" si="103"/>
        <v>176.07116392838822</v>
      </c>
      <c r="AR376" s="34">
        <f t="shared" si="103"/>
        <v>176.07937024274878</v>
      </c>
      <c r="AS376" s="34">
        <f t="shared" si="103"/>
        <v>176.08757655710934</v>
      </c>
      <c r="AT376" s="34">
        <f t="shared" si="103"/>
        <v>176.09578287146991</v>
      </c>
    </row>
    <row r="377" spans="1:46" x14ac:dyDescent="0.75">
      <c r="A377" s="17">
        <f t="shared" si="89"/>
        <v>7</v>
      </c>
      <c r="B377" s="17">
        <f t="shared" si="97"/>
        <v>2047</v>
      </c>
      <c r="C377" s="29">
        <v>31</v>
      </c>
      <c r="D377" s="30">
        <v>53874</v>
      </c>
      <c r="E377" s="41">
        <f t="shared" si="101"/>
        <v>176.83642108594023</v>
      </c>
      <c r="G377" s="32">
        <f t="shared" si="94"/>
        <v>1.4000000000000221E-3</v>
      </c>
      <c r="H377" s="32">
        <f t="shared" si="100"/>
        <v>1.6929965585859241E-2</v>
      </c>
      <c r="I377" s="32"/>
      <c r="J377" s="42">
        <v>1.4E-3</v>
      </c>
      <c r="L377" s="30">
        <f t="shared" si="95"/>
        <v>53783</v>
      </c>
      <c r="M377" s="30">
        <f t="shared" si="96"/>
        <v>53813</v>
      </c>
      <c r="N377" s="33">
        <f t="shared" si="102"/>
        <v>176.09578287146991</v>
      </c>
      <c r="O377" s="33">
        <f t="shared" si="102"/>
        <v>176.34231696748998</v>
      </c>
      <c r="P377" s="34">
        <f t="shared" si="104"/>
        <v>176.09578287146991</v>
      </c>
      <c r="Q377" s="34">
        <f t="shared" si="104"/>
        <v>176.10373558424476</v>
      </c>
      <c r="R377" s="34">
        <f t="shared" si="104"/>
        <v>176.11168829701958</v>
      </c>
      <c r="S377" s="34">
        <f t="shared" si="104"/>
        <v>176.11964100979444</v>
      </c>
      <c r="T377" s="34">
        <f t="shared" si="104"/>
        <v>176.12759372256926</v>
      </c>
      <c r="U377" s="34">
        <f t="shared" si="104"/>
        <v>176.13554643534411</v>
      </c>
      <c r="V377" s="34">
        <f t="shared" si="104"/>
        <v>176.14349914811896</v>
      </c>
      <c r="W377" s="34">
        <f t="shared" si="104"/>
        <v>176.15145186089379</v>
      </c>
      <c r="X377" s="34">
        <f t="shared" si="104"/>
        <v>176.15940457366864</v>
      </c>
      <c r="Y377" s="34">
        <f t="shared" si="104"/>
        <v>176.16735728644349</v>
      </c>
      <c r="Z377" s="34">
        <f t="shared" si="104"/>
        <v>176.17530999921831</v>
      </c>
      <c r="AA377" s="34">
        <f t="shared" si="104"/>
        <v>176.18326271199317</v>
      </c>
      <c r="AB377" s="34">
        <f t="shared" si="104"/>
        <v>176.19121542476799</v>
      </c>
      <c r="AC377" s="34">
        <f t="shared" si="104"/>
        <v>176.19916813754284</v>
      </c>
      <c r="AD377" s="34">
        <f t="shared" si="104"/>
        <v>176.20712085031769</v>
      </c>
      <c r="AE377" s="34">
        <f t="shared" si="104"/>
        <v>176.21507356309252</v>
      </c>
      <c r="AF377" s="34">
        <f t="shared" si="103"/>
        <v>176.22302627586737</v>
      </c>
      <c r="AG377" s="34">
        <f t="shared" si="103"/>
        <v>176.23097898864219</v>
      </c>
      <c r="AH377" s="34">
        <f t="shared" si="103"/>
        <v>176.23893170141704</v>
      </c>
      <c r="AI377" s="34">
        <f t="shared" si="103"/>
        <v>176.2468844141919</v>
      </c>
      <c r="AJ377" s="34">
        <f t="shared" si="103"/>
        <v>176.25483712696672</v>
      </c>
      <c r="AK377" s="34">
        <f t="shared" si="103"/>
        <v>176.26278983974157</v>
      </c>
      <c r="AL377" s="34">
        <f t="shared" si="103"/>
        <v>176.2707425525164</v>
      </c>
      <c r="AM377" s="34">
        <f t="shared" si="103"/>
        <v>176.27869526529125</v>
      </c>
      <c r="AN377" s="34">
        <f t="shared" si="103"/>
        <v>176.2866479780661</v>
      </c>
      <c r="AO377" s="34">
        <f t="shared" si="103"/>
        <v>176.29460069084092</v>
      </c>
      <c r="AP377" s="34">
        <f t="shared" si="103"/>
        <v>176.30255340361578</v>
      </c>
      <c r="AQ377" s="34">
        <f t="shared" si="103"/>
        <v>176.31050611639063</v>
      </c>
      <c r="AR377" s="34">
        <f t="shared" si="103"/>
        <v>176.31845882916545</v>
      </c>
      <c r="AS377" s="34">
        <f t="shared" si="103"/>
        <v>176.3264115419403</v>
      </c>
      <c r="AT377" s="34">
        <f t="shared" si="103"/>
        <v>176.33436425471513</v>
      </c>
    </row>
    <row r="378" spans="1:46" x14ac:dyDescent="0.75">
      <c r="A378" s="17">
        <f t="shared" si="89"/>
        <v>8</v>
      </c>
      <c r="B378" s="17">
        <f t="shared" si="97"/>
        <v>2047</v>
      </c>
      <c r="C378" s="29">
        <v>31</v>
      </c>
      <c r="D378" s="30">
        <v>53905</v>
      </c>
      <c r="E378" s="41">
        <f t="shared" si="101"/>
        <v>177.08399207546057</v>
      </c>
      <c r="G378" s="32">
        <f t="shared" si="94"/>
        <v>1.4000000000001388E-3</v>
      </c>
      <c r="H378" s="32">
        <f t="shared" si="100"/>
        <v>1.6929965585859314E-2</v>
      </c>
      <c r="I378" s="32"/>
      <c r="J378" s="42">
        <v>1.4E-3</v>
      </c>
      <c r="L378" s="30">
        <f t="shared" si="95"/>
        <v>53813</v>
      </c>
      <c r="M378" s="30">
        <f t="shared" si="96"/>
        <v>53844</v>
      </c>
      <c r="N378" s="33">
        <f t="shared" si="102"/>
        <v>176.34231696748998</v>
      </c>
      <c r="O378" s="33">
        <f t="shared" si="102"/>
        <v>176.58919621124448</v>
      </c>
      <c r="P378" s="34">
        <f t="shared" si="104"/>
        <v>176.34231696748998</v>
      </c>
      <c r="Q378" s="34">
        <f t="shared" si="104"/>
        <v>176.3502808140627</v>
      </c>
      <c r="R378" s="34">
        <f t="shared" si="104"/>
        <v>176.35824466063542</v>
      </c>
      <c r="S378" s="34">
        <f t="shared" si="104"/>
        <v>176.36620850720814</v>
      </c>
      <c r="T378" s="34">
        <f t="shared" si="104"/>
        <v>176.37417235378089</v>
      </c>
      <c r="U378" s="34">
        <f t="shared" si="104"/>
        <v>176.38213620035361</v>
      </c>
      <c r="V378" s="34">
        <f t="shared" si="104"/>
        <v>176.39010004692634</v>
      </c>
      <c r="W378" s="34">
        <f t="shared" si="104"/>
        <v>176.39806389349906</v>
      </c>
      <c r="X378" s="34">
        <f t="shared" si="104"/>
        <v>176.40602774007178</v>
      </c>
      <c r="Y378" s="34">
        <f t="shared" si="104"/>
        <v>176.4139915866445</v>
      </c>
      <c r="Z378" s="34">
        <f t="shared" si="104"/>
        <v>176.42195543321725</v>
      </c>
      <c r="AA378" s="34">
        <f t="shared" si="104"/>
        <v>176.42991927978997</v>
      </c>
      <c r="AB378" s="34">
        <f t="shared" si="104"/>
        <v>176.43788312636269</v>
      </c>
      <c r="AC378" s="34">
        <f t="shared" si="104"/>
        <v>176.44584697293541</v>
      </c>
      <c r="AD378" s="34">
        <f t="shared" si="104"/>
        <v>176.45381081950813</v>
      </c>
      <c r="AE378" s="34">
        <f t="shared" ref="AE378:AT382" si="105">$N378+($O378-$N378)/$C378*(AE$7-1)</f>
        <v>176.46177466608086</v>
      </c>
      <c r="AF378" s="34">
        <f t="shared" si="105"/>
        <v>176.46973851265361</v>
      </c>
      <c r="AG378" s="34">
        <f t="shared" si="105"/>
        <v>176.47770235922633</v>
      </c>
      <c r="AH378" s="34">
        <f t="shared" si="105"/>
        <v>176.48566620579905</v>
      </c>
      <c r="AI378" s="34">
        <f t="shared" si="105"/>
        <v>176.49363005237177</v>
      </c>
      <c r="AJ378" s="34">
        <f t="shared" si="105"/>
        <v>176.50159389894449</v>
      </c>
      <c r="AK378" s="34">
        <f t="shared" si="105"/>
        <v>176.50955774551721</v>
      </c>
      <c r="AL378" s="34">
        <f t="shared" si="105"/>
        <v>176.51752159208996</v>
      </c>
      <c r="AM378" s="34">
        <f t="shared" si="105"/>
        <v>176.52548543866268</v>
      </c>
      <c r="AN378" s="34">
        <f t="shared" si="105"/>
        <v>176.53344928523541</v>
      </c>
      <c r="AO378" s="34">
        <f t="shared" si="105"/>
        <v>176.54141313180813</v>
      </c>
      <c r="AP378" s="34">
        <f t="shared" si="105"/>
        <v>176.54937697838085</v>
      </c>
      <c r="AQ378" s="34">
        <f t="shared" si="105"/>
        <v>176.55734082495357</v>
      </c>
      <c r="AR378" s="34">
        <f t="shared" si="105"/>
        <v>176.56530467152632</v>
      </c>
      <c r="AS378" s="34">
        <f t="shared" si="105"/>
        <v>176.57326851809904</v>
      </c>
      <c r="AT378" s="34">
        <f t="shared" si="105"/>
        <v>176.58123236467176</v>
      </c>
    </row>
    <row r="379" spans="1:46" x14ac:dyDescent="0.75">
      <c r="A379" s="17">
        <f t="shared" si="89"/>
        <v>9</v>
      </c>
      <c r="B379" s="17">
        <f t="shared" si="97"/>
        <v>2047</v>
      </c>
      <c r="C379" s="29">
        <v>30</v>
      </c>
      <c r="D379" s="30">
        <v>53936</v>
      </c>
      <c r="E379" s="41">
        <f t="shared" si="101"/>
        <v>177.33190966436624</v>
      </c>
      <c r="G379" s="32">
        <f t="shared" si="94"/>
        <v>1.4000000000001132E-3</v>
      </c>
      <c r="H379" s="32">
        <f t="shared" si="100"/>
        <v>1.6929965585859307E-2</v>
      </c>
      <c r="I379" s="32"/>
      <c r="J379" s="42">
        <v>1.4E-3</v>
      </c>
      <c r="L379" s="30">
        <f t="shared" si="95"/>
        <v>53844</v>
      </c>
      <c r="M379" s="30">
        <f t="shared" si="96"/>
        <v>53874</v>
      </c>
      <c r="N379" s="33">
        <f t="shared" si="102"/>
        <v>176.58919621124448</v>
      </c>
      <c r="O379" s="33">
        <f t="shared" si="102"/>
        <v>176.83642108594023</v>
      </c>
      <c r="P379" s="34">
        <f t="shared" ref="P379:AE382" si="106">$N379+($O379-$N379)/$C379*(P$7-1)</f>
        <v>176.58919621124448</v>
      </c>
      <c r="Q379" s="34">
        <f t="shared" si="106"/>
        <v>176.59743704040102</v>
      </c>
      <c r="R379" s="34">
        <f t="shared" si="106"/>
        <v>176.60567786955752</v>
      </c>
      <c r="S379" s="34">
        <f t="shared" si="106"/>
        <v>176.61391869871406</v>
      </c>
      <c r="T379" s="34">
        <f t="shared" si="106"/>
        <v>176.62215952787059</v>
      </c>
      <c r="U379" s="34">
        <f t="shared" si="106"/>
        <v>176.6304003570271</v>
      </c>
      <c r="V379" s="34">
        <f t="shared" si="106"/>
        <v>176.63864118618363</v>
      </c>
      <c r="W379" s="34">
        <f t="shared" si="106"/>
        <v>176.64688201534017</v>
      </c>
      <c r="X379" s="34">
        <f t="shared" si="106"/>
        <v>176.65512284449667</v>
      </c>
      <c r="Y379" s="34">
        <f t="shared" si="106"/>
        <v>176.66336367365321</v>
      </c>
      <c r="Z379" s="34">
        <f t="shared" si="106"/>
        <v>176.67160450280974</v>
      </c>
      <c r="AA379" s="34">
        <f t="shared" si="106"/>
        <v>176.67984533196625</v>
      </c>
      <c r="AB379" s="34">
        <f t="shared" si="106"/>
        <v>176.68808616112278</v>
      </c>
      <c r="AC379" s="34">
        <f t="shared" si="106"/>
        <v>176.69632699027932</v>
      </c>
      <c r="AD379" s="34">
        <f t="shared" si="106"/>
        <v>176.70456781943582</v>
      </c>
      <c r="AE379" s="34">
        <f t="shared" si="105"/>
        <v>176.71280864859236</v>
      </c>
      <c r="AF379" s="34">
        <f t="shared" si="105"/>
        <v>176.72104947774889</v>
      </c>
      <c r="AG379" s="34">
        <f t="shared" si="105"/>
        <v>176.7292903069054</v>
      </c>
      <c r="AH379" s="34">
        <f t="shared" si="105"/>
        <v>176.73753113606193</v>
      </c>
      <c r="AI379" s="34">
        <f t="shared" si="105"/>
        <v>176.74577196521847</v>
      </c>
      <c r="AJ379" s="34">
        <f t="shared" si="105"/>
        <v>176.75401279437497</v>
      </c>
      <c r="AK379" s="34">
        <f t="shared" si="105"/>
        <v>176.76225362353151</v>
      </c>
      <c r="AL379" s="34">
        <f t="shared" si="105"/>
        <v>176.77049445268804</v>
      </c>
      <c r="AM379" s="34">
        <f t="shared" si="105"/>
        <v>176.77873528184455</v>
      </c>
      <c r="AN379" s="34">
        <f t="shared" si="105"/>
        <v>176.78697611100108</v>
      </c>
      <c r="AO379" s="34">
        <f t="shared" si="105"/>
        <v>176.79521694015762</v>
      </c>
      <c r="AP379" s="34">
        <f t="shared" si="105"/>
        <v>176.80345776931412</v>
      </c>
      <c r="AQ379" s="34">
        <f t="shared" si="105"/>
        <v>176.81169859847066</v>
      </c>
      <c r="AR379" s="34">
        <f t="shared" si="105"/>
        <v>176.81993942762719</v>
      </c>
      <c r="AS379" s="34">
        <f t="shared" si="105"/>
        <v>176.8281802567837</v>
      </c>
      <c r="AT379" s="34">
        <f t="shared" si="105"/>
        <v>176.83642108594023</v>
      </c>
    </row>
    <row r="380" spans="1:46" x14ac:dyDescent="0.75">
      <c r="A380" s="17">
        <f t="shared" si="89"/>
        <v>10</v>
      </c>
      <c r="B380" s="17">
        <f t="shared" si="97"/>
        <v>2047</v>
      </c>
      <c r="C380" s="29">
        <v>31</v>
      </c>
      <c r="D380" s="30">
        <v>53966</v>
      </c>
      <c r="E380" s="41">
        <f t="shared" si="101"/>
        <v>177.58017433789635</v>
      </c>
      <c r="G380" s="32">
        <f t="shared" si="94"/>
        <v>1.4000000000000182E-3</v>
      </c>
      <c r="H380" s="32">
        <f t="shared" si="100"/>
        <v>1.6929965585859304E-2</v>
      </c>
      <c r="I380" s="32"/>
      <c r="J380" s="42">
        <v>1.4E-3</v>
      </c>
      <c r="L380" s="30">
        <f t="shared" si="95"/>
        <v>53874</v>
      </c>
      <c r="M380" s="30">
        <f t="shared" si="96"/>
        <v>53905</v>
      </c>
      <c r="N380" s="33">
        <f t="shared" si="102"/>
        <v>176.83642108594023</v>
      </c>
      <c r="O380" s="33">
        <f t="shared" si="102"/>
        <v>177.08399207546057</v>
      </c>
      <c r="P380" s="34">
        <f t="shared" si="106"/>
        <v>176.83642108594023</v>
      </c>
      <c r="Q380" s="34">
        <f t="shared" si="106"/>
        <v>176.8444072468925</v>
      </c>
      <c r="R380" s="34">
        <f t="shared" si="106"/>
        <v>176.85239340784477</v>
      </c>
      <c r="S380" s="34">
        <f t="shared" si="106"/>
        <v>176.86037956879704</v>
      </c>
      <c r="T380" s="34">
        <f t="shared" si="106"/>
        <v>176.86836572974931</v>
      </c>
      <c r="U380" s="34">
        <f t="shared" si="106"/>
        <v>176.87635189070159</v>
      </c>
      <c r="V380" s="34">
        <f t="shared" si="106"/>
        <v>176.88433805165386</v>
      </c>
      <c r="W380" s="34">
        <f t="shared" si="106"/>
        <v>176.89232421260613</v>
      </c>
      <c r="X380" s="34">
        <f t="shared" si="106"/>
        <v>176.90031037355837</v>
      </c>
      <c r="Y380" s="34">
        <f t="shared" si="106"/>
        <v>176.90829653451064</v>
      </c>
      <c r="Z380" s="34">
        <f t="shared" si="106"/>
        <v>176.91628269546291</v>
      </c>
      <c r="AA380" s="34">
        <f t="shared" si="106"/>
        <v>176.92426885641518</v>
      </c>
      <c r="AB380" s="34">
        <f t="shared" si="106"/>
        <v>176.93225501736745</v>
      </c>
      <c r="AC380" s="34">
        <f t="shared" si="106"/>
        <v>176.94024117831972</v>
      </c>
      <c r="AD380" s="34">
        <f t="shared" si="106"/>
        <v>176.94822733927199</v>
      </c>
      <c r="AE380" s="34">
        <f t="shared" si="106"/>
        <v>176.95621350022427</v>
      </c>
      <c r="AF380" s="34">
        <f t="shared" si="105"/>
        <v>176.96419966117654</v>
      </c>
      <c r="AG380" s="34">
        <f t="shared" si="105"/>
        <v>176.97218582212881</v>
      </c>
      <c r="AH380" s="34">
        <f t="shared" si="105"/>
        <v>176.98017198308108</v>
      </c>
      <c r="AI380" s="34">
        <f t="shared" si="105"/>
        <v>176.98815814403335</v>
      </c>
      <c r="AJ380" s="34">
        <f t="shared" si="105"/>
        <v>176.99614430498562</v>
      </c>
      <c r="AK380" s="34">
        <f t="shared" si="105"/>
        <v>177.00413046593789</v>
      </c>
      <c r="AL380" s="34">
        <f t="shared" si="105"/>
        <v>177.01211662689016</v>
      </c>
      <c r="AM380" s="34">
        <f t="shared" si="105"/>
        <v>177.02010278784243</v>
      </c>
      <c r="AN380" s="34">
        <f t="shared" si="105"/>
        <v>177.02808894879468</v>
      </c>
      <c r="AO380" s="34">
        <f t="shared" si="105"/>
        <v>177.03607510974695</v>
      </c>
      <c r="AP380" s="34">
        <f t="shared" si="105"/>
        <v>177.04406127069922</v>
      </c>
      <c r="AQ380" s="34">
        <f t="shared" si="105"/>
        <v>177.05204743165149</v>
      </c>
      <c r="AR380" s="34">
        <f t="shared" si="105"/>
        <v>177.06003359260376</v>
      </c>
      <c r="AS380" s="34">
        <f t="shared" si="105"/>
        <v>177.06801975355603</v>
      </c>
      <c r="AT380" s="34">
        <f t="shared" si="105"/>
        <v>177.0760059145083</v>
      </c>
    </row>
    <row r="381" spans="1:46" x14ac:dyDescent="0.75">
      <c r="A381" s="17">
        <f t="shared" si="89"/>
        <v>11</v>
      </c>
      <c r="B381" s="17">
        <f t="shared" si="97"/>
        <v>2047</v>
      </c>
      <c r="C381" s="29">
        <v>30</v>
      </c>
      <c r="D381" s="30">
        <v>53997</v>
      </c>
      <c r="E381" s="41">
        <f t="shared" si="101"/>
        <v>177.82878658196941</v>
      </c>
      <c r="G381" s="32">
        <f t="shared" si="94"/>
        <v>1.4000000000000191E-3</v>
      </c>
      <c r="H381" s="32">
        <f t="shared" si="100"/>
        <v>1.6929965585859241E-2</v>
      </c>
      <c r="I381" s="32"/>
      <c r="J381" s="42">
        <v>1.4E-3</v>
      </c>
      <c r="L381" s="30">
        <f t="shared" si="95"/>
        <v>53905</v>
      </c>
      <c r="M381" s="30">
        <f t="shared" si="96"/>
        <v>53936</v>
      </c>
      <c r="N381" s="33">
        <f t="shared" si="102"/>
        <v>177.08399207546057</v>
      </c>
      <c r="O381" s="33">
        <f t="shared" si="102"/>
        <v>177.33190966436624</v>
      </c>
      <c r="P381" s="34">
        <f t="shared" si="106"/>
        <v>177.08399207546057</v>
      </c>
      <c r="Q381" s="34">
        <f t="shared" si="106"/>
        <v>177.09225599509077</v>
      </c>
      <c r="R381" s="34">
        <f t="shared" si="106"/>
        <v>177.10051991472096</v>
      </c>
      <c r="S381" s="34">
        <f t="shared" si="106"/>
        <v>177.10878383435113</v>
      </c>
      <c r="T381" s="34">
        <f t="shared" si="106"/>
        <v>177.11704775398132</v>
      </c>
      <c r="U381" s="34">
        <f t="shared" si="106"/>
        <v>177.12531167361152</v>
      </c>
      <c r="V381" s="34">
        <f t="shared" si="106"/>
        <v>177.13357559324172</v>
      </c>
      <c r="W381" s="34">
        <f t="shared" si="106"/>
        <v>177.14183951287188</v>
      </c>
      <c r="X381" s="34">
        <f t="shared" si="106"/>
        <v>177.15010343250208</v>
      </c>
      <c r="Y381" s="34">
        <f t="shared" si="106"/>
        <v>177.15836735213227</v>
      </c>
      <c r="Z381" s="34">
        <f t="shared" si="106"/>
        <v>177.16663127176247</v>
      </c>
      <c r="AA381" s="34">
        <f t="shared" si="106"/>
        <v>177.17489519139264</v>
      </c>
      <c r="AB381" s="34">
        <f t="shared" si="106"/>
        <v>177.18315911102283</v>
      </c>
      <c r="AC381" s="34">
        <f t="shared" si="106"/>
        <v>177.19142303065303</v>
      </c>
      <c r="AD381" s="34">
        <f t="shared" si="106"/>
        <v>177.19968695028322</v>
      </c>
      <c r="AE381" s="34">
        <f t="shared" si="106"/>
        <v>177.20795086991342</v>
      </c>
      <c r="AF381" s="34">
        <f t="shared" si="105"/>
        <v>177.21621478954359</v>
      </c>
      <c r="AG381" s="34">
        <f t="shared" si="105"/>
        <v>177.22447870917378</v>
      </c>
      <c r="AH381" s="34">
        <f t="shared" si="105"/>
        <v>177.23274262880398</v>
      </c>
      <c r="AI381" s="34">
        <f t="shared" si="105"/>
        <v>177.24100654843417</v>
      </c>
      <c r="AJ381" s="34">
        <f t="shared" si="105"/>
        <v>177.24927046806434</v>
      </c>
      <c r="AK381" s="34">
        <f t="shared" si="105"/>
        <v>177.25753438769453</v>
      </c>
      <c r="AL381" s="34">
        <f t="shared" si="105"/>
        <v>177.26579830732473</v>
      </c>
      <c r="AM381" s="34">
        <f t="shared" si="105"/>
        <v>177.27406222695492</v>
      </c>
      <c r="AN381" s="34">
        <f t="shared" si="105"/>
        <v>177.28232614658509</v>
      </c>
      <c r="AO381" s="34">
        <f t="shared" si="105"/>
        <v>177.29059006621529</v>
      </c>
      <c r="AP381" s="34">
        <f t="shared" si="105"/>
        <v>177.29885398584548</v>
      </c>
      <c r="AQ381" s="34">
        <f t="shared" si="105"/>
        <v>177.30711790547568</v>
      </c>
      <c r="AR381" s="34">
        <f t="shared" si="105"/>
        <v>177.31538182510585</v>
      </c>
      <c r="AS381" s="34">
        <f t="shared" si="105"/>
        <v>177.32364574473604</v>
      </c>
      <c r="AT381" s="34">
        <f t="shared" si="105"/>
        <v>177.33190966436624</v>
      </c>
    </row>
    <row r="382" spans="1:46" x14ac:dyDescent="0.75">
      <c r="A382" s="17">
        <f t="shared" si="89"/>
        <v>12</v>
      </c>
      <c r="B382" s="17">
        <f t="shared" si="97"/>
        <v>2047</v>
      </c>
      <c r="C382" s="29">
        <v>31</v>
      </c>
      <c r="D382" s="30">
        <v>54027</v>
      </c>
      <c r="E382" s="41">
        <f t="shared" si="101"/>
        <v>178.07774688318418</v>
      </c>
      <c r="G382" s="32">
        <f t="shared" si="94"/>
        <v>1.4000000000000464E-3</v>
      </c>
      <c r="H382" s="32">
        <f t="shared" si="100"/>
        <v>1.69299655858593E-2</v>
      </c>
      <c r="I382" s="32">
        <f>AVERAGE(H371:H382)</f>
        <v>1.6929965585859328E-2</v>
      </c>
      <c r="J382" s="42">
        <v>1.4E-3</v>
      </c>
      <c r="L382" s="30">
        <f t="shared" si="95"/>
        <v>53936</v>
      </c>
      <c r="M382" s="30">
        <f t="shared" si="96"/>
        <v>53966</v>
      </c>
      <c r="N382" s="33">
        <f t="shared" si="102"/>
        <v>177.33190966436624</v>
      </c>
      <c r="O382" s="33">
        <f t="shared" si="102"/>
        <v>177.58017433789635</v>
      </c>
      <c r="P382" s="34">
        <f t="shared" si="106"/>
        <v>177.33190966436624</v>
      </c>
      <c r="Q382" s="34">
        <f t="shared" si="106"/>
        <v>177.33991820222204</v>
      </c>
      <c r="R382" s="34">
        <f t="shared" si="106"/>
        <v>177.34792674007787</v>
      </c>
      <c r="S382" s="34">
        <f t="shared" si="106"/>
        <v>177.35593527793367</v>
      </c>
      <c r="T382" s="34">
        <f t="shared" si="106"/>
        <v>177.36394381578947</v>
      </c>
      <c r="U382" s="34">
        <f t="shared" si="106"/>
        <v>177.3719523536453</v>
      </c>
      <c r="V382" s="34">
        <f t="shared" si="106"/>
        <v>177.3799608915011</v>
      </c>
      <c r="W382" s="34">
        <f t="shared" si="106"/>
        <v>177.3879694293569</v>
      </c>
      <c r="X382" s="34">
        <f t="shared" si="106"/>
        <v>177.39597796721273</v>
      </c>
      <c r="Y382" s="34">
        <f t="shared" si="106"/>
        <v>177.40398650506853</v>
      </c>
      <c r="Z382" s="34">
        <f t="shared" si="106"/>
        <v>177.41199504292433</v>
      </c>
      <c r="AA382" s="34">
        <f t="shared" si="106"/>
        <v>177.42000358078016</v>
      </c>
      <c r="AB382" s="34">
        <f t="shared" si="106"/>
        <v>177.42801211863596</v>
      </c>
      <c r="AC382" s="34">
        <f t="shared" si="106"/>
        <v>177.43602065649176</v>
      </c>
      <c r="AD382" s="34">
        <f t="shared" si="106"/>
        <v>177.44402919434759</v>
      </c>
      <c r="AE382" s="34">
        <f t="shared" si="106"/>
        <v>177.45203773220339</v>
      </c>
      <c r="AF382" s="34">
        <f t="shared" si="105"/>
        <v>177.46004627005919</v>
      </c>
      <c r="AG382" s="34">
        <f t="shared" si="105"/>
        <v>177.468054807915</v>
      </c>
      <c r="AH382" s="34">
        <f t="shared" si="105"/>
        <v>177.47606334577083</v>
      </c>
      <c r="AI382" s="34">
        <f t="shared" si="105"/>
        <v>177.48407188362663</v>
      </c>
      <c r="AJ382" s="34">
        <f t="shared" si="105"/>
        <v>177.49208042148243</v>
      </c>
      <c r="AK382" s="34">
        <f t="shared" si="105"/>
        <v>177.50008895933826</v>
      </c>
      <c r="AL382" s="34">
        <f t="shared" si="105"/>
        <v>177.50809749719406</v>
      </c>
      <c r="AM382" s="34">
        <f t="shared" si="105"/>
        <v>177.51610603504986</v>
      </c>
      <c r="AN382" s="34">
        <f t="shared" si="105"/>
        <v>177.52411457290569</v>
      </c>
      <c r="AO382" s="34">
        <f t="shared" si="105"/>
        <v>177.53212311076149</v>
      </c>
      <c r="AP382" s="34">
        <f t="shared" si="105"/>
        <v>177.54013164861729</v>
      </c>
      <c r="AQ382" s="34">
        <f t="shared" si="105"/>
        <v>177.54814018647312</v>
      </c>
      <c r="AR382" s="34">
        <f t="shared" si="105"/>
        <v>177.55614872432892</v>
      </c>
      <c r="AS382" s="34">
        <f t="shared" si="105"/>
        <v>177.56415726218472</v>
      </c>
      <c r="AT382" s="34">
        <f t="shared" si="105"/>
        <v>177.57216580004055</v>
      </c>
    </row>
  </sheetData>
  <mergeCells count="2">
    <mergeCell ref="G6:J6"/>
    <mergeCell ref="P6:AT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EA8EC5-3045-4712-A29A-18D78C7BC0E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0243f8b-2b9f-433c-964a-16fcace7db7f}" enabled="1" method="Standard" siteId="{aec650de-3432-485f-a3e8-9ac6e67096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Moggio</vt:lpstr>
      <vt:lpstr>Strambio</vt:lpstr>
      <vt:lpstr>Liberazione</vt:lpstr>
      <vt:lpstr>DiazBox</vt:lpstr>
      <vt:lpstr>Flussi</vt:lpstr>
      <vt:lpstr>StrambioMutuo0</vt:lpstr>
      <vt:lpstr>StrambioMutuo1</vt:lpstr>
      <vt:lpstr>FOI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Giustina Davide</dc:creator>
  <cp:lastModifiedBy>Della Giustina Davide</cp:lastModifiedBy>
  <dcterms:created xsi:type="dcterms:W3CDTF">2015-06-05T18:17:20Z</dcterms:created>
  <dcterms:modified xsi:type="dcterms:W3CDTF">2026-09-06T15:31:39Z</dcterms:modified>
</cp:coreProperties>
</file>