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1.22\d$\Nuova cartella\ColumbiaX CORPFIN1x Introduction to Corporate Finance\"/>
    </mc:Choice>
  </mc:AlternateContent>
  <xr:revisionPtr revIDLastSave="0" documentId="8_{6B86D623-BF7F-44CD-9651-EBFC2420E7D4}" xr6:coauthVersionLast="44" xr6:coauthVersionMax="44" xr10:uidLastSave="{00000000-0000-0000-0000-000000000000}"/>
  <bookViews>
    <workbookView xWindow="-120" yWindow="-120" windowWidth="29040" windowHeight="15840" xr2:uid="{FEA30796-B72A-4B6C-B6C9-48B34BD221DC}"/>
  </bookViews>
  <sheets>
    <sheet name="Foglio1" sheetId="1" r:id="rId1"/>
  </sheets>
  <definedNames>
    <definedName name="solver_adj" localSheetId="0" hidden="1">Foglio1!$E$158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Foglio1!$H$158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58" i="1" l="1"/>
  <c r="F158" i="1"/>
  <c r="H158" i="1" s="1"/>
  <c r="F157" i="1"/>
  <c r="G157" i="1"/>
  <c r="I50" i="1"/>
  <c r="I51" i="1"/>
  <c r="O50" i="1"/>
  <c r="O51" i="1"/>
  <c r="G53" i="1"/>
  <c r="F53" i="1"/>
  <c r="F55" i="1"/>
  <c r="G55" i="1"/>
  <c r="F56" i="1"/>
  <c r="G56" i="1"/>
  <c r="F57" i="1"/>
  <c r="G57" i="1"/>
  <c r="H57" i="1" s="1"/>
  <c r="F58" i="1"/>
  <c r="H58" i="1" s="1"/>
  <c r="G58" i="1"/>
  <c r="F59" i="1"/>
  <c r="G59" i="1"/>
  <c r="F60" i="1"/>
  <c r="H60" i="1" s="1"/>
  <c r="G60" i="1"/>
  <c r="F61" i="1"/>
  <c r="G61" i="1"/>
  <c r="H61" i="1"/>
  <c r="F62" i="1"/>
  <c r="G62" i="1"/>
  <c r="H62" i="1"/>
  <c r="F63" i="1"/>
  <c r="H63" i="1" s="1"/>
  <c r="G63" i="1"/>
  <c r="F64" i="1"/>
  <c r="G64" i="1"/>
  <c r="F65" i="1"/>
  <c r="H65" i="1" s="1"/>
  <c r="G65" i="1"/>
  <c r="F66" i="1"/>
  <c r="G66" i="1"/>
  <c r="F67" i="1"/>
  <c r="H67" i="1" s="1"/>
  <c r="G67" i="1"/>
  <c r="F68" i="1"/>
  <c r="G68" i="1"/>
  <c r="F69" i="1"/>
  <c r="G69" i="1"/>
  <c r="H69" i="1" s="1"/>
  <c r="F70" i="1"/>
  <c r="G70" i="1"/>
  <c r="H70" i="1" s="1"/>
  <c r="F71" i="1"/>
  <c r="G71" i="1"/>
  <c r="F72" i="1"/>
  <c r="H72" i="1" s="1"/>
  <c r="G72" i="1"/>
  <c r="F73" i="1"/>
  <c r="G73" i="1"/>
  <c r="F74" i="1"/>
  <c r="H74" i="1" s="1"/>
  <c r="G74" i="1"/>
  <c r="F75" i="1"/>
  <c r="G75" i="1"/>
  <c r="F76" i="1"/>
  <c r="H76" i="1" s="1"/>
  <c r="G76" i="1"/>
  <c r="F77" i="1"/>
  <c r="G77" i="1"/>
  <c r="H77" i="1"/>
  <c r="F78" i="1"/>
  <c r="G78" i="1"/>
  <c r="H78" i="1"/>
  <c r="F79" i="1"/>
  <c r="H79" i="1" s="1"/>
  <c r="G79" i="1"/>
  <c r="F80" i="1"/>
  <c r="G80" i="1"/>
  <c r="F81" i="1"/>
  <c r="H81" i="1" s="1"/>
  <c r="G81" i="1"/>
  <c r="F82" i="1"/>
  <c r="G82" i="1"/>
  <c r="F83" i="1"/>
  <c r="H83" i="1" s="1"/>
  <c r="G83" i="1"/>
  <c r="F84" i="1"/>
  <c r="G84" i="1"/>
  <c r="F85" i="1"/>
  <c r="G85" i="1"/>
  <c r="H85" i="1" s="1"/>
  <c r="F86" i="1"/>
  <c r="G86" i="1"/>
  <c r="H86" i="1" s="1"/>
  <c r="F87" i="1"/>
  <c r="G87" i="1"/>
  <c r="F88" i="1"/>
  <c r="H88" i="1" s="1"/>
  <c r="G88" i="1"/>
  <c r="F89" i="1"/>
  <c r="G89" i="1"/>
  <c r="F90" i="1"/>
  <c r="H90" i="1" s="1"/>
  <c r="G90" i="1"/>
  <c r="F91" i="1"/>
  <c r="G91" i="1"/>
  <c r="F92" i="1"/>
  <c r="H92" i="1" s="1"/>
  <c r="G92" i="1"/>
  <c r="F93" i="1"/>
  <c r="G93" i="1"/>
  <c r="H93" i="1"/>
  <c r="F94" i="1"/>
  <c r="G94" i="1"/>
  <c r="H94" i="1"/>
  <c r="F95" i="1"/>
  <c r="H95" i="1" s="1"/>
  <c r="G95" i="1"/>
  <c r="F96" i="1"/>
  <c r="G96" i="1"/>
  <c r="F97" i="1"/>
  <c r="H97" i="1" s="1"/>
  <c r="G97" i="1"/>
  <c r="F98" i="1"/>
  <c r="G98" i="1"/>
  <c r="F99" i="1"/>
  <c r="H99" i="1" s="1"/>
  <c r="G99" i="1"/>
  <c r="F100" i="1"/>
  <c r="G100" i="1"/>
  <c r="F101" i="1"/>
  <c r="G101" i="1"/>
  <c r="H101" i="1" s="1"/>
  <c r="F102" i="1"/>
  <c r="G102" i="1"/>
  <c r="H102" i="1" s="1"/>
  <c r="F103" i="1"/>
  <c r="G103" i="1"/>
  <c r="F104" i="1"/>
  <c r="H104" i="1" s="1"/>
  <c r="G104" i="1"/>
  <c r="F105" i="1"/>
  <c r="G105" i="1"/>
  <c r="F106" i="1"/>
  <c r="H106" i="1" s="1"/>
  <c r="G106" i="1"/>
  <c r="F107" i="1"/>
  <c r="G107" i="1"/>
  <c r="F108" i="1"/>
  <c r="H108" i="1" s="1"/>
  <c r="G108" i="1"/>
  <c r="F109" i="1"/>
  <c r="G109" i="1"/>
  <c r="H109" i="1"/>
  <c r="F110" i="1"/>
  <c r="G110" i="1"/>
  <c r="H110" i="1"/>
  <c r="F111" i="1"/>
  <c r="H111" i="1" s="1"/>
  <c r="G111" i="1"/>
  <c r="F112" i="1"/>
  <c r="G112" i="1"/>
  <c r="F113" i="1"/>
  <c r="H113" i="1" s="1"/>
  <c r="G113" i="1"/>
  <c r="F114" i="1"/>
  <c r="G114" i="1"/>
  <c r="F115" i="1"/>
  <c r="H115" i="1" s="1"/>
  <c r="G115" i="1"/>
  <c r="F116" i="1"/>
  <c r="G116" i="1"/>
  <c r="F117" i="1"/>
  <c r="G117" i="1"/>
  <c r="H117" i="1" s="1"/>
  <c r="F118" i="1"/>
  <c r="G118" i="1"/>
  <c r="H118" i="1" s="1"/>
  <c r="F119" i="1"/>
  <c r="G119" i="1"/>
  <c r="F120" i="1"/>
  <c r="H120" i="1" s="1"/>
  <c r="G120" i="1"/>
  <c r="F121" i="1"/>
  <c r="G121" i="1"/>
  <c r="F122" i="1"/>
  <c r="H122" i="1" s="1"/>
  <c r="G122" i="1"/>
  <c r="F123" i="1"/>
  <c r="G123" i="1"/>
  <c r="F124" i="1"/>
  <c r="H124" i="1" s="1"/>
  <c r="G124" i="1"/>
  <c r="F125" i="1"/>
  <c r="G125" i="1"/>
  <c r="H125" i="1"/>
  <c r="F126" i="1"/>
  <c r="G126" i="1"/>
  <c r="H126" i="1"/>
  <c r="F127" i="1"/>
  <c r="H127" i="1" s="1"/>
  <c r="G127" i="1"/>
  <c r="F128" i="1"/>
  <c r="G128" i="1"/>
  <c r="F129" i="1"/>
  <c r="H129" i="1" s="1"/>
  <c r="G129" i="1"/>
  <c r="F130" i="1"/>
  <c r="G130" i="1"/>
  <c r="F131" i="1"/>
  <c r="H131" i="1" s="1"/>
  <c r="G131" i="1"/>
  <c r="F132" i="1"/>
  <c r="G132" i="1"/>
  <c r="F133" i="1"/>
  <c r="G133" i="1"/>
  <c r="H133" i="1" s="1"/>
  <c r="F134" i="1"/>
  <c r="G134" i="1"/>
  <c r="H134" i="1" s="1"/>
  <c r="F135" i="1"/>
  <c r="G135" i="1"/>
  <c r="F136" i="1"/>
  <c r="H136" i="1" s="1"/>
  <c r="G136" i="1"/>
  <c r="F137" i="1"/>
  <c r="G137" i="1"/>
  <c r="F138" i="1"/>
  <c r="H138" i="1" s="1"/>
  <c r="G138" i="1"/>
  <c r="F139" i="1"/>
  <c r="G139" i="1"/>
  <c r="F140" i="1"/>
  <c r="H140" i="1" s="1"/>
  <c r="G140" i="1"/>
  <c r="F141" i="1"/>
  <c r="G141" i="1"/>
  <c r="H141" i="1"/>
  <c r="F142" i="1"/>
  <c r="G142" i="1"/>
  <c r="H142" i="1"/>
  <c r="F143" i="1"/>
  <c r="H143" i="1" s="1"/>
  <c r="G143" i="1"/>
  <c r="F144" i="1"/>
  <c r="G144" i="1"/>
  <c r="F145" i="1"/>
  <c r="H145" i="1" s="1"/>
  <c r="G145" i="1"/>
  <c r="F146" i="1"/>
  <c r="G146" i="1"/>
  <c r="F147" i="1"/>
  <c r="H147" i="1" s="1"/>
  <c r="G147" i="1"/>
  <c r="F148" i="1"/>
  <c r="G148" i="1"/>
  <c r="F149" i="1"/>
  <c r="G149" i="1"/>
  <c r="H149" i="1" s="1"/>
  <c r="F150" i="1"/>
  <c r="G150" i="1"/>
  <c r="H150" i="1" s="1"/>
  <c r="F151" i="1"/>
  <c r="G151" i="1"/>
  <c r="F152" i="1"/>
  <c r="H152" i="1" s="1"/>
  <c r="G152" i="1"/>
  <c r="F153" i="1"/>
  <c r="G153" i="1"/>
  <c r="G54" i="1"/>
  <c r="F54" i="1"/>
  <c r="G51" i="1"/>
  <c r="F51" i="1"/>
  <c r="M51" i="1"/>
  <c r="L51" i="1"/>
  <c r="N50" i="1"/>
  <c r="M50" i="1"/>
  <c r="L50" i="1"/>
  <c r="G50" i="1"/>
  <c r="F50" i="1"/>
  <c r="B46" i="1"/>
  <c r="F44" i="1"/>
  <c r="E44" i="1"/>
  <c r="D44" i="1"/>
  <c r="C44" i="1"/>
  <c r="B44" i="1"/>
  <c r="B45" i="1" s="1"/>
  <c r="C38" i="1"/>
  <c r="B38" i="1"/>
  <c r="H157" i="1" l="1"/>
  <c r="H153" i="1"/>
  <c r="H151" i="1"/>
  <c r="H148" i="1"/>
  <c r="H146" i="1"/>
  <c r="H144" i="1"/>
  <c r="H139" i="1"/>
  <c r="H137" i="1"/>
  <c r="H135" i="1"/>
  <c r="H132" i="1"/>
  <c r="H130" i="1"/>
  <c r="H128" i="1"/>
  <c r="H123" i="1"/>
  <c r="H121" i="1"/>
  <c r="H119" i="1"/>
  <c r="H116" i="1"/>
  <c r="H114" i="1"/>
  <c r="H112" i="1"/>
  <c r="H107" i="1"/>
  <c r="H105" i="1"/>
  <c r="H103" i="1"/>
  <c r="H100" i="1"/>
  <c r="H98" i="1"/>
  <c r="H96" i="1"/>
  <c r="H91" i="1"/>
  <c r="H89" i="1"/>
  <c r="H87" i="1"/>
  <c r="H84" i="1"/>
  <c r="H82" i="1"/>
  <c r="H80" i="1"/>
  <c r="H75" i="1"/>
  <c r="H73" i="1"/>
  <c r="H71" i="1"/>
  <c r="H68" i="1"/>
  <c r="H66" i="1"/>
  <c r="H64" i="1"/>
  <c r="H59" i="1"/>
  <c r="H55" i="1"/>
  <c r="H54" i="1"/>
  <c r="H53" i="1"/>
  <c r="H56" i="1"/>
  <c r="N51" i="1"/>
  <c r="H51" i="1"/>
  <c r="H50" i="1"/>
  <c r="C45" i="1"/>
  <c r="D45" i="1" s="1"/>
  <c r="D38" i="1"/>
  <c r="C32" i="1" l="1"/>
  <c r="B32" i="1"/>
  <c r="D32" i="1" s="1"/>
  <c r="E25" i="1"/>
  <c r="E17" i="1"/>
  <c r="F24" i="1"/>
  <c r="E24" i="1"/>
  <c r="D24" i="1"/>
  <c r="C24" i="1"/>
  <c r="C25" i="1" s="1"/>
  <c r="C26" i="1"/>
  <c r="B25" i="1"/>
  <c r="B24" i="1"/>
  <c r="C18" i="1"/>
  <c r="D17" i="1"/>
  <c r="C17" i="1"/>
  <c r="B17" i="1"/>
  <c r="F16" i="1"/>
  <c r="E16" i="1"/>
  <c r="D16" i="1"/>
  <c r="C16" i="1"/>
  <c r="B16" i="1"/>
  <c r="K8" i="1"/>
  <c r="K7" i="1"/>
  <c r="U5" i="1"/>
  <c r="T5" i="1"/>
  <c r="S5" i="1"/>
  <c r="R5" i="1"/>
  <c r="Q5" i="1"/>
  <c r="P5" i="1"/>
  <c r="O5" i="1"/>
  <c r="N5" i="1"/>
  <c r="M5" i="1"/>
  <c r="L5" i="1"/>
  <c r="K5" i="1"/>
  <c r="I4" i="1"/>
  <c r="I5" i="1"/>
  <c r="I6" i="1"/>
  <c r="E5" i="1"/>
  <c r="D5" i="1"/>
  <c r="C5" i="1"/>
  <c r="E4" i="1"/>
  <c r="D4" i="1"/>
  <c r="C4" i="1"/>
  <c r="B4" i="1"/>
  <c r="F6" i="1" s="1"/>
  <c r="A10" i="1"/>
  <c r="B10" i="1"/>
  <c r="D25" i="1" l="1"/>
  <c r="F5" i="1"/>
</calcChain>
</file>

<file path=xl/sharedStrings.xml><?xml version="1.0" encoding="utf-8"?>
<sst xmlns="http://schemas.openxmlformats.org/spreadsheetml/2006/main" count="38" uniqueCount="19">
  <si>
    <t>FVs</t>
  </si>
  <si>
    <t>PVs</t>
  </si>
  <si>
    <t>YEAR</t>
  </si>
  <si>
    <t>CF</t>
  </si>
  <si>
    <t>r</t>
  </si>
  <si>
    <t>COST OF CAPITAL</t>
  </si>
  <si>
    <t>NPV</t>
  </si>
  <si>
    <t>2.3 QUESTION</t>
  </si>
  <si>
    <t>2.4 THE IRR RULE</t>
  </si>
  <si>
    <t>CASH FLOWS</t>
  </si>
  <si>
    <t>IRR</t>
  </si>
  <si>
    <t>2.4 QUESTION</t>
  </si>
  <si>
    <t>2.5 IRR CALCULATION IN EXCEL</t>
  </si>
  <si>
    <t>2.9 IRR VS NPV EXAMPLE 1</t>
  </si>
  <si>
    <t>CF PROJECT L</t>
  </si>
  <si>
    <t>CF PROJECT B</t>
  </si>
  <si>
    <t>2.10 IRR vs NPV: Example 2</t>
  </si>
  <si>
    <t>SMALL BUDGET PROJECT</t>
  </si>
  <si>
    <t>LARGE BUDGET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</si>
</sst>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44" formatCode="_-&quot;£&quot;* #,##0.00_-;\-&quot;£&quot;* #,##0.00_-;_-&quot;£&quot;* &quot;-&quot;??_-;_-@_-"/>
    <numFmt numFmtId="168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0" fontId="2" fillId="0" borderId="0" xfId="0" applyFont="1"/>
    <xf numFmtId="8" fontId="0" fillId="0" borderId="0" xfId="0" applyNumberFormat="1"/>
    <xf numFmtId="44" fontId="0" fillId="0" borderId="0" xfId="1" applyFont="1"/>
    <xf numFmtId="168" fontId="0" fillId="0" borderId="0" xfId="1" applyNumberFormat="1" applyFont="1"/>
    <xf numFmtId="168" fontId="0" fillId="0" borderId="0" xfId="0" applyNumberFormat="1"/>
    <xf numFmtId="168" fontId="2" fillId="0" borderId="0" xfId="0" applyNumberFormat="1" applyFont="1"/>
    <xf numFmtId="9" fontId="2" fillId="0" borderId="0" xfId="2" applyFont="1"/>
    <xf numFmtId="0" fontId="2" fillId="0" borderId="0" xfId="0" applyFont="1" applyAlignment="1">
      <alignment horizontal="center"/>
    </xf>
    <xf numFmtId="10" fontId="2" fillId="0" borderId="0" xfId="2" applyNumberFormat="1" applyFont="1"/>
    <xf numFmtId="10" fontId="0" fillId="0" borderId="0" xfId="0" applyNumberFormat="1"/>
    <xf numFmtId="10" fontId="0" fillId="0" borderId="0" xfId="2" applyNumberFormat="1" applyFont="1"/>
  </cellXfs>
  <cellStyles count="3">
    <cellStyle name="Normale" xfId="0" builtinId="0"/>
    <cellStyle name="Percentuale" xfId="2" builtinId="5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Foglio1!$E$53:$E$153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Foglio1!$H$53:$H$153</c:f>
              <c:numCache>
                <c:formatCode>_-* #,##0.00\ [$€-410]_-;\-* #,##0.00\ [$€-410]_-;_-* "-"??\ [$€-410]_-;_-@_-</c:formatCode>
                <c:ptCount val="101"/>
                <c:pt idx="0">
                  <c:v>-1000000</c:v>
                </c:pt>
                <c:pt idx="1">
                  <c:v>-891089.1089108903</c:v>
                </c:pt>
                <c:pt idx="2">
                  <c:v>-784313.72549019568</c:v>
                </c:pt>
                <c:pt idx="3">
                  <c:v>-679611.65048543736</c:v>
                </c:pt>
                <c:pt idx="4">
                  <c:v>-576923.07692307606</c:v>
                </c:pt>
                <c:pt idx="5">
                  <c:v>-476190.47619047575</c:v>
                </c:pt>
                <c:pt idx="6">
                  <c:v>-377358.4905660376</c:v>
                </c:pt>
                <c:pt idx="7">
                  <c:v>-280373.83177570067</c:v>
                </c:pt>
                <c:pt idx="8">
                  <c:v>-185185.1851851847</c:v>
                </c:pt>
                <c:pt idx="9">
                  <c:v>-91743.119266053662</c:v>
                </c:pt>
                <c:pt idx="10">
                  <c:v>0</c:v>
                </c:pt>
                <c:pt idx="11">
                  <c:v>90090.090090090409</c:v>
                </c:pt>
                <c:pt idx="12">
                  <c:v>178571.4285714291</c:v>
                </c:pt>
                <c:pt idx="13">
                  <c:v>265486.72566371597</c:v>
                </c:pt>
                <c:pt idx="14">
                  <c:v>350877.19298245758</c:v>
                </c:pt>
                <c:pt idx="15">
                  <c:v>434782.60869565234</c:v>
                </c:pt>
                <c:pt idx="16">
                  <c:v>517241.37931034341</c:v>
                </c:pt>
                <c:pt idx="17">
                  <c:v>598290.59829059802</c:v>
                </c:pt>
                <c:pt idx="18">
                  <c:v>677966.10169491544</c:v>
                </c:pt>
                <c:pt idx="19">
                  <c:v>756302.52100840211</c:v>
                </c:pt>
                <c:pt idx="20">
                  <c:v>833333.33333333209</c:v>
                </c:pt>
                <c:pt idx="21">
                  <c:v>909090.90909090824</c:v>
                </c:pt>
                <c:pt idx="22">
                  <c:v>983606.5573770497</c:v>
                </c:pt>
                <c:pt idx="23">
                  <c:v>1056910.5691056903</c:v>
                </c:pt>
                <c:pt idx="24">
                  <c:v>1129032.2580645159</c:v>
                </c:pt>
                <c:pt idx="25">
                  <c:v>1200000</c:v>
                </c:pt>
                <c:pt idx="26">
                  <c:v>1269841.2698412705</c:v>
                </c:pt>
                <c:pt idx="27">
                  <c:v>1338582.6771653537</c:v>
                </c:pt>
                <c:pt idx="28">
                  <c:v>1406250</c:v>
                </c:pt>
                <c:pt idx="29">
                  <c:v>1472868.2170542646</c:v>
                </c:pt>
                <c:pt idx="30">
                  <c:v>1538461.538461538</c:v>
                </c:pt>
                <c:pt idx="31">
                  <c:v>1603053.4351145048</c:v>
                </c:pt>
                <c:pt idx="32">
                  <c:v>1666666.666666667</c:v>
                </c:pt>
                <c:pt idx="33">
                  <c:v>1729323.308270677</c:v>
                </c:pt>
                <c:pt idx="34">
                  <c:v>1791044.7761194035</c:v>
                </c:pt>
                <c:pt idx="35">
                  <c:v>1851851.8518518526</c:v>
                </c:pt>
                <c:pt idx="36">
                  <c:v>1911764.7058823518</c:v>
                </c:pt>
                <c:pt idx="37">
                  <c:v>1970802.9197080294</c:v>
                </c:pt>
                <c:pt idx="38">
                  <c:v>2028985.507246376</c:v>
                </c:pt>
                <c:pt idx="39">
                  <c:v>2086330.9352517994</c:v>
                </c:pt>
                <c:pt idx="40">
                  <c:v>2142857.1428571427</c:v>
                </c:pt>
                <c:pt idx="41">
                  <c:v>2198581.5602836879</c:v>
                </c:pt>
                <c:pt idx="42">
                  <c:v>2253521.1267605629</c:v>
                </c:pt>
                <c:pt idx="43">
                  <c:v>2307692.307692307</c:v>
                </c:pt>
                <c:pt idx="44">
                  <c:v>2361111.111111111</c:v>
                </c:pt>
                <c:pt idx="45">
                  <c:v>2413793.1034482755</c:v>
                </c:pt>
                <c:pt idx="46">
                  <c:v>2465753.4246575339</c:v>
                </c:pt>
                <c:pt idx="47">
                  <c:v>2517006.8027210888</c:v>
                </c:pt>
                <c:pt idx="48">
                  <c:v>2567567.5675675673</c:v>
                </c:pt>
                <c:pt idx="49">
                  <c:v>2617449.6644295305</c:v>
                </c:pt>
                <c:pt idx="50">
                  <c:v>2666666.666666667</c:v>
                </c:pt>
                <c:pt idx="51">
                  <c:v>2715231.7880794704</c:v>
                </c:pt>
                <c:pt idx="52">
                  <c:v>2763157.8947368423</c:v>
                </c:pt>
                <c:pt idx="53">
                  <c:v>2810457.5163398692</c:v>
                </c:pt>
                <c:pt idx="54">
                  <c:v>2857142.8571428573</c:v>
                </c:pt>
                <c:pt idx="55">
                  <c:v>2903225.8064516131</c:v>
                </c:pt>
                <c:pt idx="56">
                  <c:v>2948717.948717949</c:v>
                </c:pt>
                <c:pt idx="57">
                  <c:v>2993630.5732484069</c:v>
                </c:pt>
                <c:pt idx="58">
                  <c:v>3037974.6835443042</c:v>
                </c:pt>
                <c:pt idx="59">
                  <c:v>3081761.006289308</c:v>
                </c:pt>
                <c:pt idx="60">
                  <c:v>3125000</c:v>
                </c:pt>
                <c:pt idx="61">
                  <c:v>3167701.8633540366</c:v>
                </c:pt>
                <c:pt idx="62">
                  <c:v>3209876.5432098769</c:v>
                </c:pt>
                <c:pt idx="63">
                  <c:v>3251533.7423312878</c:v>
                </c:pt>
                <c:pt idx="64">
                  <c:v>3292682.9268292692</c:v>
                </c:pt>
                <c:pt idx="65">
                  <c:v>3333333.333333333</c:v>
                </c:pt>
                <c:pt idx="66">
                  <c:v>3373493.9759036154</c:v>
                </c:pt>
                <c:pt idx="67">
                  <c:v>3413173.6526946109</c:v>
                </c:pt>
                <c:pt idx="68">
                  <c:v>3452380.9523809534</c:v>
                </c:pt>
                <c:pt idx="69">
                  <c:v>3491124.2603550293</c:v>
                </c:pt>
                <c:pt idx="70">
                  <c:v>3529411.7647058824</c:v>
                </c:pt>
                <c:pt idx="71">
                  <c:v>3567251.4619883038</c:v>
                </c:pt>
                <c:pt idx="72">
                  <c:v>3604651.162790698</c:v>
                </c:pt>
                <c:pt idx="73">
                  <c:v>3641618.4971098267</c:v>
                </c:pt>
                <c:pt idx="74">
                  <c:v>3678160.9195402302</c:v>
                </c:pt>
                <c:pt idx="75">
                  <c:v>3714285.7142857146</c:v>
                </c:pt>
                <c:pt idx="76">
                  <c:v>3750000</c:v>
                </c:pt>
                <c:pt idx="77">
                  <c:v>3785310.7344632773</c:v>
                </c:pt>
                <c:pt idx="78">
                  <c:v>3820224.7191011235</c:v>
                </c:pt>
                <c:pt idx="79">
                  <c:v>3854748.6033519553</c:v>
                </c:pt>
                <c:pt idx="80">
                  <c:v>3888888.888888889</c:v>
                </c:pt>
                <c:pt idx="81">
                  <c:v>3922651.9337016577</c:v>
                </c:pt>
                <c:pt idx="82">
                  <c:v>3956043.9560439559</c:v>
                </c:pt>
                <c:pt idx="83">
                  <c:v>3989071.0382513665</c:v>
                </c:pt>
                <c:pt idx="84">
                  <c:v>4021739.1304347822</c:v>
                </c:pt>
                <c:pt idx="85">
                  <c:v>4054054.0540540544</c:v>
                </c:pt>
                <c:pt idx="86">
                  <c:v>4086021.5053763436</c:v>
                </c:pt>
                <c:pt idx="87">
                  <c:v>4117647.0588235296</c:v>
                </c:pt>
                <c:pt idx="88">
                  <c:v>4148936.1702127652</c:v>
                </c:pt>
                <c:pt idx="89">
                  <c:v>4179894.17989418</c:v>
                </c:pt>
                <c:pt idx="90">
                  <c:v>4210526.3157894732</c:v>
                </c:pt>
                <c:pt idx="91">
                  <c:v>4240837.6963350791</c:v>
                </c:pt>
                <c:pt idx="92">
                  <c:v>4270833.333333333</c:v>
                </c:pt>
                <c:pt idx="93">
                  <c:v>4300518.1347150262</c:v>
                </c:pt>
                <c:pt idx="94">
                  <c:v>4329896.9072164949</c:v>
                </c:pt>
                <c:pt idx="95">
                  <c:v>4358974.358974359</c:v>
                </c:pt>
                <c:pt idx="96">
                  <c:v>4387755.1020408161</c:v>
                </c:pt>
                <c:pt idx="97">
                  <c:v>4416243.6548223346</c:v>
                </c:pt>
                <c:pt idx="98">
                  <c:v>4444444.444444444</c:v>
                </c:pt>
                <c:pt idx="99">
                  <c:v>4472361.8090452263</c:v>
                </c:pt>
                <c:pt idx="100">
                  <c:v>4500000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DD-4B1E-A8AA-097C53A04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97920"/>
        <c:axId val="521490704"/>
      </c:scatterChart>
      <c:valAx>
        <c:axId val="5214979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90704"/>
        <c:crosses val="autoZero"/>
        <c:crossBetween val="midCat"/>
      </c:valAx>
      <c:valAx>
        <c:axId val="52149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52</xdr:row>
      <xdr:rowOff>23812</xdr:rowOff>
    </xdr:from>
    <xdr:to>
      <xdr:col>19</xdr:col>
      <xdr:colOff>28575</xdr:colOff>
      <xdr:row>66</xdr:row>
      <xdr:rowOff>100012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81A21B1-CDC5-4D91-8355-81EAFD906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71A2-F7A6-4E82-88B8-5686756F0D74}">
  <dimension ref="A1:U158"/>
  <sheetViews>
    <sheetView tabSelected="1" topLeftCell="A39" workbookViewId="0">
      <selection activeCell="C158" sqref="C158"/>
    </sheetView>
  </sheetViews>
  <sheetFormatPr defaultRowHeight="15" x14ac:dyDescent="0.25"/>
  <cols>
    <col min="1" max="1" width="25.42578125" customWidth="1"/>
    <col min="2" max="3" width="16.7109375" bestFit="1" customWidth="1"/>
    <col min="4" max="5" width="9.28515625" bestFit="1" customWidth="1"/>
    <col min="6" max="7" width="15.7109375" bestFit="1" customWidth="1"/>
    <col min="8" max="8" width="14.7109375" bestFit="1" customWidth="1"/>
    <col min="9" max="9" width="35" bestFit="1" customWidth="1"/>
    <col min="11" max="11" width="12.5703125" bestFit="1" customWidth="1"/>
    <col min="12" max="14" width="15.7109375" bestFit="1" customWidth="1"/>
  </cols>
  <sheetData>
    <row r="1" spans="1:21" x14ac:dyDescent="0.25">
      <c r="A1" s="1">
        <v>0.17</v>
      </c>
      <c r="B1">
        <v>0</v>
      </c>
      <c r="C1">
        <v>1</v>
      </c>
      <c r="D1">
        <v>2</v>
      </c>
      <c r="E1">
        <v>3</v>
      </c>
    </row>
    <row r="2" spans="1:21" x14ac:dyDescent="0.25">
      <c r="A2" t="s">
        <v>0</v>
      </c>
      <c r="B2">
        <v>-1.6</v>
      </c>
      <c r="C2">
        <v>0.2</v>
      </c>
      <c r="D2">
        <v>0.3</v>
      </c>
      <c r="E2">
        <v>0.35</v>
      </c>
    </row>
    <row r="3" spans="1:21" x14ac:dyDescent="0.25">
      <c r="E3">
        <v>1.8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</row>
    <row r="4" spans="1:21" x14ac:dyDescent="0.25">
      <c r="B4">
        <f>SUM(B2:B3)</f>
        <v>-1.6</v>
      </c>
      <c r="C4">
        <f t="shared" ref="C4:E4" si="0">SUM(C2:C3)</f>
        <v>0.2</v>
      </c>
      <c r="D4">
        <f t="shared" si="0"/>
        <v>0.3</v>
      </c>
      <c r="E4">
        <f t="shared" si="0"/>
        <v>2.15</v>
      </c>
      <c r="I4" s="4">
        <f>1000000*0.1/(1-1/(1+0.1)^10)</f>
        <v>162745.39488251152</v>
      </c>
      <c r="J4" s="1">
        <v>0.1</v>
      </c>
      <c r="K4">
        <v>162745.39488251152</v>
      </c>
      <c r="L4">
        <v>162745.39488251152</v>
      </c>
      <c r="M4">
        <v>162745.39488251152</v>
      </c>
      <c r="N4">
        <v>162745.39488251152</v>
      </c>
      <c r="O4">
        <v>162745.39488251152</v>
      </c>
      <c r="P4">
        <v>162745.39488251152</v>
      </c>
      <c r="Q4">
        <v>162745.39488251152</v>
      </c>
      <c r="R4">
        <v>162745.39488251152</v>
      </c>
      <c r="S4">
        <v>162745.39488251152</v>
      </c>
      <c r="T4">
        <v>162745.39488251152</v>
      </c>
    </row>
    <row r="5" spans="1:21" x14ac:dyDescent="0.25">
      <c r="A5" t="s">
        <v>1</v>
      </c>
      <c r="B5">
        <v>-1.8</v>
      </c>
      <c r="C5">
        <f>C4/(1+$A$1)^C1</f>
        <v>0.17094017094017097</v>
      </c>
      <c r="D5">
        <f t="shared" ref="D5:E5" si="1">D4/(1+$A$1)^D1</f>
        <v>0.21915406530791148</v>
      </c>
      <c r="E5">
        <f t="shared" si="1"/>
        <v>1.3423966963305121</v>
      </c>
      <c r="F5" s="2">
        <f>SUM(B5:E5)</f>
        <v>-6.7509067421405389E-2</v>
      </c>
      <c r="I5">
        <f>200000*0.07</f>
        <v>14000.000000000002</v>
      </c>
      <c r="K5">
        <f>K4/(1+$J$4)^K3</f>
        <v>147950.35898410136</v>
      </c>
      <c r="L5">
        <f t="shared" ref="L5:T5" si="2">L4/(1+$J$4)^L3</f>
        <v>134500.32634918304</v>
      </c>
      <c r="M5">
        <f t="shared" si="2"/>
        <v>122273.02395380275</v>
      </c>
      <c r="N5">
        <f t="shared" si="2"/>
        <v>111157.29450345706</v>
      </c>
      <c r="O5">
        <f t="shared" si="2"/>
        <v>101052.08591223368</v>
      </c>
      <c r="P5">
        <f t="shared" si="2"/>
        <v>91865.532647485146</v>
      </c>
      <c r="Q5">
        <f t="shared" si="2"/>
        <v>83514.120588622856</v>
      </c>
      <c r="R5">
        <f t="shared" si="2"/>
        <v>75921.927807838962</v>
      </c>
      <c r="S5">
        <f t="shared" si="2"/>
        <v>69019.934370762683</v>
      </c>
      <c r="T5">
        <f t="shared" si="2"/>
        <v>62745.394882511529</v>
      </c>
      <c r="U5">
        <f>SUM(K5:T5)</f>
        <v>999999.99999999919</v>
      </c>
    </row>
    <row r="6" spans="1:21" x14ac:dyDescent="0.25">
      <c r="F6" s="3">
        <f>NPV(A1,C4:E4)+B5</f>
        <v>-6.7509067421405389E-2</v>
      </c>
      <c r="I6" s="4">
        <f>12000/0.08</f>
        <v>150000</v>
      </c>
    </row>
    <row r="7" spans="1:21" x14ac:dyDescent="0.25">
      <c r="A7" s="1">
        <v>0.1</v>
      </c>
      <c r="K7">
        <f>44000/(0.1-0.02)</f>
        <v>550000</v>
      </c>
    </row>
    <row r="8" spans="1:21" x14ac:dyDescent="0.25">
      <c r="A8">
        <v>0</v>
      </c>
      <c r="B8">
        <v>1</v>
      </c>
      <c r="K8" s="4">
        <f>K7/(1+0.1)^5</f>
        <v>341506.72768253525</v>
      </c>
    </row>
    <row r="9" spans="1:21" x14ac:dyDescent="0.25">
      <c r="A9">
        <v>-40000</v>
      </c>
      <c r="B9">
        <v>44000</v>
      </c>
    </row>
    <row r="10" spans="1:21" x14ac:dyDescent="0.25">
      <c r="A10">
        <f>A9</f>
        <v>-40000</v>
      </c>
      <c r="B10">
        <f>B9/(1+A7)^B8</f>
        <v>40000</v>
      </c>
    </row>
    <row r="12" spans="1:21" x14ac:dyDescent="0.25">
      <c r="A12" s="2">
        <v>2.2999999999999998</v>
      </c>
    </row>
    <row r="13" spans="1:21" x14ac:dyDescent="0.25">
      <c r="A13" t="s">
        <v>2</v>
      </c>
      <c r="B13" s="9">
        <v>0</v>
      </c>
      <c r="C13" s="9">
        <v>1</v>
      </c>
      <c r="D13" s="9">
        <v>2</v>
      </c>
      <c r="E13" s="9">
        <v>3</v>
      </c>
      <c r="F13" s="9">
        <v>4</v>
      </c>
    </row>
    <row r="14" spans="1:21" x14ac:dyDescent="0.25">
      <c r="A14" t="s">
        <v>3</v>
      </c>
      <c r="B14" s="5">
        <v>-100</v>
      </c>
      <c r="C14" s="5">
        <v>25</v>
      </c>
      <c r="D14" s="5">
        <v>35</v>
      </c>
      <c r="E14" s="5">
        <v>45</v>
      </c>
      <c r="F14" s="5">
        <v>55</v>
      </c>
    </row>
    <row r="15" spans="1:21" x14ac:dyDescent="0.25">
      <c r="A15" t="s">
        <v>5</v>
      </c>
      <c r="B15" s="1">
        <v>0.15</v>
      </c>
    </row>
    <row r="16" spans="1:21" x14ac:dyDescent="0.25">
      <c r="B16" s="6">
        <f>B14/(1+$B$15)^B13</f>
        <v>-100</v>
      </c>
      <c r="C16" s="6">
        <f t="shared" ref="C16:F16" si="3">C14/(1+$B$15)^C13</f>
        <v>21.739130434782609</v>
      </c>
      <c r="D16" s="6">
        <f t="shared" si="3"/>
        <v>26.465028355387528</v>
      </c>
      <c r="E16" s="6">
        <f t="shared" si="3"/>
        <v>29.588230459439476</v>
      </c>
      <c r="F16" s="6">
        <f t="shared" si="3"/>
        <v>31.446428507616837</v>
      </c>
    </row>
    <row r="17" spans="1:6" x14ac:dyDescent="0.25">
      <c r="A17" s="2" t="s">
        <v>6</v>
      </c>
      <c r="B17" s="6">
        <f>B16</f>
        <v>-100</v>
      </c>
      <c r="C17" s="6">
        <f>SUM(C16:F16)</f>
        <v>109.23881775722646</v>
      </c>
      <c r="D17" s="7">
        <f>B17+C17</f>
        <v>9.2388177572264567</v>
      </c>
      <c r="E17" s="2" t="str">
        <f>IF(D17&gt;0,"TAKE THE PROJECT","DO NOT TAKE THE PROJECT")</f>
        <v>TAKE THE PROJECT</v>
      </c>
    </row>
    <row r="18" spans="1:6" x14ac:dyDescent="0.25">
      <c r="C18" s="6">
        <f>NPV(B15,C14:F14)</f>
        <v>109.23881775722646</v>
      </c>
    </row>
    <row r="20" spans="1:6" x14ac:dyDescent="0.25">
      <c r="A20" s="2" t="s">
        <v>7</v>
      </c>
    </row>
    <row r="21" spans="1:6" x14ac:dyDescent="0.25">
      <c r="A21" t="s">
        <v>2</v>
      </c>
      <c r="B21" s="9">
        <v>0</v>
      </c>
      <c r="C21" s="9">
        <v>1</v>
      </c>
      <c r="D21" s="9">
        <v>2</v>
      </c>
      <c r="E21" s="9">
        <v>3</v>
      </c>
      <c r="F21" s="9">
        <v>4</v>
      </c>
    </row>
    <row r="22" spans="1:6" x14ac:dyDescent="0.25">
      <c r="A22" t="s">
        <v>3</v>
      </c>
      <c r="B22" s="5">
        <v>-100</v>
      </c>
      <c r="C22" s="5">
        <v>25</v>
      </c>
      <c r="D22" s="5">
        <v>35</v>
      </c>
      <c r="E22" s="5">
        <v>45</v>
      </c>
      <c r="F22" s="5">
        <v>55</v>
      </c>
    </row>
    <row r="23" spans="1:6" x14ac:dyDescent="0.25">
      <c r="A23" t="s">
        <v>5</v>
      </c>
      <c r="B23" s="1">
        <v>0.3</v>
      </c>
    </row>
    <row r="24" spans="1:6" x14ac:dyDescent="0.25">
      <c r="B24" s="6">
        <f>B22/(1+$B$15)^B21</f>
        <v>-100</v>
      </c>
      <c r="C24" s="6">
        <f>C22/(1+$B$23)^C21</f>
        <v>19.23076923076923</v>
      </c>
      <c r="D24" s="6">
        <f t="shared" ref="D24:F24" si="4">D22/(1+$B$23)^D21</f>
        <v>20.710059171597631</v>
      </c>
      <c r="E24" s="6">
        <f t="shared" si="4"/>
        <v>20.482476103777874</v>
      </c>
      <c r="F24" s="6">
        <f t="shared" si="4"/>
        <v>19.257028815517661</v>
      </c>
    </row>
    <row r="25" spans="1:6" x14ac:dyDescent="0.25">
      <c r="A25" s="2" t="s">
        <v>6</v>
      </c>
      <c r="B25" s="6">
        <f>B24</f>
        <v>-100</v>
      </c>
      <c r="C25" s="6">
        <f>SUM(C24:F24)</f>
        <v>79.680333321662388</v>
      </c>
      <c r="D25" s="7">
        <f>B25+C25</f>
        <v>-20.319666678337612</v>
      </c>
      <c r="E25" s="2" t="str">
        <f>IF(D25&gt;0,"TAKE THE PROJECT","DO NOT TAKE THE PROJECT")</f>
        <v>DO NOT TAKE THE PROJECT</v>
      </c>
    </row>
    <row r="26" spans="1:6" x14ac:dyDescent="0.25">
      <c r="C26" s="6">
        <f>NPV(B23,C22:F22)</f>
        <v>79.680333321662403</v>
      </c>
    </row>
    <row r="28" spans="1:6" x14ac:dyDescent="0.25">
      <c r="A28" s="2" t="s">
        <v>8</v>
      </c>
    </row>
    <row r="29" spans="1:6" x14ac:dyDescent="0.25">
      <c r="A29" t="s">
        <v>2</v>
      </c>
      <c r="B29" s="9">
        <v>0</v>
      </c>
      <c r="C29" s="9">
        <v>1</v>
      </c>
    </row>
    <row r="30" spans="1:6" x14ac:dyDescent="0.25">
      <c r="A30" t="s">
        <v>9</v>
      </c>
      <c r="B30" s="6">
        <v>-100</v>
      </c>
      <c r="C30" s="6">
        <v>110</v>
      </c>
    </row>
    <row r="31" spans="1:6" x14ac:dyDescent="0.25">
      <c r="A31" t="s">
        <v>10</v>
      </c>
      <c r="B31" s="8">
        <v>0.1</v>
      </c>
    </row>
    <row r="32" spans="1:6" x14ac:dyDescent="0.25">
      <c r="A32" t="s">
        <v>6</v>
      </c>
      <c r="B32" s="6">
        <f>B30/(1+$B$31)^B29</f>
        <v>-100</v>
      </c>
      <c r="C32" s="6">
        <f>C30/(1+$B$31)^C29</f>
        <v>99.999999999999986</v>
      </c>
      <c r="D32" s="7">
        <f>SUM(B32:C32)</f>
        <v>0</v>
      </c>
    </row>
    <row r="34" spans="1:6" x14ac:dyDescent="0.25">
      <c r="A34" s="2" t="s">
        <v>11</v>
      </c>
    </row>
    <row r="35" spans="1:6" x14ac:dyDescent="0.25">
      <c r="A35" t="s">
        <v>2</v>
      </c>
      <c r="B35" s="9">
        <v>0</v>
      </c>
      <c r="C35" s="9">
        <v>1</v>
      </c>
    </row>
    <row r="36" spans="1:6" x14ac:dyDescent="0.25">
      <c r="A36" t="s">
        <v>9</v>
      </c>
      <c r="B36" s="6">
        <v>-200</v>
      </c>
      <c r="C36" s="6">
        <v>240</v>
      </c>
    </row>
    <row r="37" spans="1:6" x14ac:dyDescent="0.25">
      <c r="A37" t="s">
        <v>10</v>
      </c>
      <c r="B37" s="8">
        <v>0.20000010450453029</v>
      </c>
    </row>
    <row r="38" spans="1:6" x14ac:dyDescent="0.25">
      <c r="A38" t="s">
        <v>6</v>
      </c>
      <c r="B38" s="6">
        <f>B36/(1+$B$37)^B35</f>
        <v>-200</v>
      </c>
      <c r="C38" s="6">
        <f>C36/(1+$B$37)^C35</f>
        <v>199.9999825825798</v>
      </c>
      <c r="D38" s="7">
        <f>SUM(B38:C38)</f>
        <v>-1.7417420195897648E-5</v>
      </c>
    </row>
    <row r="40" spans="1:6" x14ac:dyDescent="0.25">
      <c r="A40" s="2" t="s">
        <v>12</v>
      </c>
    </row>
    <row r="41" spans="1:6" x14ac:dyDescent="0.25">
      <c r="A41" t="s">
        <v>2</v>
      </c>
      <c r="B41" s="9">
        <v>0</v>
      </c>
      <c r="C41" s="9">
        <v>1</v>
      </c>
      <c r="D41" s="9">
        <v>2</v>
      </c>
      <c r="E41" s="9">
        <v>3</v>
      </c>
      <c r="F41" s="9">
        <v>4</v>
      </c>
    </row>
    <row r="42" spans="1:6" x14ac:dyDescent="0.25">
      <c r="A42" t="s">
        <v>3</v>
      </c>
      <c r="B42" s="5">
        <v>-100</v>
      </c>
      <c r="C42" s="5">
        <v>25</v>
      </c>
      <c r="D42" s="5">
        <v>35</v>
      </c>
      <c r="E42" s="5">
        <v>45</v>
      </c>
      <c r="F42" s="5">
        <v>55</v>
      </c>
    </row>
    <row r="43" spans="1:6" x14ac:dyDescent="0.25">
      <c r="A43" s="2" t="s">
        <v>10</v>
      </c>
      <c r="B43" s="10">
        <v>0.18933623858589127</v>
      </c>
    </row>
    <row r="44" spans="1:6" x14ac:dyDescent="0.25">
      <c r="B44" s="6">
        <f>B42/(1+$B$43)^B41</f>
        <v>-100</v>
      </c>
      <c r="C44" s="6">
        <f t="shared" ref="C44:F44" si="5">C42/(1+$B$43)^C41</f>
        <v>21.020128025128326</v>
      </c>
      <c r="D44" s="6">
        <f t="shared" si="5"/>
        <v>24.743363802795972</v>
      </c>
      <c r="E44" s="6">
        <f t="shared" si="5"/>
        <v>26.748446138079295</v>
      </c>
      <c r="F44" s="6">
        <f t="shared" si="5"/>
        <v>27.488059490010837</v>
      </c>
    </row>
    <row r="45" spans="1:6" x14ac:dyDescent="0.25">
      <c r="A45" s="2" t="s">
        <v>6</v>
      </c>
      <c r="B45" s="6">
        <f>B44</f>
        <v>-100</v>
      </c>
      <c r="C45" s="6">
        <f>SUM(C44:F44)</f>
        <v>99.999997456014427</v>
      </c>
      <c r="D45" s="7">
        <f>B45+C45</f>
        <v>-2.5439855733111472E-6</v>
      </c>
      <c r="E45" s="2"/>
    </row>
    <row r="46" spans="1:6" x14ac:dyDescent="0.25">
      <c r="B46" s="11">
        <f>IRR(B42:F42)</f>
        <v>0.18933622698019592</v>
      </c>
      <c r="C46" s="6"/>
    </row>
    <row r="47" spans="1:6" x14ac:dyDescent="0.25">
      <c r="B47" s="11"/>
      <c r="C47" s="6"/>
    </row>
    <row r="48" spans="1:6" x14ac:dyDescent="0.25">
      <c r="A48" s="2" t="s">
        <v>13</v>
      </c>
    </row>
    <row r="49" spans="1:15" x14ac:dyDescent="0.25">
      <c r="A49" t="s">
        <v>2</v>
      </c>
      <c r="B49">
        <v>0</v>
      </c>
      <c r="C49">
        <v>1</v>
      </c>
      <c r="E49" s="2" t="s">
        <v>10</v>
      </c>
      <c r="J49" s="2" t="s">
        <v>6</v>
      </c>
      <c r="K49" t="s">
        <v>4</v>
      </c>
    </row>
    <row r="50" spans="1:15" x14ac:dyDescent="0.25">
      <c r="A50" t="s">
        <v>14</v>
      </c>
      <c r="B50" s="6">
        <v>-10000000</v>
      </c>
      <c r="C50" s="6">
        <v>11000000</v>
      </c>
      <c r="E50" s="1">
        <v>0.1</v>
      </c>
      <c r="F50" s="6">
        <f>B50/(1+$E50)^B49</f>
        <v>-10000000</v>
      </c>
      <c r="G50" s="6">
        <f>C50/(1+$E50)^C49</f>
        <v>10000000</v>
      </c>
      <c r="H50" s="6">
        <f>F50+G50</f>
        <v>0</v>
      </c>
      <c r="I50" t="str">
        <f>"IRR RULE: IRR BEATS COST OF CAPITAL"&amp;E50&amp;" &gt; " &amp;K50&amp;" TAKE THE PROJECT"</f>
        <v>IRR RULE: IRR BEATS COST OF CAPITAL0.1 &gt; 0.05 TAKE THE PROJECT</v>
      </c>
      <c r="K50" s="1">
        <v>0.05</v>
      </c>
      <c r="L50" s="6">
        <f>B50/(1+K50)^B49</f>
        <v>-10000000</v>
      </c>
      <c r="M50" s="6">
        <f>C50/(1+K50)^C49</f>
        <v>10476190.476190476</v>
      </c>
      <c r="N50" s="6">
        <f>L50+M50</f>
        <v>476190.47619047575</v>
      </c>
      <c r="O50" t="str">
        <f>"NPV RULE: NPV= "&amp;N50&amp;" &gt; 0 TAKE THE PROJECT"</f>
        <v>NPV RULE: NPV= 476190.476190476 &gt; 0 TAKE THE PROJECT</v>
      </c>
    </row>
    <row r="51" spans="1:15" x14ac:dyDescent="0.25">
      <c r="A51" t="s">
        <v>15</v>
      </c>
      <c r="B51" s="6">
        <v>10000000</v>
      </c>
      <c r="C51" s="6">
        <v>-11000000</v>
      </c>
      <c r="E51" s="1">
        <v>0.10000001704180211</v>
      </c>
      <c r="F51" s="6">
        <f>B51/(1+$E51)^B49</f>
        <v>10000000</v>
      </c>
      <c r="G51" s="6">
        <f>C51/(1+$E51)^C49</f>
        <v>-9999999.8450745288</v>
      </c>
      <c r="H51" s="6">
        <f>F51+G51</f>
        <v>0.15492547117173672</v>
      </c>
      <c r="I51" t="str">
        <f>"IRR RULE: "&amp;E51&amp;" &gt; " &amp;K51&amp;" TAKE THE PROJECT"</f>
        <v>IRR RULE: 0.100000017041802 &gt; 0.05 TAKE THE PROJECT</v>
      </c>
      <c r="K51" s="1">
        <v>0.05</v>
      </c>
      <c r="L51" s="6">
        <f>B51/(1+K51)^B49</f>
        <v>10000000</v>
      </c>
      <c r="M51" s="6">
        <f>C51/(1+K51)^C49</f>
        <v>-10476190.476190476</v>
      </c>
      <c r="N51" s="6">
        <f>L51+M51</f>
        <v>-476190.47619047575</v>
      </c>
      <c r="O51" t="str">
        <f>"NPV RULE: NPV= "&amp;N51&amp;" &lt; 0 DO NOT TAKE THE PROJECT"</f>
        <v>NPV RULE: NPV= -476190.476190476 &lt; 0 DO NOT TAKE THE PROJECT</v>
      </c>
    </row>
    <row r="53" spans="1:15" x14ac:dyDescent="0.25">
      <c r="E53" s="1">
        <v>0</v>
      </c>
      <c r="F53" s="6">
        <f>$B$51/(1+E53)^$B$49</f>
        <v>10000000</v>
      </c>
      <c r="G53" s="6">
        <f>$C$51/(1+E53)^$C$49</f>
        <v>-11000000</v>
      </c>
      <c r="H53" s="6">
        <f>F53+G53</f>
        <v>-1000000</v>
      </c>
    </row>
    <row r="54" spans="1:15" x14ac:dyDescent="0.25">
      <c r="E54" s="1">
        <v>0.01</v>
      </c>
      <c r="F54" s="6">
        <f>$B$51/(1+E54)^$B$49</f>
        <v>10000000</v>
      </c>
      <c r="G54" s="6">
        <f>$C$51/(1+E54)^$C$49</f>
        <v>-10891089.10891089</v>
      </c>
      <c r="H54" s="6">
        <f>F54+G54</f>
        <v>-891089.1089108903</v>
      </c>
    </row>
    <row r="55" spans="1:15" x14ac:dyDescent="0.25">
      <c r="E55" s="1">
        <v>0.02</v>
      </c>
      <c r="F55" s="6">
        <f t="shared" ref="F55:F118" si="6">$B$51/(1+E55)^$B$49</f>
        <v>10000000</v>
      </c>
      <c r="G55" s="6">
        <f t="shared" ref="G55:G118" si="7">$C$51/(1+E55)^$C$49</f>
        <v>-10784313.725490196</v>
      </c>
      <c r="H55" s="6">
        <f t="shared" ref="H55:H118" si="8">F55+G55</f>
        <v>-784313.72549019568</v>
      </c>
    </row>
    <row r="56" spans="1:15" x14ac:dyDescent="0.25">
      <c r="E56" s="1">
        <v>0.03</v>
      </c>
      <c r="F56" s="6">
        <f t="shared" si="6"/>
        <v>10000000</v>
      </c>
      <c r="G56" s="6">
        <f t="shared" si="7"/>
        <v>-10679611.650485437</v>
      </c>
      <c r="H56" s="6">
        <f t="shared" si="8"/>
        <v>-679611.65048543736</v>
      </c>
    </row>
    <row r="57" spans="1:15" x14ac:dyDescent="0.25">
      <c r="E57" s="1">
        <v>0.04</v>
      </c>
      <c r="F57" s="6">
        <f t="shared" si="6"/>
        <v>10000000</v>
      </c>
      <c r="G57" s="6">
        <f t="shared" si="7"/>
        <v>-10576923.076923076</v>
      </c>
      <c r="H57" s="6">
        <f t="shared" si="8"/>
        <v>-576923.07692307606</v>
      </c>
    </row>
    <row r="58" spans="1:15" x14ac:dyDescent="0.25">
      <c r="E58" s="1">
        <v>0.05</v>
      </c>
      <c r="F58" s="6">
        <f t="shared" si="6"/>
        <v>10000000</v>
      </c>
      <c r="G58" s="6">
        <f t="shared" si="7"/>
        <v>-10476190.476190476</v>
      </c>
      <c r="H58" s="6">
        <f t="shared" si="8"/>
        <v>-476190.47619047575</v>
      </c>
    </row>
    <row r="59" spans="1:15" x14ac:dyDescent="0.25">
      <c r="E59" s="1">
        <v>0.06</v>
      </c>
      <c r="F59" s="6">
        <f t="shared" si="6"/>
        <v>10000000</v>
      </c>
      <c r="G59" s="6">
        <f t="shared" si="7"/>
        <v>-10377358.490566038</v>
      </c>
      <c r="H59" s="6">
        <f t="shared" si="8"/>
        <v>-377358.4905660376</v>
      </c>
    </row>
    <row r="60" spans="1:15" x14ac:dyDescent="0.25">
      <c r="E60" s="1">
        <v>7.0000000000000007E-2</v>
      </c>
      <c r="F60" s="6">
        <f t="shared" si="6"/>
        <v>10000000</v>
      </c>
      <c r="G60" s="6">
        <f t="shared" si="7"/>
        <v>-10280373.831775701</v>
      </c>
      <c r="H60" s="6">
        <f t="shared" si="8"/>
        <v>-280373.83177570067</v>
      </c>
    </row>
    <row r="61" spans="1:15" x14ac:dyDescent="0.25">
      <c r="E61" s="1">
        <v>0.08</v>
      </c>
      <c r="F61" s="6">
        <f t="shared" si="6"/>
        <v>10000000</v>
      </c>
      <c r="G61" s="6">
        <f t="shared" si="7"/>
        <v>-10185185.185185185</v>
      </c>
      <c r="H61" s="6">
        <f t="shared" si="8"/>
        <v>-185185.1851851847</v>
      </c>
    </row>
    <row r="62" spans="1:15" x14ac:dyDescent="0.25">
      <c r="E62" s="1">
        <v>0.09</v>
      </c>
      <c r="F62" s="6">
        <f t="shared" si="6"/>
        <v>10000000</v>
      </c>
      <c r="G62" s="6">
        <f t="shared" si="7"/>
        <v>-10091743.119266054</v>
      </c>
      <c r="H62" s="6">
        <f t="shared" si="8"/>
        <v>-91743.119266053662</v>
      </c>
    </row>
    <row r="63" spans="1:15" x14ac:dyDescent="0.25">
      <c r="E63" s="1">
        <v>0.1</v>
      </c>
      <c r="F63" s="6">
        <f t="shared" si="6"/>
        <v>10000000</v>
      </c>
      <c r="G63" s="6">
        <f t="shared" si="7"/>
        <v>-10000000</v>
      </c>
      <c r="H63" s="6">
        <f t="shared" si="8"/>
        <v>0</v>
      </c>
    </row>
    <row r="64" spans="1:15" x14ac:dyDescent="0.25">
      <c r="E64" s="1">
        <v>0.11</v>
      </c>
      <c r="F64" s="6">
        <f t="shared" si="6"/>
        <v>10000000</v>
      </c>
      <c r="G64" s="6">
        <f t="shared" si="7"/>
        <v>-9909909.9099099096</v>
      </c>
      <c r="H64" s="6">
        <f t="shared" si="8"/>
        <v>90090.090090090409</v>
      </c>
    </row>
    <row r="65" spans="5:8" x14ac:dyDescent="0.25">
      <c r="E65" s="1">
        <v>0.12</v>
      </c>
      <c r="F65" s="6">
        <f t="shared" si="6"/>
        <v>10000000</v>
      </c>
      <c r="G65" s="6">
        <f t="shared" si="7"/>
        <v>-9821428.5714285709</v>
      </c>
      <c r="H65" s="6">
        <f t="shared" si="8"/>
        <v>178571.4285714291</v>
      </c>
    </row>
    <row r="66" spans="5:8" x14ac:dyDescent="0.25">
      <c r="E66" s="1">
        <v>0.13</v>
      </c>
      <c r="F66" s="6">
        <f t="shared" si="6"/>
        <v>10000000</v>
      </c>
      <c r="G66" s="6">
        <f t="shared" si="7"/>
        <v>-9734513.274336284</v>
      </c>
      <c r="H66" s="6">
        <f t="shared" si="8"/>
        <v>265486.72566371597</v>
      </c>
    </row>
    <row r="67" spans="5:8" x14ac:dyDescent="0.25">
      <c r="E67" s="1">
        <v>0.14000000000000001</v>
      </c>
      <c r="F67" s="6">
        <f t="shared" si="6"/>
        <v>10000000</v>
      </c>
      <c r="G67" s="6">
        <f t="shared" si="7"/>
        <v>-9649122.8070175424</v>
      </c>
      <c r="H67" s="6">
        <f t="shared" si="8"/>
        <v>350877.19298245758</v>
      </c>
    </row>
    <row r="68" spans="5:8" x14ac:dyDescent="0.25">
      <c r="E68" s="1">
        <v>0.15</v>
      </c>
      <c r="F68" s="6">
        <f t="shared" si="6"/>
        <v>10000000</v>
      </c>
      <c r="G68" s="6">
        <f t="shared" si="7"/>
        <v>-9565217.3913043477</v>
      </c>
      <c r="H68" s="6">
        <f t="shared" si="8"/>
        <v>434782.60869565234</v>
      </c>
    </row>
    <row r="69" spans="5:8" x14ac:dyDescent="0.25">
      <c r="E69" s="1">
        <v>0.16</v>
      </c>
      <c r="F69" s="6">
        <f t="shared" si="6"/>
        <v>10000000</v>
      </c>
      <c r="G69" s="6">
        <f t="shared" si="7"/>
        <v>-9482758.6206896566</v>
      </c>
      <c r="H69" s="6">
        <f t="shared" si="8"/>
        <v>517241.37931034341</v>
      </c>
    </row>
    <row r="70" spans="5:8" x14ac:dyDescent="0.25">
      <c r="E70" s="1">
        <v>0.17</v>
      </c>
      <c r="F70" s="6">
        <f t="shared" si="6"/>
        <v>10000000</v>
      </c>
      <c r="G70" s="6">
        <f t="shared" si="7"/>
        <v>-9401709.401709402</v>
      </c>
      <c r="H70" s="6">
        <f t="shared" si="8"/>
        <v>598290.59829059802</v>
      </c>
    </row>
    <row r="71" spans="5:8" x14ac:dyDescent="0.25">
      <c r="E71" s="1">
        <v>0.18</v>
      </c>
      <c r="F71" s="6">
        <f t="shared" si="6"/>
        <v>10000000</v>
      </c>
      <c r="G71" s="6">
        <f t="shared" si="7"/>
        <v>-9322033.8983050846</v>
      </c>
      <c r="H71" s="6">
        <f t="shared" si="8"/>
        <v>677966.10169491544</v>
      </c>
    </row>
    <row r="72" spans="5:8" x14ac:dyDescent="0.25">
      <c r="E72" s="1">
        <v>0.19</v>
      </c>
      <c r="F72" s="6">
        <f t="shared" si="6"/>
        <v>10000000</v>
      </c>
      <c r="G72" s="6">
        <f t="shared" si="7"/>
        <v>-9243697.4789915979</v>
      </c>
      <c r="H72" s="6">
        <f t="shared" si="8"/>
        <v>756302.52100840211</v>
      </c>
    </row>
    <row r="73" spans="5:8" x14ac:dyDescent="0.25">
      <c r="E73" s="1">
        <v>0.2</v>
      </c>
      <c r="F73" s="6">
        <f t="shared" si="6"/>
        <v>10000000</v>
      </c>
      <c r="G73" s="6">
        <f t="shared" si="7"/>
        <v>-9166666.6666666679</v>
      </c>
      <c r="H73" s="6">
        <f t="shared" si="8"/>
        <v>833333.33333333209</v>
      </c>
    </row>
    <row r="74" spans="5:8" x14ac:dyDescent="0.25">
      <c r="E74" s="1">
        <v>0.21</v>
      </c>
      <c r="F74" s="6">
        <f t="shared" si="6"/>
        <v>10000000</v>
      </c>
      <c r="G74" s="6">
        <f t="shared" si="7"/>
        <v>-9090909.0909090918</v>
      </c>
      <c r="H74" s="6">
        <f t="shared" si="8"/>
        <v>909090.90909090824</v>
      </c>
    </row>
    <row r="75" spans="5:8" x14ac:dyDescent="0.25">
      <c r="E75" s="1">
        <v>0.22</v>
      </c>
      <c r="F75" s="6">
        <f t="shared" si="6"/>
        <v>10000000</v>
      </c>
      <c r="G75" s="6">
        <f t="shared" si="7"/>
        <v>-9016393.4426229503</v>
      </c>
      <c r="H75" s="6">
        <f t="shared" si="8"/>
        <v>983606.5573770497</v>
      </c>
    </row>
    <row r="76" spans="5:8" x14ac:dyDescent="0.25">
      <c r="E76" s="1">
        <v>0.23</v>
      </c>
      <c r="F76" s="6">
        <f t="shared" si="6"/>
        <v>10000000</v>
      </c>
      <c r="G76" s="6">
        <f t="shared" si="7"/>
        <v>-8943089.4308943097</v>
      </c>
      <c r="H76" s="6">
        <f t="shared" si="8"/>
        <v>1056910.5691056903</v>
      </c>
    </row>
    <row r="77" spans="5:8" x14ac:dyDescent="0.25">
      <c r="E77" s="1">
        <v>0.24</v>
      </c>
      <c r="F77" s="6">
        <f t="shared" si="6"/>
        <v>10000000</v>
      </c>
      <c r="G77" s="6">
        <f t="shared" si="7"/>
        <v>-8870967.7419354841</v>
      </c>
      <c r="H77" s="6">
        <f t="shared" si="8"/>
        <v>1129032.2580645159</v>
      </c>
    </row>
    <row r="78" spans="5:8" x14ac:dyDescent="0.25">
      <c r="E78" s="1">
        <v>0.25</v>
      </c>
      <c r="F78" s="6">
        <f t="shared" si="6"/>
        <v>10000000</v>
      </c>
      <c r="G78" s="6">
        <f t="shared" si="7"/>
        <v>-8800000</v>
      </c>
      <c r="H78" s="6">
        <f t="shared" si="8"/>
        <v>1200000</v>
      </c>
    </row>
    <row r="79" spans="5:8" x14ac:dyDescent="0.25">
      <c r="E79" s="1">
        <v>0.26</v>
      </c>
      <c r="F79" s="6">
        <f t="shared" si="6"/>
        <v>10000000</v>
      </c>
      <c r="G79" s="6">
        <f t="shared" si="7"/>
        <v>-8730158.7301587295</v>
      </c>
      <c r="H79" s="6">
        <f t="shared" si="8"/>
        <v>1269841.2698412705</v>
      </c>
    </row>
    <row r="80" spans="5:8" x14ac:dyDescent="0.25">
      <c r="E80" s="1">
        <v>0.27</v>
      </c>
      <c r="F80" s="6">
        <f t="shared" si="6"/>
        <v>10000000</v>
      </c>
      <c r="G80" s="6">
        <f t="shared" si="7"/>
        <v>-8661417.3228346463</v>
      </c>
      <c r="H80" s="6">
        <f t="shared" si="8"/>
        <v>1338582.6771653537</v>
      </c>
    </row>
    <row r="81" spans="5:8" x14ac:dyDescent="0.25">
      <c r="E81" s="1">
        <v>0.28000000000000003</v>
      </c>
      <c r="F81" s="6">
        <f t="shared" si="6"/>
        <v>10000000</v>
      </c>
      <c r="G81" s="6">
        <f t="shared" si="7"/>
        <v>-8593750</v>
      </c>
      <c r="H81" s="6">
        <f t="shared" si="8"/>
        <v>1406250</v>
      </c>
    </row>
    <row r="82" spans="5:8" x14ac:dyDescent="0.25">
      <c r="E82" s="1">
        <v>0.28999999999999998</v>
      </c>
      <c r="F82" s="6">
        <f t="shared" si="6"/>
        <v>10000000</v>
      </c>
      <c r="G82" s="6">
        <f t="shared" si="7"/>
        <v>-8527131.7829457354</v>
      </c>
      <c r="H82" s="6">
        <f t="shared" si="8"/>
        <v>1472868.2170542646</v>
      </c>
    </row>
    <row r="83" spans="5:8" x14ac:dyDescent="0.25">
      <c r="E83" s="1">
        <v>0.3</v>
      </c>
      <c r="F83" s="6">
        <f t="shared" si="6"/>
        <v>10000000</v>
      </c>
      <c r="G83" s="6">
        <f t="shared" si="7"/>
        <v>-8461538.461538462</v>
      </c>
      <c r="H83" s="6">
        <f t="shared" si="8"/>
        <v>1538461.538461538</v>
      </c>
    </row>
    <row r="84" spans="5:8" x14ac:dyDescent="0.25">
      <c r="E84" s="1">
        <v>0.31</v>
      </c>
      <c r="F84" s="6">
        <f t="shared" si="6"/>
        <v>10000000</v>
      </c>
      <c r="G84" s="6">
        <f t="shared" si="7"/>
        <v>-8396946.5648854952</v>
      </c>
      <c r="H84" s="6">
        <f t="shared" si="8"/>
        <v>1603053.4351145048</v>
      </c>
    </row>
    <row r="85" spans="5:8" x14ac:dyDescent="0.25">
      <c r="E85" s="1">
        <v>0.32</v>
      </c>
      <c r="F85" s="6">
        <f t="shared" si="6"/>
        <v>10000000</v>
      </c>
      <c r="G85" s="6">
        <f t="shared" si="7"/>
        <v>-8333333.333333333</v>
      </c>
      <c r="H85" s="6">
        <f t="shared" si="8"/>
        <v>1666666.666666667</v>
      </c>
    </row>
    <row r="86" spans="5:8" x14ac:dyDescent="0.25">
      <c r="E86" s="1">
        <v>0.33</v>
      </c>
      <c r="F86" s="6">
        <f t="shared" si="6"/>
        <v>10000000</v>
      </c>
      <c r="G86" s="6">
        <f t="shared" si="7"/>
        <v>-8270676.691729323</v>
      </c>
      <c r="H86" s="6">
        <f t="shared" si="8"/>
        <v>1729323.308270677</v>
      </c>
    </row>
    <row r="87" spans="5:8" x14ac:dyDescent="0.25">
      <c r="E87" s="1">
        <v>0.34</v>
      </c>
      <c r="F87" s="6">
        <f t="shared" si="6"/>
        <v>10000000</v>
      </c>
      <c r="G87" s="6">
        <f t="shared" si="7"/>
        <v>-8208955.2238805965</v>
      </c>
      <c r="H87" s="6">
        <f t="shared" si="8"/>
        <v>1791044.7761194035</v>
      </c>
    </row>
    <row r="88" spans="5:8" x14ac:dyDescent="0.25">
      <c r="E88" s="1">
        <v>0.35</v>
      </c>
      <c r="F88" s="6">
        <f t="shared" si="6"/>
        <v>10000000</v>
      </c>
      <c r="G88" s="6">
        <f t="shared" si="7"/>
        <v>-8148148.1481481474</v>
      </c>
      <c r="H88" s="6">
        <f t="shared" si="8"/>
        <v>1851851.8518518526</v>
      </c>
    </row>
    <row r="89" spans="5:8" x14ac:dyDescent="0.25">
      <c r="E89" s="1">
        <v>0.36</v>
      </c>
      <c r="F89" s="6">
        <f t="shared" si="6"/>
        <v>10000000</v>
      </c>
      <c r="G89" s="6">
        <f t="shared" si="7"/>
        <v>-8088235.2941176482</v>
      </c>
      <c r="H89" s="6">
        <f t="shared" si="8"/>
        <v>1911764.7058823518</v>
      </c>
    </row>
    <row r="90" spans="5:8" x14ac:dyDescent="0.25">
      <c r="E90" s="1">
        <v>0.37</v>
      </c>
      <c r="F90" s="6">
        <f t="shared" si="6"/>
        <v>10000000</v>
      </c>
      <c r="G90" s="6">
        <f t="shared" si="7"/>
        <v>-8029197.0802919706</v>
      </c>
      <c r="H90" s="6">
        <f t="shared" si="8"/>
        <v>1970802.9197080294</v>
      </c>
    </row>
    <row r="91" spans="5:8" x14ac:dyDescent="0.25">
      <c r="E91" s="1">
        <v>0.38</v>
      </c>
      <c r="F91" s="6">
        <f t="shared" si="6"/>
        <v>10000000</v>
      </c>
      <c r="G91" s="6">
        <f t="shared" si="7"/>
        <v>-7971014.492753624</v>
      </c>
      <c r="H91" s="6">
        <f t="shared" si="8"/>
        <v>2028985.507246376</v>
      </c>
    </row>
    <row r="92" spans="5:8" x14ac:dyDescent="0.25">
      <c r="E92" s="1">
        <v>0.39</v>
      </c>
      <c r="F92" s="6">
        <f t="shared" si="6"/>
        <v>10000000</v>
      </c>
      <c r="G92" s="6">
        <f t="shared" si="7"/>
        <v>-7913669.0647482006</v>
      </c>
      <c r="H92" s="6">
        <f t="shared" si="8"/>
        <v>2086330.9352517994</v>
      </c>
    </row>
    <row r="93" spans="5:8" x14ac:dyDescent="0.25">
      <c r="E93" s="1">
        <v>0.4</v>
      </c>
      <c r="F93" s="6">
        <f t="shared" si="6"/>
        <v>10000000</v>
      </c>
      <c r="G93" s="6">
        <f t="shared" si="7"/>
        <v>-7857142.8571428573</v>
      </c>
      <c r="H93" s="6">
        <f t="shared" si="8"/>
        <v>2142857.1428571427</v>
      </c>
    </row>
    <row r="94" spans="5:8" x14ac:dyDescent="0.25">
      <c r="E94" s="1">
        <v>0.41</v>
      </c>
      <c r="F94" s="6">
        <f t="shared" si="6"/>
        <v>10000000</v>
      </c>
      <c r="G94" s="6">
        <f t="shared" si="7"/>
        <v>-7801418.4397163121</v>
      </c>
      <c r="H94" s="6">
        <f t="shared" si="8"/>
        <v>2198581.5602836879</v>
      </c>
    </row>
    <row r="95" spans="5:8" x14ac:dyDescent="0.25">
      <c r="E95" s="1">
        <v>0.42</v>
      </c>
      <c r="F95" s="6">
        <f t="shared" si="6"/>
        <v>10000000</v>
      </c>
      <c r="G95" s="6">
        <f t="shared" si="7"/>
        <v>-7746478.8732394371</v>
      </c>
      <c r="H95" s="6">
        <f t="shared" si="8"/>
        <v>2253521.1267605629</v>
      </c>
    </row>
    <row r="96" spans="5:8" x14ac:dyDescent="0.25">
      <c r="E96" s="1">
        <v>0.43</v>
      </c>
      <c r="F96" s="6">
        <f t="shared" si="6"/>
        <v>10000000</v>
      </c>
      <c r="G96" s="6">
        <f t="shared" si="7"/>
        <v>-7692307.692307693</v>
      </c>
      <c r="H96" s="6">
        <f t="shared" si="8"/>
        <v>2307692.307692307</v>
      </c>
    </row>
    <row r="97" spans="5:8" x14ac:dyDescent="0.25">
      <c r="E97" s="1">
        <v>0.44</v>
      </c>
      <c r="F97" s="6">
        <f t="shared" si="6"/>
        <v>10000000</v>
      </c>
      <c r="G97" s="6">
        <f t="shared" si="7"/>
        <v>-7638888.888888889</v>
      </c>
      <c r="H97" s="6">
        <f t="shared" si="8"/>
        <v>2361111.111111111</v>
      </c>
    </row>
    <row r="98" spans="5:8" x14ac:dyDescent="0.25">
      <c r="E98" s="1">
        <v>0.45</v>
      </c>
      <c r="F98" s="6">
        <f t="shared" si="6"/>
        <v>10000000</v>
      </c>
      <c r="G98" s="6">
        <f t="shared" si="7"/>
        <v>-7586206.8965517245</v>
      </c>
      <c r="H98" s="6">
        <f t="shared" si="8"/>
        <v>2413793.1034482755</v>
      </c>
    </row>
    <row r="99" spans="5:8" x14ac:dyDescent="0.25">
      <c r="E99" s="1">
        <v>0.46</v>
      </c>
      <c r="F99" s="6">
        <f t="shared" si="6"/>
        <v>10000000</v>
      </c>
      <c r="G99" s="6">
        <f t="shared" si="7"/>
        <v>-7534246.5753424661</v>
      </c>
      <c r="H99" s="6">
        <f t="shared" si="8"/>
        <v>2465753.4246575339</v>
      </c>
    </row>
    <row r="100" spans="5:8" x14ac:dyDescent="0.25">
      <c r="E100" s="1">
        <v>0.47</v>
      </c>
      <c r="F100" s="6">
        <f t="shared" si="6"/>
        <v>10000000</v>
      </c>
      <c r="G100" s="6">
        <f t="shared" si="7"/>
        <v>-7482993.1972789112</v>
      </c>
      <c r="H100" s="6">
        <f t="shared" si="8"/>
        <v>2517006.8027210888</v>
      </c>
    </row>
    <row r="101" spans="5:8" x14ac:dyDescent="0.25">
      <c r="E101" s="1">
        <v>0.48</v>
      </c>
      <c r="F101" s="6">
        <f t="shared" si="6"/>
        <v>10000000</v>
      </c>
      <c r="G101" s="6">
        <f t="shared" si="7"/>
        <v>-7432432.4324324327</v>
      </c>
      <c r="H101" s="6">
        <f t="shared" si="8"/>
        <v>2567567.5675675673</v>
      </c>
    </row>
    <row r="102" spans="5:8" x14ac:dyDescent="0.25">
      <c r="E102" s="1">
        <v>0.49</v>
      </c>
      <c r="F102" s="6">
        <f t="shared" si="6"/>
        <v>10000000</v>
      </c>
      <c r="G102" s="6">
        <f t="shared" si="7"/>
        <v>-7382550.3355704695</v>
      </c>
      <c r="H102" s="6">
        <f t="shared" si="8"/>
        <v>2617449.6644295305</v>
      </c>
    </row>
    <row r="103" spans="5:8" x14ac:dyDescent="0.25">
      <c r="E103" s="1">
        <v>0.5</v>
      </c>
      <c r="F103" s="6">
        <f t="shared" si="6"/>
        <v>10000000</v>
      </c>
      <c r="G103" s="6">
        <f t="shared" si="7"/>
        <v>-7333333.333333333</v>
      </c>
      <c r="H103" s="6">
        <f t="shared" si="8"/>
        <v>2666666.666666667</v>
      </c>
    </row>
    <row r="104" spans="5:8" x14ac:dyDescent="0.25">
      <c r="E104" s="1">
        <v>0.51</v>
      </c>
      <c r="F104" s="6">
        <f t="shared" si="6"/>
        <v>10000000</v>
      </c>
      <c r="G104" s="6">
        <f t="shared" si="7"/>
        <v>-7284768.2119205296</v>
      </c>
      <c r="H104" s="6">
        <f t="shared" si="8"/>
        <v>2715231.7880794704</v>
      </c>
    </row>
    <row r="105" spans="5:8" x14ac:dyDescent="0.25">
      <c r="E105" s="1">
        <v>0.52</v>
      </c>
      <c r="F105" s="6">
        <f t="shared" si="6"/>
        <v>10000000</v>
      </c>
      <c r="G105" s="6">
        <f t="shared" si="7"/>
        <v>-7236842.1052631577</v>
      </c>
      <c r="H105" s="6">
        <f t="shared" si="8"/>
        <v>2763157.8947368423</v>
      </c>
    </row>
    <row r="106" spans="5:8" x14ac:dyDescent="0.25">
      <c r="E106" s="1">
        <v>0.53</v>
      </c>
      <c r="F106" s="6">
        <f t="shared" si="6"/>
        <v>10000000</v>
      </c>
      <c r="G106" s="6">
        <f t="shared" si="7"/>
        <v>-7189542.4836601308</v>
      </c>
      <c r="H106" s="6">
        <f t="shared" si="8"/>
        <v>2810457.5163398692</v>
      </c>
    </row>
    <row r="107" spans="5:8" x14ac:dyDescent="0.25">
      <c r="E107" s="1">
        <v>0.54</v>
      </c>
      <c r="F107" s="6">
        <f t="shared" si="6"/>
        <v>10000000</v>
      </c>
      <c r="G107" s="6">
        <f t="shared" si="7"/>
        <v>-7142857.1428571427</v>
      </c>
      <c r="H107" s="6">
        <f t="shared" si="8"/>
        <v>2857142.8571428573</v>
      </c>
    </row>
    <row r="108" spans="5:8" x14ac:dyDescent="0.25">
      <c r="E108" s="1">
        <v>0.55000000000000004</v>
      </c>
      <c r="F108" s="6">
        <f t="shared" si="6"/>
        <v>10000000</v>
      </c>
      <c r="G108" s="6">
        <f t="shared" si="7"/>
        <v>-7096774.1935483869</v>
      </c>
      <c r="H108" s="6">
        <f t="shared" si="8"/>
        <v>2903225.8064516131</v>
      </c>
    </row>
    <row r="109" spans="5:8" x14ac:dyDescent="0.25">
      <c r="E109" s="1">
        <v>0.56000000000000005</v>
      </c>
      <c r="F109" s="6">
        <f t="shared" si="6"/>
        <v>10000000</v>
      </c>
      <c r="G109" s="6">
        <f t="shared" si="7"/>
        <v>-7051282.051282051</v>
      </c>
      <c r="H109" s="6">
        <f t="shared" si="8"/>
        <v>2948717.948717949</v>
      </c>
    </row>
    <row r="110" spans="5:8" x14ac:dyDescent="0.25">
      <c r="E110" s="1">
        <v>0.56999999999999995</v>
      </c>
      <c r="F110" s="6">
        <f t="shared" si="6"/>
        <v>10000000</v>
      </c>
      <c r="G110" s="6">
        <f t="shared" si="7"/>
        <v>-7006369.4267515931</v>
      </c>
      <c r="H110" s="6">
        <f t="shared" si="8"/>
        <v>2993630.5732484069</v>
      </c>
    </row>
    <row r="111" spans="5:8" x14ac:dyDescent="0.25">
      <c r="E111" s="1">
        <v>0.57999999999999996</v>
      </c>
      <c r="F111" s="6">
        <f t="shared" si="6"/>
        <v>10000000</v>
      </c>
      <c r="G111" s="6">
        <f t="shared" si="7"/>
        <v>-6962025.3164556958</v>
      </c>
      <c r="H111" s="6">
        <f t="shared" si="8"/>
        <v>3037974.6835443042</v>
      </c>
    </row>
    <row r="112" spans="5:8" x14ac:dyDescent="0.25">
      <c r="E112" s="1">
        <v>0.59</v>
      </c>
      <c r="F112" s="6">
        <f t="shared" si="6"/>
        <v>10000000</v>
      </c>
      <c r="G112" s="6">
        <f t="shared" si="7"/>
        <v>-6918238.993710692</v>
      </c>
      <c r="H112" s="6">
        <f t="shared" si="8"/>
        <v>3081761.006289308</v>
      </c>
    </row>
    <row r="113" spans="5:8" x14ac:dyDescent="0.25">
      <c r="E113" s="1">
        <v>0.6</v>
      </c>
      <c r="F113" s="6">
        <f t="shared" si="6"/>
        <v>10000000</v>
      </c>
      <c r="G113" s="6">
        <f t="shared" si="7"/>
        <v>-6875000</v>
      </c>
      <c r="H113" s="6">
        <f t="shared" si="8"/>
        <v>3125000</v>
      </c>
    </row>
    <row r="114" spans="5:8" x14ac:dyDescent="0.25">
      <c r="E114" s="1">
        <v>0.61</v>
      </c>
      <c r="F114" s="6">
        <f t="shared" si="6"/>
        <v>10000000</v>
      </c>
      <c r="G114" s="6">
        <f t="shared" si="7"/>
        <v>-6832298.1366459634</v>
      </c>
      <c r="H114" s="6">
        <f t="shared" si="8"/>
        <v>3167701.8633540366</v>
      </c>
    </row>
    <row r="115" spans="5:8" x14ac:dyDescent="0.25">
      <c r="E115" s="1">
        <v>0.62</v>
      </c>
      <c r="F115" s="6">
        <f t="shared" si="6"/>
        <v>10000000</v>
      </c>
      <c r="G115" s="6">
        <f t="shared" si="7"/>
        <v>-6790123.4567901231</v>
      </c>
      <c r="H115" s="6">
        <f t="shared" si="8"/>
        <v>3209876.5432098769</v>
      </c>
    </row>
    <row r="116" spans="5:8" x14ac:dyDescent="0.25">
      <c r="E116" s="1">
        <v>0.63</v>
      </c>
      <c r="F116" s="6">
        <f t="shared" si="6"/>
        <v>10000000</v>
      </c>
      <c r="G116" s="6">
        <f t="shared" si="7"/>
        <v>-6748466.2576687122</v>
      </c>
      <c r="H116" s="6">
        <f t="shared" si="8"/>
        <v>3251533.7423312878</v>
      </c>
    </row>
    <row r="117" spans="5:8" x14ac:dyDescent="0.25">
      <c r="E117" s="1">
        <v>0.64</v>
      </c>
      <c r="F117" s="6">
        <f t="shared" si="6"/>
        <v>10000000</v>
      </c>
      <c r="G117" s="6">
        <f t="shared" si="7"/>
        <v>-6707317.0731707308</v>
      </c>
      <c r="H117" s="6">
        <f t="shared" si="8"/>
        <v>3292682.9268292692</v>
      </c>
    </row>
    <row r="118" spans="5:8" x14ac:dyDescent="0.25">
      <c r="E118" s="1">
        <v>0.65</v>
      </c>
      <c r="F118" s="6">
        <f t="shared" si="6"/>
        <v>10000000</v>
      </c>
      <c r="G118" s="6">
        <f t="shared" si="7"/>
        <v>-6666666.666666667</v>
      </c>
      <c r="H118" s="6">
        <f t="shared" si="8"/>
        <v>3333333.333333333</v>
      </c>
    </row>
    <row r="119" spans="5:8" x14ac:dyDescent="0.25">
      <c r="E119" s="1">
        <v>0.66</v>
      </c>
      <c r="F119" s="6">
        <f t="shared" ref="F119:F153" si="9">$B$51/(1+E119)^$B$49</f>
        <v>10000000</v>
      </c>
      <c r="G119" s="6">
        <f t="shared" ref="G119:G153" si="10">$C$51/(1+E119)^$C$49</f>
        <v>-6626506.0240963846</v>
      </c>
      <c r="H119" s="6">
        <f t="shared" ref="H119:H153" si="11">F119+G119</f>
        <v>3373493.9759036154</v>
      </c>
    </row>
    <row r="120" spans="5:8" x14ac:dyDescent="0.25">
      <c r="E120" s="1">
        <v>0.67</v>
      </c>
      <c r="F120" s="6">
        <f t="shared" si="9"/>
        <v>10000000</v>
      </c>
      <c r="G120" s="6">
        <f t="shared" si="10"/>
        <v>-6586826.3473053891</v>
      </c>
      <c r="H120" s="6">
        <f t="shared" si="11"/>
        <v>3413173.6526946109</v>
      </c>
    </row>
    <row r="121" spans="5:8" x14ac:dyDescent="0.25">
      <c r="E121" s="1">
        <v>0.68</v>
      </c>
      <c r="F121" s="6">
        <f t="shared" si="9"/>
        <v>10000000</v>
      </c>
      <c r="G121" s="6">
        <f t="shared" si="10"/>
        <v>-6547619.0476190466</v>
      </c>
      <c r="H121" s="6">
        <f t="shared" si="11"/>
        <v>3452380.9523809534</v>
      </c>
    </row>
    <row r="122" spans="5:8" x14ac:dyDescent="0.25">
      <c r="E122" s="1">
        <v>0.69</v>
      </c>
      <c r="F122" s="6">
        <f t="shared" si="9"/>
        <v>10000000</v>
      </c>
      <c r="G122" s="6">
        <f t="shared" si="10"/>
        <v>-6508875.7396449707</v>
      </c>
      <c r="H122" s="6">
        <f t="shared" si="11"/>
        <v>3491124.2603550293</v>
      </c>
    </row>
    <row r="123" spans="5:8" x14ac:dyDescent="0.25">
      <c r="E123" s="1">
        <v>0.7</v>
      </c>
      <c r="F123" s="6">
        <f t="shared" si="9"/>
        <v>10000000</v>
      </c>
      <c r="G123" s="6">
        <f t="shared" si="10"/>
        <v>-6470588.2352941176</v>
      </c>
      <c r="H123" s="6">
        <f t="shared" si="11"/>
        <v>3529411.7647058824</v>
      </c>
    </row>
    <row r="124" spans="5:8" x14ac:dyDescent="0.25">
      <c r="E124" s="1">
        <v>0.71</v>
      </c>
      <c r="F124" s="6">
        <f t="shared" si="9"/>
        <v>10000000</v>
      </c>
      <c r="G124" s="6">
        <f t="shared" si="10"/>
        <v>-6432748.5380116962</v>
      </c>
      <c r="H124" s="6">
        <f t="shared" si="11"/>
        <v>3567251.4619883038</v>
      </c>
    </row>
    <row r="125" spans="5:8" x14ac:dyDescent="0.25">
      <c r="E125" s="1">
        <v>0.72</v>
      </c>
      <c r="F125" s="6">
        <f t="shared" si="9"/>
        <v>10000000</v>
      </c>
      <c r="G125" s="6">
        <f t="shared" si="10"/>
        <v>-6395348.837209302</v>
      </c>
      <c r="H125" s="6">
        <f t="shared" si="11"/>
        <v>3604651.162790698</v>
      </c>
    </row>
    <row r="126" spans="5:8" x14ac:dyDescent="0.25">
      <c r="E126" s="1">
        <v>0.73</v>
      </c>
      <c r="F126" s="6">
        <f t="shared" si="9"/>
        <v>10000000</v>
      </c>
      <c r="G126" s="6">
        <f t="shared" si="10"/>
        <v>-6358381.5028901733</v>
      </c>
      <c r="H126" s="6">
        <f t="shared" si="11"/>
        <v>3641618.4971098267</v>
      </c>
    </row>
    <row r="127" spans="5:8" x14ac:dyDescent="0.25">
      <c r="E127" s="1">
        <v>0.74</v>
      </c>
      <c r="F127" s="6">
        <f t="shared" si="9"/>
        <v>10000000</v>
      </c>
      <c r="G127" s="6">
        <f t="shared" si="10"/>
        <v>-6321839.0804597698</v>
      </c>
      <c r="H127" s="6">
        <f t="shared" si="11"/>
        <v>3678160.9195402302</v>
      </c>
    </row>
    <row r="128" spans="5:8" x14ac:dyDescent="0.25">
      <c r="E128" s="1">
        <v>0.75</v>
      </c>
      <c r="F128" s="6">
        <f t="shared" si="9"/>
        <v>10000000</v>
      </c>
      <c r="G128" s="6">
        <f t="shared" si="10"/>
        <v>-6285714.2857142854</v>
      </c>
      <c r="H128" s="6">
        <f t="shared" si="11"/>
        <v>3714285.7142857146</v>
      </c>
    </row>
    <row r="129" spans="5:8" x14ac:dyDescent="0.25">
      <c r="E129" s="1">
        <v>0.76</v>
      </c>
      <c r="F129" s="6">
        <f t="shared" si="9"/>
        <v>10000000</v>
      </c>
      <c r="G129" s="6">
        <f t="shared" si="10"/>
        <v>-6250000</v>
      </c>
      <c r="H129" s="6">
        <f t="shared" si="11"/>
        <v>3750000</v>
      </c>
    </row>
    <row r="130" spans="5:8" x14ac:dyDescent="0.25">
      <c r="E130" s="1">
        <v>0.77</v>
      </c>
      <c r="F130" s="6">
        <f t="shared" si="9"/>
        <v>10000000</v>
      </c>
      <c r="G130" s="6">
        <f t="shared" si="10"/>
        <v>-6214689.2655367227</v>
      </c>
      <c r="H130" s="6">
        <f t="shared" si="11"/>
        <v>3785310.7344632773</v>
      </c>
    </row>
    <row r="131" spans="5:8" x14ac:dyDescent="0.25">
      <c r="E131" s="1">
        <v>0.78</v>
      </c>
      <c r="F131" s="6">
        <f t="shared" si="9"/>
        <v>10000000</v>
      </c>
      <c r="G131" s="6">
        <f t="shared" si="10"/>
        <v>-6179775.2808988765</v>
      </c>
      <c r="H131" s="6">
        <f t="shared" si="11"/>
        <v>3820224.7191011235</v>
      </c>
    </row>
    <row r="132" spans="5:8" x14ac:dyDescent="0.25">
      <c r="E132" s="1">
        <v>0.79</v>
      </c>
      <c r="F132" s="6">
        <f t="shared" si="9"/>
        <v>10000000</v>
      </c>
      <c r="G132" s="6">
        <f t="shared" si="10"/>
        <v>-6145251.3966480447</v>
      </c>
      <c r="H132" s="6">
        <f t="shared" si="11"/>
        <v>3854748.6033519553</v>
      </c>
    </row>
    <row r="133" spans="5:8" x14ac:dyDescent="0.25">
      <c r="E133" s="1">
        <v>0.8</v>
      </c>
      <c r="F133" s="6">
        <f t="shared" si="9"/>
        <v>10000000</v>
      </c>
      <c r="G133" s="6">
        <f t="shared" si="10"/>
        <v>-6111111.111111111</v>
      </c>
      <c r="H133" s="6">
        <f t="shared" si="11"/>
        <v>3888888.888888889</v>
      </c>
    </row>
    <row r="134" spans="5:8" x14ac:dyDescent="0.25">
      <c r="E134" s="1">
        <v>0.81</v>
      </c>
      <c r="F134" s="6">
        <f t="shared" si="9"/>
        <v>10000000</v>
      </c>
      <c r="G134" s="6">
        <f t="shared" si="10"/>
        <v>-6077348.0662983423</v>
      </c>
      <c r="H134" s="6">
        <f t="shared" si="11"/>
        <v>3922651.9337016577</v>
      </c>
    </row>
    <row r="135" spans="5:8" x14ac:dyDescent="0.25">
      <c r="E135" s="1">
        <v>0.82</v>
      </c>
      <c r="F135" s="6">
        <f t="shared" si="9"/>
        <v>10000000</v>
      </c>
      <c r="G135" s="6">
        <f t="shared" si="10"/>
        <v>-6043956.0439560441</v>
      </c>
      <c r="H135" s="6">
        <f t="shared" si="11"/>
        <v>3956043.9560439559</v>
      </c>
    </row>
    <row r="136" spans="5:8" x14ac:dyDescent="0.25">
      <c r="E136" s="1">
        <v>0.83</v>
      </c>
      <c r="F136" s="6">
        <f t="shared" si="9"/>
        <v>10000000</v>
      </c>
      <c r="G136" s="6">
        <f t="shared" si="10"/>
        <v>-6010928.9617486335</v>
      </c>
      <c r="H136" s="6">
        <f t="shared" si="11"/>
        <v>3989071.0382513665</v>
      </c>
    </row>
    <row r="137" spans="5:8" x14ac:dyDescent="0.25">
      <c r="E137" s="1">
        <v>0.84</v>
      </c>
      <c r="F137" s="6">
        <f t="shared" si="9"/>
        <v>10000000</v>
      </c>
      <c r="G137" s="6">
        <f t="shared" si="10"/>
        <v>-5978260.8695652178</v>
      </c>
      <c r="H137" s="6">
        <f t="shared" si="11"/>
        <v>4021739.1304347822</v>
      </c>
    </row>
    <row r="138" spans="5:8" x14ac:dyDescent="0.25">
      <c r="E138" s="1">
        <v>0.85</v>
      </c>
      <c r="F138" s="6">
        <f t="shared" si="9"/>
        <v>10000000</v>
      </c>
      <c r="G138" s="6">
        <f t="shared" si="10"/>
        <v>-5945945.9459459456</v>
      </c>
      <c r="H138" s="6">
        <f t="shared" si="11"/>
        <v>4054054.0540540544</v>
      </c>
    </row>
    <row r="139" spans="5:8" x14ac:dyDescent="0.25">
      <c r="E139" s="1">
        <v>0.86</v>
      </c>
      <c r="F139" s="6">
        <f t="shared" si="9"/>
        <v>10000000</v>
      </c>
      <c r="G139" s="6">
        <f t="shared" si="10"/>
        <v>-5913978.4946236564</v>
      </c>
      <c r="H139" s="6">
        <f t="shared" si="11"/>
        <v>4086021.5053763436</v>
      </c>
    </row>
    <row r="140" spans="5:8" x14ac:dyDescent="0.25">
      <c r="E140" s="1">
        <v>0.87</v>
      </c>
      <c r="F140" s="6">
        <f t="shared" si="9"/>
        <v>10000000</v>
      </c>
      <c r="G140" s="6">
        <f t="shared" si="10"/>
        <v>-5882352.9411764704</v>
      </c>
      <c r="H140" s="6">
        <f t="shared" si="11"/>
        <v>4117647.0588235296</v>
      </c>
    </row>
    <row r="141" spans="5:8" x14ac:dyDescent="0.25">
      <c r="E141" s="1">
        <v>0.88</v>
      </c>
      <c r="F141" s="6">
        <f t="shared" si="9"/>
        <v>10000000</v>
      </c>
      <c r="G141" s="6">
        <f t="shared" si="10"/>
        <v>-5851063.8297872348</v>
      </c>
      <c r="H141" s="6">
        <f t="shared" si="11"/>
        <v>4148936.1702127652</v>
      </c>
    </row>
    <row r="142" spans="5:8" x14ac:dyDescent="0.25">
      <c r="E142" s="1">
        <v>0.89</v>
      </c>
      <c r="F142" s="6">
        <f t="shared" si="9"/>
        <v>10000000</v>
      </c>
      <c r="G142" s="6">
        <f t="shared" si="10"/>
        <v>-5820105.82010582</v>
      </c>
      <c r="H142" s="6">
        <f t="shared" si="11"/>
        <v>4179894.17989418</v>
      </c>
    </row>
    <row r="143" spans="5:8" x14ac:dyDescent="0.25">
      <c r="E143" s="1">
        <v>0.9</v>
      </c>
      <c r="F143" s="6">
        <f t="shared" si="9"/>
        <v>10000000</v>
      </c>
      <c r="G143" s="6">
        <f t="shared" si="10"/>
        <v>-5789473.6842105268</v>
      </c>
      <c r="H143" s="6">
        <f t="shared" si="11"/>
        <v>4210526.3157894732</v>
      </c>
    </row>
    <row r="144" spans="5:8" x14ac:dyDescent="0.25">
      <c r="E144" s="1">
        <v>0.91</v>
      </c>
      <c r="F144" s="6">
        <f t="shared" si="9"/>
        <v>10000000</v>
      </c>
      <c r="G144" s="6">
        <f t="shared" si="10"/>
        <v>-5759162.3036649209</v>
      </c>
      <c r="H144" s="6">
        <f t="shared" si="11"/>
        <v>4240837.6963350791</v>
      </c>
    </row>
    <row r="145" spans="1:8" x14ac:dyDescent="0.25">
      <c r="E145" s="1">
        <v>0.92</v>
      </c>
      <c r="F145" s="6">
        <f t="shared" si="9"/>
        <v>10000000</v>
      </c>
      <c r="G145" s="6">
        <f t="shared" si="10"/>
        <v>-5729166.666666667</v>
      </c>
      <c r="H145" s="6">
        <f t="shared" si="11"/>
        <v>4270833.333333333</v>
      </c>
    </row>
    <row r="146" spans="1:8" x14ac:dyDescent="0.25">
      <c r="E146" s="1">
        <v>0.93</v>
      </c>
      <c r="F146" s="6">
        <f t="shared" si="9"/>
        <v>10000000</v>
      </c>
      <c r="G146" s="6">
        <f t="shared" si="10"/>
        <v>-5699481.8652849738</v>
      </c>
      <c r="H146" s="6">
        <f t="shared" si="11"/>
        <v>4300518.1347150262</v>
      </c>
    </row>
    <row r="147" spans="1:8" x14ac:dyDescent="0.25">
      <c r="E147" s="1">
        <v>0.94</v>
      </c>
      <c r="F147" s="6">
        <f t="shared" si="9"/>
        <v>10000000</v>
      </c>
      <c r="G147" s="6">
        <f t="shared" si="10"/>
        <v>-5670103.0927835051</v>
      </c>
      <c r="H147" s="6">
        <f t="shared" si="11"/>
        <v>4329896.9072164949</v>
      </c>
    </row>
    <row r="148" spans="1:8" x14ac:dyDescent="0.25">
      <c r="E148" s="1">
        <v>0.95</v>
      </c>
      <c r="F148" s="6">
        <f t="shared" si="9"/>
        <v>10000000</v>
      </c>
      <c r="G148" s="6">
        <f t="shared" si="10"/>
        <v>-5641025.641025641</v>
      </c>
      <c r="H148" s="6">
        <f t="shared" si="11"/>
        <v>4358974.358974359</v>
      </c>
    </row>
    <row r="149" spans="1:8" x14ac:dyDescent="0.25">
      <c r="E149" s="1">
        <v>0.96</v>
      </c>
      <c r="F149" s="6">
        <f t="shared" si="9"/>
        <v>10000000</v>
      </c>
      <c r="G149" s="6">
        <f t="shared" si="10"/>
        <v>-5612244.8979591839</v>
      </c>
      <c r="H149" s="6">
        <f t="shared" si="11"/>
        <v>4387755.1020408161</v>
      </c>
    </row>
    <row r="150" spans="1:8" x14ac:dyDescent="0.25">
      <c r="E150" s="1">
        <v>0.97</v>
      </c>
      <c r="F150" s="6">
        <f t="shared" si="9"/>
        <v>10000000</v>
      </c>
      <c r="G150" s="6">
        <f t="shared" si="10"/>
        <v>-5583756.3451776654</v>
      </c>
      <c r="H150" s="6">
        <f t="shared" si="11"/>
        <v>4416243.6548223346</v>
      </c>
    </row>
    <row r="151" spans="1:8" x14ac:dyDescent="0.25">
      <c r="E151" s="1">
        <v>0.98</v>
      </c>
      <c r="F151" s="6">
        <f t="shared" si="9"/>
        <v>10000000</v>
      </c>
      <c r="G151" s="6">
        <f t="shared" si="10"/>
        <v>-5555555.555555556</v>
      </c>
      <c r="H151" s="6">
        <f t="shared" si="11"/>
        <v>4444444.444444444</v>
      </c>
    </row>
    <row r="152" spans="1:8" x14ac:dyDescent="0.25">
      <c r="E152" s="1">
        <v>0.99</v>
      </c>
      <c r="F152" s="6">
        <f t="shared" si="9"/>
        <v>10000000</v>
      </c>
      <c r="G152" s="6">
        <f t="shared" si="10"/>
        <v>-5527638.1909547737</v>
      </c>
      <c r="H152" s="6">
        <f t="shared" si="11"/>
        <v>4472361.8090452263</v>
      </c>
    </row>
    <row r="153" spans="1:8" x14ac:dyDescent="0.25">
      <c r="E153" s="1">
        <v>1</v>
      </c>
      <c r="F153" s="6">
        <f t="shared" si="9"/>
        <v>10000000</v>
      </c>
      <c r="G153" s="6">
        <f t="shared" si="10"/>
        <v>-5500000</v>
      </c>
      <c r="H153" s="6">
        <f t="shared" si="11"/>
        <v>4500000</v>
      </c>
    </row>
    <row r="155" spans="1:8" x14ac:dyDescent="0.25">
      <c r="A155" s="2" t="s">
        <v>16</v>
      </c>
    </row>
    <row r="156" spans="1:8" x14ac:dyDescent="0.25">
      <c r="A156" t="s">
        <v>2</v>
      </c>
      <c r="B156" s="9">
        <v>0</v>
      </c>
      <c r="C156" s="9">
        <v>1</v>
      </c>
      <c r="E156" t="s">
        <v>10</v>
      </c>
    </row>
    <row r="157" spans="1:8" x14ac:dyDescent="0.25">
      <c r="A157" t="s">
        <v>17</v>
      </c>
      <c r="B157" s="6">
        <v>-50000000</v>
      </c>
      <c r="C157" s="6">
        <v>80000000</v>
      </c>
      <c r="E157" s="12">
        <v>0.60000000000000009</v>
      </c>
      <c r="F157" s="6">
        <f>B157/(1+$E$157)^B156</f>
        <v>-50000000</v>
      </c>
      <c r="G157" s="6">
        <f>C157/(1+$E$157)^C156</f>
        <v>50000000</v>
      </c>
      <c r="H157" s="6">
        <f>SUM(F157:G157)</f>
        <v>0</v>
      </c>
    </row>
    <row r="158" spans="1:8" x14ac:dyDescent="0.25">
      <c r="A158" t="s">
        <v>18</v>
      </c>
      <c r="B158" s="6">
        <v>-120000000</v>
      </c>
      <c r="C158" s="6">
        <v>180000000</v>
      </c>
      <c r="E158" s="12">
        <v>0.60000000000000009</v>
      </c>
      <c r="F158" s="6">
        <f>B157/(1+$E$158)^B156</f>
        <v>-50000000</v>
      </c>
      <c r="G158" s="6">
        <f>C157/(1+$E$158)^C156</f>
        <v>50000000</v>
      </c>
      <c r="H158" s="6">
        <f>SUM(F158:G158)</f>
        <v>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6AA6F3A2E149429AF040453DC1201E" ma:contentTypeVersion="10" ma:contentTypeDescription="Creare un nuovo documento." ma:contentTypeScope="" ma:versionID="8dff05b6fdbfe5cb3ef404a0968acd84">
  <xsd:schema xmlns:xsd="http://www.w3.org/2001/XMLSchema" xmlns:xs="http://www.w3.org/2001/XMLSchema" xmlns:p="http://schemas.microsoft.com/office/2006/metadata/properties" xmlns:ns3="44fd5d3a-82f4-4b53-af84-1f85b8ffb62d" xmlns:ns4="60be8b49-5f18-4231-9d4a-997e6ced0288" targetNamespace="http://schemas.microsoft.com/office/2006/metadata/properties" ma:root="true" ma:fieldsID="6ac1a6f1a1c411c0a1f96d5ac4a702f5" ns3:_="" ns4:_="">
    <xsd:import namespace="44fd5d3a-82f4-4b53-af84-1f85b8ffb62d"/>
    <xsd:import namespace="60be8b49-5f18-4231-9d4a-997e6ced02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d5d3a-82f4-4b53-af84-1f85b8ffb6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e8b49-5f18-4231-9d4a-997e6ced0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08BBF0-939D-4365-949D-B560173A3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d5d3a-82f4-4b53-af84-1f85b8ffb62d"/>
    <ds:schemaRef ds:uri="60be8b49-5f18-4231-9d4a-997e6ced02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455C14-A900-4BD9-A792-22038E9B34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AE35BF-7B04-4B4F-8AB4-58AB8CD62A8B}">
  <ds:schemaRefs>
    <ds:schemaRef ds:uri="http://purl.org/dc/elements/1.1/"/>
    <ds:schemaRef ds:uri="http://schemas.microsoft.com/office/2006/metadata/properties"/>
    <ds:schemaRef ds:uri="60be8b49-5f18-4231-9d4a-997e6ced02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4fd5d3a-82f4-4b53-af84-1f85b8ffb62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2019-09-27T07:26:39Z</dcterms:created>
  <dcterms:modified xsi:type="dcterms:W3CDTF">2019-10-01T06:31:54Z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0x0101004F6AA6F3A2E149429AF040453DC1201E</vt:lpwstr>
  </property>
</Properties>
</file>