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1.29\c$\Users\Davide\Documents\KF-ATTITUDE\"/>
    </mc:Choice>
  </mc:AlternateContent>
  <xr:revisionPtr revIDLastSave="0" documentId="13_ncr:1_{07754D48-6B51-4CB6-841C-E3BD33608CED}" xr6:coauthVersionLast="44" xr6:coauthVersionMax="45" xr10:uidLastSave="{00000000-0000-0000-0000-000000000000}"/>
  <bookViews>
    <workbookView xWindow="-120" yWindow="-120" windowWidth="29040" windowHeight="15840" xr2:uid="{A53BC842-06E2-416D-B3BC-A55576E6EA79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3" i="1"/>
  <c r="D7" i="1" l="1"/>
  <c r="J6" i="1"/>
  <c r="J7" i="1" s="1"/>
  <c r="M14" i="1" l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K13" i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3" i="1"/>
  <c r="F13" i="1" s="1"/>
  <c r="L13" i="1" s="1"/>
  <c r="P2" i="1"/>
  <c r="N17" i="1" l="1"/>
  <c r="P17" i="1" s="1"/>
  <c r="N21" i="1"/>
  <c r="P21" i="1" s="1"/>
  <c r="N25" i="1"/>
  <c r="P25" i="1" s="1"/>
  <c r="N29" i="1"/>
  <c r="P29" i="1" s="1"/>
  <c r="N33" i="1"/>
  <c r="P33" i="1" s="1"/>
  <c r="N37" i="1"/>
  <c r="P37" i="1" s="1"/>
  <c r="N41" i="1"/>
  <c r="P41" i="1" s="1"/>
  <c r="N45" i="1"/>
  <c r="P45" i="1" s="1"/>
  <c r="N49" i="1"/>
  <c r="P49" i="1" s="1"/>
  <c r="N53" i="1"/>
  <c r="P53" i="1" s="1"/>
  <c r="N57" i="1"/>
  <c r="P57" i="1" s="1"/>
  <c r="N61" i="1"/>
  <c r="P61" i="1" s="1"/>
  <c r="N65" i="1"/>
  <c r="P65" i="1" s="1"/>
  <c r="N69" i="1"/>
  <c r="P69" i="1" s="1"/>
  <c r="N73" i="1"/>
  <c r="P73" i="1" s="1"/>
  <c r="N77" i="1"/>
  <c r="P77" i="1" s="1"/>
  <c r="N81" i="1"/>
  <c r="P81" i="1" s="1"/>
  <c r="N14" i="1"/>
  <c r="P14" i="1" s="1"/>
  <c r="N18" i="1"/>
  <c r="P18" i="1" s="1"/>
  <c r="N22" i="1"/>
  <c r="P22" i="1" s="1"/>
  <c r="N26" i="1"/>
  <c r="P26" i="1" s="1"/>
  <c r="N30" i="1"/>
  <c r="P30" i="1" s="1"/>
  <c r="N34" i="1"/>
  <c r="P34" i="1" s="1"/>
  <c r="N38" i="1"/>
  <c r="P38" i="1" s="1"/>
  <c r="N42" i="1"/>
  <c r="P42" i="1" s="1"/>
  <c r="N46" i="1"/>
  <c r="P46" i="1" s="1"/>
  <c r="N50" i="1"/>
  <c r="P50" i="1" s="1"/>
  <c r="N54" i="1"/>
  <c r="P54" i="1" s="1"/>
  <c r="N58" i="1"/>
  <c r="P58" i="1" s="1"/>
  <c r="N62" i="1"/>
  <c r="P62" i="1" s="1"/>
  <c r="N66" i="1"/>
  <c r="P66" i="1" s="1"/>
  <c r="N70" i="1"/>
  <c r="P70" i="1" s="1"/>
  <c r="N74" i="1"/>
  <c r="P74" i="1" s="1"/>
  <c r="N78" i="1"/>
  <c r="P78" i="1" s="1"/>
  <c r="N82" i="1"/>
  <c r="P82" i="1" s="1"/>
  <c r="N86" i="1"/>
  <c r="P86" i="1" s="1"/>
  <c r="N90" i="1"/>
  <c r="P90" i="1" s="1"/>
  <c r="N94" i="1"/>
  <c r="P94" i="1" s="1"/>
  <c r="N98" i="1"/>
  <c r="P98" i="1" s="1"/>
  <c r="N102" i="1"/>
  <c r="P102" i="1" s="1"/>
  <c r="N106" i="1"/>
  <c r="P106" i="1" s="1"/>
  <c r="N110" i="1"/>
  <c r="P110" i="1" s="1"/>
  <c r="N13" i="1"/>
  <c r="P13" i="1" s="1"/>
  <c r="N19" i="1"/>
  <c r="P19" i="1" s="1"/>
  <c r="N23" i="1"/>
  <c r="P23" i="1" s="1"/>
  <c r="N27" i="1"/>
  <c r="P27" i="1" s="1"/>
  <c r="N35" i="1"/>
  <c r="P35" i="1" s="1"/>
  <c r="N43" i="1"/>
  <c r="P43" i="1" s="1"/>
  <c r="N47" i="1"/>
  <c r="P47" i="1" s="1"/>
  <c r="N55" i="1"/>
  <c r="P55" i="1" s="1"/>
  <c r="N63" i="1"/>
  <c r="P63" i="1" s="1"/>
  <c r="N71" i="1"/>
  <c r="P71" i="1" s="1"/>
  <c r="N79" i="1"/>
  <c r="P79" i="1" s="1"/>
  <c r="N87" i="1"/>
  <c r="P87" i="1" s="1"/>
  <c r="N95" i="1"/>
  <c r="P95" i="1" s="1"/>
  <c r="N103" i="1"/>
  <c r="P103" i="1" s="1"/>
  <c r="N111" i="1"/>
  <c r="P111" i="1" s="1"/>
  <c r="N15" i="1"/>
  <c r="P15" i="1" s="1"/>
  <c r="N31" i="1"/>
  <c r="P31" i="1" s="1"/>
  <c r="N39" i="1"/>
  <c r="P39" i="1" s="1"/>
  <c r="N51" i="1"/>
  <c r="P51" i="1" s="1"/>
  <c r="N59" i="1"/>
  <c r="P59" i="1" s="1"/>
  <c r="N67" i="1"/>
  <c r="P67" i="1" s="1"/>
  <c r="N75" i="1"/>
  <c r="P75" i="1" s="1"/>
  <c r="N83" i="1"/>
  <c r="P83" i="1" s="1"/>
  <c r="N91" i="1"/>
  <c r="P91" i="1" s="1"/>
  <c r="N99" i="1"/>
  <c r="P99" i="1" s="1"/>
  <c r="N107" i="1"/>
  <c r="P107" i="1" s="1"/>
  <c r="N16" i="1"/>
  <c r="P16" i="1" s="1"/>
  <c r="N32" i="1"/>
  <c r="P32" i="1" s="1"/>
  <c r="N48" i="1"/>
  <c r="P48" i="1" s="1"/>
  <c r="N64" i="1"/>
  <c r="P64" i="1" s="1"/>
  <c r="N80" i="1"/>
  <c r="P80" i="1" s="1"/>
  <c r="N89" i="1"/>
  <c r="P89" i="1" s="1"/>
  <c r="N97" i="1"/>
  <c r="P97" i="1" s="1"/>
  <c r="N105" i="1"/>
  <c r="P105" i="1" s="1"/>
  <c r="N113" i="1"/>
  <c r="P113" i="1" s="1"/>
  <c r="N104" i="1"/>
  <c r="P104" i="1" s="1"/>
  <c r="N20" i="1"/>
  <c r="P20" i="1" s="1"/>
  <c r="N36" i="1"/>
  <c r="P36" i="1" s="1"/>
  <c r="N52" i="1"/>
  <c r="P52" i="1" s="1"/>
  <c r="N68" i="1"/>
  <c r="P68" i="1" s="1"/>
  <c r="N84" i="1"/>
  <c r="P84" i="1" s="1"/>
  <c r="N92" i="1"/>
  <c r="P92" i="1" s="1"/>
  <c r="N100" i="1"/>
  <c r="P100" i="1" s="1"/>
  <c r="N108" i="1"/>
  <c r="P108" i="1" s="1"/>
  <c r="N24" i="1"/>
  <c r="P24" i="1" s="1"/>
  <c r="N40" i="1"/>
  <c r="P40" i="1" s="1"/>
  <c r="N56" i="1"/>
  <c r="P56" i="1" s="1"/>
  <c r="N72" i="1"/>
  <c r="P72" i="1" s="1"/>
  <c r="N85" i="1"/>
  <c r="P85" i="1" s="1"/>
  <c r="N93" i="1"/>
  <c r="P93" i="1" s="1"/>
  <c r="N101" i="1"/>
  <c r="P101" i="1" s="1"/>
  <c r="N109" i="1"/>
  <c r="P109" i="1" s="1"/>
  <c r="N28" i="1"/>
  <c r="P28" i="1" s="1"/>
  <c r="N44" i="1"/>
  <c r="P44" i="1" s="1"/>
  <c r="N60" i="1"/>
  <c r="P60" i="1" s="1"/>
  <c r="N76" i="1"/>
  <c r="P76" i="1" s="1"/>
  <c r="N88" i="1"/>
  <c r="P88" i="1" s="1"/>
  <c r="N96" i="1"/>
  <c r="P96" i="1" s="1"/>
  <c r="N112" i="1"/>
  <c r="P112" i="1" s="1"/>
  <c r="O13" i="1" l="1"/>
  <c r="B8" i="1"/>
  <c r="B7" i="1"/>
  <c r="B20" i="1" s="1"/>
  <c r="H20" i="1" s="1"/>
  <c r="I20" i="1" s="1"/>
  <c r="J20" i="1" s="1"/>
  <c r="B100" i="1" l="1"/>
  <c r="H100" i="1" s="1"/>
  <c r="I100" i="1" s="1"/>
  <c r="J100" i="1" s="1"/>
  <c r="B84" i="1"/>
  <c r="H84" i="1" s="1"/>
  <c r="I84" i="1" s="1"/>
  <c r="J84" i="1" s="1"/>
  <c r="B72" i="1"/>
  <c r="H72" i="1" s="1"/>
  <c r="I72" i="1" s="1"/>
  <c r="J72" i="1" s="1"/>
  <c r="B64" i="1"/>
  <c r="H64" i="1" s="1"/>
  <c r="I64" i="1" s="1"/>
  <c r="J64" i="1" s="1"/>
  <c r="B60" i="1"/>
  <c r="H60" i="1" s="1"/>
  <c r="I60" i="1" s="1"/>
  <c r="J60" i="1" s="1"/>
  <c r="B44" i="1"/>
  <c r="H44" i="1" s="1"/>
  <c r="I44" i="1" s="1"/>
  <c r="J44" i="1" s="1"/>
  <c r="B40" i="1"/>
  <c r="H40" i="1" s="1"/>
  <c r="I40" i="1" s="1"/>
  <c r="J40" i="1" s="1"/>
  <c r="B36" i="1"/>
  <c r="H36" i="1" s="1"/>
  <c r="I36" i="1" s="1"/>
  <c r="J36" i="1" s="1"/>
  <c r="B32" i="1"/>
  <c r="H32" i="1" s="1"/>
  <c r="I32" i="1" s="1"/>
  <c r="J32" i="1" s="1"/>
  <c r="B28" i="1"/>
  <c r="H28" i="1" s="1"/>
  <c r="I28" i="1" s="1"/>
  <c r="J28" i="1" s="1"/>
  <c r="B24" i="1"/>
  <c r="H24" i="1" s="1"/>
  <c r="I24" i="1" s="1"/>
  <c r="J24" i="1" s="1"/>
  <c r="B16" i="1"/>
  <c r="H16" i="1" s="1"/>
  <c r="I16" i="1" s="1"/>
  <c r="J16" i="1" s="1"/>
  <c r="B111" i="1"/>
  <c r="H111" i="1" s="1"/>
  <c r="I111" i="1" s="1"/>
  <c r="J111" i="1" s="1"/>
  <c r="B107" i="1"/>
  <c r="H107" i="1" s="1"/>
  <c r="I107" i="1" s="1"/>
  <c r="J107" i="1" s="1"/>
  <c r="B103" i="1"/>
  <c r="H103" i="1" s="1"/>
  <c r="I103" i="1" s="1"/>
  <c r="J103" i="1" s="1"/>
  <c r="B99" i="1"/>
  <c r="H99" i="1" s="1"/>
  <c r="I99" i="1" s="1"/>
  <c r="J99" i="1" s="1"/>
  <c r="B95" i="1"/>
  <c r="H95" i="1" s="1"/>
  <c r="I95" i="1" s="1"/>
  <c r="J95" i="1" s="1"/>
  <c r="B91" i="1"/>
  <c r="H91" i="1" s="1"/>
  <c r="I91" i="1" s="1"/>
  <c r="J91" i="1" s="1"/>
  <c r="B87" i="1"/>
  <c r="H87" i="1" s="1"/>
  <c r="I87" i="1" s="1"/>
  <c r="J87" i="1" s="1"/>
  <c r="B83" i="1"/>
  <c r="H83" i="1" s="1"/>
  <c r="I83" i="1" s="1"/>
  <c r="J83" i="1" s="1"/>
  <c r="B79" i="1"/>
  <c r="H79" i="1" s="1"/>
  <c r="I79" i="1" s="1"/>
  <c r="J79" i="1" s="1"/>
  <c r="B75" i="1"/>
  <c r="H75" i="1" s="1"/>
  <c r="I75" i="1" s="1"/>
  <c r="J75" i="1" s="1"/>
  <c r="B71" i="1"/>
  <c r="H71" i="1" s="1"/>
  <c r="I71" i="1" s="1"/>
  <c r="J71" i="1" s="1"/>
  <c r="B67" i="1"/>
  <c r="H67" i="1" s="1"/>
  <c r="I67" i="1" s="1"/>
  <c r="J67" i="1" s="1"/>
  <c r="B63" i="1"/>
  <c r="H63" i="1" s="1"/>
  <c r="I63" i="1" s="1"/>
  <c r="J63" i="1" s="1"/>
  <c r="B59" i="1"/>
  <c r="H59" i="1" s="1"/>
  <c r="I59" i="1" s="1"/>
  <c r="J59" i="1" s="1"/>
  <c r="B55" i="1"/>
  <c r="H55" i="1" s="1"/>
  <c r="I55" i="1" s="1"/>
  <c r="J55" i="1" s="1"/>
  <c r="B51" i="1"/>
  <c r="H51" i="1" s="1"/>
  <c r="I51" i="1" s="1"/>
  <c r="J51" i="1" s="1"/>
  <c r="B47" i="1"/>
  <c r="H47" i="1" s="1"/>
  <c r="I47" i="1" s="1"/>
  <c r="J47" i="1" s="1"/>
  <c r="B43" i="1"/>
  <c r="H43" i="1" s="1"/>
  <c r="I43" i="1" s="1"/>
  <c r="J43" i="1" s="1"/>
  <c r="B39" i="1"/>
  <c r="H39" i="1" s="1"/>
  <c r="I39" i="1" s="1"/>
  <c r="J39" i="1" s="1"/>
  <c r="B35" i="1"/>
  <c r="H35" i="1" s="1"/>
  <c r="I35" i="1" s="1"/>
  <c r="J35" i="1" s="1"/>
  <c r="B31" i="1"/>
  <c r="H31" i="1" s="1"/>
  <c r="I31" i="1" s="1"/>
  <c r="J31" i="1" s="1"/>
  <c r="B27" i="1"/>
  <c r="H27" i="1" s="1"/>
  <c r="I27" i="1" s="1"/>
  <c r="J27" i="1" s="1"/>
  <c r="B23" i="1"/>
  <c r="H23" i="1" s="1"/>
  <c r="I23" i="1" s="1"/>
  <c r="J23" i="1" s="1"/>
  <c r="B19" i="1"/>
  <c r="H19" i="1" s="1"/>
  <c r="I19" i="1" s="1"/>
  <c r="J19" i="1" s="1"/>
  <c r="B15" i="1"/>
  <c r="H15" i="1" s="1"/>
  <c r="I15" i="1" s="1"/>
  <c r="J15" i="1" s="1"/>
  <c r="B104" i="1"/>
  <c r="H104" i="1" s="1"/>
  <c r="I104" i="1" s="1"/>
  <c r="J104" i="1" s="1"/>
  <c r="B92" i="1"/>
  <c r="H92" i="1" s="1"/>
  <c r="I92" i="1" s="1"/>
  <c r="J92" i="1" s="1"/>
  <c r="B80" i="1"/>
  <c r="H80" i="1" s="1"/>
  <c r="I80" i="1" s="1"/>
  <c r="J80" i="1" s="1"/>
  <c r="B56" i="1"/>
  <c r="H56" i="1" s="1"/>
  <c r="I56" i="1" s="1"/>
  <c r="J56" i="1" s="1"/>
  <c r="B110" i="1"/>
  <c r="H110" i="1" s="1"/>
  <c r="I110" i="1" s="1"/>
  <c r="J110" i="1" s="1"/>
  <c r="B102" i="1"/>
  <c r="H102" i="1" s="1"/>
  <c r="I102" i="1" s="1"/>
  <c r="J102" i="1" s="1"/>
  <c r="B94" i="1"/>
  <c r="H94" i="1" s="1"/>
  <c r="I94" i="1" s="1"/>
  <c r="J94" i="1" s="1"/>
  <c r="B86" i="1"/>
  <c r="H86" i="1" s="1"/>
  <c r="I86" i="1" s="1"/>
  <c r="J86" i="1" s="1"/>
  <c r="B82" i="1"/>
  <c r="H82" i="1" s="1"/>
  <c r="I82" i="1" s="1"/>
  <c r="J82" i="1" s="1"/>
  <c r="B78" i="1"/>
  <c r="H78" i="1" s="1"/>
  <c r="I78" i="1" s="1"/>
  <c r="J78" i="1" s="1"/>
  <c r="B74" i="1"/>
  <c r="H74" i="1" s="1"/>
  <c r="I74" i="1" s="1"/>
  <c r="J74" i="1" s="1"/>
  <c r="B70" i="1"/>
  <c r="H70" i="1" s="1"/>
  <c r="I70" i="1" s="1"/>
  <c r="J70" i="1" s="1"/>
  <c r="B66" i="1"/>
  <c r="H66" i="1" s="1"/>
  <c r="I66" i="1" s="1"/>
  <c r="J66" i="1" s="1"/>
  <c r="B62" i="1"/>
  <c r="H62" i="1" s="1"/>
  <c r="I62" i="1" s="1"/>
  <c r="J62" i="1" s="1"/>
  <c r="B58" i="1"/>
  <c r="H58" i="1" s="1"/>
  <c r="I58" i="1" s="1"/>
  <c r="J58" i="1" s="1"/>
  <c r="B54" i="1"/>
  <c r="H54" i="1" s="1"/>
  <c r="I54" i="1" s="1"/>
  <c r="J54" i="1" s="1"/>
  <c r="B50" i="1"/>
  <c r="H50" i="1" s="1"/>
  <c r="I50" i="1" s="1"/>
  <c r="J50" i="1" s="1"/>
  <c r="B46" i="1"/>
  <c r="H46" i="1" s="1"/>
  <c r="I46" i="1" s="1"/>
  <c r="J46" i="1" s="1"/>
  <c r="B42" i="1"/>
  <c r="H42" i="1" s="1"/>
  <c r="I42" i="1" s="1"/>
  <c r="J42" i="1" s="1"/>
  <c r="B38" i="1"/>
  <c r="H38" i="1" s="1"/>
  <c r="I38" i="1" s="1"/>
  <c r="J38" i="1" s="1"/>
  <c r="B34" i="1"/>
  <c r="H34" i="1" s="1"/>
  <c r="I34" i="1" s="1"/>
  <c r="J34" i="1" s="1"/>
  <c r="B30" i="1"/>
  <c r="H30" i="1" s="1"/>
  <c r="I30" i="1" s="1"/>
  <c r="J30" i="1" s="1"/>
  <c r="B26" i="1"/>
  <c r="H26" i="1" s="1"/>
  <c r="I26" i="1" s="1"/>
  <c r="J26" i="1" s="1"/>
  <c r="B22" i="1"/>
  <c r="H22" i="1" s="1"/>
  <c r="I22" i="1" s="1"/>
  <c r="J22" i="1" s="1"/>
  <c r="B18" i="1"/>
  <c r="H18" i="1" s="1"/>
  <c r="I18" i="1" s="1"/>
  <c r="J18" i="1" s="1"/>
  <c r="B14" i="1"/>
  <c r="H14" i="1" s="1"/>
  <c r="I14" i="1" s="1"/>
  <c r="L14" i="1" s="1"/>
  <c r="L15" i="1" s="1"/>
  <c r="B112" i="1"/>
  <c r="H112" i="1" s="1"/>
  <c r="I112" i="1" s="1"/>
  <c r="J112" i="1" s="1"/>
  <c r="B96" i="1"/>
  <c r="H96" i="1" s="1"/>
  <c r="I96" i="1" s="1"/>
  <c r="J96" i="1" s="1"/>
  <c r="B76" i="1"/>
  <c r="H76" i="1" s="1"/>
  <c r="I76" i="1" s="1"/>
  <c r="J76" i="1" s="1"/>
  <c r="B48" i="1"/>
  <c r="H48" i="1" s="1"/>
  <c r="I48" i="1" s="1"/>
  <c r="J48" i="1" s="1"/>
  <c r="B13" i="1"/>
  <c r="H13" i="1" s="1"/>
  <c r="I13" i="1" s="1"/>
  <c r="J13" i="1" s="1"/>
  <c r="B106" i="1"/>
  <c r="H106" i="1" s="1"/>
  <c r="I106" i="1" s="1"/>
  <c r="J106" i="1" s="1"/>
  <c r="B98" i="1"/>
  <c r="H98" i="1" s="1"/>
  <c r="I98" i="1" s="1"/>
  <c r="J98" i="1" s="1"/>
  <c r="B90" i="1"/>
  <c r="H90" i="1" s="1"/>
  <c r="I90" i="1" s="1"/>
  <c r="J90" i="1" s="1"/>
  <c r="B113" i="1"/>
  <c r="H113" i="1" s="1"/>
  <c r="I113" i="1" s="1"/>
  <c r="J113" i="1" s="1"/>
  <c r="B109" i="1"/>
  <c r="H109" i="1" s="1"/>
  <c r="I109" i="1" s="1"/>
  <c r="J109" i="1" s="1"/>
  <c r="B105" i="1"/>
  <c r="H105" i="1" s="1"/>
  <c r="I105" i="1" s="1"/>
  <c r="J105" i="1" s="1"/>
  <c r="B101" i="1"/>
  <c r="H101" i="1" s="1"/>
  <c r="I101" i="1" s="1"/>
  <c r="J101" i="1" s="1"/>
  <c r="B97" i="1"/>
  <c r="H97" i="1" s="1"/>
  <c r="I97" i="1" s="1"/>
  <c r="J97" i="1" s="1"/>
  <c r="B93" i="1"/>
  <c r="H93" i="1" s="1"/>
  <c r="I93" i="1" s="1"/>
  <c r="J93" i="1" s="1"/>
  <c r="B89" i="1"/>
  <c r="H89" i="1" s="1"/>
  <c r="I89" i="1" s="1"/>
  <c r="J89" i="1" s="1"/>
  <c r="B85" i="1"/>
  <c r="H85" i="1" s="1"/>
  <c r="I85" i="1" s="1"/>
  <c r="J85" i="1" s="1"/>
  <c r="B81" i="1"/>
  <c r="H81" i="1" s="1"/>
  <c r="I81" i="1" s="1"/>
  <c r="J81" i="1" s="1"/>
  <c r="B77" i="1"/>
  <c r="H77" i="1" s="1"/>
  <c r="I77" i="1" s="1"/>
  <c r="J77" i="1" s="1"/>
  <c r="B73" i="1"/>
  <c r="H73" i="1" s="1"/>
  <c r="I73" i="1" s="1"/>
  <c r="J73" i="1" s="1"/>
  <c r="B69" i="1"/>
  <c r="H69" i="1" s="1"/>
  <c r="I69" i="1" s="1"/>
  <c r="J69" i="1" s="1"/>
  <c r="B65" i="1"/>
  <c r="H65" i="1" s="1"/>
  <c r="I65" i="1" s="1"/>
  <c r="J65" i="1" s="1"/>
  <c r="B61" i="1"/>
  <c r="H61" i="1" s="1"/>
  <c r="I61" i="1" s="1"/>
  <c r="J61" i="1" s="1"/>
  <c r="B57" i="1"/>
  <c r="H57" i="1" s="1"/>
  <c r="I57" i="1" s="1"/>
  <c r="J57" i="1" s="1"/>
  <c r="B53" i="1"/>
  <c r="H53" i="1" s="1"/>
  <c r="I53" i="1" s="1"/>
  <c r="J53" i="1" s="1"/>
  <c r="B49" i="1"/>
  <c r="H49" i="1" s="1"/>
  <c r="I49" i="1" s="1"/>
  <c r="J49" i="1" s="1"/>
  <c r="B45" i="1"/>
  <c r="H45" i="1" s="1"/>
  <c r="I45" i="1" s="1"/>
  <c r="J45" i="1" s="1"/>
  <c r="B41" i="1"/>
  <c r="H41" i="1" s="1"/>
  <c r="I41" i="1" s="1"/>
  <c r="J41" i="1" s="1"/>
  <c r="B37" i="1"/>
  <c r="H37" i="1" s="1"/>
  <c r="I37" i="1" s="1"/>
  <c r="J37" i="1" s="1"/>
  <c r="B33" i="1"/>
  <c r="H33" i="1" s="1"/>
  <c r="I33" i="1" s="1"/>
  <c r="J33" i="1" s="1"/>
  <c r="B29" i="1"/>
  <c r="H29" i="1" s="1"/>
  <c r="I29" i="1" s="1"/>
  <c r="J29" i="1" s="1"/>
  <c r="B25" i="1"/>
  <c r="H25" i="1" s="1"/>
  <c r="I25" i="1" s="1"/>
  <c r="J25" i="1" s="1"/>
  <c r="B21" i="1"/>
  <c r="H21" i="1" s="1"/>
  <c r="I21" i="1" s="1"/>
  <c r="J21" i="1" s="1"/>
  <c r="B17" i="1"/>
  <c r="H17" i="1" s="1"/>
  <c r="I17" i="1" s="1"/>
  <c r="J17" i="1" s="1"/>
  <c r="B108" i="1"/>
  <c r="H108" i="1" s="1"/>
  <c r="I108" i="1" s="1"/>
  <c r="J108" i="1" s="1"/>
  <c r="B88" i="1"/>
  <c r="H88" i="1" s="1"/>
  <c r="I88" i="1" s="1"/>
  <c r="J88" i="1" s="1"/>
  <c r="B68" i="1"/>
  <c r="H68" i="1" s="1"/>
  <c r="I68" i="1" s="1"/>
  <c r="J68" i="1" s="1"/>
  <c r="B52" i="1"/>
  <c r="H52" i="1" s="1"/>
  <c r="I52" i="1" s="1"/>
  <c r="J52" i="1" s="1"/>
  <c r="L16" i="1" l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J14" i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l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F14" i="1"/>
  <c r="O14" i="1" s="1"/>
  <c r="F15" i="1"/>
  <c r="O15" i="1" s="1"/>
  <c r="F16" i="1" l="1"/>
  <c r="O16" i="1" s="1"/>
  <c r="F17" i="1" l="1"/>
  <c r="O17" i="1" s="1"/>
  <c r="F18" i="1" l="1"/>
  <c r="O18" i="1" s="1"/>
  <c r="F19" i="1" l="1"/>
  <c r="O19" i="1" s="1"/>
  <c r="F20" i="1" l="1"/>
  <c r="O20" i="1" s="1"/>
  <c r="F21" i="1" l="1"/>
  <c r="O21" i="1" s="1"/>
  <c r="F22" i="1" l="1"/>
  <c r="O22" i="1" s="1"/>
  <c r="F23" i="1" l="1"/>
  <c r="O23" i="1" s="1"/>
  <c r="F24" i="1" l="1"/>
  <c r="O24" i="1" s="1"/>
  <c r="F25" i="1" l="1"/>
  <c r="O25" i="1" s="1"/>
  <c r="F26" i="1" l="1"/>
  <c r="O26" i="1" s="1"/>
  <c r="F27" i="1" l="1"/>
  <c r="O27" i="1" s="1"/>
  <c r="F28" i="1" l="1"/>
  <c r="O28" i="1" s="1"/>
  <c r="F29" i="1" l="1"/>
  <c r="O29" i="1" s="1"/>
  <c r="F30" i="1" l="1"/>
  <c r="O30" i="1" s="1"/>
  <c r="F31" i="1" l="1"/>
  <c r="O31" i="1" s="1"/>
  <c r="F32" i="1" l="1"/>
  <c r="O32" i="1" s="1"/>
  <c r="F33" i="1" l="1"/>
  <c r="O33" i="1" s="1"/>
  <c r="F34" i="1" l="1"/>
  <c r="O34" i="1" s="1"/>
  <c r="F35" i="1" l="1"/>
  <c r="O35" i="1" s="1"/>
  <c r="F36" i="1" l="1"/>
  <c r="O36" i="1" s="1"/>
  <c r="F37" i="1" l="1"/>
  <c r="O37" i="1" s="1"/>
  <c r="F38" i="1" l="1"/>
  <c r="O38" i="1" s="1"/>
  <c r="F39" i="1" l="1"/>
  <c r="O39" i="1" s="1"/>
  <c r="F40" i="1" l="1"/>
  <c r="O40" i="1" s="1"/>
  <c r="F41" i="1" l="1"/>
  <c r="O41" i="1" s="1"/>
  <c r="F42" i="1" l="1"/>
  <c r="O42" i="1" s="1"/>
  <c r="F43" i="1" l="1"/>
  <c r="O43" i="1" s="1"/>
  <c r="F44" i="1" l="1"/>
  <c r="O44" i="1" s="1"/>
  <c r="F45" i="1" l="1"/>
  <c r="O45" i="1" s="1"/>
  <c r="F46" i="1" l="1"/>
  <c r="O46" i="1" s="1"/>
  <c r="F47" i="1" l="1"/>
  <c r="O47" i="1" s="1"/>
  <c r="F48" i="1" l="1"/>
  <c r="O48" i="1" s="1"/>
  <c r="F49" i="1" l="1"/>
  <c r="O49" i="1" s="1"/>
  <c r="F50" i="1" l="1"/>
  <c r="O50" i="1" s="1"/>
  <c r="F51" i="1" l="1"/>
  <c r="O51" i="1" s="1"/>
  <c r="F52" i="1" l="1"/>
  <c r="O52" i="1" s="1"/>
  <c r="F53" i="1" l="1"/>
  <c r="O53" i="1" s="1"/>
  <c r="F54" i="1" l="1"/>
  <c r="O54" i="1" s="1"/>
  <c r="F55" i="1" l="1"/>
  <c r="O55" i="1" s="1"/>
  <c r="F56" i="1" l="1"/>
  <c r="O56" i="1" s="1"/>
  <c r="F57" i="1" l="1"/>
  <c r="O57" i="1" s="1"/>
  <c r="F58" i="1" l="1"/>
  <c r="O58" i="1" s="1"/>
  <c r="F59" i="1" l="1"/>
  <c r="O59" i="1" s="1"/>
  <c r="F60" i="1" l="1"/>
  <c r="O60" i="1" s="1"/>
  <c r="F61" i="1" l="1"/>
  <c r="O61" i="1" s="1"/>
  <c r="F62" i="1" l="1"/>
  <c r="O62" i="1" s="1"/>
  <c r="F63" i="1" l="1"/>
  <c r="O63" i="1" s="1"/>
  <c r="F64" i="1" l="1"/>
  <c r="O64" i="1" s="1"/>
  <c r="F65" i="1" l="1"/>
  <c r="O65" i="1" s="1"/>
  <c r="F66" i="1" l="1"/>
  <c r="O66" i="1" s="1"/>
  <c r="F67" i="1" l="1"/>
  <c r="O67" i="1" s="1"/>
  <c r="F68" i="1" l="1"/>
  <c r="O68" i="1" s="1"/>
  <c r="F69" i="1" l="1"/>
  <c r="O69" i="1" s="1"/>
  <c r="F70" i="1" l="1"/>
  <c r="O70" i="1" s="1"/>
  <c r="F71" i="1" l="1"/>
  <c r="O71" i="1" s="1"/>
  <c r="F72" i="1" l="1"/>
  <c r="O72" i="1" s="1"/>
  <c r="F73" i="1" l="1"/>
  <c r="O73" i="1" s="1"/>
  <c r="F74" i="1" l="1"/>
  <c r="O74" i="1" s="1"/>
  <c r="F75" i="1" l="1"/>
  <c r="O75" i="1" s="1"/>
  <c r="F76" i="1" l="1"/>
  <c r="O76" i="1" s="1"/>
  <c r="F77" i="1" l="1"/>
  <c r="O77" i="1" s="1"/>
  <c r="F78" i="1" l="1"/>
  <c r="O78" i="1" s="1"/>
  <c r="F79" i="1" l="1"/>
  <c r="O79" i="1" s="1"/>
  <c r="F80" i="1" l="1"/>
  <c r="O80" i="1" s="1"/>
  <c r="F81" i="1" l="1"/>
  <c r="O81" i="1" s="1"/>
  <c r="F82" i="1" l="1"/>
  <c r="O82" i="1" s="1"/>
  <c r="F83" i="1" l="1"/>
  <c r="O83" i="1" s="1"/>
  <c r="F84" i="1" l="1"/>
  <c r="O84" i="1" s="1"/>
  <c r="F85" i="1" l="1"/>
  <c r="O85" i="1" s="1"/>
  <c r="F86" i="1" l="1"/>
  <c r="O86" i="1" s="1"/>
  <c r="F87" i="1" l="1"/>
  <c r="O87" i="1" s="1"/>
  <c r="F88" i="1" l="1"/>
  <c r="O88" i="1" s="1"/>
  <c r="F89" i="1" l="1"/>
  <c r="O89" i="1" s="1"/>
  <c r="F90" i="1" l="1"/>
  <c r="O90" i="1" s="1"/>
  <c r="F91" i="1" l="1"/>
  <c r="O91" i="1" s="1"/>
  <c r="F92" i="1" l="1"/>
  <c r="O92" i="1" s="1"/>
  <c r="F93" i="1" l="1"/>
  <c r="O93" i="1" s="1"/>
  <c r="F94" i="1" l="1"/>
  <c r="O94" i="1" s="1"/>
  <c r="F95" i="1" l="1"/>
  <c r="O95" i="1" s="1"/>
  <c r="F96" i="1" l="1"/>
  <c r="O96" i="1" s="1"/>
  <c r="F97" i="1" l="1"/>
  <c r="O97" i="1" s="1"/>
  <c r="F98" i="1" l="1"/>
  <c r="O98" i="1" s="1"/>
  <c r="F99" i="1" l="1"/>
  <c r="O99" i="1" s="1"/>
  <c r="F100" i="1" l="1"/>
  <c r="O100" i="1" s="1"/>
  <c r="F101" i="1" l="1"/>
  <c r="O101" i="1" s="1"/>
  <c r="F102" i="1" l="1"/>
  <c r="O102" i="1" s="1"/>
  <c r="F103" i="1" l="1"/>
  <c r="O103" i="1" s="1"/>
  <c r="F104" i="1" l="1"/>
  <c r="O104" i="1" s="1"/>
  <c r="F105" i="1" l="1"/>
  <c r="O105" i="1" s="1"/>
  <c r="F106" i="1" l="1"/>
  <c r="O106" i="1" s="1"/>
  <c r="F107" i="1" l="1"/>
  <c r="O107" i="1" s="1"/>
  <c r="F108" i="1" l="1"/>
  <c r="O108" i="1" s="1"/>
  <c r="F109" i="1" l="1"/>
  <c r="O109" i="1" s="1"/>
  <c r="F110" i="1" l="1"/>
  <c r="O110" i="1" s="1"/>
  <c r="F111" i="1" l="1"/>
  <c r="O111" i="1" s="1"/>
  <c r="F113" i="1" l="1"/>
  <c r="O113" i="1" s="1"/>
  <c r="F112" i="1"/>
  <c r="O112" i="1" s="1"/>
</calcChain>
</file>

<file path=xl/sharedStrings.xml><?xml version="1.0" encoding="utf-8"?>
<sst xmlns="http://schemas.openxmlformats.org/spreadsheetml/2006/main" count="69" uniqueCount="57">
  <si>
    <t>k</t>
  </si>
  <si>
    <t>t</t>
  </si>
  <si>
    <t>t_min</t>
  </si>
  <si>
    <t>t_max</t>
  </si>
  <si>
    <t>s</t>
  </si>
  <si>
    <t>TIME CONVERSION</t>
  </si>
  <si>
    <t>m</t>
  </si>
  <si>
    <t>q</t>
  </si>
  <si>
    <t>s/div</t>
  </si>
  <si>
    <t>x_0</t>
  </si>
  <si>
    <t>mean</t>
  </si>
  <si>
    <t>std dev</t>
  </si>
  <si>
    <t>v_t</t>
  </si>
  <si>
    <t>MEASUREMENT NOISE</t>
  </si>
  <si>
    <t>z_t</t>
  </si>
  <si>
    <t>INITIAL STATE</t>
  </si>
  <si>
    <t>MODEL</t>
  </si>
  <si>
    <t>KALMAN GAIN</t>
  </si>
  <si>
    <t>PREDICTION ERROR</t>
  </si>
  <si>
    <t>SENSOR AVERAGE NOISE</t>
  </si>
  <si>
    <t>r</t>
  </si>
  <si>
    <t>STATE PREDICTION UPDATE
(POSTERIOR)</t>
  </si>
  <si>
    <t>PREDICT</t>
  </si>
  <si>
    <t>UPDATE</t>
  </si>
  <si>
    <t>p_k = a*p_t-1*a</t>
  </si>
  <si>
    <t>OBSERVATIONS</t>
  </si>
  <si>
    <t>STATE
(PRIOR)</t>
  </si>
  <si>
    <t>ACTUAL VALUE</t>
  </si>
  <si>
    <t>m^2</t>
  </si>
  <si>
    <t>a</t>
  </si>
  <si>
    <t>CONTROL</t>
  </si>
  <si>
    <t>u_t</t>
  </si>
  <si>
    <t>x_t = a*x_t-1 + b*u_t</t>
  </si>
  <si>
    <t>z_t = c*x_t + v_t</t>
  </si>
  <si>
    <t>SCALE FACTORS</t>
  </si>
  <si>
    <t>b</t>
  </si>
  <si>
    <t>c</t>
  </si>
  <si>
    <t>x_^_t = a*x_^_t-1 + b*u_t</t>
  </si>
  <si>
    <t>g_t = p_k*c/(c*p_k*c + r)</t>
  </si>
  <si>
    <t>x_^_t = x_^_t-1 + g_t*(z_t - c*x_^_t-1)</t>
  </si>
  <si>
    <t>p_t = (1-g_t*c)*p_t-1</t>
  </si>
  <si>
    <t>TRUE STATE</t>
  </si>
  <si>
    <t>x_t</t>
  </si>
  <si>
    <t>ACTUAL VALUE
 + CONTROL</t>
  </si>
  <si>
    <t>MODEL PARAMETERS</t>
  </si>
  <si>
    <t>CONTROL
SINUSOIDAL</t>
  </si>
  <si>
    <t>SINUSOIDAL CONTROL PARAMETERS</t>
  </si>
  <si>
    <t>A</t>
  </si>
  <si>
    <t>omega</t>
  </si>
  <si>
    <t>phi</t>
  </si>
  <si>
    <t>rad</t>
  </si>
  <si>
    <t>PERIOD T</t>
  </si>
  <si>
    <t>rad/s</t>
  </si>
  <si>
    <t>CONTROL
LINEAR</t>
  </si>
  <si>
    <t>LINEAR</t>
  </si>
  <si>
    <t>SINUSOIDAL</t>
  </si>
  <si>
    <t>LINEAR CONTROL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</si>
</sst>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3"/>
      <color rgb="FF9C0006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32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NumberForma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2" fillId="0" borderId="3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0" xfId="0" applyFont="1" applyAlignment="1">
      <alignment horizontal="center" vertical="top"/>
    </xf>
    <xf numFmtId="0" fontId="5" fillId="3" borderId="0" xfId="3"/>
    <xf numFmtId="0" fontId="6" fillId="3" borderId="0" xfId="3" applyFont="1"/>
    <xf numFmtId="0" fontId="4" fillId="2" borderId="6" xfId="2" applyBorder="1" applyAlignment="1">
      <alignment horizontal="center"/>
    </xf>
    <xf numFmtId="0" fontId="4" fillId="2" borderId="7" xfId="2" applyBorder="1" applyAlignment="1">
      <alignment horizontal="center"/>
    </xf>
    <xf numFmtId="0" fontId="4" fillId="2" borderId="1" xfId="2" applyBorder="1" applyAlignment="1">
      <alignment horizontal="center"/>
    </xf>
    <xf numFmtId="0" fontId="7" fillId="0" borderId="0" xfId="0" applyFont="1"/>
  </cellXfs>
  <cellStyles count="4">
    <cellStyle name="Normale" xfId="0" builtinId="0"/>
    <cellStyle name="Percentuale" xfId="1" builtinId="5"/>
    <cellStyle name="Valore non valido" xfId="3" builtinId="27"/>
    <cellStyle name="Valore valido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Foglio1!$K$11:$K$12</c:f>
              <c:strCache>
                <c:ptCount val="2"/>
                <c:pt idx="0">
                  <c:v>TRUE STATE</c:v>
                </c:pt>
                <c:pt idx="1">
                  <c:v>x_t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Foglio1!$K$13:$K$113</c:f>
              <c:numCache>
                <c:formatCode>General</c:formatCode>
                <c:ptCount val="101"/>
                <c:pt idx="0">
                  <c:v>1000</c:v>
                </c:pt>
                <c:pt idx="1">
                  <c:v>950.25</c:v>
                </c:pt>
                <c:pt idx="2">
                  <c:v>903.23749999999995</c:v>
                </c:pt>
                <c:pt idx="3">
                  <c:v>858.82562499999995</c:v>
                </c:pt>
                <c:pt idx="4">
                  <c:v>816.88434374999986</c:v>
                </c:pt>
                <c:pt idx="5">
                  <c:v>777.29012656249984</c:v>
                </c:pt>
                <c:pt idx="6">
                  <c:v>739.92562023437483</c:v>
                </c:pt>
                <c:pt idx="7">
                  <c:v>704.67933922265604</c:v>
                </c:pt>
                <c:pt idx="8">
                  <c:v>671.44537226152318</c:v>
                </c:pt>
                <c:pt idx="9">
                  <c:v>640.123103648447</c:v>
                </c:pt>
                <c:pt idx="10">
                  <c:v>610.61694846602461</c:v>
                </c:pt>
                <c:pt idx="11">
                  <c:v>582.83610104272339</c:v>
                </c:pt>
                <c:pt idx="12">
                  <c:v>556.69429599058719</c:v>
                </c:pt>
                <c:pt idx="13">
                  <c:v>532.10958119105783</c:v>
                </c:pt>
                <c:pt idx="14">
                  <c:v>509.00410213150491</c:v>
                </c:pt>
                <c:pt idx="15">
                  <c:v>487.30389702492965</c:v>
                </c:pt>
                <c:pt idx="16">
                  <c:v>466.93870217368317</c:v>
                </c:pt>
                <c:pt idx="17">
                  <c:v>447.84176706499898</c:v>
                </c:pt>
                <c:pt idx="18">
                  <c:v>429.94967871174902</c:v>
                </c:pt>
                <c:pt idx="19">
                  <c:v>413.20219477616155</c:v>
                </c:pt>
                <c:pt idx="20">
                  <c:v>397.54208503735344</c:v>
                </c:pt>
                <c:pt idx="21">
                  <c:v>382.91498078548574</c:v>
                </c:pt>
                <c:pt idx="22">
                  <c:v>369.26923174621146</c:v>
                </c:pt>
                <c:pt idx="23">
                  <c:v>356.55577015890088</c:v>
                </c:pt>
                <c:pt idx="24">
                  <c:v>344.72798165095583</c:v>
                </c:pt>
                <c:pt idx="25">
                  <c:v>333.74158256840803</c:v>
                </c:pt>
                <c:pt idx="26">
                  <c:v>323.55450343998763</c:v>
                </c:pt>
                <c:pt idx="27">
                  <c:v>314.12677826798824</c:v>
                </c:pt>
                <c:pt idx="28">
                  <c:v>305.42043935458884</c:v>
                </c:pt>
                <c:pt idx="29">
                  <c:v>297.3994173868594</c:v>
                </c:pt>
                <c:pt idx="30">
                  <c:v>290.02944651751642</c:v>
                </c:pt>
                <c:pt idx="31">
                  <c:v>283.27797419164057</c:v>
                </c:pt>
                <c:pt idx="32">
                  <c:v>277.11407548205852</c:v>
                </c:pt>
                <c:pt idx="33">
                  <c:v>271.50837170795558</c:v>
                </c:pt>
                <c:pt idx="34">
                  <c:v>266.43295312255776</c:v>
                </c:pt>
                <c:pt idx="35">
                  <c:v>261.86130546642983</c:v>
                </c:pt>
                <c:pt idx="36">
                  <c:v>257.76824019310834</c:v>
                </c:pt>
                <c:pt idx="37">
                  <c:v>254.1298281834529</c:v>
                </c:pt>
                <c:pt idx="38">
                  <c:v>250.92333677428024</c:v>
                </c:pt>
                <c:pt idx="39">
                  <c:v>248.12716993556623</c:v>
                </c:pt>
                <c:pt idx="40">
                  <c:v>245.7208114387879</c:v>
                </c:pt>
                <c:pt idx="41">
                  <c:v>243.68477086684851</c:v>
                </c:pt>
                <c:pt idx="42">
                  <c:v>242.00053232350606</c:v>
                </c:pt>
                <c:pt idx="43">
                  <c:v>240.65050570733075</c:v>
                </c:pt>
                <c:pt idx="44">
                  <c:v>239.61798042196421</c:v>
                </c:pt>
                <c:pt idx="45">
                  <c:v>238.88708140086598</c:v>
                </c:pt>
                <c:pt idx="46">
                  <c:v>238.44272733082266</c:v>
                </c:pt>
                <c:pt idx="47">
                  <c:v>238.27059096428152</c:v>
                </c:pt>
                <c:pt idx="48">
                  <c:v>238.35706141606744</c:v>
                </c:pt>
                <c:pt idx="49">
                  <c:v>238.68920834526406</c:v>
                </c:pt>
                <c:pt idx="50">
                  <c:v>239.25474792800085</c:v>
                </c:pt>
                <c:pt idx="51">
                  <c:v>240.04201053160079</c:v>
                </c:pt>
                <c:pt idx="52">
                  <c:v>241.03991000502074</c:v>
                </c:pt>
                <c:pt idx="53">
                  <c:v>242.23791450476969</c:v>
                </c:pt>
                <c:pt idx="54">
                  <c:v>243.62601877953119</c:v>
                </c:pt>
                <c:pt idx="55">
                  <c:v>245.19471784055463</c:v>
                </c:pt>
                <c:pt idx="56">
                  <c:v>246.93498194852688</c:v>
                </c:pt>
                <c:pt idx="57">
                  <c:v>248.83823285110051</c:v>
                </c:pt>
                <c:pt idx="58">
                  <c:v>250.89632120854549</c:v>
                </c:pt>
                <c:pt idx="59">
                  <c:v>253.10150514811821</c:v>
                </c:pt>
                <c:pt idx="60">
                  <c:v>255.4464298907123</c:v>
                </c:pt>
                <c:pt idx="61">
                  <c:v>257.92410839617668</c:v>
                </c:pt>
                <c:pt idx="62">
                  <c:v>260.52790297636784</c:v>
                </c:pt>
                <c:pt idx="63">
                  <c:v>263.25150782754946</c:v>
                </c:pt>
                <c:pt idx="64">
                  <c:v>266.08893243617194</c:v>
                </c:pt>
                <c:pt idx="65">
                  <c:v>269.03448581436334</c:v>
                </c:pt>
                <c:pt idx="66">
                  <c:v>272.08276152364516</c:v>
                </c:pt>
                <c:pt idx="67">
                  <c:v>275.22862344746289</c:v>
                </c:pt>
                <c:pt idx="68">
                  <c:v>278.46719227508976</c:v>
                </c:pt>
                <c:pt idx="69">
                  <c:v>281.79383266133527</c:v>
                </c:pt>
                <c:pt idx="70">
                  <c:v>285.20414102826851</c:v>
                </c:pt>
                <c:pt idx="71">
                  <c:v>288.69393397685508</c:v>
                </c:pt>
                <c:pt idx="72">
                  <c:v>292.25923727801234</c:v>
                </c:pt>
                <c:pt idx="73">
                  <c:v>295.8962754141117</c:v>
                </c:pt>
                <c:pt idx="74">
                  <c:v>299.60146164340608</c:v>
                </c:pt>
                <c:pt idx="75">
                  <c:v>303.37138856123579</c:v>
                </c:pt>
                <c:pt idx="76">
                  <c:v>307.20281913317399</c:v>
                </c:pt>
                <c:pt idx="77">
                  <c:v>311.09267817651528</c:v>
                </c:pt>
                <c:pt idx="78">
                  <c:v>315.03804426768949</c:v>
                </c:pt>
                <c:pt idx="79">
                  <c:v>319.036142054305</c:v>
                </c:pt>
                <c:pt idx="80">
                  <c:v>323.08433495158977</c:v>
                </c:pt>
                <c:pt idx="81">
                  <c:v>327.18011820401028</c:v>
                </c:pt>
                <c:pt idx="82">
                  <c:v>331.32111229380973</c:v>
                </c:pt>
                <c:pt idx="83">
                  <c:v>335.50505667911921</c:v>
                </c:pt>
                <c:pt idx="84">
                  <c:v>339.72980384516325</c:v>
                </c:pt>
                <c:pt idx="85">
                  <c:v>343.99331365290504</c:v>
                </c:pt>
                <c:pt idx="86">
                  <c:v>348.29364797025977</c:v>
                </c:pt>
                <c:pt idx="87">
                  <c:v>352.62896557174679</c:v>
                </c:pt>
                <c:pt idx="88">
                  <c:v>356.99751729315943</c:v>
                </c:pt>
                <c:pt idx="89">
                  <c:v>361.39764142850146</c:v>
                </c:pt>
                <c:pt idx="90">
                  <c:v>365.82775935707639</c:v>
                </c:pt>
                <c:pt idx="91">
                  <c:v>370.28637138922255</c:v>
                </c:pt>
                <c:pt idx="92">
                  <c:v>374.77205281976143</c:v>
                </c:pt>
                <c:pt idx="93">
                  <c:v>379.28345017877336</c:v>
                </c:pt>
                <c:pt idx="94">
                  <c:v>383.81927766983466</c:v>
                </c:pt>
                <c:pt idx="95">
                  <c:v>388.37831378634291</c:v>
                </c:pt>
                <c:pt idx="96">
                  <c:v>392.95939809702577</c:v>
                </c:pt>
                <c:pt idx="97">
                  <c:v>397.56142819217445</c:v>
                </c:pt>
                <c:pt idx="98">
                  <c:v>402.18335678256568</c:v>
                </c:pt>
                <c:pt idx="99">
                  <c:v>406.82418894343738</c:v>
                </c:pt>
                <c:pt idx="100">
                  <c:v>411.4829794962655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AB-46A4-9483-D1CFD5C5CEE8}"/>
            </c:ext>
          </c:extLst>
        </c:ser>
        <c:ser>
          <c:idx val="1"/>
          <c:order val="1"/>
          <c:tx>
            <c:strRef>
              <c:f>Foglio1!$O$11:$O$12</c:f>
              <c:strCache>
                <c:ptCount val="2"/>
                <c:pt idx="0">
                  <c:v>STATE PREDICTION UPDATE
(POSTERIOR)</c:v>
                </c:pt>
                <c:pt idx="1">
                  <c:v>x_^_t = x_^_t-1 + g_t*(z_t - c*x_^_t-1)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Foglio1!$O$13:$O$113</c:f>
              <c:numCache>
                <c:formatCode>General</c:formatCode>
                <c:ptCount val="101"/>
                <c:pt idx="0">
                  <c:v>997.64106486727314</c:v>
                </c:pt>
                <c:pt idx="1">
                  <c:v>948.06554779035912</c:v>
                </c:pt>
                <c:pt idx="2">
                  <c:v>901.17807933057645</c:v>
                </c:pt>
                <c:pt idx="3">
                  <c:v>856.81766822911686</c:v>
                </c:pt>
                <c:pt idx="4">
                  <c:v>814.95268731816623</c:v>
                </c:pt>
                <c:pt idx="5">
                  <c:v>775.4959654277402</c:v>
                </c:pt>
                <c:pt idx="6">
                  <c:v>738.20121358965832</c:v>
                </c:pt>
                <c:pt idx="7">
                  <c:v>703.05662886896391</c:v>
                </c:pt>
                <c:pt idx="8">
                  <c:v>669.90940827865643</c:v>
                </c:pt>
                <c:pt idx="9">
                  <c:v>638.64228310389547</c:v>
                </c:pt>
                <c:pt idx="10">
                  <c:v>609.20842714099274</c:v>
                </c:pt>
                <c:pt idx="11">
                  <c:v>581.50490684362092</c:v>
                </c:pt>
                <c:pt idx="12">
                  <c:v>555.38256163548908</c:v>
                </c:pt>
                <c:pt idx="13">
                  <c:v>530.89025775967389</c:v>
                </c:pt>
                <c:pt idx="14">
                  <c:v>507.8475712420846</c:v>
                </c:pt>
                <c:pt idx="15">
                  <c:v>486.19895286357382</c:v>
                </c:pt>
                <c:pt idx="16">
                  <c:v>465.91515124004405</c:v>
                </c:pt>
                <c:pt idx="17">
                  <c:v>446.85205589576384</c:v>
                </c:pt>
                <c:pt idx="18">
                  <c:v>429.02233111327422</c:v>
                </c:pt>
                <c:pt idx="19">
                  <c:v>412.31396626217094</c:v>
                </c:pt>
                <c:pt idx="20">
                  <c:v>396.69868861373681</c:v>
                </c:pt>
                <c:pt idx="21">
                  <c:v>382.11707008702501</c:v>
                </c:pt>
                <c:pt idx="22">
                  <c:v>368.50544376260154</c:v>
                </c:pt>
                <c:pt idx="23">
                  <c:v>355.83473181982299</c:v>
                </c:pt>
                <c:pt idx="24">
                  <c:v>344.04613427001613</c:v>
                </c:pt>
                <c:pt idx="25">
                  <c:v>333.08301938211753</c:v>
                </c:pt>
                <c:pt idx="26">
                  <c:v>322.93152249591594</c:v>
                </c:pt>
                <c:pt idx="27">
                  <c:v>313.53876052838638</c:v>
                </c:pt>
                <c:pt idx="28">
                  <c:v>304.85640120955378</c:v>
                </c:pt>
                <c:pt idx="29">
                  <c:v>296.86590528113857</c:v>
                </c:pt>
                <c:pt idx="30">
                  <c:v>289.52468921808014</c:v>
                </c:pt>
                <c:pt idx="31">
                  <c:v>282.80068806195021</c:v>
                </c:pt>
                <c:pt idx="32">
                  <c:v>276.65799900724443</c:v>
                </c:pt>
                <c:pt idx="33">
                  <c:v>271.07588284077968</c:v>
                </c:pt>
                <c:pt idx="34">
                  <c:v>266.0190335404825</c:v>
                </c:pt>
                <c:pt idx="35">
                  <c:v>261.46972467608282</c:v>
                </c:pt>
                <c:pt idx="36">
                  <c:v>257.3971076522472</c:v>
                </c:pt>
                <c:pt idx="37">
                  <c:v>253.77748166321888</c:v>
                </c:pt>
                <c:pt idx="38">
                  <c:v>250.58912348938958</c:v>
                </c:pt>
                <c:pt idx="39">
                  <c:v>247.80851440617448</c:v>
                </c:pt>
                <c:pt idx="40">
                  <c:v>245.41696392976866</c:v>
                </c:pt>
                <c:pt idx="41">
                  <c:v>243.39542623650169</c:v>
                </c:pt>
                <c:pt idx="42">
                  <c:v>241.72642812009235</c:v>
                </c:pt>
                <c:pt idx="43">
                  <c:v>240.39104752038008</c:v>
                </c:pt>
                <c:pt idx="44">
                  <c:v>239.37098125306034</c:v>
                </c:pt>
                <c:pt idx="45">
                  <c:v>238.6521223452491</c:v>
                </c:pt>
                <c:pt idx="46">
                  <c:v>238.219623583241</c:v>
                </c:pt>
                <c:pt idx="47">
                  <c:v>238.05904610651069</c:v>
                </c:pt>
                <c:pt idx="48">
                  <c:v>238.1556827683975</c:v>
                </c:pt>
                <c:pt idx="49">
                  <c:v>238.49806449293084</c:v>
                </c:pt>
                <c:pt idx="50">
                  <c:v>239.07311203406115</c:v>
                </c:pt>
                <c:pt idx="51">
                  <c:v>239.86993163022609</c:v>
                </c:pt>
                <c:pt idx="52">
                  <c:v>240.8760417174102</c:v>
                </c:pt>
                <c:pt idx="53">
                  <c:v>242.08224776591896</c:v>
                </c:pt>
                <c:pt idx="54">
                  <c:v>243.47825382969702</c:v>
                </c:pt>
                <c:pt idx="55">
                  <c:v>245.05434197771956</c:v>
                </c:pt>
                <c:pt idx="56">
                  <c:v>246.80148407227546</c:v>
                </c:pt>
                <c:pt idx="57">
                  <c:v>248.71146196295177</c:v>
                </c:pt>
                <c:pt idx="58">
                  <c:v>250.77598028384648</c:v>
                </c:pt>
                <c:pt idx="59">
                  <c:v>252.98700305936094</c:v>
                </c:pt>
                <c:pt idx="60">
                  <c:v>255.33772611574906</c:v>
                </c:pt>
                <c:pt idx="61">
                  <c:v>257.82099377946605</c:v>
                </c:pt>
                <c:pt idx="62">
                  <c:v>260.42989659483248</c:v>
                </c:pt>
                <c:pt idx="63">
                  <c:v>263.15828200957856</c:v>
                </c:pt>
                <c:pt idx="64">
                  <c:v>266.00036666537272</c:v>
                </c:pt>
                <c:pt idx="65">
                  <c:v>268.950397240808</c:v>
                </c:pt>
                <c:pt idx="66">
                  <c:v>272.00277006679829</c:v>
                </c:pt>
                <c:pt idx="67">
                  <c:v>275.15270860968974</c:v>
                </c:pt>
                <c:pt idx="68">
                  <c:v>278.39504575683628</c:v>
                </c:pt>
                <c:pt idx="69">
                  <c:v>281.72537565556962</c:v>
                </c:pt>
                <c:pt idx="70">
                  <c:v>285.13902911583273</c:v>
                </c:pt>
                <c:pt idx="71">
                  <c:v>288.63214395613147</c:v>
                </c:pt>
                <c:pt idx="72">
                  <c:v>292.20052229205584</c:v>
                </c:pt>
                <c:pt idx="73">
                  <c:v>295.84047871448155</c:v>
                </c:pt>
                <c:pt idx="74">
                  <c:v>299.54849378192023</c:v>
                </c:pt>
                <c:pt idx="75">
                  <c:v>303.32105489493813</c:v>
                </c:pt>
                <c:pt idx="76">
                  <c:v>307.15496194941034</c:v>
                </c:pt>
                <c:pt idx="77">
                  <c:v>311.04723607129171</c:v>
                </c:pt>
                <c:pt idx="78">
                  <c:v>314.99488046915388</c:v>
                </c:pt>
                <c:pt idx="79">
                  <c:v>318.99512744308748</c:v>
                </c:pt>
                <c:pt idx="80">
                  <c:v>323.04537350828446</c:v>
                </c:pt>
                <c:pt idx="81">
                  <c:v>327.14311184687938</c:v>
                </c:pt>
                <c:pt idx="82">
                  <c:v>331.28596589395221</c:v>
                </c:pt>
                <c:pt idx="83">
                  <c:v>335.47165640880036</c:v>
                </c:pt>
                <c:pt idx="84">
                  <c:v>339.69806690052593</c:v>
                </c:pt>
                <c:pt idx="85">
                  <c:v>343.96315535239501</c:v>
                </c:pt>
                <c:pt idx="86">
                  <c:v>348.26501592641904</c:v>
                </c:pt>
                <c:pt idx="87">
                  <c:v>352.60176540690742</c:v>
                </c:pt>
                <c:pt idx="88">
                  <c:v>356.97168764659909</c:v>
                </c:pt>
                <c:pt idx="89">
                  <c:v>361.37307993250664</c:v>
                </c:pt>
                <c:pt idx="90">
                  <c:v>365.80443269217614</c:v>
                </c:pt>
                <c:pt idx="91">
                  <c:v>370.26421079933942</c:v>
                </c:pt>
                <c:pt idx="92">
                  <c:v>374.75100282130182</c:v>
                </c:pt>
                <c:pt idx="93">
                  <c:v>379.26346057087403</c:v>
                </c:pt>
                <c:pt idx="94">
                  <c:v>383.80027486451053</c:v>
                </c:pt>
                <c:pt idx="95">
                  <c:v>388.36026525717955</c:v>
                </c:pt>
                <c:pt idx="96">
                  <c:v>392.94225157107127</c:v>
                </c:pt>
                <c:pt idx="97">
                  <c:v>397.54513677266715</c:v>
                </c:pt>
                <c:pt idx="98">
                  <c:v>402.16787958056995</c:v>
                </c:pt>
                <c:pt idx="99">
                  <c:v>406.80948860620737</c:v>
                </c:pt>
                <c:pt idx="100">
                  <c:v>411.46901359490039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AB-46A4-9483-D1CFD5C5CEE8}"/>
            </c:ext>
          </c:extLst>
        </c:ser>
        <c:ser>
          <c:idx val="2"/>
          <c:order val="2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997.64106486727314</c:v>
                </c:pt>
                <c:pt idx="1">
                  <c:v>973.12312848825093</c:v>
                </c:pt>
                <c:pt idx="2">
                  <c:v>935.31816744528942</c:v>
                </c:pt>
                <c:pt idx="3">
                  <c:v>864.72701329142865</c:v>
                </c:pt>
                <c:pt idx="4">
                  <c:v>808.74906596569451</c:v>
                </c:pt>
                <c:pt idx="5">
                  <c:v>796.29835906866015</c:v>
                </c:pt>
                <c:pt idx="6">
                  <c:v>745.32789972453861</c:v>
                </c:pt>
                <c:pt idx="7">
                  <c:v>723.25207018650417</c:v>
                </c:pt>
                <c:pt idx="8">
                  <c:v>696.267075137348</c:v>
                </c:pt>
                <c:pt idx="9">
                  <c:v>644.58056896534345</c:v>
                </c:pt>
                <c:pt idx="10">
                  <c:v>613.51573848311205</c:v>
                </c:pt>
                <c:pt idx="11">
                  <c:v>594.57102901973644</c:v>
                </c:pt>
                <c:pt idx="12">
                  <c:v>504.61358486141347</c:v>
                </c:pt>
                <c:pt idx="13">
                  <c:v>518.16598176744594</c:v>
                </c:pt>
                <c:pt idx="14">
                  <c:v>497.52536090619412</c:v>
                </c:pt>
                <c:pt idx="15">
                  <c:v>463.70496971531912</c:v>
                </c:pt>
                <c:pt idx="16">
                  <c:v>496.22688610617365</c:v>
                </c:pt>
                <c:pt idx="17">
                  <c:v>439.0901722858469</c:v>
                </c:pt>
                <c:pt idx="18">
                  <c:v>453.50011184349046</c:v>
                </c:pt>
                <c:pt idx="19">
                  <c:v>417.71906187175256</c:v>
                </c:pt>
                <c:pt idx="20">
                  <c:v>403.69760109317247</c:v>
                </c:pt>
                <c:pt idx="21">
                  <c:v>400.92025073924697</c:v>
                </c:pt>
                <c:pt idx="22">
                  <c:v>366.23806881776386</c:v>
                </c:pt>
                <c:pt idx="23">
                  <c:v>372.75713582977261</c:v>
                </c:pt>
                <c:pt idx="24">
                  <c:v>376.58651884576926</c:v>
                </c:pt>
                <c:pt idx="25">
                  <c:v>311.14954400648037</c:v>
                </c:pt>
                <c:pt idx="26">
                  <c:v>315.13152437798129</c:v>
                </c:pt>
                <c:pt idx="27">
                  <c:v>329.67178565715989</c:v>
                </c:pt>
                <c:pt idx="28">
                  <c:v>283.49951994114213</c:v>
                </c:pt>
                <c:pt idx="29">
                  <c:v>292.59672790929807</c:v>
                </c:pt>
                <c:pt idx="30">
                  <c:v>303.08343449798218</c:v>
                </c:pt>
                <c:pt idx="31">
                  <c:v>318.5585016914211</c:v>
                </c:pt>
                <c:pt idx="32">
                  <c:v>285.99973482028719</c:v>
                </c:pt>
                <c:pt idx="33">
                  <c:v>290.16688825961489</c:v>
                </c:pt>
                <c:pt idx="34">
                  <c:v>246.13061653584288</c:v>
                </c:pt>
                <c:pt idx="35">
                  <c:v>264.35750510563776</c:v>
                </c:pt>
                <c:pt idx="36">
                  <c:v>274.40329687372736</c:v>
                </c:pt>
                <c:pt idx="37">
                  <c:v>275.7628156029931</c:v>
                </c:pt>
                <c:pt idx="38">
                  <c:v>283.90903953215098</c:v>
                </c:pt>
                <c:pt idx="39">
                  <c:v>257.68134594304746</c:v>
                </c:pt>
                <c:pt idx="40">
                  <c:v>228.56798675018661</c:v>
                </c:pt>
                <c:pt idx="41">
                  <c:v>207.15604512684638</c:v>
                </c:pt>
                <c:pt idx="42">
                  <c:v>226.57116411473174</c:v>
                </c:pt>
                <c:pt idx="43">
                  <c:v>255.43588651271722</c:v>
                </c:pt>
                <c:pt idx="44">
                  <c:v>236.44673991175293</c:v>
                </c:pt>
                <c:pt idx="45">
                  <c:v>223.04024661215482</c:v>
                </c:pt>
                <c:pt idx="46">
                  <c:v>226.59791496536423</c:v>
                </c:pt>
                <c:pt idx="47">
                  <c:v>245.87511843524808</c:v>
                </c:pt>
                <c:pt idx="48">
                  <c:v>223.76428620231781</c:v>
                </c:pt>
                <c:pt idx="49">
                  <c:v>233.46259997241373</c:v>
                </c:pt>
                <c:pt idx="50">
                  <c:v>230.4462837275758</c:v>
                </c:pt>
                <c:pt idx="51">
                  <c:v>266.36257109379812</c:v>
                </c:pt>
                <c:pt idx="52">
                  <c:v>236.13705151308568</c:v>
                </c:pt>
                <c:pt idx="53">
                  <c:v>237.84145932697814</c:v>
                </c:pt>
                <c:pt idx="54">
                  <c:v>251.07720938084222</c:v>
                </c:pt>
                <c:pt idx="55">
                  <c:v>253.14797264616152</c:v>
                </c:pt>
                <c:pt idx="56">
                  <c:v>237.71597157258896</c:v>
                </c:pt>
                <c:pt idx="57">
                  <c:v>246.3648046030556</c:v>
                </c:pt>
                <c:pt idx="58">
                  <c:v>262.33907055590277</c:v>
                </c:pt>
                <c:pt idx="59">
                  <c:v>234.84718236740778</c:v>
                </c:pt>
                <c:pt idx="60">
                  <c:v>250.04047283234738</c:v>
                </c:pt>
                <c:pt idx="61">
                  <c:v>284.39744592005763</c:v>
                </c:pt>
                <c:pt idx="62">
                  <c:v>277.41538337906167</c:v>
                </c:pt>
                <c:pt idx="63">
                  <c:v>250.33471171116238</c:v>
                </c:pt>
                <c:pt idx="64">
                  <c:v>252.1485554348865</c:v>
                </c:pt>
                <c:pt idx="65">
                  <c:v>269.76446407525043</c:v>
                </c:pt>
                <c:pt idx="66">
                  <c:v>235.43205850816747</c:v>
                </c:pt>
                <c:pt idx="67">
                  <c:v>266.43198369583996</c:v>
                </c:pt>
                <c:pt idx="68">
                  <c:v>257.47299557725165</c:v>
                </c:pt>
                <c:pt idx="69">
                  <c:v>298.69666390911135</c:v>
                </c:pt>
                <c:pt idx="70">
                  <c:v>262.12508413228551</c:v>
                </c:pt>
                <c:pt idx="71">
                  <c:v>303.02548824788977</c:v>
                </c:pt>
                <c:pt idx="72">
                  <c:v>298.01419583640268</c:v>
                </c:pt>
                <c:pt idx="73">
                  <c:v>289.47101720651079</c:v>
                </c:pt>
                <c:pt idx="74">
                  <c:v>323.75146518178616</c:v>
                </c:pt>
                <c:pt idx="75">
                  <c:v>316.33141439842507</c:v>
                </c:pt>
                <c:pt idx="76">
                  <c:v>281.73839674838115</c:v>
                </c:pt>
                <c:pt idx="77">
                  <c:v>308.2457500778853</c:v>
                </c:pt>
                <c:pt idx="78">
                  <c:v>319.45340564832287</c:v>
                </c:pt>
                <c:pt idx="79">
                  <c:v>311.7731834051624</c:v>
                </c:pt>
                <c:pt idx="80">
                  <c:v>319.01771180939198</c:v>
                </c:pt>
                <c:pt idx="81">
                  <c:v>334.30077536507838</c:v>
                </c:pt>
                <c:pt idx="82">
                  <c:v>356.17594265840279</c:v>
                </c:pt>
                <c:pt idx="83">
                  <c:v>339.34674700634594</c:v>
                </c:pt>
                <c:pt idx="84">
                  <c:v>328.99352286363893</c:v>
                </c:pt>
                <c:pt idx="85">
                  <c:v>312.60311363593087</c:v>
                </c:pt>
                <c:pt idx="86">
                  <c:v>365.03252516393906</c:v>
                </c:pt>
                <c:pt idx="87">
                  <c:v>371.08417774158522</c:v>
                </c:pt>
                <c:pt idx="88">
                  <c:v>411.44633949949525</c:v>
                </c:pt>
                <c:pt idx="89">
                  <c:v>332.57463457489831</c:v>
                </c:pt>
                <c:pt idx="90">
                  <c:v>363.12910823365053</c:v>
                </c:pt>
                <c:pt idx="91">
                  <c:v>366.27759167040909</c:v>
                </c:pt>
                <c:pt idx="92">
                  <c:v>383.42175345660968</c:v>
                </c:pt>
                <c:pt idx="93">
                  <c:v>432.30239189734868</c:v>
                </c:pt>
                <c:pt idx="94">
                  <c:v>361.45593041946341</c:v>
                </c:pt>
                <c:pt idx="95">
                  <c:v>393.09809941571189</c:v>
                </c:pt>
                <c:pt idx="96">
                  <c:v>394.72521301379527</c:v>
                </c:pt>
                <c:pt idx="97">
                  <c:v>380.8008823711977</c:v>
                </c:pt>
                <c:pt idx="98">
                  <c:v>381.25702431565975</c:v>
                </c:pt>
                <c:pt idx="99">
                  <c:v>415.74248105269066</c:v>
                </c:pt>
                <c:pt idx="100">
                  <c:v>414.24217911880328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AB-46A4-9483-D1CFD5C5C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972128"/>
        <c:axId val="411972784"/>
      </c:scatterChart>
      <c:valAx>
        <c:axId val="41197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972784"/>
        <c:crosses val="autoZero"/>
        <c:crossBetween val="midCat"/>
      </c:valAx>
      <c:valAx>
        <c:axId val="41197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11972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Foglio1!$F$11:$F$12</c:f>
              <c:strCache>
                <c:ptCount val="2"/>
                <c:pt idx="0">
                  <c:v>OBSERVATIONS</c:v>
                </c:pt>
                <c:pt idx="1">
                  <c:v>z_t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Foglio1!$F$13:$F$113</c:f>
              <c:numCache>
                <c:formatCode>General</c:formatCode>
                <c:ptCount val="101"/>
                <c:pt idx="0">
                  <c:v>997.64106486727314</c:v>
                </c:pt>
                <c:pt idx="1">
                  <c:v>973.12312848825093</c:v>
                </c:pt>
                <c:pt idx="2">
                  <c:v>935.31816744528942</c:v>
                </c:pt>
                <c:pt idx="3">
                  <c:v>864.72701329142865</c:v>
                </c:pt>
                <c:pt idx="4">
                  <c:v>808.74906596569451</c:v>
                </c:pt>
                <c:pt idx="5">
                  <c:v>796.29835906866015</c:v>
                </c:pt>
                <c:pt idx="6">
                  <c:v>745.32789972453861</c:v>
                </c:pt>
                <c:pt idx="7">
                  <c:v>723.25207018650417</c:v>
                </c:pt>
                <c:pt idx="8">
                  <c:v>696.267075137348</c:v>
                </c:pt>
                <c:pt idx="9">
                  <c:v>644.58056896534345</c:v>
                </c:pt>
                <c:pt idx="10">
                  <c:v>613.51573848311205</c:v>
                </c:pt>
                <c:pt idx="11">
                  <c:v>594.57102901973644</c:v>
                </c:pt>
                <c:pt idx="12">
                  <c:v>504.61358486141347</c:v>
                </c:pt>
                <c:pt idx="13">
                  <c:v>518.16598176744594</c:v>
                </c:pt>
                <c:pt idx="14">
                  <c:v>497.52536090619412</c:v>
                </c:pt>
                <c:pt idx="15">
                  <c:v>463.70496971531912</c:v>
                </c:pt>
                <c:pt idx="16">
                  <c:v>496.22688610617365</c:v>
                </c:pt>
                <c:pt idx="17">
                  <c:v>439.0901722858469</c:v>
                </c:pt>
                <c:pt idx="18">
                  <c:v>453.50011184349046</c:v>
                </c:pt>
                <c:pt idx="19">
                  <c:v>417.71906187175256</c:v>
                </c:pt>
                <c:pt idx="20">
                  <c:v>403.69760109317247</c:v>
                </c:pt>
                <c:pt idx="21">
                  <c:v>400.92025073924697</c:v>
                </c:pt>
                <c:pt idx="22">
                  <c:v>366.23806881776386</c:v>
                </c:pt>
                <c:pt idx="23">
                  <c:v>372.75713582977261</c:v>
                </c:pt>
                <c:pt idx="24">
                  <c:v>376.58651884576926</c:v>
                </c:pt>
                <c:pt idx="25">
                  <c:v>311.14954400648037</c:v>
                </c:pt>
                <c:pt idx="26">
                  <c:v>315.13152437798129</c:v>
                </c:pt>
                <c:pt idx="27">
                  <c:v>329.67178565715989</c:v>
                </c:pt>
                <c:pt idx="28">
                  <c:v>283.49951994114213</c:v>
                </c:pt>
                <c:pt idx="29">
                  <c:v>292.59672790929807</c:v>
                </c:pt>
                <c:pt idx="30">
                  <c:v>303.08343449798218</c:v>
                </c:pt>
                <c:pt idx="31">
                  <c:v>318.5585016914211</c:v>
                </c:pt>
                <c:pt idx="32">
                  <c:v>285.99973482028719</c:v>
                </c:pt>
                <c:pt idx="33">
                  <c:v>290.16688825961489</c:v>
                </c:pt>
                <c:pt idx="34">
                  <c:v>246.13061653584288</c:v>
                </c:pt>
                <c:pt idx="35">
                  <c:v>264.35750510563776</c:v>
                </c:pt>
                <c:pt idx="36">
                  <c:v>274.40329687372736</c:v>
                </c:pt>
                <c:pt idx="37">
                  <c:v>275.7628156029931</c:v>
                </c:pt>
                <c:pt idx="38">
                  <c:v>283.90903953215098</c:v>
                </c:pt>
                <c:pt idx="39">
                  <c:v>257.68134594304746</c:v>
                </c:pt>
                <c:pt idx="40">
                  <c:v>228.56798675018661</c:v>
                </c:pt>
                <c:pt idx="41">
                  <c:v>207.15604512684638</c:v>
                </c:pt>
                <c:pt idx="42">
                  <c:v>226.57116411473174</c:v>
                </c:pt>
                <c:pt idx="43">
                  <c:v>255.43588651271722</c:v>
                </c:pt>
                <c:pt idx="44">
                  <c:v>236.44673991175293</c:v>
                </c:pt>
                <c:pt idx="45">
                  <c:v>223.04024661215482</c:v>
                </c:pt>
                <c:pt idx="46">
                  <c:v>226.59791496536423</c:v>
                </c:pt>
                <c:pt idx="47">
                  <c:v>245.87511843524808</c:v>
                </c:pt>
                <c:pt idx="48">
                  <c:v>223.76428620231781</c:v>
                </c:pt>
                <c:pt idx="49">
                  <c:v>233.46259997241373</c:v>
                </c:pt>
                <c:pt idx="50">
                  <c:v>230.4462837275758</c:v>
                </c:pt>
                <c:pt idx="51">
                  <c:v>266.36257109379812</c:v>
                </c:pt>
                <c:pt idx="52">
                  <c:v>236.13705151308568</c:v>
                </c:pt>
                <c:pt idx="53">
                  <c:v>237.84145932697814</c:v>
                </c:pt>
                <c:pt idx="54">
                  <c:v>251.07720938084222</c:v>
                </c:pt>
                <c:pt idx="55">
                  <c:v>253.14797264616152</c:v>
                </c:pt>
                <c:pt idx="56">
                  <c:v>237.71597157258896</c:v>
                </c:pt>
                <c:pt idx="57">
                  <c:v>246.3648046030556</c:v>
                </c:pt>
                <c:pt idx="58">
                  <c:v>262.33907055590277</c:v>
                </c:pt>
                <c:pt idx="59">
                  <c:v>234.84718236740778</c:v>
                </c:pt>
                <c:pt idx="60">
                  <c:v>250.04047283234738</c:v>
                </c:pt>
                <c:pt idx="61">
                  <c:v>284.39744592005763</c:v>
                </c:pt>
                <c:pt idx="62">
                  <c:v>277.41538337906167</c:v>
                </c:pt>
                <c:pt idx="63">
                  <c:v>250.33471171116238</c:v>
                </c:pt>
                <c:pt idx="64">
                  <c:v>252.1485554348865</c:v>
                </c:pt>
                <c:pt idx="65">
                  <c:v>269.76446407525043</c:v>
                </c:pt>
                <c:pt idx="66">
                  <c:v>235.43205850816747</c:v>
                </c:pt>
                <c:pt idx="67">
                  <c:v>266.43198369583996</c:v>
                </c:pt>
                <c:pt idx="68">
                  <c:v>257.47299557725165</c:v>
                </c:pt>
                <c:pt idx="69">
                  <c:v>298.69666390911135</c:v>
                </c:pt>
                <c:pt idx="70">
                  <c:v>262.12508413228551</c:v>
                </c:pt>
                <c:pt idx="71">
                  <c:v>303.02548824788977</c:v>
                </c:pt>
                <c:pt idx="72">
                  <c:v>298.01419583640268</c:v>
                </c:pt>
                <c:pt idx="73">
                  <c:v>289.47101720651079</c:v>
                </c:pt>
                <c:pt idx="74">
                  <c:v>323.75146518178616</c:v>
                </c:pt>
                <c:pt idx="75">
                  <c:v>316.33141439842507</c:v>
                </c:pt>
                <c:pt idx="76">
                  <c:v>281.73839674838115</c:v>
                </c:pt>
                <c:pt idx="77">
                  <c:v>308.2457500778853</c:v>
                </c:pt>
                <c:pt idx="78">
                  <c:v>319.45340564832287</c:v>
                </c:pt>
                <c:pt idx="79">
                  <c:v>311.7731834051624</c:v>
                </c:pt>
                <c:pt idx="80">
                  <c:v>319.01771180939198</c:v>
                </c:pt>
                <c:pt idx="81">
                  <c:v>334.30077536507838</c:v>
                </c:pt>
                <c:pt idx="82">
                  <c:v>356.17594265840279</c:v>
                </c:pt>
                <c:pt idx="83">
                  <c:v>339.34674700634594</c:v>
                </c:pt>
                <c:pt idx="84">
                  <c:v>328.99352286363893</c:v>
                </c:pt>
                <c:pt idx="85">
                  <c:v>312.60311363593087</c:v>
                </c:pt>
                <c:pt idx="86">
                  <c:v>365.03252516393906</c:v>
                </c:pt>
                <c:pt idx="87">
                  <c:v>371.08417774158522</c:v>
                </c:pt>
                <c:pt idx="88">
                  <c:v>411.44633949949525</c:v>
                </c:pt>
                <c:pt idx="89">
                  <c:v>332.57463457489831</c:v>
                </c:pt>
                <c:pt idx="90">
                  <c:v>363.12910823365053</c:v>
                </c:pt>
                <c:pt idx="91">
                  <c:v>366.27759167040909</c:v>
                </c:pt>
                <c:pt idx="92">
                  <c:v>383.42175345660968</c:v>
                </c:pt>
                <c:pt idx="93">
                  <c:v>432.30239189734868</c:v>
                </c:pt>
                <c:pt idx="94">
                  <c:v>361.45593041946341</c:v>
                </c:pt>
                <c:pt idx="95">
                  <c:v>393.09809941571189</c:v>
                </c:pt>
                <c:pt idx="96">
                  <c:v>394.72521301379527</c:v>
                </c:pt>
                <c:pt idx="97">
                  <c:v>380.8008823711977</c:v>
                </c:pt>
                <c:pt idx="98">
                  <c:v>381.25702431565975</c:v>
                </c:pt>
                <c:pt idx="99">
                  <c:v>415.74248105269066</c:v>
                </c:pt>
                <c:pt idx="100">
                  <c:v>414.24217911880328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05-482E-AB8D-3AA4D6A3EDCB}"/>
            </c:ext>
          </c:extLst>
        </c:ser>
        <c:ser>
          <c:idx val="1"/>
          <c:order val="1"/>
          <c:tx>
            <c:strRef>
              <c:f>Foglio1!$J$11:$J$12</c:f>
              <c:strCache>
                <c:ptCount val="2"/>
                <c:pt idx="0">
                  <c:v>ACTUAL VALUE
 + CONTROL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Foglio1!$J$13:$J$113</c:f>
              <c:numCache>
                <c:formatCode>General</c:formatCode>
                <c:ptCount val="101"/>
                <c:pt idx="0">
                  <c:v>1000</c:v>
                </c:pt>
                <c:pt idx="1">
                  <c:v>950.25</c:v>
                </c:pt>
                <c:pt idx="2">
                  <c:v>903</c:v>
                </c:pt>
                <c:pt idx="3">
                  <c:v>858.125</c:v>
                </c:pt>
                <c:pt idx="4">
                  <c:v>815.50624999999991</c:v>
                </c:pt>
                <c:pt idx="5">
                  <c:v>775.03093749999982</c:v>
                </c:pt>
                <c:pt idx="6">
                  <c:v>736.59189062499979</c:v>
                </c:pt>
                <c:pt idx="7">
                  <c:v>700.08729609374973</c:v>
                </c:pt>
                <c:pt idx="8">
                  <c:v>665.42043128906221</c:v>
                </c:pt>
                <c:pt idx="9">
                  <c:v>632.49940972460911</c:v>
                </c:pt>
                <c:pt idx="10">
                  <c:v>601.23693923837868</c:v>
                </c:pt>
                <c:pt idx="11">
                  <c:v>571.55009227645974</c:v>
                </c:pt>
                <c:pt idx="12">
                  <c:v>543.36008766263672</c:v>
                </c:pt>
                <c:pt idx="13">
                  <c:v>516.59208327950489</c:v>
                </c:pt>
                <c:pt idx="14">
                  <c:v>491.1749791155296</c:v>
                </c:pt>
                <c:pt idx="15">
                  <c:v>467.04123015975307</c:v>
                </c:pt>
                <c:pt idx="16">
                  <c:v>444.12666865176539</c:v>
                </c:pt>
                <c:pt idx="17">
                  <c:v>422.37033521917709</c:v>
                </c:pt>
                <c:pt idx="18">
                  <c:v>401.7143184582182</c:v>
                </c:pt>
                <c:pt idx="19">
                  <c:v>382.10360253530729</c:v>
                </c:pt>
                <c:pt idx="20">
                  <c:v>363.48592240854191</c:v>
                </c:pt>
                <c:pt idx="21">
                  <c:v>345.81162628811478</c:v>
                </c:pt>
                <c:pt idx="22">
                  <c:v>329.03354497370901</c:v>
                </c:pt>
                <c:pt idx="23">
                  <c:v>313.10686772502356</c:v>
                </c:pt>
                <c:pt idx="24">
                  <c:v>297.98902433877237</c:v>
                </c:pt>
                <c:pt idx="25">
                  <c:v>283.63957312183373</c:v>
                </c:pt>
                <c:pt idx="26">
                  <c:v>270.02009446574203</c:v>
                </c:pt>
                <c:pt idx="27">
                  <c:v>257.09408974245491</c:v>
                </c:pt>
                <c:pt idx="28">
                  <c:v>244.82688525533214</c:v>
                </c:pt>
                <c:pt idx="29">
                  <c:v>233.18554099256554</c:v>
                </c:pt>
                <c:pt idx="30">
                  <c:v>222.13876394293726</c:v>
                </c:pt>
                <c:pt idx="31">
                  <c:v>211.6568257457904</c:v>
                </c:pt>
                <c:pt idx="32">
                  <c:v>201.71148445850088</c:v>
                </c:pt>
                <c:pt idx="33">
                  <c:v>192.27591023557582</c:v>
                </c:pt>
                <c:pt idx="34">
                  <c:v>183.32461472379703</c:v>
                </c:pt>
                <c:pt idx="35">
                  <c:v>174.83338398760716</c:v>
                </c:pt>
                <c:pt idx="36">
                  <c:v>166.7792147882268</c:v>
                </c:pt>
                <c:pt idx="37">
                  <c:v>159.14025404881545</c:v>
                </c:pt>
                <c:pt idx="38">
                  <c:v>151.89574134637468</c:v>
                </c:pt>
                <c:pt idx="39">
                  <c:v>145.02595427905592</c:v>
                </c:pt>
                <c:pt idx="40">
                  <c:v>138.51215656510311</c:v>
                </c:pt>
                <c:pt idx="41">
                  <c:v>132.33654873684796</c:v>
                </c:pt>
                <c:pt idx="42">
                  <c:v>126.48222130000555</c:v>
                </c:pt>
                <c:pt idx="43">
                  <c:v>120.93311023500526</c:v>
                </c:pt>
                <c:pt idx="44">
                  <c:v>115.67395472325499</c:v>
                </c:pt>
                <c:pt idx="45">
                  <c:v>110.69025698709224</c:v>
                </c:pt>
                <c:pt idx="46">
                  <c:v>105.96824413773763</c:v>
                </c:pt>
                <c:pt idx="47">
                  <c:v>101.49483193085074</c:v>
                </c:pt>
                <c:pt idx="48">
                  <c:v>97.25759033430819</c:v>
                </c:pt>
                <c:pt idx="49">
                  <c:v>93.244710817592775</c:v>
                </c:pt>
                <c:pt idx="50">
                  <c:v>89.444975276713137</c:v>
                </c:pt>
                <c:pt idx="51">
                  <c:v>85.847726512877472</c:v>
                </c:pt>
                <c:pt idx="52">
                  <c:v>82.4428401872336</c:v>
                </c:pt>
                <c:pt idx="53">
                  <c:v>79.22069817787191</c:v>
                </c:pt>
                <c:pt idx="54">
                  <c:v>76.172163268978309</c:v>
                </c:pt>
                <c:pt idx="55">
                  <c:v>73.288555105529383</c:v>
                </c:pt>
                <c:pt idx="56">
                  <c:v>70.56162735025292</c:v>
                </c:pt>
                <c:pt idx="57">
                  <c:v>67.983545982740281</c:v>
                </c:pt>
                <c:pt idx="58">
                  <c:v>65.546868683603265</c:v>
                </c:pt>
                <c:pt idx="59">
                  <c:v>63.244525249423091</c:v>
                </c:pt>
                <c:pt idx="60">
                  <c:v>61.069798986951938</c:v>
                </c:pt>
                <c:pt idx="61">
                  <c:v>59.016309037604337</c:v>
                </c:pt>
                <c:pt idx="62">
                  <c:v>57.077993585724116</c:v>
                </c:pt>
                <c:pt idx="63">
                  <c:v>55.249093906437906</c:v>
                </c:pt>
                <c:pt idx="64">
                  <c:v>53.524139211116008</c:v>
                </c:pt>
                <c:pt idx="65">
                  <c:v>51.897932250560203</c:v>
                </c:pt>
                <c:pt idx="66">
                  <c:v>50.365535638032192</c:v>
                </c:pt>
                <c:pt idx="67">
                  <c:v>48.922258856130583</c:v>
                </c:pt>
                <c:pt idx="68">
                  <c:v>47.563645913324052</c:v>
                </c:pt>
                <c:pt idx="69">
                  <c:v>46.285463617657847</c:v>
                </c:pt>
                <c:pt idx="70">
                  <c:v>45.083690436774958</c:v>
                </c:pt>
                <c:pt idx="71">
                  <c:v>43.954505914936206</c:v>
                </c:pt>
                <c:pt idx="72">
                  <c:v>42.894280619189395</c:v>
                </c:pt>
                <c:pt idx="73">
                  <c:v>41.899566588229924</c:v>
                </c:pt>
                <c:pt idx="74">
                  <c:v>40.967088258818421</c:v>
                </c:pt>
                <c:pt idx="75">
                  <c:v>40.093733845877502</c:v>
                </c:pt>
                <c:pt idx="76">
                  <c:v>39.276547153583621</c:v>
                </c:pt>
                <c:pt idx="77">
                  <c:v>38.512719795904445</c:v>
                </c:pt>
                <c:pt idx="78">
                  <c:v>37.799583806109219</c:v>
                </c:pt>
                <c:pt idx="79">
                  <c:v>37.134604615803752</c:v>
                </c:pt>
                <c:pt idx="80">
                  <c:v>36.515374385013573</c:v>
                </c:pt>
                <c:pt idx="81">
                  <c:v>35.93960566576289</c:v>
                </c:pt>
                <c:pt idx="82">
                  <c:v>35.40512538247475</c:v>
                </c:pt>
                <c:pt idx="83">
                  <c:v>34.909869113351007</c:v>
                </c:pt>
                <c:pt idx="84">
                  <c:v>34.451875657683459</c:v>
                </c:pt>
                <c:pt idx="85">
                  <c:v>34.029281874799281</c:v>
                </c:pt>
                <c:pt idx="86">
                  <c:v>33.640317781059316</c:v>
                </c:pt>
                <c:pt idx="87">
                  <c:v>33.283301892006357</c:v>
                </c:pt>
                <c:pt idx="88">
                  <c:v>32.956636797406034</c:v>
                </c:pt>
                <c:pt idx="89">
                  <c:v>32.658804957535729</c:v>
                </c:pt>
                <c:pt idx="90">
                  <c:v>32.388364709658944</c:v>
                </c:pt>
                <c:pt idx="91">
                  <c:v>32.143946474175998</c:v>
                </c:pt>
                <c:pt idx="92">
                  <c:v>31.924249150467197</c:v>
                </c:pt>
                <c:pt idx="93">
                  <c:v>31.728036692943835</c:v>
                </c:pt>
                <c:pt idx="94">
                  <c:v>31.554134858296642</c:v>
                </c:pt>
                <c:pt idx="95">
                  <c:v>31.401428115381812</c:v>
                </c:pt>
                <c:pt idx="96">
                  <c:v>31.268856709612724</c:v>
                </c:pt>
                <c:pt idx="97">
                  <c:v>31.155413874132087</c:v>
                </c:pt>
                <c:pt idx="98">
                  <c:v>31.060143180425477</c:v>
                </c:pt>
                <c:pt idx="99">
                  <c:v>30.982136021404205</c:v>
                </c:pt>
                <c:pt idx="100">
                  <c:v>30.920529220333993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8-456C-92A2-D52E41694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15280"/>
        <c:axId val="632017248"/>
      </c:scatterChart>
      <c:valAx>
        <c:axId val="632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017248"/>
        <c:crosses val="autoZero"/>
        <c:crossBetween val="midCat"/>
      </c:valAx>
      <c:valAx>
        <c:axId val="632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0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Foglio1!$I$11:$I$12</c:f>
              <c:strCache>
                <c:ptCount val="2"/>
                <c:pt idx="0">
                  <c:v>CONTROL</c:v>
                </c:pt>
                <c:pt idx="1">
                  <c:v>u_t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Foglio1!$I$13:$I$113</c:f>
              <c:numCache>
                <c:formatCode>General</c:formatCode>
                <c:ptCount val="10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1.5000000000000002</c:v>
                </c:pt>
                <c:pt idx="4">
                  <c:v>2</c:v>
                </c:pt>
                <c:pt idx="5">
                  <c:v>2.5</c:v>
                </c:pt>
                <c:pt idx="6">
                  <c:v>3.0000000000000004</c:v>
                </c:pt>
                <c:pt idx="7">
                  <c:v>3.5000000000000004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6.0000000000000009</c:v>
                </c:pt>
                <c:pt idx="13">
                  <c:v>6.5</c:v>
                </c:pt>
                <c:pt idx="14">
                  <c:v>7.0000000000000009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11.500000000000002</c:v>
                </c:pt>
                <c:pt idx="24">
                  <c:v>12.000000000000002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14.000000000000002</c:v>
                </c:pt>
                <c:pt idx="29">
                  <c:v>14.500000000000002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20.500000000000004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23.000000000000004</c:v>
                </c:pt>
                <c:pt idx="47">
                  <c:v>23.5</c:v>
                </c:pt>
                <c:pt idx="48">
                  <c:v>24.000000000000004</c:v>
                </c:pt>
                <c:pt idx="49">
                  <c:v>24.5</c:v>
                </c:pt>
                <c:pt idx="50">
                  <c:v>25</c:v>
                </c:pt>
                <c:pt idx="51">
                  <c:v>25.500000000000004</c:v>
                </c:pt>
                <c:pt idx="52">
                  <c:v>26</c:v>
                </c:pt>
                <c:pt idx="53">
                  <c:v>26.500000000000004</c:v>
                </c:pt>
                <c:pt idx="54">
                  <c:v>27</c:v>
                </c:pt>
                <c:pt idx="55">
                  <c:v>27.5</c:v>
                </c:pt>
                <c:pt idx="56">
                  <c:v>28.000000000000004</c:v>
                </c:pt>
                <c:pt idx="57">
                  <c:v>28.5</c:v>
                </c:pt>
                <c:pt idx="58">
                  <c:v>29.000000000000004</c:v>
                </c:pt>
                <c:pt idx="59">
                  <c:v>29.5</c:v>
                </c:pt>
                <c:pt idx="60">
                  <c:v>30</c:v>
                </c:pt>
                <c:pt idx="61">
                  <c:v>30.500000000000004</c:v>
                </c:pt>
                <c:pt idx="62">
                  <c:v>31</c:v>
                </c:pt>
                <c:pt idx="63">
                  <c:v>31.500000000000004</c:v>
                </c:pt>
                <c:pt idx="64">
                  <c:v>32</c:v>
                </c:pt>
                <c:pt idx="65">
                  <c:v>32.5</c:v>
                </c:pt>
                <c:pt idx="66">
                  <c:v>33</c:v>
                </c:pt>
                <c:pt idx="67">
                  <c:v>33.5</c:v>
                </c:pt>
                <c:pt idx="68">
                  <c:v>34</c:v>
                </c:pt>
                <c:pt idx="69">
                  <c:v>34.5</c:v>
                </c:pt>
                <c:pt idx="70">
                  <c:v>35</c:v>
                </c:pt>
                <c:pt idx="71">
                  <c:v>35.5</c:v>
                </c:pt>
                <c:pt idx="72">
                  <c:v>36</c:v>
                </c:pt>
                <c:pt idx="73">
                  <c:v>36.5</c:v>
                </c:pt>
                <c:pt idx="74">
                  <c:v>37</c:v>
                </c:pt>
                <c:pt idx="75">
                  <c:v>37.5</c:v>
                </c:pt>
                <c:pt idx="76">
                  <c:v>38</c:v>
                </c:pt>
                <c:pt idx="77">
                  <c:v>38.5</c:v>
                </c:pt>
                <c:pt idx="78">
                  <c:v>39</c:v>
                </c:pt>
                <c:pt idx="79">
                  <c:v>39.5</c:v>
                </c:pt>
                <c:pt idx="80">
                  <c:v>40</c:v>
                </c:pt>
                <c:pt idx="81">
                  <c:v>40.5</c:v>
                </c:pt>
                <c:pt idx="82">
                  <c:v>41.000000000000007</c:v>
                </c:pt>
                <c:pt idx="83">
                  <c:v>41.5</c:v>
                </c:pt>
                <c:pt idx="84">
                  <c:v>42</c:v>
                </c:pt>
                <c:pt idx="85">
                  <c:v>42.5</c:v>
                </c:pt>
                <c:pt idx="86">
                  <c:v>43</c:v>
                </c:pt>
                <c:pt idx="87">
                  <c:v>43.500000000000007</c:v>
                </c:pt>
                <c:pt idx="88">
                  <c:v>44</c:v>
                </c:pt>
                <c:pt idx="89">
                  <c:v>44.5</c:v>
                </c:pt>
                <c:pt idx="90">
                  <c:v>45</c:v>
                </c:pt>
                <c:pt idx="91">
                  <c:v>45.5</c:v>
                </c:pt>
                <c:pt idx="92">
                  <c:v>46.000000000000007</c:v>
                </c:pt>
                <c:pt idx="93">
                  <c:v>46.5</c:v>
                </c:pt>
                <c:pt idx="94">
                  <c:v>47</c:v>
                </c:pt>
                <c:pt idx="95">
                  <c:v>47.5</c:v>
                </c:pt>
                <c:pt idx="96">
                  <c:v>48.000000000000007</c:v>
                </c:pt>
                <c:pt idx="97">
                  <c:v>48.500000000000007</c:v>
                </c:pt>
                <c:pt idx="98">
                  <c:v>49</c:v>
                </c:pt>
                <c:pt idx="99">
                  <c:v>49.5</c:v>
                </c:pt>
                <c:pt idx="10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6-4AED-B141-6B311DD57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15280"/>
        <c:axId val="632017248"/>
      </c:scatterChart>
      <c:valAx>
        <c:axId val="63201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017248"/>
        <c:crosses val="autoZero"/>
        <c:crossBetween val="midCat"/>
      </c:valAx>
      <c:valAx>
        <c:axId val="6320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3201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Foglio1!$N$11:$N$12</c:f>
              <c:strCache>
                <c:ptCount val="2"/>
                <c:pt idx="0">
                  <c:v>KALMAN GAIN</c:v>
                </c:pt>
                <c:pt idx="1">
                  <c:v>g_t = p_k*c/(c*p_k*c + 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Foglio1!$N$13:$N$113</c:f>
              <c:numCache>
                <c:formatCode>General</c:formatCode>
                <c:ptCount val="101"/>
                <c:pt idx="0">
                  <c:v>2.4937655860349127E-3</c:v>
                </c:pt>
                <c:pt idx="1">
                  <c:v>2.2511707958917694E-3</c:v>
                </c:pt>
                <c:pt idx="2">
                  <c:v>2.032127673273302E-3</c:v>
                </c:pt>
                <c:pt idx="3">
                  <c:v>1.8343586711034351E-3</c:v>
                </c:pt>
                <c:pt idx="4">
                  <c:v>1.6558048413177616E-3</c:v>
                </c:pt>
                <c:pt idx="5">
                  <c:v>1.4946051597990763E-3</c:v>
                </c:pt>
                <c:pt idx="6">
                  <c:v>1.3490777497288235E-3</c:v>
                </c:pt>
                <c:pt idx="7">
                  <c:v>1.2177028397714375E-3</c:v>
                </c:pt>
                <c:pt idx="8">
                  <c:v>1.0991073055372207E-3</c:v>
                </c:pt>
                <c:pt idx="9">
                  <c:v>9.920506543342018E-4</c:v>
                </c:pt>
                <c:pt idx="10">
                  <c:v>8.9541232423887755E-4</c:v>
                </c:pt>
                <c:pt idx="11">
                  <c:v>8.0818017893859845E-4</c:v>
                </c:pt>
                <c:pt idx="12">
                  <c:v>7.2944008959674336E-4</c:v>
                </c:pt>
                <c:pt idx="13">
                  <c:v>6.5836650415593441E-4</c:v>
                </c:pt>
                <c:pt idx="14">
                  <c:v>5.9421391302805313E-4</c:v>
                </c:pt>
                <c:pt idx="15">
                  <c:v>5.3630912803651033E-4</c:v>
                </c:pt>
                <c:pt idx="16">
                  <c:v>4.8404429879709285E-4</c:v>
                </c:pt>
                <c:pt idx="17">
                  <c:v>4.3687059747477328E-4</c:v>
                </c:pt>
                <c:pt idx="18">
                  <c:v>3.9429250906437428E-4</c:v>
                </c:pt>
                <c:pt idx="19">
                  <c:v>3.5586267004414054E-4</c:v>
                </c:pt>
                <c:pt idx="20">
                  <c:v>3.2117720347511243E-4</c:v>
                </c:pt>
                <c:pt idx="21">
                  <c:v>2.8987150339787469E-4</c:v>
                </c:pt>
                <c:pt idx="22">
                  <c:v>2.6161642574337968E-4</c:v>
                </c:pt>
                <c:pt idx="23">
                  <c:v>2.3611484695682691E-4</c:v>
                </c:pt>
                <c:pt idx="24">
                  <c:v>2.130985551624783E-4</c:v>
                </c:pt>
                <c:pt idx="25">
                  <c:v>1.9232544200083326E-4</c:v>
                </c:pt>
                <c:pt idx="26">
                  <c:v>1.7357696627426109E-4</c:v>
                </c:pt>
                <c:pt idx="27">
                  <c:v>1.5665586326784632E-4</c:v>
                </c:pt>
                <c:pt idx="28">
                  <c:v>1.4138407609206932E-4</c:v>
                </c:pt>
                <c:pt idx="29">
                  <c:v>1.2760088764461936E-4</c:v>
                </c:pt>
                <c:pt idx="30">
                  <c:v>1.1516123383014572E-4</c:v>
                </c:pt>
                <c:pt idx="31">
                  <c:v>1.03934180527582E-4</c:v>
                </c:pt>
                <c:pt idx="32">
                  <c:v>9.3801548471882324E-5</c:v>
                </c:pt>
                <c:pt idx="33">
                  <c:v>8.4656671736246296E-5</c:v>
                </c:pt>
                <c:pt idx="34">
                  <c:v>7.6403276876557455E-5</c:v>
                </c:pt>
                <c:pt idx="35">
                  <c:v>6.8954471044978553E-5</c:v>
                </c:pt>
                <c:pt idx="36">
                  <c:v>6.2231828506467785E-5</c:v>
                </c:pt>
                <c:pt idx="37">
                  <c:v>5.6164566011392086E-5</c:v>
                </c:pt>
                <c:pt idx="38">
                  <c:v>5.068879839943182E-5</c:v>
                </c:pt>
                <c:pt idx="39">
                  <c:v>4.5746866643723032E-5</c:v>
                </c:pt>
                <c:pt idx="40">
                  <c:v>4.1286731297972642E-5</c:v>
                </c:pt>
                <c:pt idx="41">
                  <c:v>3.7261424990658335E-5</c:v>
                </c:pt>
                <c:pt idx="42">
                  <c:v>3.3628558226249138E-5</c:v>
                </c:pt>
                <c:pt idx="43">
                  <c:v>3.0349873309881811E-5</c:v>
                </c:pt>
                <c:pt idx="44">
                  <c:v>2.7390841714754486E-5</c:v>
                </c:pt>
                <c:pt idx="45">
                  <c:v>2.4720300665775582E-5</c:v>
                </c:pt>
                <c:pt idx="46">
                  <c:v>2.2310125123380052E-5</c:v>
                </c:pt>
                <c:pt idx="47">
                  <c:v>2.0134931722102985E-5</c:v>
                </c:pt>
                <c:pt idx="48">
                  <c:v>1.817181155329597E-5</c:v>
                </c:pt>
                <c:pt idx="49">
                  <c:v>1.6400088983733941E-5</c:v>
                </c:pt>
                <c:pt idx="50">
                  <c:v>1.4801103974913549E-5</c:v>
                </c:pt>
                <c:pt idx="51">
                  <c:v>1.3358015614413833E-5</c:v>
                </c:pt>
                <c:pt idx="52">
                  <c:v>1.2055624793332845E-5</c:v>
                </c:pt>
                <c:pt idx="53">
                  <c:v>1.0880214164841407E-5</c:v>
                </c:pt>
                <c:pt idx="54">
                  <c:v>9.8194037003978537E-6</c:v>
                </c:pt>
                <c:pt idx="55">
                  <c:v>8.8620203240351905E-6</c:v>
                </c:pt>
                <c:pt idx="56">
                  <c:v>7.9979802530724541E-6</c:v>
                </c:pt>
                <c:pt idx="57">
                  <c:v>7.2181828071590361E-6</c:v>
                </c:pt>
                <c:pt idx="58">
                  <c:v>6.5144145681289652E-6</c:v>
                </c:pt>
                <c:pt idx="59">
                  <c:v>5.8792628819820772E-6</c:v>
                </c:pt>
                <c:pt idx="60">
                  <c:v>5.3060377925589515E-6</c:v>
                </c:pt>
                <c:pt idx="61">
                  <c:v>4.7887015851650339E-6</c:v>
                </c:pt>
                <c:pt idx="62">
                  <c:v>4.3218051984553948E-6</c:v>
                </c:pt>
                <c:pt idx="63">
                  <c:v>3.9004308351539636E-6</c:v>
                </c:pt>
                <c:pt idx="64">
                  <c:v>3.5201401674076186E-6</c:v>
                </c:pt>
                <c:pt idx="65">
                  <c:v>3.1769275914503414E-6</c:v>
                </c:pt>
                <c:pt idx="66">
                  <c:v>2.8671780393935928E-6</c:v>
                </c:pt>
                <c:pt idx="67">
                  <c:v>2.5876289039240121E-6</c:v>
                </c:pt>
                <c:pt idx="68">
                  <c:v>2.3353356749821749E-6</c:v>
                </c:pt>
                <c:pt idx="69">
                  <c:v>2.1076409265711941E-6</c:v>
                </c:pt>
                <c:pt idx="70">
                  <c:v>1.9021463271120438E-6</c:v>
                </c:pt>
                <c:pt idx="71">
                  <c:v>1.7166873785942023E-6</c:v>
                </c:pt>
                <c:pt idx="72">
                  <c:v>1.5493106185002607E-6</c:v>
                </c:pt>
                <c:pt idx="73">
                  <c:v>1.3982530444134935E-6</c:v>
                </c:pt>
                <c:pt idx="74">
                  <c:v>1.2619235446208004E-6</c:v>
                </c:pt>
                <c:pt idx="75">
                  <c:v>1.1388861391460272E-6</c:v>
                </c:pt>
                <c:pt idx="76">
                  <c:v>1.0278448547126198E-6</c:v>
                </c:pt>
                <c:pt idx="77">
                  <c:v>9.2763007434046982E-7</c:v>
                </c:pt>
                <c:pt idx="78">
                  <c:v>8.3718621781068738E-7</c:v>
                </c:pt>
                <c:pt idx="79">
                  <c:v>7.5556062324727698E-7</c:v>
                </c:pt>
                <c:pt idx="80">
                  <c:v>6.8189351271382649E-7</c:v>
                </c:pt>
                <c:pt idx="81">
                  <c:v>6.1540893613945612E-7</c:v>
                </c:pt>
                <c:pt idx="82">
                  <c:v>5.5540659819157198E-7</c:v>
                </c:pt>
                <c:pt idx="83">
                  <c:v>5.012544820118983E-7</c:v>
                </c:pt>
                <c:pt idx="84">
                  <c:v>4.5238219212470177E-7</c:v>
                </c:pt>
                <c:pt idx="85">
                  <c:v>4.0827494640043396E-7</c:v>
                </c:pt>
                <c:pt idx="86">
                  <c:v>3.6846815379393239E-7</c:v>
                </c:pt>
                <c:pt idx="87">
                  <c:v>3.3254252074582857E-7</c:v>
                </c:pt>
                <c:pt idx="88">
                  <c:v>3.0011963470385782E-7</c:v>
                </c:pt>
                <c:pt idx="89">
                  <c:v>2.7085797824598695E-7</c:v>
                </c:pt>
                <c:pt idx="90">
                  <c:v>2.444493318225807E-7</c:v>
                </c:pt>
                <c:pt idx="91">
                  <c:v>2.206155272279876E-7</c:v>
                </c:pt>
                <c:pt idx="92">
                  <c:v>1.9910551760602124E-7</c:v>
                </c:pt>
                <c:pt idx="93">
                  <c:v>1.7969273312777106E-7</c:v>
                </c:pt>
                <c:pt idx="94">
                  <c:v>1.621726944890857E-7</c:v>
                </c:pt>
                <c:pt idx="95">
                  <c:v>1.4636085909063397E-7</c:v>
                </c:pt>
                <c:pt idx="96">
                  <c:v>1.320906772142554E-7</c:v>
                </c:pt>
                <c:pt idx="97">
                  <c:v>1.1921183772117578E-7</c:v>
                </c:pt>
                <c:pt idx="98">
                  <c:v>1.0758868479388102E-7</c:v>
                </c:pt>
                <c:pt idx="99">
                  <c:v>9.7098789045033887E-8</c:v>
                </c:pt>
                <c:pt idx="100">
                  <c:v>8.7631657942763539E-8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2E-4BF1-8E53-BC05CB20E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28024"/>
        <c:axId val="494629992"/>
      </c:scatterChart>
      <c:valAx>
        <c:axId val="494628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4629992"/>
        <c:crosses val="autoZero"/>
        <c:crossBetween val="midCat"/>
      </c:valAx>
      <c:valAx>
        <c:axId val="494629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94628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Foglio1!$P$11:$P$12</c:f>
              <c:strCache>
                <c:ptCount val="2"/>
                <c:pt idx="0">
                  <c:v>PREDICTION ERROR</c:v>
                </c:pt>
                <c:pt idx="1">
                  <c:v>p_t = (1-g_t*c)*p_t-1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Foglio1!$B$13:$B$113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Foglio1!$P$13:$P$113</c:f>
              <c:numCache>
                <c:formatCode>General</c:formatCode>
                <c:ptCount val="101"/>
                <c:pt idx="0">
                  <c:v>0.99750623441396513</c:v>
                </c:pt>
                <c:pt idx="1">
                  <c:v>0.9004683183567076</c:v>
                </c:pt>
                <c:pt idx="2">
                  <c:v>0.81285106930932083</c:v>
                </c:pt>
                <c:pt idx="3">
                  <c:v>0.73374346844137395</c:v>
                </c:pt>
                <c:pt idx="4">
                  <c:v>0.66232193652710469</c:v>
                </c:pt>
                <c:pt idx="5">
                  <c:v>0.59784206391963057</c:v>
                </c:pt>
                <c:pt idx="6">
                  <c:v>0.53963109989152935</c:v>
                </c:pt>
                <c:pt idx="7">
                  <c:v>0.48708113590857499</c:v>
                </c:pt>
                <c:pt idx="8">
                  <c:v>0.43964292221488832</c:v>
                </c:pt>
                <c:pt idx="9">
                  <c:v>0.39682026173368073</c:v>
                </c:pt>
                <c:pt idx="10">
                  <c:v>0.35816492969555103</c:v>
                </c:pt>
                <c:pt idx="11">
                  <c:v>0.32327207157543941</c:v>
                </c:pt>
                <c:pt idx="12">
                  <c:v>0.29177603583869732</c:v>
                </c:pt>
                <c:pt idx="13">
                  <c:v>0.26334660166237372</c:v>
                </c:pt>
                <c:pt idx="14">
                  <c:v>0.23768556521122125</c:v>
                </c:pt>
                <c:pt idx="15">
                  <c:v>0.21452365121460415</c:v>
                </c:pt>
                <c:pt idx="16">
                  <c:v>0.19361771951883713</c:v>
                </c:pt>
                <c:pt idx="17">
                  <c:v>0.17474823898990929</c:v>
                </c:pt>
                <c:pt idx="18">
                  <c:v>0.1577170036257497</c:v>
                </c:pt>
                <c:pt idx="19">
                  <c:v>0.1423450680176562</c:v>
                </c:pt>
                <c:pt idx="20">
                  <c:v>0.12847088139004495</c:v>
                </c:pt>
                <c:pt idx="21">
                  <c:v>0.11594860135914987</c:v>
                </c:pt>
                <c:pt idx="22">
                  <c:v>0.10464657029735186</c:v>
                </c:pt>
                <c:pt idx="23">
                  <c:v>9.4445938782730762E-2</c:v>
                </c:pt>
                <c:pt idx="24">
                  <c:v>8.5239422064991327E-2</c:v>
                </c:pt>
                <c:pt idx="25">
                  <c:v>7.6930176800333303E-2</c:v>
                </c:pt>
                <c:pt idx="26">
                  <c:v>6.9430786509704426E-2</c:v>
                </c:pt>
                <c:pt idx="27">
                  <c:v>6.2662345307138531E-2</c:v>
                </c:pt>
                <c:pt idx="28">
                  <c:v>5.6553630436827734E-2</c:v>
                </c:pt>
                <c:pt idx="29">
                  <c:v>5.1040355057847743E-2</c:v>
                </c:pt>
                <c:pt idx="30">
                  <c:v>4.6064493532058284E-2</c:v>
                </c:pt>
                <c:pt idx="31">
                  <c:v>4.1573672211032801E-2</c:v>
                </c:pt>
                <c:pt idx="32">
                  <c:v>3.7520619388752938E-2</c:v>
                </c:pt>
                <c:pt idx="33">
                  <c:v>3.3862668694498513E-2</c:v>
                </c:pt>
                <c:pt idx="34">
                  <c:v>3.0561310750622985E-2</c:v>
                </c:pt>
                <c:pt idx="35">
                  <c:v>2.7581788417991422E-2</c:v>
                </c:pt>
                <c:pt idx="36">
                  <c:v>2.4892731402587114E-2</c:v>
                </c:pt>
                <c:pt idx="37">
                  <c:v>2.246582640455683E-2</c:v>
                </c:pt>
                <c:pt idx="38">
                  <c:v>2.0275519359772728E-2</c:v>
                </c:pt>
                <c:pt idx="39">
                  <c:v>1.8298746657489214E-2</c:v>
                </c:pt>
                <c:pt idx="40">
                  <c:v>1.6514692519189057E-2</c:v>
                </c:pt>
                <c:pt idx="41">
                  <c:v>1.4904569996263335E-2</c:v>
                </c:pt>
                <c:pt idx="42">
                  <c:v>1.3451423290499654E-2</c:v>
                </c:pt>
                <c:pt idx="43">
                  <c:v>1.2139949323952726E-2</c:v>
                </c:pt>
                <c:pt idx="44">
                  <c:v>1.0956336685901794E-2</c:v>
                </c:pt>
                <c:pt idx="45">
                  <c:v>9.8881202663102328E-3</c:v>
                </c:pt>
                <c:pt idx="46">
                  <c:v>8.9240500493520218E-3</c:v>
                </c:pt>
                <c:pt idx="47">
                  <c:v>8.0539726888411937E-3</c:v>
                </c:pt>
                <c:pt idx="48">
                  <c:v>7.2687246213183872E-3</c:v>
                </c:pt>
                <c:pt idx="49">
                  <c:v>6.5600355934935769E-3</c:v>
                </c:pt>
                <c:pt idx="50">
                  <c:v>5.9204415899654196E-3</c:v>
                </c:pt>
                <c:pt idx="51">
                  <c:v>5.3432062457655334E-3</c:v>
                </c:pt>
                <c:pt idx="52">
                  <c:v>4.8222499173331381E-3</c:v>
                </c:pt>
                <c:pt idx="53">
                  <c:v>4.3520856659365632E-3</c:v>
                </c:pt>
                <c:pt idx="54">
                  <c:v>3.9277614801591417E-3</c:v>
                </c:pt>
                <c:pt idx="55">
                  <c:v>3.5448081296140764E-3</c:v>
                </c:pt>
                <c:pt idx="56">
                  <c:v>3.1991921012289818E-3</c:v>
                </c:pt>
                <c:pt idx="57">
                  <c:v>2.8872731228636143E-3</c:v>
                </c:pt>
                <c:pt idx="58">
                  <c:v>2.6057658272515861E-3</c:v>
                </c:pt>
                <c:pt idx="59">
                  <c:v>2.3517051527928313E-3</c:v>
                </c:pt>
                <c:pt idx="60">
                  <c:v>2.1224151170235808E-3</c:v>
                </c:pt>
                <c:pt idx="61">
                  <c:v>1.9154806340660137E-3</c:v>
                </c:pt>
                <c:pt idx="62">
                  <c:v>1.7287220793821578E-3</c:v>
                </c:pt>
                <c:pt idx="63">
                  <c:v>1.5601723340615853E-3</c:v>
                </c:pt>
                <c:pt idx="64">
                  <c:v>1.4080560669630475E-3</c:v>
                </c:pt>
                <c:pt idx="65">
                  <c:v>1.2707710365801367E-3</c:v>
                </c:pt>
                <c:pt idx="66">
                  <c:v>1.1468712157574371E-3</c:v>
                </c:pt>
                <c:pt idx="67">
                  <c:v>1.0350515615696048E-3</c:v>
                </c:pt>
                <c:pt idx="68">
                  <c:v>9.3413426999286995E-4</c:v>
                </c:pt>
                <c:pt idx="69">
                  <c:v>8.4305637062847768E-4</c:v>
                </c:pt>
                <c:pt idx="70">
                  <c:v>7.6085853084481754E-4</c:v>
                </c:pt>
                <c:pt idx="71">
                  <c:v>6.8667495143768088E-4</c:v>
                </c:pt>
                <c:pt idx="72">
                  <c:v>6.197242474001043E-4</c:v>
                </c:pt>
                <c:pt idx="73">
                  <c:v>5.5930121776539741E-4</c:v>
                </c:pt>
                <c:pt idx="74">
                  <c:v>5.0476941784832014E-4</c:v>
                </c:pt>
                <c:pt idx="75">
                  <c:v>4.5555445565841096E-4</c:v>
                </c:pt>
                <c:pt idx="76">
                  <c:v>4.1113794188504793E-4</c:v>
                </c:pt>
                <c:pt idx="77">
                  <c:v>3.7105202973618787E-4</c:v>
                </c:pt>
                <c:pt idx="78">
                  <c:v>3.3487448712427498E-4</c:v>
                </c:pt>
                <c:pt idx="79">
                  <c:v>3.022242492989108E-4</c:v>
                </c:pt>
                <c:pt idx="80">
                  <c:v>2.7275740508553054E-4</c:v>
                </c:pt>
                <c:pt idx="81">
                  <c:v>2.4616357445578246E-4</c:v>
                </c:pt>
                <c:pt idx="82">
                  <c:v>2.2216263927662879E-4</c:v>
                </c:pt>
                <c:pt idx="83">
                  <c:v>2.005017928047593E-4</c:v>
                </c:pt>
                <c:pt idx="84">
                  <c:v>1.8095287684988069E-4</c:v>
                </c:pt>
                <c:pt idx="85">
                  <c:v>1.6330997856017361E-4</c:v>
                </c:pt>
                <c:pt idx="86">
                  <c:v>1.4738726151757297E-4</c:v>
                </c:pt>
                <c:pt idx="87">
                  <c:v>1.3301700829833143E-4</c:v>
                </c:pt>
                <c:pt idx="88">
                  <c:v>1.2004785388154313E-4</c:v>
                </c:pt>
                <c:pt idx="89">
                  <c:v>1.0834319129839477E-4</c:v>
                </c:pt>
                <c:pt idx="90">
                  <c:v>9.7779732729032288E-5</c:v>
                </c:pt>
                <c:pt idx="91">
                  <c:v>8.8246210891195046E-5</c:v>
                </c:pt>
                <c:pt idx="92">
                  <c:v>7.9642207042408494E-5</c:v>
                </c:pt>
                <c:pt idx="93">
                  <c:v>7.1877093251108431E-5</c:v>
                </c:pt>
                <c:pt idx="94">
                  <c:v>6.4869077795634279E-5</c:v>
                </c:pt>
                <c:pt idx="95">
                  <c:v>5.8544343636253588E-5</c:v>
                </c:pt>
                <c:pt idx="96">
                  <c:v>5.2836270885702162E-5</c:v>
                </c:pt>
                <c:pt idx="97">
                  <c:v>4.7684735088470311E-5</c:v>
                </c:pt>
                <c:pt idx="98">
                  <c:v>4.3035473917552409E-5</c:v>
                </c:pt>
                <c:pt idx="99">
                  <c:v>3.8839515618013555E-5</c:v>
                </c:pt>
                <c:pt idx="100">
                  <c:v>3.5052663177105417E-5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BA-4086-AE05-B82CD8A0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769552"/>
        <c:axId val="506767584"/>
      </c:scatterChart>
      <c:valAx>
        <c:axId val="50676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767584"/>
        <c:crosses val="autoZero"/>
        <c:crossBetween val="midCat"/>
      </c:valAx>
      <c:valAx>
        <c:axId val="5067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0676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370416</xdr:colOff>
      <xdr:row>8</xdr:row>
      <xdr:rowOff>162984</xdr:rowOff>
    </xdr:from>
    <xdr:to>
      <xdr:col>22</xdr:col>
      <xdr:colOff>412750</xdr:colOff>
      <xdr:row>39</xdr:row>
      <xdr:rowOff>31749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496BA402-AD44-4F4D-9369-421C32F73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398858</xdr:colOff>
      <xdr:row>39</xdr:row>
      <xdr:rowOff>182165</xdr:rowOff>
    </xdr:from>
    <xdr:to>
      <xdr:col>22</xdr:col>
      <xdr:colOff>394607</xdr:colOff>
      <xdr:row>64</xdr:row>
      <xdr:rowOff>13607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51839FE-64C7-4D33-B69D-98B48B65E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587375</xdr:colOff>
      <xdr:row>65</xdr:row>
      <xdr:rowOff>79375</xdr:rowOff>
    </xdr:from>
    <xdr:to>
      <xdr:col>22</xdr:col>
      <xdr:colOff>412750</xdr:colOff>
      <xdr:row>89</xdr:row>
      <xdr:rowOff>101317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7C1F761-2FDE-4CC9-BA55-8D03EBAC0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635000</xdr:colOff>
      <xdr:row>91</xdr:row>
      <xdr:rowOff>1587</xdr:rowOff>
    </xdr:from>
    <xdr:to>
      <xdr:col>22</xdr:col>
      <xdr:colOff>349250</xdr:colOff>
      <xdr:row>117</xdr:row>
      <xdr:rowOff>142875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C523070-1B40-4931-B5FF-FACD0B7A8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619125</xdr:colOff>
      <xdr:row>119</xdr:row>
      <xdr:rowOff>80962</xdr:rowOff>
    </xdr:from>
    <xdr:to>
      <xdr:col>22</xdr:col>
      <xdr:colOff>444500</xdr:colOff>
      <xdr:row>145</xdr:row>
      <xdr:rowOff>79376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7110BC6-A0FC-4EEB-B19A-711208406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0ABEC-9FAA-40D5-98F6-F0A3D0D05DE8}">
  <dimension ref="A1:Y113"/>
  <sheetViews>
    <sheetView tabSelected="1" topLeftCell="C1" zoomScale="60" zoomScaleNormal="60" workbookViewId="0">
      <selection activeCell="F5" sqref="F5"/>
    </sheetView>
  </sheetViews>
  <sheetFormatPr defaultRowHeight="15" x14ac:dyDescent="0.25"/>
  <cols>
    <col min="1" max="1" width="18.5703125" customWidth="1"/>
    <col min="4" max="4" width="19.28515625" bestFit="1" customWidth="1"/>
    <col min="5" max="5" width="30.140625" customWidth="1"/>
    <col min="6" max="6" width="20.5703125" bestFit="1" customWidth="1"/>
    <col min="7" max="9" width="20.5703125" customWidth="1"/>
    <col min="10" max="10" width="22" bestFit="1" customWidth="1"/>
    <col min="11" max="11" width="20.5703125" customWidth="1"/>
    <col min="12" max="13" width="34.85546875" bestFit="1" customWidth="1"/>
    <col min="14" max="14" width="30.140625" bestFit="1" customWidth="1"/>
    <col min="15" max="15" width="44.5703125" bestFit="1" customWidth="1"/>
    <col min="16" max="16" width="28.140625" customWidth="1"/>
    <col min="17" max="17" width="18.28515625" bestFit="1" customWidth="1"/>
    <col min="18" max="18" width="18.42578125" customWidth="1"/>
    <col min="19" max="19" width="34.85546875" bestFit="1" customWidth="1"/>
    <col min="20" max="20" width="17.42578125" customWidth="1"/>
    <col min="21" max="21" width="19.28515625" bestFit="1" customWidth="1"/>
  </cols>
  <sheetData>
    <row r="1" spans="1:21" x14ac:dyDescent="0.25">
      <c r="A1" s="4" t="s">
        <v>44</v>
      </c>
      <c r="D1" s="4" t="s">
        <v>15</v>
      </c>
      <c r="L1" s="4" t="s">
        <v>13</v>
      </c>
      <c r="O1" s="4" t="s">
        <v>19</v>
      </c>
    </row>
    <row r="2" spans="1:21" x14ac:dyDescent="0.25">
      <c r="A2" t="s">
        <v>29</v>
      </c>
      <c r="B2" s="1">
        <v>0.95</v>
      </c>
      <c r="D2" t="s">
        <v>9</v>
      </c>
      <c r="E2">
        <v>1000</v>
      </c>
      <c r="F2" t="s">
        <v>6</v>
      </c>
      <c r="L2" t="s">
        <v>10</v>
      </c>
      <c r="M2">
        <v>0</v>
      </c>
      <c r="N2" t="s">
        <v>6</v>
      </c>
      <c r="O2" t="s">
        <v>20</v>
      </c>
      <c r="P2">
        <f>M3^2</f>
        <v>400</v>
      </c>
      <c r="Q2" t="s">
        <v>28</v>
      </c>
    </row>
    <row r="3" spans="1:21" x14ac:dyDescent="0.25">
      <c r="B3" s="1"/>
      <c r="L3" t="s">
        <v>11</v>
      </c>
      <c r="M3" s="5">
        <v>20</v>
      </c>
      <c r="N3" t="s">
        <v>6</v>
      </c>
    </row>
    <row r="4" spans="1:21" x14ac:dyDescent="0.25">
      <c r="A4" s="4" t="s">
        <v>5</v>
      </c>
      <c r="D4" s="4" t="s">
        <v>30</v>
      </c>
      <c r="F4" s="4" t="s">
        <v>56</v>
      </c>
      <c r="I4" s="4" t="s">
        <v>46</v>
      </c>
      <c r="J4" s="4"/>
    </row>
    <row r="5" spans="1:21" x14ac:dyDescent="0.25">
      <c r="A5" t="s">
        <v>2</v>
      </c>
      <c r="B5">
        <v>0</v>
      </c>
      <c r="D5" t="s">
        <v>54</v>
      </c>
      <c r="E5">
        <v>1</v>
      </c>
      <c r="F5" t="s">
        <v>6</v>
      </c>
      <c r="G5">
        <v>5</v>
      </c>
      <c r="I5" t="s">
        <v>47</v>
      </c>
      <c r="J5">
        <v>20</v>
      </c>
      <c r="L5" s="4" t="s">
        <v>16</v>
      </c>
      <c r="M5" s="4" t="s">
        <v>34</v>
      </c>
    </row>
    <row r="6" spans="1:21" ht="17.25" x14ac:dyDescent="0.3">
      <c r="A6" t="s">
        <v>3</v>
      </c>
      <c r="B6">
        <v>10</v>
      </c>
      <c r="C6" t="s">
        <v>4</v>
      </c>
      <c r="D6" t="s">
        <v>55</v>
      </c>
      <c r="E6">
        <v>0</v>
      </c>
      <c r="F6" t="s">
        <v>7</v>
      </c>
      <c r="G6">
        <v>0</v>
      </c>
      <c r="I6" t="s">
        <v>51</v>
      </c>
      <c r="J6">
        <f>(B6-B5)/2</f>
        <v>5</v>
      </c>
      <c r="K6" t="s">
        <v>4</v>
      </c>
      <c r="L6" s="31" t="s">
        <v>32</v>
      </c>
      <c r="M6" t="s">
        <v>35</v>
      </c>
      <c r="N6">
        <v>0.5</v>
      </c>
    </row>
    <row r="7" spans="1:21" ht="17.25" x14ac:dyDescent="0.3">
      <c r="A7" t="s">
        <v>6</v>
      </c>
      <c r="B7">
        <f>(B6-B5)/((MAX(A13:A113)-MIN(A13:A113)))</f>
        <v>0.1</v>
      </c>
      <c r="C7" t="s">
        <v>8</v>
      </c>
      <c r="D7" s="27" t="str">
        <f>IF(E5=1,"LINEAR",IF(E6=1,"SINUSOIDAL","NO")) &amp; " CONTROL ACTIVE"</f>
        <v>LINEAR CONTROL ACTIVE</v>
      </c>
      <c r="E7" s="26"/>
      <c r="I7" t="s">
        <v>48</v>
      </c>
      <c r="J7">
        <f>2*PI()/J6</f>
        <v>1.2566370614359172</v>
      </c>
      <c r="K7" t="s">
        <v>52</v>
      </c>
      <c r="L7" s="31" t="s">
        <v>33</v>
      </c>
      <c r="M7" t="s">
        <v>36</v>
      </c>
      <c r="N7">
        <v>1</v>
      </c>
    </row>
    <row r="8" spans="1:21" x14ac:dyDescent="0.25">
      <c r="A8" t="s">
        <v>7</v>
      </c>
      <c r="B8">
        <f>B5</f>
        <v>0</v>
      </c>
      <c r="C8" t="s">
        <v>4</v>
      </c>
      <c r="I8" t="s">
        <v>49</v>
      </c>
      <c r="J8">
        <v>0</v>
      </c>
      <c r="K8" t="s">
        <v>50</v>
      </c>
    </row>
    <row r="10" spans="1:21" x14ac:dyDescent="0.25">
      <c r="L10" s="28" t="s">
        <v>22</v>
      </c>
      <c r="M10" s="29"/>
      <c r="N10" s="28" t="s">
        <v>23</v>
      </c>
      <c r="O10" s="30"/>
      <c r="P10" s="29"/>
    </row>
    <row r="11" spans="1:21" ht="33.75" customHeight="1" x14ac:dyDescent="0.25">
      <c r="A11" s="11"/>
      <c r="B11" s="11"/>
      <c r="C11" s="11"/>
      <c r="D11" s="12" t="s">
        <v>27</v>
      </c>
      <c r="E11" s="13" t="s">
        <v>13</v>
      </c>
      <c r="F11" s="13" t="s">
        <v>25</v>
      </c>
      <c r="G11" s="24" t="s">
        <v>53</v>
      </c>
      <c r="H11" s="24" t="s">
        <v>45</v>
      </c>
      <c r="I11" s="14" t="s">
        <v>30</v>
      </c>
      <c r="J11" s="14" t="s">
        <v>43</v>
      </c>
      <c r="K11" s="13" t="s">
        <v>41</v>
      </c>
      <c r="L11" s="19" t="s">
        <v>26</v>
      </c>
      <c r="M11" s="20" t="s">
        <v>18</v>
      </c>
      <c r="N11" s="21" t="s">
        <v>17</v>
      </c>
      <c r="O11" s="22" t="s">
        <v>21</v>
      </c>
      <c r="P11" s="20" t="s">
        <v>18</v>
      </c>
      <c r="T11" s="14"/>
      <c r="U11" s="13"/>
    </row>
    <row r="12" spans="1:21" x14ac:dyDescent="0.25">
      <c r="A12" s="3" t="s">
        <v>0</v>
      </c>
      <c r="B12" s="3" t="s">
        <v>1</v>
      </c>
      <c r="C12" s="3"/>
      <c r="E12" s="13" t="s">
        <v>12</v>
      </c>
      <c r="F12" s="13" t="s">
        <v>14</v>
      </c>
      <c r="G12" s="25" t="s">
        <v>31</v>
      </c>
      <c r="H12" s="25" t="s">
        <v>31</v>
      </c>
      <c r="I12" s="13" t="s">
        <v>31</v>
      </c>
      <c r="J12" s="13"/>
      <c r="K12" s="13" t="s">
        <v>42</v>
      </c>
      <c r="L12" s="16" t="s">
        <v>37</v>
      </c>
      <c r="M12" s="15" t="s">
        <v>24</v>
      </c>
      <c r="N12" s="16" t="s">
        <v>38</v>
      </c>
      <c r="O12" s="23" t="s">
        <v>39</v>
      </c>
      <c r="P12" s="15" t="s">
        <v>40</v>
      </c>
      <c r="T12" s="3"/>
    </row>
    <row r="13" spans="1:21" x14ac:dyDescent="0.25">
      <c r="A13" s="2">
        <v>0</v>
      </c>
      <c r="B13" s="2">
        <f>A13*$B$7+$B$8</f>
        <v>0</v>
      </c>
      <c r="D13">
        <f>E2</f>
        <v>1000</v>
      </c>
      <c r="E13">
        <f t="shared" ref="E13:E44" ca="1" si="0">IF($M$3=0,$M$2,NORMINV(RAND(),$M$2,$M$3))</f>
        <v>-2.3589351327268222</v>
      </c>
      <c r="F13">
        <f ca="1">$N$7*K13+E13</f>
        <v>997.64106486727314</v>
      </c>
      <c r="G13">
        <f>$G$5*B13+$G$6</f>
        <v>0</v>
      </c>
      <c r="H13">
        <f>$J$5*SIN($J$7*B13+$J$8)</f>
        <v>0</v>
      </c>
      <c r="I13">
        <f>$E$5*G13+$E$6*H13</f>
        <v>0</v>
      </c>
      <c r="J13">
        <f>D13+I13</f>
        <v>1000</v>
      </c>
      <c r="K13">
        <f>E2</f>
        <v>1000</v>
      </c>
      <c r="L13" s="17">
        <f ca="1">F13</f>
        <v>997.64106486727314</v>
      </c>
      <c r="M13" s="18">
        <v>1</v>
      </c>
      <c r="N13" s="17">
        <f>IF(M13=0,1,M13*$N$7/($N$7*M13*$N$7+$P$2))</f>
        <v>2.4937655860349127E-3</v>
      </c>
      <c r="O13" s="9">
        <f ca="1">L13+N13*(F13-$N$7*L13)</f>
        <v>997.64106486727314</v>
      </c>
      <c r="P13" s="18">
        <f>(1-N13*$N$7)*M13</f>
        <v>0.99750623441396513</v>
      </c>
    </row>
    <row r="14" spans="1:21" x14ac:dyDescent="0.25">
      <c r="A14" s="2">
        <v>1</v>
      </c>
      <c r="B14" s="2">
        <f t="shared" ref="B14:B77" si="1">A14*$B$7+$B$8</f>
        <v>0.1</v>
      </c>
      <c r="D14">
        <f>$B$2*D13</f>
        <v>950</v>
      </c>
      <c r="E14">
        <f t="shared" ca="1" si="0"/>
        <v>22.873128488250973</v>
      </c>
      <c r="F14">
        <f t="shared" ref="F14:F77" ca="1" si="2">$N$7*K14+E14</f>
        <v>973.12312848825093</v>
      </c>
      <c r="G14">
        <f t="shared" ref="G14:G77" si="3">$G$5*B14+$G$6</f>
        <v>0.5</v>
      </c>
      <c r="H14">
        <f>$J$5*SIN($J$7*B14+$J$8)</f>
        <v>2.5066646712860852</v>
      </c>
      <c r="I14">
        <f>$E$5*G14+$E$6*H14</f>
        <v>0.5</v>
      </c>
      <c r="J14">
        <f>D14+$N$6*I14</f>
        <v>950.25</v>
      </c>
      <c r="K14">
        <f>$B$2*K13+$N$6*I14</f>
        <v>950.25</v>
      </c>
      <c r="L14" s="17">
        <f ca="1">$B$2*L13+$N$6*I14</f>
        <v>948.00901162390949</v>
      </c>
      <c r="M14" s="18">
        <f>$B$2*M13*$B$2</f>
        <v>0.90249999999999997</v>
      </c>
      <c r="N14" s="17">
        <f t="shared" ref="N14:N77" si="4">IF(M14=0,1,M14*$N$7/($N$7*M14*$N$7+$P$2))</f>
        <v>2.2511707958917694E-3</v>
      </c>
      <c r="O14" s="9">
        <f t="shared" ref="O14:O77" ca="1" si="5">L14+N14*(F14-$N$7*L14)</f>
        <v>948.06554779035912</v>
      </c>
      <c r="P14" s="18">
        <f t="shared" ref="P14:P77" si="6">(1-N14*$N$7)*M14</f>
        <v>0.9004683183567076</v>
      </c>
    </row>
    <row r="15" spans="1:21" x14ac:dyDescent="0.25">
      <c r="A15" s="2">
        <v>2</v>
      </c>
      <c r="B15" s="2">
        <f t="shared" si="1"/>
        <v>0.2</v>
      </c>
      <c r="D15">
        <f t="shared" ref="D15:D78" si="7">$B$2*D14</f>
        <v>902.5</v>
      </c>
      <c r="E15">
        <f t="shared" ca="1" si="0"/>
        <v>32.080667445289521</v>
      </c>
      <c r="F15">
        <f t="shared" ca="1" si="2"/>
        <v>935.31816744528942</v>
      </c>
      <c r="G15">
        <f t="shared" si="3"/>
        <v>1</v>
      </c>
      <c r="H15">
        <f>$J$5*SIN($J$7*B15+$J$8)</f>
        <v>4.9737977432970961</v>
      </c>
      <c r="I15">
        <f>$E$5*G15+$E$6*H15</f>
        <v>1</v>
      </c>
      <c r="J15">
        <f t="shared" ref="J15:J78" si="8">D15+$N$6*I15</f>
        <v>903</v>
      </c>
      <c r="K15">
        <f t="shared" ref="K15:K78" si="9">$B$2*K14+$N$6*I15</f>
        <v>903.23749999999995</v>
      </c>
      <c r="L15" s="17">
        <f t="shared" ref="L15:L78" ca="1" si="10">$B$2*L14+$N$6*I15</f>
        <v>901.10856104271397</v>
      </c>
      <c r="M15" s="18">
        <f t="shared" ref="M15:M78" si="11">$B$2*M14*$B$2</f>
        <v>0.81450624999999988</v>
      </c>
      <c r="N15" s="17">
        <f t="shared" si="4"/>
        <v>2.032127673273302E-3</v>
      </c>
      <c r="O15" s="9">
        <f t="shared" ca="1" si="5"/>
        <v>901.17807933057645</v>
      </c>
      <c r="P15" s="18">
        <f t="shared" si="6"/>
        <v>0.81285106930932083</v>
      </c>
    </row>
    <row r="16" spans="1:21" x14ac:dyDescent="0.25">
      <c r="A16" s="2">
        <v>3</v>
      </c>
      <c r="B16" s="2">
        <f t="shared" si="1"/>
        <v>0.30000000000000004</v>
      </c>
      <c r="D16">
        <f t="shared" si="7"/>
        <v>857.375</v>
      </c>
      <c r="E16">
        <f t="shared" ca="1" si="0"/>
        <v>5.9013882914287121</v>
      </c>
      <c r="F16">
        <f t="shared" ca="1" si="2"/>
        <v>864.72701329142865</v>
      </c>
      <c r="G16">
        <f t="shared" si="3"/>
        <v>1.5000000000000002</v>
      </c>
      <c r="H16">
        <f>$J$5*SIN($J$7*B16+$J$8)</f>
        <v>7.3624910536935593</v>
      </c>
      <c r="I16">
        <f>$E$5*G16+$E$6*H16</f>
        <v>1.5000000000000002</v>
      </c>
      <c r="J16">
        <f t="shared" si="8"/>
        <v>858.125</v>
      </c>
      <c r="K16">
        <f t="shared" si="9"/>
        <v>858.82562499999995</v>
      </c>
      <c r="L16" s="17">
        <f t="shared" ca="1" si="10"/>
        <v>856.80313299057821</v>
      </c>
      <c r="M16" s="18">
        <f t="shared" si="11"/>
        <v>0.7350918906249998</v>
      </c>
      <c r="N16" s="17">
        <f t="shared" si="4"/>
        <v>1.8343586711034351E-3</v>
      </c>
      <c r="O16" s="9">
        <f t="shared" ca="1" si="5"/>
        <v>856.81766822911686</v>
      </c>
      <c r="P16" s="18">
        <f t="shared" si="6"/>
        <v>0.73374346844137395</v>
      </c>
    </row>
    <row r="17" spans="1:16" x14ac:dyDescent="0.25">
      <c r="A17" s="2">
        <v>4</v>
      </c>
      <c r="B17" s="2">
        <f t="shared" si="1"/>
        <v>0.4</v>
      </c>
      <c r="D17">
        <f t="shared" si="7"/>
        <v>814.50624999999991</v>
      </c>
      <c r="E17">
        <f t="shared" ca="1" si="0"/>
        <v>-8.1352777843053445</v>
      </c>
      <c r="F17">
        <f t="shared" ca="1" si="2"/>
        <v>808.74906596569451</v>
      </c>
      <c r="G17">
        <f t="shared" si="3"/>
        <v>2</v>
      </c>
      <c r="H17">
        <f>$J$5*SIN($J$7*B17+$J$8)</f>
        <v>9.635073482034306</v>
      </c>
      <c r="I17">
        <f>$E$5*G17+$E$6*H17</f>
        <v>2</v>
      </c>
      <c r="J17">
        <f t="shared" si="8"/>
        <v>815.50624999999991</v>
      </c>
      <c r="K17">
        <f t="shared" si="9"/>
        <v>816.88434374999986</v>
      </c>
      <c r="L17" s="17">
        <f t="shared" ca="1" si="10"/>
        <v>814.96297634104928</v>
      </c>
      <c r="M17" s="18">
        <f t="shared" si="11"/>
        <v>0.66342043128906225</v>
      </c>
      <c r="N17" s="17">
        <f t="shared" si="4"/>
        <v>1.6558048413177616E-3</v>
      </c>
      <c r="O17" s="9">
        <f t="shared" ca="1" si="5"/>
        <v>814.95268731816623</v>
      </c>
      <c r="P17" s="18">
        <f t="shared" si="6"/>
        <v>0.66232193652710469</v>
      </c>
    </row>
    <row r="18" spans="1:16" x14ac:dyDescent="0.25">
      <c r="A18" s="2">
        <v>5</v>
      </c>
      <c r="B18" s="2">
        <f t="shared" si="1"/>
        <v>0.5</v>
      </c>
      <c r="D18">
        <f t="shared" si="7"/>
        <v>773.78093749999982</v>
      </c>
      <c r="E18">
        <f t="shared" ca="1" si="0"/>
        <v>19.008232506160315</v>
      </c>
      <c r="F18">
        <f t="shared" ca="1" si="2"/>
        <v>796.29835906866015</v>
      </c>
      <c r="G18">
        <f t="shared" si="3"/>
        <v>2.5</v>
      </c>
      <c r="H18">
        <f>$J$5*SIN($J$7*B18+$J$8)</f>
        <v>11.755705045849464</v>
      </c>
      <c r="I18">
        <f>$E$5*G18+$E$6*H18</f>
        <v>2.5</v>
      </c>
      <c r="J18">
        <f t="shared" si="8"/>
        <v>775.03093749999982</v>
      </c>
      <c r="K18">
        <f t="shared" si="9"/>
        <v>777.29012656249984</v>
      </c>
      <c r="L18" s="17">
        <f t="shared" ca="1" si="10"/>
        <v>775.46482752399675</v>
      </c>
      <c r="M18" s="18">
        <f t="shared" si="11"/>
        <v>0.59873693923837856</v>
      </c>
      <c r="N18" s="17">
        <f t="shared" si="4"/>
        <v>1.4946051597990763E-3</v>
      </c>
      <c r="O18" s="9">
        <f t="shared" ca="1" si="5"/>
        <v>775.4959654277402</v>
      </c>
      <c r="P18" s="18">
        <f t="shared" si="6"/>
        <v>0.59784206391963057</v>
      </c>
    </row>
    <row r="19" spans="1:16" x14ac:dyDescent="0.25">
      <c r="A19" s="2">
        <v>6</v>
      </c>
      <c r="B19" s="2">
        <f t="shared" si="1"/>
        <v>0.60000000000000009</v>
      </c>
      <c r="D19">
        <f t="shared" si="7"/>
        <v>735.09189062499979</v>
      </c>
      <c r="E19">
        <f t="shared" ca="1" si="0"/>
        <v>5.4022794901638065</v>
      </c>
      <c r="F19">
        <f t="shared" ca="1" si="2"/>
        <v>745.32789972453861</v>
      </c>
      <c r="G19">
        <f t="shared" si="3"/>
        <v>3.0000000000000004</v>
      </c>
      <c r="H19">
        <f>$J$5*SIN($J$7*B19+$J$8)</f>
        <v>13.690942118573775</v>
      </c>
      <c r="I19">
        <f>$E$5*G19+$E$6*H19</f>
        <v>3.0000000000000004</v>
      </c>
      <c r="J19">
        <f t="shared" si="8"/>
        <v>736.59189062499979</v>
      </c>
      <c r="K19">
        <f t="shared" si="9"/>
        <v>739.92562023437483</v>
      </c>
      <c r="L19" s="17">
        <f t="shared" ca="1" si="10"/>
        <v>738.1915861477969</v>
      </c>
      <c r="M19" s="18">
        <f t="shared" si="11"/>
        <v>0.54036008766263655</v>
      </c>
      <c r="N19" s="17">
        <f t="shared" si="4"/>
        <v>1.3490777497288235E-3</v>
      </c>
      <c r="O19" s="9">
        <f t="shared" ca="1" si="5"/>
        <v>738.20121358965832</v>
      </c>
      <c r="P19" s="18">
        <f t="shared" si="6"/>
        <v>0.53963109989152935</v>
      </c>
    </row>
    <row r="20" spans="1:16" x14ac:dyDescent="0.25">
      <c r="A20" s="2">
        <v>7</v>
      </c>
      <c r="B20" s="2">
        <f t="shared" si="1"/>
        <v>0.70000000000000007</v>
      </c>
      <c r="D20">
        <f t="shared" si="7"/>
        <v>698.33729609374973</v>
      </c>
      <c r="E20">
        <f t="shared" ca="1" si="0"/>
        <v>18.572730963848137</v>
      </c>
      <c r="F20">
        <f t="shared" ca="1" si="2"/>
        <v>723.25207018650417</v>
      </c>
      <c r="G20">
        <f t="shared" si="3"/>
        <v>3.5000000000000004</v>
      </c>
      <c r="H20">
        <f>$J$5*SIN($J$7*B20+$J$8)</f>
        <v>15.410264855515784</v>
      </c>
      <c r="I20">
        <f>$E$5*G20+$E$6*H20</f>
        <v>3.5000000000000004</v>
      </c>
      <c r="J20">
        <f t="shared" si="8"/>
        <v>700.08729609374973</v>
      </c>
      <c r="K20">
        <f t="shared" si="9"/>
        <v>704.67933922265604</v>
      </c>
      <c r="L20" s="17">
        <f t="shared" ca="1" si="10"/>
        <v>703.03200684040701</v>
      </c>
      <c r="M20" s="18">
        <f t="shared" si="11"/>
        <v>0.48767497911552943</v>
      </c>
      <c r="N20" s="17">
        <f t="shared" si="4"/>
        <v>1.2177028397714375E-3</v>
      </c>
      <c r="O20" s="9">
        <f t="shared" ca="1" si="5"/>
        <v>703.05662886896391</v>
      </c>
      <c r="P20" s="18">
        <f t="shared" si="6"/>
        <v>0.48708113590857499</v>
      </c>
    </row>
    <row r="21" spans="1:16" x14ac:dyDescent="0.25">
      <c r="A21" s="2">
        <v>8</v>
      </c>
      <c r="B21" s="2">
        <f t="shared" si="1"/>
        <v>0.8</v>
      </c>
      <c r="D21">
        <f t="shared" si="7"/>
        <v>663.42043128906221</v>
      </c>
      <c r="E21">
        <f t="shared" ca="1" si="0"/>
        <v>24.821702875824808</v>
      </c>
      <c r="F21">
        <f t="shared" ca="1" si="2"/>
        <v>696.267075137348</v>
      </c>
      <c r="G21">
        <f t="shared" si="3"/>
        <v>4</v>
      </c>
      <c r="H21">
        <f>$J$5*SIN($J$7*B21+$J$8)</f>
        <v>16.886558510040302</v>
      </c>
      <c r="I21">
        <f>$E$5*G21+$E$6*H21</f>
        <v>4</v>
      </c>
      <c r="J21">
        <f t="shared" si="8"/>
        <v>665.42043128906221</v>
      </c>
      <c r="K21">
        <f t="shared" si="9"/>
        <v>671.44537226152318</v>
      </c>
      <c r="L21" s="17">
        <f t="shared" ca="1" si="10"/>
        <v>669.88040649838661</v>
      </c>
      <c r="M21" s="18">
        <f t="shared" si="11"/>
        <v>0.44012666865176525</v>
      </c>
      <c r="N21" s="17">
        <f t="shared" si="4"/>
        <v>1.0991073055372207E-3</v>
      </c>
      <c r="O21" s="9">
        <f t="shared" ca="1" si="5"/>
        <v>669.90940827865643</v>
      </c>
      <c r="P21" s="18">
        <f t="shared" si="6"/>
        <v>0.43964292221488832</v>
      </c>
    </row>
    <row r="22" spans="1:16" x14ac:dyDescent="0.25">
      <c r="A22" s="2">
        <v>9</v>
      </c>
      <c r="B22" s="2">
        <f t="shared" si="1"/>
        <v>0.9</v>
      </c>
      <c r="D22">
        <f t="shared" si="7"/>
        <v>630.24940972460911</v>
      </c>
      <c r="E22">
        <f t="shared" ca="1" si="0"/>
        <v>4.4574653168964238</v>
      </c>
      <c r="F22">
        <f t="shared" ca="1" si="2"/>
        <v>644.58056896534345</v>
      </c>
      <c r="G22">
        <f t="shared" si="3"/>
        <v>4.5</v>
      </c>
      <c r="H22">
        <f>$J$5*SIN($J$7*B22+$J$8)</f>
        <v>18.096541049320393</v>
      </c>
      <c r="I22">
        <f>$E$5*G22+$E$6*H22</f>
        <v>4.5</v>
      </c>
      <c r="J22">
        <f t="shared" si="8"/>
        <v>632.49940972460911</v>
      </c>
      <c r="K22">
        <f t="shared" si="9"/>
        <v>640.123103648447</v>
      </c>
      <c r="L22" s="17">
        <f t="shared" ca="1" si="10"/>
        <v>638.63638617346726</v>
      </c>
      <c r="M22" s="18">
        <f t="shared" si="11"/>
        <v>0.39721431845821809</v>
      </c>
      <c r="N22" s="17">
        <f t="shared" si="4"/>
        <v>9.920506543342018E-4</v>
      </c>
      <c r="O22" s="9">
        <f t="shared" ca="1" si="5"/>
        <v>638.64228310389547</v>
      </c>
      <c r="P22" s="18">
        <f t="shared" si="6"/>
        <v>0.39682026173368073</v>
      </c>
    </row>
    <row r="23" spans="1:16" x14ac:dyDescent="0.25">
      <c r="A23" s="2">
        <v>10</v>
      </c>
      <c r="B23" s="2">
        <f t="shared" si="1"/>
        <v>1</v>
      </c>
      <c r="D23">
        <f t="shared" si="7"/>
        <v>598.73693923837868</v>
      </c>
      <c r="E23">
        <f t="shared" ca="1" si="0"/>
        <v>2.8987900170874443</v>
      </c>
      <c r="F23">
        <f t="shared" ca="1" si="2"/>
        <v>613.51573848311205</v>
      </c>
      <c r="G23">
        <f t="shared" si="3"/>
        <v>5</v>
      </c>
      <c r="H23">
        <f>$J$5*SIN($J$7*B23+$J$8)</f>
        <v>19.021130325903069</v>
      </c>
      <c r="I23">
        <f>$E$5*G23+$E$6*H23</f>
        <v>5</v>
      </c>
      <c r="J23">
        <f t="shared" si="8"/>
        <v>601.23693923837868</v>
      </c>
      <c r="K23">
        <f t="shared" si="9"/>
        <v>610.61694846602461</v>
      </c>
      <c r="L23" s="17">
        <f t="shared" ca="1" si="10"/>
        <v>609.20456686479383</v>
      </c>
      <c r="M23" s="18">
        <f t="shared" si="11"/>
        <v>0.35848592240854177</v>
      </c>
      <c r="N23" s="17">
        <f t="shared" si="4"/>
        <v>8.9541232423887755E-4</v>
      </c>
      <c r="O23" s="9">
        <f ca="1">L23+N23*(F23-$N$7*L23)</f>
        <v>609.20842714099274</v>
      </c>
      <c r="P23" s="18">
        <f t="shared" si="6"/>
        <v>0.35816492969555103</v>
      </c>
    </row>
    <row r="24" spans="1:16" x14ac:dyDescent="0.25">
      <c r="A24" s="2">
        <v>11</v>
      </c>
      <c r="B24" s="2">
        <f t="shared" si="1"/>
        <v>1.1000000000000001</v>
      </c>
      <c r="D24">
        <f t="shared" si="7"/>
        <v>568.80009227645974</v>
      </c>
      <c r="E24">
        <f t="shared" ca="1" si="0"/>
        <v>11.734927977013045</v>
      </c>
      <c r="F24">
        <f t="shared" ca="1" si="2"/>
        <v>594.57102901973644</v>
      </c>
      <c r="G24">
        <f t="shared" si="3"/>
        <v>5.5</v>
      </c>
      <c r="H24">
        <f>$J$5*SIN($J$7*B24+$J$8)</f>
        <v>19.645745014573773</v>
      </c>
      <c r="I24">
        <f>$E$5*G24+$E$6*H24</f>
        <v>5.5</v>
      </c>
      <c r="J24">
        <f t="shared" si="8"/>
        <v>571.55009227645974</v>
      </c>
      <c r="K24">
        <f>$B$2*K23+$N$6*I24</f>
        <v>582.83610104272339</v>
      </c>
      <c r="L24" s="17">
        <f t="shared" ca="1" si="10"/>
        <v>581.49433852155414</v>
      </c>
      <c r="M24" s="18">
        <f t="shared" si="11"/>
        <v>0.3235335449737089</v>
      </c>
      <c r="N24" s="17">
        <f t="shared" si="4"/>
        <v>8.0818017893859845E-4</v>
      </c>
      <c r="O24" s="9">
        <f t="shared" ca="1" si="5"/>
        <v>581.50490684362092</v>
      </c>
      <c r="P24" s="18">
        <f t="shared" si="6"/>
        <v>0.32327207157543941</v>
      </c>
    </row>
    <row r="25" spans="1:16" x14ac:dyDescent="0.25">
      <c r="A25" s="2">
        <v>12</v>
      </c>
      <c r="B25" s="2">
        <f t="shared" si="1"/>
        <v>1.2000000000000002</v>
      </c>
      <c r="D25">
        <f t="shared" si="7"/>
        <v>540.36008766263672</v>
      </c>
      <c r="E25">
        <f t="shared" ca="1" si="0"/>
        <v>-52.080711129173736</v>
      </c>
      <c r="F25">
        <f t="shared" ca="1" si="2"/>
        <v>504.61358486141347</v>
      </c>
      <c r="G25">
        <f t="shared" si="3"/>
        <v>6.0000000000000009</v>
      </c>
      <c r="H25">
        <f>$J$5*SIN($J$7*B25+$J$8)</f>
        <v>19.960534568565432</v>
      </c>
      <c r="I25">
        <f>$E$5*G25+$E$6*H25</f>
        <v>6.0000000000000009</v>
      </c>
      <c r="J25">
        <f t="shared" si="8"/>
        <v>543.36008766263672</v>
      </c>
      <c r="K25">
        <f t="shared" si="9"/>
        <v>556.69429599058719</v>
      </c>
      <c r="L25" s="17">
        <f t="shared" ca="1" si="10"/>
        <v>555.41962159547643</v>
      </c>
      <c r="M25" s="18">
        <f t="shared" si="11"/>
        <v>0.29198902433877227</v>
      </c>
      <c r="N25" s="17">
        <f t="shared" si="4"/>
        <v>7.2944008959674336E-4</v>
      </c>
      <c r="O25" s="9">
        <f t="shared" ca="1" si="5"/>
        <v>555.38256163548908</v>
      </c>
      <c r="P25" s="18">
        <f t="shared" si="6"/>
        <v>0.29177603583869732</v>
      </c>
    </row>
    <row r="26" spans="1:16" x14ac:dyDescent="0.25">
      <c r="A26" s="2">
        <v>13</v>
      </c>
      <c r="B26" s="2">
        <f t="shared" si="1"/>
        <v>1.3</v>
      </c>
      <c r="D26">
        <f t="shared" si="7"/>
        <v>513.34208327950489</v>
      </c>
      <c r="E26">
        <f t="shared" ca="1" si="0"/>
        <v>-13.943599423611847</v>
      </c>
      <c r="F26">
        <f t="shared" ca="1" si="2"/>
        <v>518.16598176744594</v>
      </c>
      <c r="G26">
        <f t="shared" si="3"/>
        <v>6.5</v>
      </c>
      <c r="H26">
        <f>$J$5*SIN($J$7*B26+$J$8)</f>
        <v>19.960534568565432</v>
      </c>
      <c r="I26">
        <f>$E$5*G26+$E$6*H26</f>
        <v>6.5</v>
      </c>
      <c r="J26">
        <f t="shared" si="8"/>
        <v>516.59208327950489</v>
      </c>
      <c r="K26">
        <f t="shared" si="9"/>
        <v>532.10958119105783</v>
      </c>
      <c r="L26" s="17">
        <f t="shared" ca="1" si="10"/>
        <v>530.8986405157026</v>
      </c>
      <c r="M26" s="18">
        <f t="shared" si="11"/>
        <v>0.26352009446574198</v>
      </c>
      <c r="N26" s="17">
        <f t="shared" si="4"/>
        <v>6.5836650415593441E-4</v>
      </c>
      <c r="O26" s="9">
        <f t="shared" ca="1" si="5"/>
        <v>530.89025775967389</v>
      </c>
      <c r="P26" s="18">
        <f t="shared" si="6"/>
        <v>0.26334660166237372</v>
      </c>
    </row>
    <row r="27" spans="1:16" x14ac:dyDescent="0.25">
      <c r="A27" s="2">
        <v>14</v>
      </c>
      <c r="B27" s="2">
        <f t="shared" si="1"/>
        <v>1.4000000000000001</v>
      </c>
      <c r="D27">
        <f t="shared" si="7"/>
        <v>487.6749791155296</v>
      </c>
      <c r="E27">
        <f t="shared" ca="1" si="0"/>
        <v>-11.478741225310804</v>
      </c>
      <c r="F27">
        <f t="shared" ca="1" si="2"/>
        <v>497.52536090619412</v>
      </c>
      <c r="G27">
        <f t="shared" si="3"/>
        <v>7.0000000000000009</v>
      </c>
      <c r="H27">
        <f>$J$5*SIN($J$7*B27+$J$8)</f>
        <v>19.645745014573773</v>
      </c>
      <c r="I27">
        <f>$E$5*G27+$E$6*H27</f>
        <v>7.0000000000000009</v>
      </c>
      <c r="J27">
        <f t="shared" si="8"/>
        <v>491.1749791155296</v>
      </c>
      <c r="K27">
        <f t="shared" si="9"/>
        <v>509.00410213150491</v>
      </c>
      <c r="L27" s="17">
        <f t="shared" ca="1" si="10"/>
        <v>507.85370848991744</v>
      </c>
      <c r="M27" s="18">
        <f t="shared" si="11"/>
        <v>0.2378268852553321</v>
      </c>
      <c r="N27" s="17">
        <f t="shared" si="4"/>
        <v>5.9421391302805313E-4</v>
      </c>
      <c r="O27" s="9">
        <f t="shared" ca="1" si="5"/>
        <v>507.8475712420846</v>
      </c>
      <c r="P27" s="18">
        <f t="shared" si="6"/>
        <v>0.23768556521122125</v>
      </c>
    </row>
    <row r="28" spans="1:16" x14ac:dyDescent="0.25">
      <c r="A28" s="2">
        <v>15</v>
      </c>
      <c r="B28" s="2">
        <f t="shared" si="1"/>
        <v>1.5</v>
      </c>
      <c r="D28">
        <f t="shared" si="7"/>
        <v>463.29123015975307</v>
      </c>
      <c r="E28">
        <f t="shared" ca="1" si="0"/>
        <v>-23.598927309610556</v>
      </c>
      <c r="F28">
        <f t="shared" ca="1" si="2"/>
        <v>463.70496971531912</v>
      </c>
      <c r="G28">
        <f t="shared" si="3"/>
        <v>7.5</v>
      </c>
      <c r="H28">
        <f>$J$5*SIN($J$7*B28+$J$8)</f>
        <v>19.021130325903073</v>
      </c>
      <c r="I28">
        <f>$E$5*G28+$E$6*H28</f>
        <v>7.5</v>
      </c>
      <c r="J28">
        <f t="shared" si="8"/>
        <v>467.04123015975307</v>
      </c>
      <c r="K28">
        <f t="shared" si="9"/>
        <v>487.30389702492965</v>
      </c>
      <c r="L28" s="17">
        <f t="shared" ca="1" si="10"/>
        <v>486.21102306542156</v>
      </c>
      <c r="M28" s="18">
        <f t="shared" si="11"/>
        <v>0.21463876394293721</v>
      </c>
      <c r="N28" s="17">
        <f t="shared" si="4"/>
        <v>5.3630912803651033E-4</v>
      </c>
      <c r="O28" s="9">
        <f t="shared" ca="1" si="5"/>
        <v>486.19895286357382</v>
      </c>
      <c r="P28" s="18">
        <f t="shared" si="6"/>
        <v>0.21452365121460415</v>
      </c>
    </row>
    <row r="29" spans="1:16" x14ac:dyDescent="0.25">
      <c r="A29" s="2">
        <v>16</v>
      </c>
      <c r="B29" s="2">
        <f t="shared" si="1"/>
        <v>1.6</v>
      </c>
      <c r="D29">
        <f t="shared" si="7"/>
        <v>440.12666865176539</v>
      </c>
      <c r="E29">
        <f t="shared" ca="1" si="0"/>
        <v>29.288183932490508</v>
      </c>
      <c r="F29">
        <f t="shared" ca="1" si="2"/>
        <v>496.22688610617365</v>
      </c>
      <c r="G29">
        <f t="shared" si="3"/>
        <v>8</v>
      </c>
      <c r="H29">
        <f>$J$5*SIN($J$7*B29+$J$8)</f>
        <v>18.09654104932039</v>
      </c>
      <c r="I29">
        <f>$E$5*G29+$E$6*H29</f>
        <v>8</v>
      </c>
      <c r="J29">
        <f t="shared" si="8"/>
        <v>444.12666865176539</v>
      </c>
      <c r="K29">
        <f t="shared" si="9"/>
        <v>466.93870217368317</v>
      </c>
      <c r="L29" s="17">
        <f t="shared" ca="1" si="10"/>
        <v>465.90047191215046</v>
      </c>
      <c r="M29" s="18">
        <f t="shared" si="11"/>
        <v>0.19371148445850081</v>
      </c>
      <c r="N29" s="17">
        <f t="shared" si="4"/>
        <v>4.8404429879709285E-4</v>
      </c>
      <c r="O29" s="9">
        <f t="shared" ca="1" si="5"/>
        <v>465.91515124004405</v>
      </c>
      <c r="P29" s="18">
        <f t="shared" si="6"/>
        <v>0.19361771951883713</v>
      </c>
    </row>
    <row r="30" spans="1:16" x14ac:dyDescent="0.25">
      <c r="A30" s="2">
        <v>17</v>
      </c>
      <c r="B30" s="2">
        <f t="shared" si="1"/>
        <v>1.7000000000000002</v>
      </c>
      <c r="D30">
        <f t="shared" si="7"/>
        <v>418.12033521917709</v>
      </c>
      <c r="E30">
        <f t="shared" ca="1" si="0"/>
        <v>-8.7515947791520539</v>
      </c>
      <c r="F30">
        <f t="shared" ca="1" si="2"/>
        <v>439.0901722858469</v>
      </c>
      <c r="G30">
        <f t="shared" si="3"/>
        <v>8.5</v>
      </c>
      <c r="H30">
        <f>$J$5*SIN($J$7*B30+$J$8)</f>
        <v>16.886558510040299</v>
      </c>
      <c r="I30">
        <f>$E$5*G30+$E$6*H30</f>
        <v>8.5</v>
      </c>
      <c r="J30">
        <f t="shared" si="8"/>
        <v>422.37033521917709</v>
      </c>
      <c r="K30">
        <f t="shared" si="9"/>
        <v>447.84176706499898</v>
      </c>
      <c r="L30" s="17">
        <f t="shared" ca="1" si="10"/>
        <v>446.85544831654295</v>
      </c>
      <c r="M30" s="18">
        <f t="shared" si="11"/>
        <v>0.17482461472379698</v>
      </c>
      <c r="N30" s="17">
        <f t="shared" si="4"/>
        <v>4.3687059747477328E-4</v>
      </c>
      <c r="O30" s="9">
        <f t="shared" ca="1" si="5"/>
        <v>446.85205589576384</v>
      </c>
      <c r="P30" s="18">
        <f t="shared" si="6"/>
        <v>0.17474823898990929</v>
      </c>
    </row>
    <row r="31" spans="1:16" x14ac:dyDescent="0.25">
      <c r="A31" s="2">
        <v>18</v>
      </c>
      <c r="B31" s="2">
        <f t="shared" si="1"/>
        <v>1.8</v>
      </c>
      <c r="D31">
        <f t="shared" si="7"/>
        <v>397.2143184582182</v>
      </c>
      <c r="E31">
        <f t="shared" ca="1" si="0"/>
        <v>23.550433131741443</v>
      </c>
      <c r="F31">
        <f t="shared" ca="1" si="2"/>
        <v>453.50011184349046</v>
      </c>
      <c r="G31">
        <f t="shared" si="3"/>
        <v>9</v>
      </c>
      <c r="H31">
        <f>$J$5*SIN($J$7*B31+$J$8)</f>
        <v>15.410264855515784</v>
      </c>
      <c r="I31">
        <f>$E$5*G31+$E$6*H31</f>
        <v>9</v>
      </c>
      <c r="J31">
        <f t="shared" si="8"/>
        <v>401.7143184582182</v>
      </c>
      <c r="K31">
        <f t="shared" si="9"/>
        <v>429.94967871174902</v>
      </c>
      <c r="L31" s="17">
        <f t="shared" ca="1" si="10"/>
        <v>429.01267590071581</v>
      </c>
      <c r="M31" s="18">
        <f t="shared" si="11"/>
        <v>0.15777921478822676</v>
      </c>
      <c r="N31" s="17">
        <f t="shared" si="4"/>
        <v>3.9429250906437428E-4</v>
      </c>
      <c r="O31" s="9">
        <f t="shared" ca="1" si="5"/>
        <v>429.02233111327422</v>
      </c>
      <c r="P31" s="18">
        <f t="shared" si="6"/>
        <v>0.1577170036257497</v>
      </c>
    </row>
    <row r="32" spans="1:16" x14ac:dyDescent="0.25">
      <c r="A32" s="2">
        <v>19</v>
      </c>
      <c r="B32" s="2">
        <f t="shared" si="1"/>
        <v>1.9000000000000001</v>
      </c>
      <c r="D32">
        <f t="shared" si="7"/>
        <v>377.35360253530729</v>
      </c>
      <c r="E32">
        <f t="shared" ca="1" si="0"/>
        <v>4.5168670955910164</v>
      </c>
      <c r="F32">
        <f t="shared" ca="1" si="2"/>
        <v>417.71906187175256</v>
      </c>
      <c r="G32">
        <f t="shared" si="3"/>
        <v>9.5</v>
      </c>
      <c r="H32">
        <f>$J$5*SIN($J$7*B32+$J$8)</f>
        <v>13.690942118573769</v>
      </c>
      <c r="I32">
        <f>$E$5*G32+$E$6*H32</f>
        <v>9.5</v>
      </c>
      <c r="J32">
        <f t="shared" si="8"/>
        <v>382.10360253530729</v>
      </c>
      <c r="K32">
        <f t="shared" si="9"/>
        <v>413.20219477616155</v>
      </c>
      <c r="L32" s="17">
        <f t="shared" ca="1" si="10"/>
        <v>412.31204210568001</v>
      </c>
      <c r="M32" s="18">
        <f t="shared" si="11"/>
        <v>0.14239574134637464</v>
      </c>
      <c r="N32" s="17">
        <f t="shared" si="4"/>
        <v>3.5586267004414054E-4</v>
      </c>
      <c r="O32" s="9">
        <f t="shared" ca="1" si="5"/>
        <v>412.31396626217094</v>
      </c>
      <c r="P32" s="18">
        <f t="shared" si="6"/>
        <v>0.1423450680176562</v>
      </c>
    </row>
    <row r="33" spans="1:25" x14ac:dyDescent="0.25">
      <c r="A33" s="2">
        <v>20</v>
      </c>
      <c r="B33" s="2">
        <f t="shared" si="1"/>
        <v>2</v>
      </c>
      <c r="D33">
        <f t="shared" si="7"/>
        <v>358.48592240854191</v>
      </c>
      <c r="E33">
        <f t="shared" ca="1" si="0"/>
        <v>6.1555160558190423</v>
      </c>
      <c r="F33">
        <f t="shared" ca="1" si="2"/>
        <v>403.69760109317247</v>
      </c>
      <c r="G33">
        <f t="shared" si="3"/>
        <v>10</v>
      </c>
      <c r="H33">
        <f>$J$5*SIN($J$7*B33+$J$8)</f>
        <v>11.755705045849465</v>
      </c>
      <c r="I33">
        <f>$E$5*G33+$E$6*H33</f>
        <v>10</v>
      </c>
      <c r="J33">
        <f t="shared" si="8"/>
        <v>363.48592240854191</v>
      </c>
      <c r="K33">
        <f t="shared" si="9"/>
        <v>397.54208503735344</v>
      </c>
      <c r="L33" s="17">
        <f t="shared" ca="1" si="10"/>
        <v>396.69644000039597</v>
      </c>
      <c r="M33" s="18">
        <f t="shared" si="11"/>
        <v>0.12851215656510309</v>
      </c>
      <c r="N33" s="17">
        <f t="shared" si="4"/>
        <v>3.2117720347511243E-4</v>
      </c>
      <c r="O33" s="9">
        <f t="shared" ca="1" si="5"/>
        <v>396.69868861373681</v>
      </c>
      <c r="P33" s="18">
        <f t="shared" si="6"/>
        <v>0.12847088139004495</v>
      </c>
    </row>
    <row r="34" spans="1:25" x14ac:dyDescent="0.25">
      <c r="A34" s="2">
        <v>21</v>
      </c>
      <c r="B34" s="2">
        <f t="shared" si="1"/>
        <v>2.1</v>
      </c>
      <c r="D34">
        <f t="shared" si="7"/>
        <v>340.56162628811478</v>
      </c>
      <c r="E34">
        <f t="shared" ca="1" si="0"/>
        <v>18.005269953761257</v>
      </c>
      <c r="F34">
        <f t="shared" ca="1" si="2"/>
        <v>400.92025073924697</v>
      </c>
      <c r="G34">
        <f t="shared" si="3"/>
        <v>10.5</v>
      </c>
      <c r="H34">
        <f>$J$5*SIN($J$7*B34+$J$8)</f>
        <v>9.6350734820343042</v>
      </c>
      <c r="I34">
        <f>$E$5*G34+$E$6*H34</f>
        <v>10.5</v>
      </c>
      <c r="J34">
        <f t="shared" si="8"/>
        <v>345.81162628811478</v>
      </c>
      <c r="K34">
        <f t="shared" si="9"/>
        <v>382.91498078548574</v>
      </c>
      <c r="L34" s="17">
        <f t="shared" ca="1" si="10"/>
        <v>382.11161800037615</v>
      </c>
      <c r="M34" s="18">
        <f t="shared" si="11"/>
        <v>0.11598222130000553</v>
      </c>
      <c r="N34" s="17">
        <f t="shared" si="4"/>
        <v>2.8987150339787469E-4</v>
      </c>
      <c r="O34" s="9">
        <f t="shared" ca="1" si="5"/>
        <v>382.11707008702501</v>
      </c>
      <c r="P34" s="18">
        <f t="shared" si="6"/>
        <v>0.11594860135914987</v>
      </c>
    </row>
    <row r="35" spans="1:25" x14ac:dyDescent="0.25">
      <c r="A35" s="2">
        <v>22</v>
      </c>
      <c r="B35" s="2">
        <f t="shared" si="1"/>
        <v>2.2000000000000002</v>
      </c>
      <c r="D35">
        <f t="shared" si="7"/>
        <v>323.53354497370901</v>
      </c>
      <c r="E35">
        <f t="shared" ca="1" si="0"/>
        <v>-3.031162928447575</v>
      </c>
      <c r="F35">
        <f t="shared" ca="1" si="2"/>
        <v>366.23806881776386</v>
      </c>
      <c r="G35">
        <f t="shared" si="3"/>
        <v>11</v>
      </c>
      <c r="H35">
        <f>$J$5*SIN($J$7*B35+$J$8)</f>
        <v>7.3624910536935548</v>
      </c>
      <c r="I35">
        <f>$E$5*G35+$E$6*H35</f>
        <v>11</v>
      </c>
      <c r="J35">
        <f t="shared" si="8"/>
        <v>329.03354497370901</v>
      </c>
      <c r="K35">
        <f t="shared" si="9"/>
        <v>369.26923174621146</v>
      </c>
      <c r="L35" s="17">
        <f t="shared" ca="1" si="10"/>
        <v>368.50603710035733</v>
      </c>
      <c r="M35" s="18">
        <f t="shared" si="11"/>
        <v>0.10467395472325498</v>
      </c>
      <c r="N35" s="17">
        <f t="shared" si="4"/>
        <v>2.6161642574337968E-4</v>
      </c>
      <c r="O35" s="9">
        <f t="shared" ca="1" si="5"/>
        <v>368.50544376260154</v>
      </c>
      <c r="P35" s="18">
        <f t="shared" si="6"/>
        <v>0.10464657029735186</v>
      </c>
    </row>
    <row r="36" spans="1:25" x14ac:dyDescent="0.25">
      <c r="A36" s="2">
        <v>23</v>
      </c>
      <c r="B36" s="2">
        <f t="shared" si="1"/>
        <v>2.3000000000000003</v>
      </c>
      <c r="D36">
        <f t="shared" si="7"/>
        <v>307.35686772502356</v>
      </c>
      <c r="E36">
        <f t="shared" ca="1" si="0"/>
        <v>16.201365670871724</v>
      </c>
      <c r="F36">
        <f t="shared" ca="1" si="2"/>
        <v>372.75713582977261</v>
      </c>
      <c r="G36">
        <f t="shared" si="3"/>
        <v>11.500000000000002</v>
      </c>
      <c r="H36">
        <f>$J$5*SIN($J$7*B36+$J$8)</f>
        <v>4.9737977432970872</v>
      </c>
      <c r="I36">
        <f>$E$5*G36+$E$6*H36</f>
        <v>11.500000000000002</v>
      </c>
      <c r="J36">
        <f t="shared" si="8"/>
        <v>313.10686772502356</v>
      </c>
      <c r="K36">
        <f t="shared" si="9"/>
        <v>356.55577015890088</v>
      </c>
      <c r="L36" s="17">
        <f t="shared" ca="1" si="10"/>
        <v>355.83073524533944</v>
      </c>
      <c r="M36" s="18">
        <f t="shared" si="11"/>
        <v>9.446824413773762E-2</v>
      </c>
      <c r="N36" s="17">
        <f t="shared" si="4"/>
        <v>2.3611484695682691E-4</v>
      </c>
      <c r="O36" s="9">
        <f t="shared" ca="1" si="5"/>
        <v>355.83473181982299</v>
      </c>
      <c r="P36" s="18">
        <f t="shared" si="6"/>
        <v>9.4445938782730762E-2</v>
      </c>
    </row>
    <row r="37" spans="1:25" x14ac:dyDescent="0.25">
      <c r="A37" s="2">
        <v>24</v>
      </c>
      <c r="B37" s="2">
        <f t="shared" si="1"/>
        <v>2.4000000000000004</v>
      </c>
      <c r="D37">
        <f t="shared" si="7"/>
        <v>291.98902433877237</v>
      </c>
      <c r="E37">
        <f t="shared" ca="1" si="0"/>
        <v>31.85853719481344</v>
      </c>
      <c r="F37">
        <f t="shared" ca="1" si="2"/>
        <v>376.58651884576926</v>
      </c>
      <c r="G37">
        <f t="shared" si="3"/>
        <v>12.000000000000002</v>
      </c>
      <c r="H37">
        <f>$J$5*SIN($J$7*B37+$J$8)</f>
        <v>2.5066646712860816</v>
      </c>
      <c r="I37">
        <f>$E$5*G37+$E$6*H37</f>
        <v>12.000000000000002</v>
      </c>
      <c r="J37">
        <f t="shared" si="8"/>
        <v>297.98902433877237</v>
      </c>
      <c r="K37">
        <f t="shared" si="9"/>
        <v>344.72798165095583</v>
      </c>
      <c r="L37" s="17">
        <f t="shared" ca="1" si="10"/>
        <v>344.03919848307243</v>
      </c>
      <c r="M37" s="18">
        <f t="shared" si="11"/>
        <v>8.52575903343082E-2</v>
      </c>
      <c r="N37" s="17">
        <f t="shared" si="4"/>
        <v>2.130985551624783E-4</v>
      </c>
      <c r="O37" s="9">
        <f t="shared" ca="1" si="5"/>
        <v>344.04613427001613</v>
      </c>
      <c r="P37" s="18">
        <f t="shared" si="6"/>
        <v>8.5239422064991327E-2</v>
      </c>
    </row>
    <row r="38" spans="1:25" x14ac:dyDescent="0.25">
      <c r="A38" s="2">
        <v>25</v>
      </c>
      <c r="B38" s="2">
        <f t="shared" si="1"/>
        <v>2.5</v>
      </c>
      <c r="D38">
        <f t="shared" si="7"/>
        <v>277.38957312183373</v>
      </c>
      <c r="E38">
        <f t="shared" ca="1" si="0"/>
        <v>-22.59203856192768</v>
      </c>
      <c r="F38">
        <f t="shared" ca="1" si="2"/>
        <v>311.14954400648037</v>
      </c>
      <c r="G38">
        <f t="shared" si="3"/>
        <v>12.5</v>
      </c>
      <c r="H38">
        <f>$J$5*SIN($J$7*B38+$J$8)</f>
        <v>2.45029690981724E-15</v>
      </c>
      <c r="I38">
        <f>$E$5*G38+$E$6*H38</f>
        <v>12.5</v>
      </c>
      <c r="J38">
        <f t="shared" si="8"/>
        <v>283.63957312183373</v>
      </c>
      <c r="K38">
        <f t="shared" si="9"/>
        <v>333.74158256840803</v>
      </c>
      <c r="L38" s="17">
        <f t="shared" ca="1" si="10"/>
        <v>333.08723855891878</v>
      </c>
      <c r="M38" s="18">
        <f t="shared" si="11"/>
        <v>7.6944975276713137E-2</v>
      </c>
      <c r="N38" s="17">
        <f t="shared" si="4"/>
        <v>1.9232544200083326E-4</v>
      </c>
      <c r="O38" s="9">
        <f t="shared" ca="1" si="5"/>
        <v>333.08301938211753</v>
      </c>
      <c r="P38" s="18">
        <f t="shared" si="6"/>
        <v>7.6930176800333303E-2</v>
      </c>
    </row>
    <row r="39" spans="1:25" x14ac:dyDescent="0.25">
      <c r="A39" s="2">
        <v>26</v>
      </c>
      <c r="B39" s="2">
        <f t="shared" si="1"/>
        <v>2.6</v>
      </c>
      <c r="D39">
        <f t="shared" si="7"/>
        <v>263.52009446574203</v>
      </c>
      <c r="E39">
        <f t="shared" ca="1" si="0"/>
        <v>-8.4229790620063145</v>
      </c>
      <c r="F39">
        <f t="shared" ca="1" si="2"/>
        <v>315.13152437798129</v>
      </c>
      <c r="G39">
        <f t="shared" si="3"/>
        <v>13</v>
      </c>
      <c r="H39">
        <f>$J$5*SIN($J$7*B39+$J$8)</f>
        <v>-2.5066646712860856</v>
      </c>
      <c r="I39">
        <f>$E$5*G39+$E$6*H39</f>
        <v>13</v>
      </c>
      <c r="J39">
        <f t="shared" si="8"/>
        <v>270.02009446574203</v>
      </c>
      <c r="K39">
        <f t="shared" si="9"/>
        <v>323.55450343998763</v>
      </c>
      <c r="L39" s="17">
        <f t="shared" ca="1" si="10"/>
        <v>322.93287663097283</v>
      </c>
      <c r="M39" s="18">
        <f t="shared" si="11"/>
        <v>6.9442840187233595E-2</v>
      </c>
      <c r="N39" s="17">
        <f t="shared" si="4"/>
        <v>1.7357696627426109E-4</v>
      </c>
      <c r="O39" s="9">
        <f t="shared" ca="1" si="5"/>
        <v>322.93152249591594</v>
      </c>
      <c r="P39" s="18">
        <f t="shared" si="6"/>
        <v>6.9430786509704426E-2</v>
      </c>
    </row>
    <row r="40" spans="1:25" x14ac:dyDescent="0.25">
      <c r="A40" s="2">
        <v>27</v>
      </c>
      <c r="B40" s="2">
        <f t="shared" si="1"/>
        <v>2.7</v>
      </c>
      <c r="D40">
        <f t="shared" si="7"/>
        <v>250.34408974245491</v>
      </c>
      <c r="E40">
        <f t="shared" ca="1" si="0"/>
        <v>15.545007389171623</v>
      </c>
      <c r="F40">
        <f t="shared" ca="1" si="2"/>
        <v>329.67178565715989</v>
      </c>
      <c r="G40">
        <f t="shared" si="3"/>
        <v>13.5</v>
      </c>
      <c r="H40">
        <f>$J$5*SIN($J$7*B40+$J$8)</f>
        <v>-4.9737977432971006</v>
      </c>
      <c r="I40">
        <f>$E$5*G40+$E$6*H40</f>
        <v>13.5</v>
      </c>
      <c r="J40">
        <f t="shared" si="8"/>
        <v>257.09408974245491</v>
      </c>
      <c r="K40">
        <f t="shared" si="9"/>
        <v>314.12677826798824</v>
      </c>
      <c r="L40" s="17">
        <f t="shared" ca="1" si="10"/>
        <v>313.53623279942417</v>
      </c>
      <c r="M40" s="18">
        <f t="shared" si="11"/>
        <v>6.2672163268978301E-2</v>
      </c>
      <c r="N40" s="17">
        <f t="shared" si="4"/>
        <v>1.5665586326784632E-4</v>
      </c>
      <c r="O40" s="9">
        <f t="shared" ca="1" si="5"/>
        <v>313.53876052838638</v>
      </c>
      <c r="P40" s="18">
        <f t="shared" si="6"/>
        <v>6.2662345307138531E-2</v>
      </c>
    </row>
    <row r="41" spans="1:25" x14ac:dyDescent="0.25">
      <c r="A41" s="2">
        <v>28</v>
      </c>
      <c r="B41" s="2">
        <f t="shared" si="1"/>
        <v>2.8000000000000003</v>
      </c>
      <c r="D41">
        <f t="shared" si="7"/>
        <v>237.82688525533214</v>
      </c>
      <c r="E41">
        <f t="shared" ca="1" si="0"/>
        <v>-21.92091941344669</v>
      </c>
      <c r="F41">
        <f t="shared" ca="1" si="2"/>
        <v>283.49951994114213</v>
      </c>
      <c r="G41">
        <f t="shared" si="3"/>
        <v>14.000000000000002</v>
      </c>
      <c r="H41">
        <f>$J$5*SIN($J$7*B41+$J$8)</f>
        <v>-7.3624910536935664</v>
      </c>
      <c r="I41">
        <f>$E$5*G41+$E$6*H41</f>
        <v>14.000000000000002</v>
      </c>
      <c r="J41">
        <f t="shared" si="8"/>
        <v>244.82688525533214</v>
      </c>
      <c r="K41">
        <f t="shared" si="9"/>
        <v>305.42043935458884</v>
      </c>
      <c r="L41" s="17">
        <f t="shared" ca="1" si="10"/>
        <v>304.85942115945295</v>
      </c>
      <c r="M41" s="18">
        <f t="shared" si="11"/>
        <v>5.6561627350252913E-2</v>
      </c>
      <c r="N41" s="17">
        <f t="shared" si="4"/>
        <v>1.4138407609206932E-4</v>
      </c>
      <c r="O41" s="9">
        <f t="shared" ca="1" si="5"/>
        <v>304.85640120955378</v>
      </c>
      <c r="P41" s="18">
        <f t="shared" si="6"/>
        <v>5.6553630436827734E-2</v>
      </c>
    </row>
    <row r="42" spans="1:25" x14ac:dyDescent="0.25">
      <c r="A42" s="2">
        <v>29</v>
      </c>
      <c r="B42" s="2">
        <f t="shared" si="1"/>
        <v>2.9000000000000004</v>
      </c>
      <c r="D42">
        <f t="shared" si="7"/>
        <v>225.93554099256554</v>
      </c>
      <c r="E42">
        <f t="shared" ca="1" si="0"/>
        <v>-4.8026894775613451</v>
      </c>
      <c r="F42">
        <f t="shared" ca="1" si="2"/>
        <v>292.59672790929807</v>
      </c>
      <c r="G42">
        <f t="shared" si="3"/>
        <v>14.500000000000002</v>
      </c>
      <c r="H42">
        <f>$J$5*SIN($J$7*B42+$J$8)</f>
        <v>-9.6350734820343078</v>
      </c>
      <c r="I42">
        <f>$E$5*G42+$E$6*H42</f>
        <v>14.500000000000002</v>
      </c>
      <c r="J42">
        <f t="shared" si="8"/>
        <v>233.18554099256554</v>
      </c>
      <c r="K42">
        <f t="shared" si="9"/>
        <v>297.3994173868594</v>
      </c>
      <c r="L42" s="17">
        <f t="shared" ca="1" si="10"/>
        <v>296.86645010148027</v>
      </c>
      <c r="M42" s="18">
        <f t="shared" si="11"/>
        <v>5.1046868683603253E-2</v>
      </c>
      <c r="N42" s="17">
        <f t="shared" si="4"/>
        <v>1.2760088764461936E-4</v>
      </c>
      <c r="O42" s="9">
        <f t="shared" ca="1" si="5"/>
        <v>296.86590528113857</v>
      </c>
      <c r="P42" s="18">
        <f t="shared" si="6"/>
        <v>5.1040355057847743E-2</v>
      </c>
    </row>
    <row r="43" spans="1:25" x14ac:dyDescent="0.25">
      <c r="A43" s="2">
        <v>30</v>
      </c>
      <c r="B43" s="2">
        <f t="shared" si="1"/>
        <v>3</v>
      </c>
      <c r="D43">
        <f t="shared" si="7"/>
        <v>214.63876394293726</v>
      </c>
      <c r="E43">
        <f t="shared" ca="1" si="0"/>
        <v>13.053987980465781</v>
      </c>
      <c r="F43">
        <f t="shared" ca="1" si="2"/>
        <v>303.08343449798218</v>
      </c>
      <c r="G43">
        <f t="shared" si="3"/>
        <v>15</v>
      </c>
      <c r="H43">
        <f>$J$5*SIN($J$7*B43+$J$8)</f>
        <v>-11.75570504584946</v>
      </c>
      <c r="I43">
        <f>$E$5*G43+$E$6*H43</f>
        <v>15</v>
      </c>
      <c r="J43">
        <f t="shared" si="8"/>
        <v>222.13876394293726</v>
      </c>
      <c r="K43">
        <f t="shared" si="9"/>
        <v>290.02944651751642</v>
      </c>
      <c r="L43" s="17">
        <f t="shared" ca="1" si="10"/>
        <v>289.52312759640625</v>
      </c>
      <c r="M43" s="18">
        <f t="shared" si="11"/>
        <v>4.6069798986951932E-2</v>
      </c>
      <c r="N43" s="17">
        <f t="shared" si="4"/>
        <v>1.1516123383014572E-4</v>
      </c>
      <c r="O43" s="9">
        <f t="shared" ca="1" si="5"/>
        <v>289.52468921808014</v>
      </c>
      <c r="P43" s="18">
        <f t="shared" si="6"/>
        <v>4.6064493532058284E-2</v>
      </c>
    </row>
    <row r="44" spans="1:25" x14ac:dyDescent="0.25">
      <c r="A44" s="2">
        <v>31</v>
      </c>
      <c r="B44" s="2">
        <f t="shared" si="1"/>
        <v>3.1</v>
      </c>
      <c r="D44">
        <f t="shared" si="7"/>
        <v>203.9068257457904</v>
      </c>
      <c r="E44">
        <f t="shared" ca="1" si="0"/>
        <v>35.280527499780511</v>
      </c>
      <c r="F44">
        <f t="shared" ca="1" si="2"/>
        <v>318.5585016914211</v>
      </c>
      <c r="G44">
        <f t="shared" si="3"/>
        <v>15.5</v>
      </c>
      <c r="H44">
        <f>$J$5*SIN($J$7*B44+$J$8)</f>
        <v>-13.690942118573775</v>
      </c>
      <c r="I44">
        <f>$E$5*G44+$E$6*H44</f>
        <v>15.5</v>
      </c>
      <c r="J44">
        <f t="shared" si="8"/>
        <v>211.6568257457904</v>
      </c>
      <c r="K44">
        <f t="shared" si="9"/>
        <v>283.27797419164057</v>
      </c>
      <c r="L44" s="17">
        <f t="shared" ca="1" si="10"/>
        <v>282.79697121658592</v>
      </c>
      <c r="M44" s="18">
        <f t="shared" si="11"/>
        <v>4.1577993585724116E-2</v>
      </c>
      <c r="N44" s="17">
        <f t="shared" si="4"/>
        <v>1.03934180527582E-4</v>
      </c>
      <c r="O44" s="9">
        <f t="shared" ca="1" si="5"/>
        <v>282.80068806195021</v>
      </c>
      <c r="P44" s="18">
        <f t="shared" si="6"/>
        <v>4.1573672211032801E-2</v>
      </c>
      <c r="V44" s="9"/>
      <c r="W44" s="9"/>
      <c r="X44" s="9"/>
      <c r="Y44" s="9"/>
    </row>
    <row r="45" spans="1:25" x14ac:dyDescent="0.25">
      <c r="A45" s="2">
        <v>32</v>
      </c>
      <c r="B45" s="2">
        <f t="shared" si="1"/>
        <v>3.2</v>
      </c>
      <c r="D45">
        <f t="shared" si="7"/>
        <v>193.71148445850088</v>
      </c>
      <c r="E45">
        <f t="shared" ref="E45:E76" ca="1" si="12">IF($M$3=0,$M$2,NORMINV(RAND(),$M$2,$M$3))</f>
        <v>8.8856593382286633</v>
      </c>
      <c r="F45">
        <f t="shared" ca="1" si="2"/>
        <v>285.99973482028719</v>
      </c>
      <c r="G45">
        <f t="shared" si="3"/>
        <v>16</v>
      </c>
      <c r="H45">
        <f>$J$5*SIN($J$7*B45+$J$8)</f>
        <v>-15.410264855515788</v>
      </c>
      <c r="I45">
        <f>$E$5*G45+$E$6*H45</f>
        <v>16</v>
      </c>
      <c r="J45">
        <f t="shared" si="8"/>
        <v>201.71148445850088</v>
      </c>
      <c r="K45">
        <f t="shared" si="9"/>
        <v>277.11407548205852</v>
      </c>
      <c r="L45" s="17">
        <f t="shared" ca="1" si="10"/>
        <v>276.65712265575661</v>
      </c>
      <c r="M45" s="18">
        <f t="shared" si="11"/>
        <v>3.7524139211116012E-2</v>
      </c>
      <c r="N45" s="17">
        <f t="shared" si="4"/>
        <v>9.3801548471882324E-5</v>
      </c>
      <c r="O45" s="9">
        <f t="shared" ca="1" si="5"/>
        <v>276.65799900724443</v>
      </c>
      <c r="P45" s="18">
        <f t="shared" si="6"/>
        <v>3.7520619388752938E-2</v>
      </c>
      <c r="V45" s="10"/>
      <c r="W45" s="10"/>
      <c r="X45" s="10"/>
      <c r="Y45" s="9"/>
    </row>
    <row r="46" spans="1:25" x14ac:dyDescent="0.25">
      <c r="A46" s="2">
        <v>33</v>
      </c>
      <c r="B46" s="2">
        <f t="shared" si="1"/>
        <v>3.3000000000000003</v>
      </c>
      <c r="D46">
        <f t="shared" si="7"/>
        <v>184.02591023557582</v>
      </c>
      <c r="E46">
        <f t="shared" ca="1" si="12"/>
        <v>18.658516551659346</v>
      </c>
      <c r="F46">
        <f t="shared" ca="1" si="2"/>
        <v>290.16688825961489</v>
      </c>
      <c r="G46">
        <f t="shared" si="3"/>
        <v>16.5</v>
      </c>
      <c r="H46">
        <f>$J$5*SIN($J$7*B46+$J$8)</f>
        <v>-16.886558510040306</v>
      </c>
      <c r="I46">
        <f>$E$5*G46+$E$6*H46</f>
        <v>16.5</v>
      </c>
      <c r="J46">
        <f t="shared" si="8"/>
        <v>192.27591023557582</v>
      </c>
      <c r="K46">
        <f t="shared" si="9"/>
        <v>271.50837170795558</v>
      </c>
      <c r="L46" s="17">
        <f t="shared" ca="1" si="10"/>
        <v>271.07426652296874</v>
      </c>
      <c r="M46" s="18">
        <f t="shared" si="11"/>
        <v>3.3865535638032199E-2</v>
      </c>
      <c r="N46" s="17">
        <f t="shared" si="4"/>
        <v>8.4656671736246296E-5</v>
      </c>
      <c r="O46" s="9">
        <f t="shared" ca="1" si="5"/>
        <v>271.07588284077968</v>
      </c>
      <c r="P46" s="18">
        <f t="shared" si="6"/>
        <v>3.3862668694498513E-2</v>
      </c>
      <c r="V46" s="8"/>
      <c r="W46" s="6"/>
      <c r="X46" s="7"/>
      <c r="Y46" s="9"/>
    </row>
    <row r="47" spans="1:25" x14ac:dyDescent="0.25">
      <c r="A47" s="2">
        <v>34</v>
      </c>
      <c r="B47" s="2">
        <f t="shared" si="1"/>
        <v>3.4000000000000004</v>
      </c>
      <c r="D47">
        <f t="shared" si="7"/>
        <v>174.82461472379703</v>
      </c>
      <c r="E47">
        <f t="shared" ca="1" si="12"/>
        <v>-20.302336586714876</v>
      </c>
      <c r="F47">
        <f t="shared" ca="1" si="2"/>
        <v>246.13061653584288</v>
      </c>
      <c r="G47">
        <f t="shared" si="3"/>
        <v>17</v>
      </c>
      <c r="H47">
        <f>$J$5*SIN($J$7*B47+$J$8)</f>
        <v>-18.096541049320397</v>
      </c>
      <c r="I47">
        <f>$E$5*G47+$E$6*H47</f>
        <v>17</v>
      </c>
      <c r="J47">
        <f t="shared" si="8"/>
        <v>183.32461472379703</v>
      </c>
      <c r="K47">
        <f t="shared" si="9"/>
        <v>266.43295312255776</v>
      </c>
      <c r="L47" s="17">
        <f t="shared" ca="1" si="10"/>
        <v>266.02055319682029</v>
      </c>
      <c r="M47" s="18">
        <f t="shared" si="11"/>
        <v>3.0563645913324056E-2</v>
      </c>
      <c r="N47" s="17">
        <f t="shared" si="4"/>
        <v>7.6403276876557455E-5</v>
      </c>
      <c r="O47" s="9">
        <f t="shared" ca="1" si="5"/>
        <v>266.0190335404825</v>
      </c>
      <c r="P47" s="18">
        <f t="shared" si="6"/>
        <v>3.0561310750622985E-2</v>
      </c>
      <c r="V47" s="8"/>
      <c r="W47" s="6"/>
      <c r="X47" s="7"/>
      <c r="Y47" s="9"/>
    </row>
    <row r="48" spans="1:25" x14ac:dyDescent="0.25">
      <c r="A48" s="2">
        <v>35</v>
      </c>
      <c r="B48" s="2">
        <f t="shared" si="1"/>
        <v>3.5</v>
      </c>
      <c r="D48">
        <f t="shared" si="7"/>
        <v>166.08338398760716</v>
      </c>
      <c r="E48">
        <f t="shared" ca="1" si="12"/>
        <v>2.496199639207934</v>
      </c>
      <c r="F48">
        <f t="shared" ca="1" si="2"/>
        <v>264.35750510563776</v>
      </c>
      <c r="G48">
        <f t="shared" si="3"/>
        <v>17.5</v>
      </c>
      <c r="H48">
        <f>$J$5*SIN($J$7*B48+$J$8)</f>
        <v>-19.021130325903069</v>
      </c>
      <c r="I48">
        <f>$E$5*G48+$E$6*H48</f>
        <v>17.5</v>
      </c>
      <c r="J48">
        <f t="shared" si="8"/>
        <v>174.83338398760716</v>
      </c>
      <c r="K48">
        <f t="shared" si="9"/>
        <v>261.86130546642983</v>
      </c>
      <c r="L48" s="17">
        <f t="shared" ca="1" si="10"/>
        <v>261.46952553697929</v>
      </c>
      <c r="M48" s="18">
        <f t="shared" si="11"/>
        <v>2.7583690436774957E-2</v>
      </c>
      <c r="N48" s="17">
        <f t="shared" si="4"/>
        <v>6.8954471044978553E-5</v>
      </c>
      <c r="O48" s="9">
        <f t="shared" ca="1" si="5"/>
        <v>261.46972467608282</v>
      </c>
      <c r="P48" s="18">
        <f t="shared" si="6"/>
        <v>2.7581788417991422E-2</v>
      </c>
      <c r="V48" s="8"/>
      <c r="W48" s="6"/>
      <c r="X48" s="7"/>
      <c r="Y48" s="9"/>
    </row>
    <row r="49" spans="1:25" x14ac:dyDescent="0.25">
      <c r="A49" s="2">
        <v>36</v>
      </c>
      <c r="B49" s="2">
        <f t="shared" si="1"/>
        <v>3.6</v>
      </c>
      <c r="D49">
        <f t="shared" si="7"/>
        <v>157.7792147882268</v>
      </c>
      <c r="E49">
        <f t="shared" ca="1" si="12"/>
        <v>16.635056680619041</v>
      </c>
      <c r="F49">
        <f t="shared" ca="1" si="2"/>
        <v>274.40329687372736</v>
      </c>
      <c r="G49">
        <f t="shared" si="3"/>
        <v>18</v>
      </c>
      <c r="H49">
        <f>$J$5*SIN($J$7*B49+$J$8)</f>
        <v>-19.645745014573773</v>
      </c>
      <c r="I49">
        <f>$E$5*G49+$E$6*H49</f>
        <v>18</v>
      </c>
      <c r="J49">
        <f t="shared" si="8"/>
        <v>166.7792147882268</v>
      </c>
      <c r="K49">
        <f t="shared" si="9"/>
        <v>257.76824019310834</v>
      </c>
      <c r="L49" s="17">
        <f t="shared" ca="1" si="10"/>
        <v>257.39604926013033</v>
      </c>
      <c r="M49" s="18">
        <f t="shared" si="11"/>
        <v>2.4894280619189399E-2</v>
      </c>
      <c r="N49" s="17">
        <f t="shared" si="4"/>
        <v>6.2231828506467785E-5</v>
      </c>
      <c r="O49" s="9">
        <f t="shared" ca="1" si="5"/>
        <v>257.3971076522472</v>
      </c>
      <c r="P49" s="18">
        <f t="shared" si="6"/>
        <v>2.4892731402587114E-2</v>
      </c>
      <c r="V49" s="8"/>
      <c r="W49" s="6"/>
      <c r="X49" s="7"/>
      <c r="Y49" s="9"/>
    </row>
    <row r="50" spans="1:25" x14ac:dyDescent="0.25">
      <c r="A50" s="2">
        <v>37</v>
      </c>
      <c r="B50" s="2">
        <f t="shared" si="1"/>
        <v>3.7</v>
      </c>
      <c r="D50">
        <f t="shared" si="7"/>
        <v>149.89025404881545</v>
      </c>
      <c r="E50">
        <f t="shared" ca="1" si="12"/>
        <v>21.632987419540228</v>
      </c>
      <c r="F50">
        <f t="shared" ca="1" si="2"/>
        <v>275.7628156029931</v>
      </c>
      <c r="G50">
        <f t="shared" si="3"/>
        <v>18.5</v>
      </c>
      <c r="H50">
        <f>$J$5*SIN($J$7*B50+$J$8)</f>
        <v>-19.960534568565432</v>
      </c>
      <c r="I50">
        <f>$E$5*G50+$E$6*H50</f>
        <v>18.5</v>
      </c>
      <c r="J50">
        <f t="shared" si="8"/>
        <v>159.14025404881545</v>
      </c>
      <c r="K50">
        <f t="shared" si="9"/>
        <v>254.1298281834529</v>
      </c>
      <c r="L50" s="17">
        <f t="shared" ca="1" si="10"/>
        <v>253.7762467971238</v>
      </c>
      <c r="M50" s="18">
        <f t="shared" si="11"/>
        <v>2.2467088258818428E-2</v>
      </c>
      <c r="N50" s="17">
        <f t="shared" si="4"/>
        <v>5.6164566011392086E-5</v>
      </c>
      <c r="O50" s="9">
        <f t="shared" ca="1" si="5"/>
        <v>253.77748166321888</v>
      </c>
      <c r="P50" s="18">
        <f t="shared" si="6"/>
        <v>2.246582640455683E-2</v>
      </c>
      <c r="V50" s="8"/>
      <c r="W50" s="6"/>
      <c r="X50" s="7"/>
      <c r="Y50" s="9"/>
    </row>
    <row r="51" spans="1:25" x14ac:dyDescent="0.25">
      <c r="A51" s="2">
        <v>38</v>
      </c>
      <c r="B51" s="2">
        <f t="shared" si="1"/>
        <v>3.8000000000000003</v>
      </c>
      <c r="D51">
        <f t="shared" si="7"/>
        <v>142.39574134637468</v>
      </c>
      <c r="E51">
        <f t="shared" ca="1" si="12"/>
        <v>32.98570275787074</v>
      </c>
      <c r="F51">
        <f t="shared" ca="1" si="2"/>
        <v>283.90903953215098</v>
      </c>
      <c r="G51">
        <f t="shared" si="3"/>
        <v>19</v>
      </c>
      <c r="H51">
        <f>$J$5*SIN($J$7*B51+$J$8)</f>
        <v>-19.960534568565432</v>
      </c>
      <c r="I51">
        <f>$E$5*G51+$E$6*H51</f>
        <v>19</v>
      </c>
      <c r="J51">
        <f t="shared" si="8"/>
        <v>151.89574134637468</v>
      </c>
      <c r="K51">
        <f t="shared" si="9"/>
        <v>250.92333677428024</v>
      </c>
      <c r="L51" s="17">
        <f t="shared" ca="1" si="10"/>
        <v>250.58743445726759</v>
      </c>
      <c r="M51" s="18">
        <f t="shared" si="11"/>
        <v>2.0276547153583631E-2</v>
      </c>
      <c r="N51" s="17">
        <f t="shared" si="4"/>
        <v>5.068879839943182E-5</v>
      </c>
      <c r="O51" s="9">
        <f t="shared" ca="1" si="5"/>
        <v>250.58912348938958</v>
      </c>
      <c r="P51" s="18">
        <f t="shared" si="6"/>
        <v>2.0275519359772728E-2</v>
      </c>
      <c r="V51" s="8"/>
      <c r="W51" s="6"/>
      <c r="X51" s="7"/>
      <c r="Y51" s="9"/>
    </row>
    <row r="52" spans="1:25" x14ac:dyDescent="0.25">
      <c r="A52" s="2">
        <v>39</v>
      </c>
      <c r="B52" s="2">
        <f t="shared" si="1"/>
        <v>3.9000000000000004</v>
      </c>
      <c r="D52">
        <f t="shared" si="7"/>
        <v>135.27595427905592</v>
      </c>
      <c r="E52">
        <f t="shared" ca="1" si="12"/>
        <v>9.5541760074812228</v>
      </c>
      <c r="F52">
        <f t="shared" ca="1" si="2"/>
        <v>257.68134594304746</v>
      </c>
      <c r="G52">
        <f t="shared" si="3"/>
        <v>19.5</v>
      </c>
      <c r="H52">
        <f>$J$5*SIN($J$7*B52+$J$8)</f>
        <v>-19.645745014573773</v>
      </c>
      <c r="I52">
        <f>$E$5*G52+$E$6*H52</f>
        <v>19.5</v>
      </c>
      <c r="J52">
        <f t="shared" si="8"/>
        <v>145.02595427905592</v>
      </c>
      <c r="K52">
        <f t="shared" si="9"/>
        <v>248.12716993556623</v>
      </c>
      <c r="L52" s="17">
        <f t="shared" ca="1" si="10"/>
        <v>247.80806273440419</v>
      </c>
      <c r="M52" s="18">
        <f t="shared" si="11"/>
        <v>1.8299583806109226E-2</v>
      </c>
      <c r="N52" s="17">
        <f t="shared" si="4"/>
        <v>4.5746866643723032E-5</v>
      </c>
      <c r="O52" s="9">
        <f t="shared" ca="1" si="5"/>
        <v>247.80851440617448</v>
      </c>
      <c r="P52" s="18">
        <f t="shared" si="6"/>
        <v>1.8298746657489214E-2</v>
      </c>
      <c r="V52" s="8"/>
      <c r="W52" s="6"/>
      <c r="X52" s="7"/>
      <c r="Y52" s="9"/>
    </row>
    <row r="53" spans="1:25" x14ac:dyDescent="0.25">
      <c r="A53" s="2">
        <v>40</v>
      </c>
      <c r="B53" s="2">
        <f t="shared" si="1"/>
        <v>4</v>
      </c>
      <c r="D53">
        <f t="shared" si="7"/>
        <v>128.51215656510311</v>
      </c>
      <c r="E53">
        <f t="shared" ca="1" si="12"/>
        <v>-17.152824688601296</v>
      </c>
      <c r="F53">
        <f t="shared" ca="1" si="2"/>
        <v>228.56798675018661</v>
      </c>
      <c r="G53">
        <f t="shared" si="3"/>
        <v>20</v>
      </c>
      <c r="H53">
        <f>$J$5*SIN($J$7*B53+$J$8)</f>
        <v>-19.021130325903073</v>
      </c>
      <c r="I53">
        <f>$E$5*G53+$E$6*H53</f>
        <v>20</v>
      </c>
      <c r="J53">
        <f t="shared" si="8"/>
        <v>138.51215656510311</v>
      </c>
      <c r="K53">
        <f t="shared" si="9"/>
        <v>245.7208114387879</v>
      </c>
      <c r="L53" s="17">
        <f t="shared" ca="1" si="10"/>
        <v>245.41765959768398</v>
      </c>
      <c r="M53" s="18">
        <f t="shared" si="11"/>
        <v>1.6515374385013576E-2</v>
      </c>
      <c r="N53" s="17">
        <f t="shared" si="4"/>
        <v>4.1286731297972642E-5</v>
      </c>
      <c r="O53" s="9">
        <f t="shared" ca="1" si="5"/>
        <v>245.41696392976866</v>
      </c>
      <c r="P53" s="18">
        <f t="shared" si="6"/>
        <v>1.6514692519189057E-2</v>
      </c>
      <c r="V53" s="8"/>
      <c r="W53" s="6"/>
      <c r="X53" s="7"/>
      <c r="Y53" s="9"/>
    </row>
    <row r="54" spans="1:25" x14ac:dyDescent="0.25">
      <c r="A54" s="2">
        <v>41</v>
      </c>
      <c r="B54" s="2">
        <f t="shared" si="1"/>
        <v>4.1000000000000005</v>
      </c>
      <c r="D54">
        <f t="shared" si="7"/>
        <v>122.08654873684794</v>
      </c>
      <c r="E54">
        <f t="shared" ca="1" si="12"/>
        <v>-36.528725740002137</v>
      </c>
      <c r="F54">
        <f t="shared" ca="1" si="2"/>
        <v>207.15604512684638</v>
      </c>
      <c r="G54">
        <f t="shared" si="3"/>
        <v>20.500000000000004</v>
      </c>
      <c r="H54">
        <f>$J$5*SIN($J$7*B54+$J$8)</f>
        <v>-18.096541049320383</v>
      </c>
      <c r="I54">
        <f>$E$5*G54+$E$6*H54</f>
        <v>20.500000000000004</v>
      </c>
      <c r="J54">
        <f t="shared" si="8"/>
        <v>132.33654873684796</v>
      </c>
      <c r="K54">
        <f t="shared" si="9"/>
        <v>243.68477086684851</v>
      </c>
      <c r="L54" s="17">
        <f t="shared" ca="1" si="10"/>
        <v>243.39677661779976</v>
      </c>
      <c r="M54" s="18">
        <f t="shared" si="11"/>
        <v>1.490512538247475E-2</v>
      </c>
      <c r="N54" s="17">
        <f t="shared" si="4"/>
        <v>3.7261424990658335E-5</v>
      </c>
      <c r="O54" s="9">
        <f t="shared" ca="1" si="5"/>
        <v>243.39542623650169</v>
      </c>
      <c r="P54" s="18">
        <f t="shared" si="6"/>
        <v>1.4904569996263335E-2</v>
      </c>
      <c r="V54" s="8"/>
      <c r="W54" s="6"/>
      <c r="X54" s="7"/>
      <c r="Y54" s="9"/>
    </row>
    <row r="55" spans="1:25" x14ac:dyDescent="0.25">
      <c r="A55" s="2">
        <v>42</v>
      </c>
      <c r="B55" s="2">
        <f t="shared" si="1"/>
        <v>4.2</v>
      </c>
      <c r="D55">
        <f t="shared" si="7"/>
        <v>115.98222130000555</v>
      </c>
      <c r="E55">
        <f t="shared" ca="1" si="12"/>
        <v>-15.429368208774314</v>
      </c>
      <c r="F55">
        <f t="shared" ca="1" si="2"/>
        <v>226.57116411473174</v>
      </c>
      <c r="G55">
        <f t="shared" si="3"/>
        <v>21</v>
      </c>
      <c r="H55">
        <f>$J$5*SIN($J$7*B55+$J$8)</f>
        <v>-16.886558510040299</v>
      </c>
      <c r="I55">
        <f>$E$5*G55+$E$6*H55</f>
        <v>21</v>
      </c>
      <c r="J55">
        <f t="shared" si="8"/>
        <v>126.48222130000555</v>
      </c>
      <c r="K55">
        <f t="shared" si="9"/>
        <v>242.00053232350606</v>
      </c>
      <c r="L55" s="17">
        <f t="shared" ca="1" si="10"/>
        <v>241.72693778690976</v>
      </c>
      <c r="M55" s="18">
        <f t="shared" si="11"/>
        <v>1.345187565768346E-2</v>
      </c>
      <c r="N55" s="17">
        <f t="shared" si="4"/>
        <v>3.3628558226249138E-5</v>
      </c>
      <c r="O55" s="9">
        <f t="shared" ca="1" si="5"/>
        <v>241.72642812009235</v>
      </c>
      <c r="P55" s="18">
        <f t="shared" si="6"/>
        <v>1.3451423290499654E-2</v>
      </c>
      <c r="V55" s="8"/>
      <c r="W55" s="6"/>
      <c r="X55" s="7"/>
      <c r="Y55" s="9"/>
    </row>
    <row r="56" spans="1:25" x14ac:dyDescent="0.25">
      <c r="A56" s="2">
        <v>43</v>
      </c>
      <c r="B56" s="2">
        <f t="shared" si="1"/>
        <v>4.3</v>
      </c>
      <c r="D56">
        <f t="shared" si="7"/>
        <v>110.18311023500526</v>
      </c>
      <c r="E56">
        <f t="shared" ca="1" si="12"/>
        <v>14.785380805386454</v>
      </c>
      <c r="F56">
        <f t="shared" ca="1" si="2"/>
        <v>255.43588651271722</v>
      </c>
      <c r="G56">
        <f t="shared" si="3"/>
        <v>21.5</v>
      </c>
      <c r="H56">
        <f>$J$5*SIN($J$7*B56+$J$8)</f>
        <v>-15.410264855515791</v>
      </c>
      <c r="I56">
        <f>$E$5*G56+$E$6*H56</f>
        <v>21.5</v>
      </c>
      <c r="J56">
        <f t="shared" si="8"/>
        <v>120.93311023500526</v>
      </c>
      <c r="K56">
        <f t="shared" si="9"/>
        <v>240.65050570733075</v>
      </c>
      <c r="L56" s="17">
        <f t="shared" ca="1" si="10"/>
        <v>240.39059089756427</v>
      </c>
      <c r="M56" s="18">
        <f t="shared" si="11"/>
        <v>1.2140317781059323E-2</v>
      </c>
      <c r="N56" s="17">
        <f t="shared" si="4"/>
        <v>3.0349873309881811E-5</v>
      </c>
      <c r="O56" s="9">
        <f t="shared" ca="1" si="5"/>
        <v>240.39104752038008</v>
      </c>
      <c r="P56" s="18">
        <f t="shared" si="6"/>
        <v>1.2139949323952726E-2</v>
      </c>
      <c r="V56" s="8"/>
      <c r="W56" s="6"/>
      <c r="X56" s="7"/>
      <c r="Y56" s="9"/>
    </row>
    <row r="57" spans="1:25" x14ac:dyDescent="0.25">
      <c r="A57" s="2">
        <v>44</v>
      </c>
      <c r="B57" s="2">
        <f t="shared" si="1"/>
        <v>4.4000000000000004</v>
      </c>
      <c r="D57">
        <f t="shared" si="7"/>
        <v>104.67395472325499</v>
      </c>
      <c r="E57">
        <f t="shared" ca="1" si="12"/>
        <v>-3.1712405102112791</v>
      </c>
      <c r="F57">
        <f t="shared" ca="1" si="2"/>
        <v>236.44673991175293</v>
      </c>
      <c r="G57">
        <f t="shared" si="3"/>
        <v>22</v>
      </c>
      <c r="H57">
        <f>$J$5*SIN($J$7*B57+$J$8)</f>
        <v>-13.690942118573766</v>
      </c>
      <c r="I57">
        <f>$E$5*G57+$E$6*H57</f>
        <v>22</v>
      </c>
      <c r="J57">
        <f t="shared" si="8"/>
        <v>115.67395472325499</v>
      </c>
      <c r="K57">
        <f t="shared" si="9"/>
        <v>239.61798042196421</v>
      </c>
      <c r="L57" s="17">
        <f t="shared" ca="1" si="10"/>
        <v>239.37106135268604</v>
      </c>
      <c r="M57" s="18">
        <f t="shared" si="11"/>
        <v>1.0956636797406038E-2</v>
      </c>
      <c r="N57" s="17">
        <f t="shared" si="4"/>
        <v>2.7390841714754486E-5</v>
      </c>
      <c r="O57" s="9">
        <f t="shared" ca="1" si="5"/>
        <v>239.37098125306034</v>
      </c>
      <c r="P57" s="18">
        <f t="shared" si="6"/>
        <v>1.0956336685901794E-2</v>
      </c>
      <c r="V57" s="9"/>
      <c r="W57" s="9"/>
      <c r="X57" s="9"/>
      <c r="Y57" s="9"/>
    </row>
    <row r="58" spans="1:25" x14ac:dyDescent="0.25">
      <c r="A58" s="2">
        <v>45</v>
      </c>
      <c r="B58" s="2">
        <f t="shared" si="1"/>
        <v>4.5</v>
      </c>
      <c r="D58">
        <f t="shared" si="7"/>
        <v>99.440256987092241</v>
      </c>
      <c r="E58">
        <f t="shared" ca="1" si="12"/>
        <v>-15.846834788711178</v>
      </c>
      <c r="F58">
        <f t="shared" ca="1" si="2"/>
        <v>223.04024661215482</v>
      </c>
      <c r="G58">
        <f t="shared" si="3"/>
        <v>22.5</v>
      </c>
      <c r="H58">
        <f>$J$5*SIN($J$7*B58+$J$8)</f>
        <v>-11.755705045849467</v>
      </c>
      <c r="I58">
        <f>$E$5*G58+$E$6*H58</f>
        <v>22.5</v>
      </c>
      <c r="J58">
        <f t="shared" si="8"/>
        <v>110.69025698709224</v>
      </c>
      <c r="K58">
        <f t="shared" si="9"/>
        <v>238.88708140086598</v>
      </c>
      <c r="L58" s="17">
        <f t="shared" ca="1" si="10"/>
        <v>238.65250828505174</v>
      </c>
      <c r="M58" s="18">
        <f t="shared" si="11"/>
        <v>9.8883647096589481E-3</v>
      </c>
      <c r="N58" s="17">
        <f t="shared" si="4"/>
        <v>2.4720300665775582E-5</v>
      </c>
      <c r="O58" s="9">
        <f t="shared" ca="1" si="5"/>
        <v>238.6521223452491</v>
      </c>
      <c r="P58" s="18">
        <f t="shared" si="6"/>
        <v>9.8881202663102328E-3</v>
      </c>
    </row>
    <row r="59" spans="1:25" x14ac:dyDescent="0.25">
      <c r="A59" s="2">
        <v>46</v>
      </c>
      <c r="B59" s="2">
        <f t="shared" si="1"/>
        <v>4.6000000000000005</v>
      </c>
      <c r="D59">
        <f t="shared" si="7"/>
        <v>94.468244137737628</v>
      </c>
      <c r="E59">
        <f t="shared" ca="1" si="12"/>
        <v>-11.844812365458438</v>
      </c>
      <c r="F59">
        <f t="shared" ca="1" si="2"/>
        <v>226.59791496536423</v>
      </c>
      <c r="G59">
        <f t="shared" si="3"/>
        <v>23.000000000000004</v>
      </c>
      <c r="H59">
        <f>$J$5*SIN($J$7*B59+$J$8)</f>
        <v>-9.63507348203429</v>
      </c>
      <c r="I59">
        <f>$E$5*G59+$E$6*H59</f>
        <v>23.000000000000004</v>
      </c>
      <c r="J59">
        <f t="shared" si="8"/>
        <v>105.96824413773763</v>
      </c>
      <c r="K59">
        <f t="shared" si="9"/>
        <v>238.44272733082266</v>
      </c>
      <c r="L59" s="17">
        <f t="shared" ca="1" si="10"/>
        <v>238.21988287079915</v>
      </c>
      <c r="M59" s="18">
        <f t="shared" si="11"/>
        <v>8.9242491504671999E-3</v>
      </c>
      <c r="N59" s="17">
        <f t="shared" si="4"/>
        <v>2.2310125123380052E-5</v>
      </c>
      <c r="O59" s="9">
        <f t="shared" ca="1" si="5"/>
        <v>238.219623583241</v>
      </c>
      <c r="P59" s="18">
        <f t="shared" si="6"/>
        <v>8.9240500493520218E-3</v>
      </c>
    </row>
    <row r="60" spans="1:25" x14ac:dyDescent="0.25">
      <c r="A60" s="2">
        <v>47</v>
      </c>
      <c r="B60" s="2">
        <f t="shared" si="1"/>
        <v>4.7</v>
      </c>
      <c r="D60">
        <f t="shared" si="7"/>
        <v>89.744831930850737</v>
      </c>
      <c r="E60">
        <f t="shared" ca="1" si="12"/>
        <v>7.604527470966552</v>
      </c>
      <c r="F60">
        <f t="shared" ca="1" si="2"/>
        <v>245.87511843524808</v>
      </c>
      <c r="G60">
        <f t="shared" si="3"/>
        <v>23.5</v>
      </c>
      <c r="H60">
        <f>$J$5*SIN($J$7*B60+$J$8)</f>
        <v>-7.3624910536935575</v>
      </c>
      <c r="I60">
        <f>$E$5*G60+$E$6*H60</f>
        <v>23.5</v>
      </c>
      <c r="J60">
        <f t="shared" si="8"/>
        <v>101.49483193085074</v>
      </c>
      <c r="K60">
        <f t="shared" si="9"/>
        <v>238.27059096428152</v>
      </c>
      <c r="L60" s="17">
        <f t="shared" ca="1" si="10"/>
        <v>238.05888872725919</v>
      </c>
      <c r="M60" s="18">
        <f t="shared" si="11"/>
        <v>8.0541348582966465E-3</v>
      </c>
      <c r="N60" s="17">
        <f t="shared" si="4"/>
        <v>2.0134931722102985E-5</v>
      </c>
      <c r="O60" s="9">
        <f t="shared" ca="1" si="5"/>
        <v>238.05904610651069</v>
      </c>
      <c r="P60" s="18">
        <f t="shared" si="6"/>
        <v>8.0539726888411937E-3</v>
      </c>
    </row>
    <row r="61" spans="1:25" x14ac:dyDescent="0.25">
      <c r="A61" s="2">
        <v>48</v>
      </c>
      <c r="B61" s="2">
        <f t="shared" si="1"/>
        <v>4.8000000000000007</v>
      </c>
      <c r="D61">
        <f t="shared" si="7"/>
        <v>85.25759033430819</v>
      </c>
      <c r="E61">
        <f t="shared" ca="1" si="12"/>
        <v>-14.592775213749645</v>
      </c>
      <c r="F61">
        <f t="shared" ca="1" si="2"/>
        <v>223.76428620231781</v>
      </c>
      <c r="G61">
        <f t="shared" si="3"/>
        <v>24.000000000000004</v>
      </c>
      <c r="H61">
        <f>$J$5*SIN($J$7*B61+$J$8)</f>
        <v>-4.9737977432970899</v>
      </c>
      <c r="I61">
        <f>$E$5*G61+$E$6*H61</f>
        <v>24.000000000000004</v>
      </c>
      <c r="J61">
        <f t="shared" si="8"/>
        <v>97.25759033430819</v>
      </c>
      <c r="K61">
        <f t="shared" si="9"/>
        <v>238.35706141606744</v>
      </c>
      <c r="L61" s="17">
        <f t="shared" ca="1" si="10"/>
        <v>238.15594429089623</v>
      </c>
      <c r="M61" s="18">
        <f t="shared" si="11"/>
        <v>7.2688567096127225E-3</v>
      </c>
      <c r="N61" s="17">
        <f t="shared" si="4"/>
        <v>1.817181155329597E-5</v>
      </c>
      <c r="O61" s="9">
        <f t="shared" ca="1" si="5"/>
        <v>238.1556827683975</v>
      </c>
      <c r="P61" s="18">
        <f t="shared" si="6"/>
        <v>7.2687246213183872E-3</v>
      </c>
    </row>
    <row r="62" spans="1:25" x14ac:dyDescent="0.25">
      <c r="A62" s="2">
        <v>49</v>
      </c>
      <c r="B62" s="2">
        <f t="shared" si="1"/>
        <v>4.9000000000000004</v>
      </c>
      <c r="D62">
        <f t="shared" si="7"/>
        <v>80.994710817592775</v>
      </c>
      <c r="E62">
        <f t="shared" ca="1" si="12"/>
        <v>-5.2266083728503379</v>
      </c>
      <c r="F62">
        <f t="shared" ca="1" si="2"/>
        <v>233.46259997241373</v>
      </c>
      <c r="G62">
        <f t="shared" si="3"/>
        <v>24.5</v>
      </c>
      <c r="H62">
        <f>$J$5*SIN($J$7*B62+$J$8)</f>
        <v>-2.5066646712860758</v>
      </c>
      <c r="I62">
        <f>$E$5*G62+$E$6*H62</f>
        <v>24.5</v>
      </c>
      <c r="J62">
        <f t="shared" si="8"/>
        <v>93.244710817592775</v>
      </c>
      <c r="K62">
        <f t="shared" si="9"/>
        <v>238.68920834526406</v>
      </c>
      <c r="L62" s="17">
        <f t="shared" ca="1" si="10"/>
        <v>238.49814707635142</v>
      </c>
      <c r="M62" s="18">
        <f t="shared" si="11"/>
        <v>6.5601431804254819E-3</v>
      </c>
      <c r="N62" s="17">
        <f t="shared" si="4"/>
        <v>1.6400088983733941E-5</v>
      </c>
      <c r="O62" s="9">
        <f t="shared" ca="1" si="5"/>
        <v>238.49806449293084</v>
      </c>
      <c r="P62" s="18">
        <f t="shared" si="6"/>
        <v>6.5600355934935769E-3</v>
      </c>
    </row>
    <row r="63" spans="1:25" x14ac:dyDescent="0.25">
      <c r="A63" s="2">
        <v>50</v>
      </c>
      <c r="B63" s="2">
        <f t="shared" si="1"/>
        <v>5</v>
      </c>
      <c r="D63">
        <f t="shared" si="7"/>
        <v>76.944975276713137</v>
      </c>
      <c r="E63">
        <f t="shared" ca="1" si="12"/>
        <v>-8.808464200425064</v>
      </c>
      <c r="F63">
        <f t="shared" ca="1" si="2"/>
        <v>230.4462837275758</v>
      </c>
      <c r="G63">
        <f t="shared" si="3"/>
        <v>25</v>
      </c>
      <c r="H63">
        <f>$J$5*SIN($J$7*B63+$J$8)</f>
        <v>-4.90059381963448E-15</v>
      </c>
      <c r="I63">
        <f>$E$5*G63+$E$6*H63</f>
        <v>25</v>
      </c>
      <c r="J63">
        <f t="shared" si="8"/>
        <v>89.444975276713137</v>
      </c>
      <c r="K63">
        <f t="shared" si="9"/>
        <v>239.25474792800085</v>
      </c>
      <c r="L63" s="17">
        <f t="shared" ca="1" si="10"/>
        <v>239.07323972253383</v>
      </c>
      <c r="M63" s="18">
        <f t="shared" si="11"/>
        <v>5.9205292203339966E-3</v>
      </c>
      <c r="N63" s="17">
        <f t="shared" si="4"/>
        <v>1.4801103974913549E-5</v>
      </c>
      <c r="O63" s="9">
        <f t="shared" ca="1" si="5"/>
        <v>239.07311203406115</v>
      </c>
      <c r="P63" s="18">
        <f t="shared" si="6"/>
        <v>5.9204415899654196E-3</v>
      </c>
    </row>
    <row r="64" spans="1:25" x14ac:dyDescent="0.25">
      <c r="A64" s="2">
        <v>51</v>
      </c>
      <c r="B64" s="2">
        <f t="shared" si="1"/>
        <v>5.1000000000000005</v>
      </c>
      <c r="D64">
        <f t="shared" si="7"/>
        <v>73.097726512877472</v>
      </c>
      <c r="E64">
        <f t="shared" ca="1" si="12"/>
        <v>26.320560562197318</v>
      </c>
      <c r="F64">
        <f t="shared" ca="1" si="2"/>
        <v>266.36257109379812</v>
      </c>
      <c r="G64">
        <f t="shared" si="3"/>
        <v>25.500000000000004</v>
      </c>
      <c r="H64">
        <f>$J$5*SIN($J$7*B64+$J$8)</f>
        <v>2.5066646712861012</v>
      </c>
      <c r="I64">
        <f>$E$5*G64+$E$6*H64</f>
        <v>25.500000000000004</v>
      </c>
      <c r="J64">
        <f t="shared" si="8"/>
        <v>85.847726512877472</v>
      </c>
      <c r="K64">
        <f t="shared" si="9"/>
        <v>240.04201053160079</v>
      </c>
      <c r="L64" s="17">
        <f t="shared" ca="1" si="10"/>
        <v>239.86957773640714</v>
      </c>
      <c r="M64" s="18">
        <f t="shared" si="11"/>
        <v>5.3432776213514317E-3</v>
      </c>
      <c r="N64" s="17">
        <f t="shared" si="4"/>
        <v>1.3358015614413833E-5</v>
      </c>
      <c r="O64" s="9">
        <f t="shared" ca="1" si="5"/>
        <v>239.86993163022609</v>
      </c>
      <c r="P64" s="18">
        <f t="shared" si="6"/>
        <v>5.3432062457655334E-3</v>
      </c>
    </row>
    <row r="65" spans="1:16" x14ac:dyDescent="0.25">
      <c r="A65" s="2">
        <v>52</v>
      </c>
      <c r="B65" s="2">
        <f t="shared" si="1"/>
        <v>5.2</v>
      </c>
      <c r="D65">
        <f t="shared" si="7"/>
        <v>69.4428401872336</v>
      </c>
      <c r="E65">
        <f t="shared" ca="1" si="12"/>
        <v>-4.9028584919350653</v>
      </c>
      <c r="F65">
        <f t="shared" ca="1" si="2"/>
        <v>236.13705151308568</v>
      </c>
      <c r="G65">
        <f t="shared" si="3"/>
        <v>26</v>
      </c>
      <c r="H65">
        <f>$J$5*SIN($J$7*B65+$J$8)</f>
        <v>4.9737977432970979</v>
      </c>
      <c r="I65">
        <f>$E$5*G65+$E$6*H65</f>
        <v>26</v>
      </c>
      <c r="J65">
        <f t="shared" si="8"/>
        <v>82.4428401872336</v>
      </c>
      <c r="K65">
        <f t="shared" si="9"/>
        <v>241.03991000502074</v>
      </c>
      <c r="L65" s="17">
        <f t="shared" ca="1" si="10"/>
        <v>240.87609884958678</v>
      </c>
      <c r="M65" s="18">
        <f t="shared" si="11"/>
        <v>4.8223080532696664E-3</v>
      </c>
      <c r="N65" s="17">
        <f t="shared" si="4"/>
        <v>1.2055624793332845E-5</v>
      </c>
      <c r="O65" s="9">
        <f t="shared" ca="1" si="5"/>
        <v>240.8760417174102</v>
      </c>
      <c r="P65" s="18">
        <f t="shared" si="6"/>
        <v>4.8222499173331381E-3</v>
      </c>
    </row>
    <row r="66" spans="1:16" x14ac:dyDescent="0.25">
      <c r="A66" s="2">
        <v>53</v>
      </c>
      <c r="B66" s="2">
        <f t="shared" si="1"/>
        <v>5.3000000000000007</v>
      </c>
      <c r="D66">
        <f t="shared" si="7"/>
        <v>65.97069817787191</v>
      </c>
      <c r="E66">
        <f t="shared" ca="1" si="12"/>
        <v>-4.3964551777915499</v>
      </c>
      <c r="F66">
        <f t="shared" ca="1" si="2"/>
        <v>237.84145932697814</v>
      </c>
      <c r="G66">
        <f t="shared" si="3"/>
        <v>26.500000000000004</v>
      </c>
      <c r="H66">
        <f>$J$5*SIN($J$7*B66+$J$8)</f>
        <v>7.3624910536935637</v>
      </c>
      <c r="I66">
        <f>$E$5*G66+$E$6*H66</f>
        <v>26.500000000000004</v>
      </c>
      <c r="J66">
        <f t="shared" si="8"/>
        <v>79.22069817787191</v>
      </c>
      <c r="K66">
        <f t="shared" si="9"/>
        <v>242.23791450476969</v>
      </c>
      <c r="L66" s="17">
        <f t="shared" ca="1" si="10"/>
        <v>242.08229390710744</v>
      </c>
      <c r="M66" s="18">
        <f t="shared" si="11"/>
        <v>4.3521330180758735E-3</v>
      </c>
      <c r="N66" s="17">
        <f t="shared" si="4"/>
        <v>1.0880214164841407E-5</v>
      </c>
      <c r="O66" s="9">
        <f t="shared" ca="1" si="5"/>
        <v>242.08224776591896</v>
      </c>
      <c r="P66" s="18">
        <f t="shared" si="6"/>
        <v>4.3520856659365632E-3</v>
      </c>
    </row>
    <row r="67" spans="1:16" x14ac:dyDescent="0.25">
      <c r="A67" s="2">
        <v>54</v>
      </c>
      <c r="B67" s="2">
        <f t="shared" si="1"/>
        <v>5.4</v>
      </c>
      <c r="D67">
        <f t="shared" si="7"/>
        <v>62.672163268978309</v>
      </c>
      <c r="E67">
        <f t="shared" ca="1" si="12"/>
        <v>7.4511906013110361</v>
      </c>
      <c r="F67">
        <f t="shared" ca="1" si="2"/>
        <v>251.07720938084222</v>
      </c>
      <c r="G67">
        <f t="shared" si="3"/>
        <v>27</v>
      </c>
      <c r="H67">
        <f>$J$5*SIN($J$7*B67+$J$8)</f>
        <v>9.6350734820343131</v>
      </c>
      <c r="I67">
        <f>$E$5*G67+$E$6*H67</f>
        <v>27</v>
      </c>
      <c r="J67">
        <f t="shared" si="8"/>
        <v>76.172163268978309</v>
      </c>
      <c r="K67">
        <f t="shared" si="9"/>
        <v>243.62601877953119</v>
      </c>
      <c r="L67" s="17">
        <f t="shared" ca="1" si="10"/>
        <v>243.47817921175206</v>
      </c>
      <c r="M67" s="18">
        <f t="shared" si="11"/>
        <v>3.9278000488134754E-3</v>
      </c>
      <c r="N67" s="17">
        <f t="shared" si="4"/>
        <v>9.8194037003978537E-6</v>
      </c>
      <c r="O67" s="9">
        <f t="shared" ca="1" si="5"/>
        <v>243.47825382969702</v>
      </c>
      <c r="P67" s="18">
        <f t="shared" si="6"/>
        <v>3.9277614801591417E-3</v>
      </c>
    </row>
    <row r="68" spans="1:16" x14ac:dyDescent="0.25">
      <c r="A68" s="2">
        <v>55</v>
      </c>
      <c r="B68" s="2">
        <f t="shared" si="1"/>
        <v>5.5</v>
      </c>
      <c r="D68">
        <f t="shared" si="7"/>
        <v>59.53855510552939</v>
      </c>
      <c r="E68">
        <f t="shared" ca="1" si="12"/>
        <v>7.9532548056069015</v>
      </c>
      <c r="F68">
        <f t="shared" ca="1" si="2"/>
        <v>253.14797264616152</v>
      </c>
      <c r="G68">
        <f t="shared" si="3"/>
        <v>27.5</v>
      </c>
      <c r="H68">
        <f>$J$5*SIN($J$7*B68+$J$8)</f>
        <v>11.755705045849458</v>
      </c>
      <c r="I68">
        <f>$E$5*G68+$E$6*H68</f>
        <v>27.5</v>
      </c>
      <c r="J68">
        <f t="shared" si="8"/>
        <v>73.288555105529383</v>
      </c>
      <c r="K68">
        <f t="shared" si="9"/>
        <v>245.19471784055463</v>
      </c>
      <c r="L68" s="17">
        <f t="shared" ca="1" si="10"/>
        <v>245.05427025116444</v>
      </c>
      <c r="M68" s="18">
        <f t="shared" si="11"/>
        <v>3.5448395440541612E-3</v>
      </c>
      <c r="N68" s="17">
        <f t="shared" si="4"/>
        <v>8.8620203240351905E-6</v>
      </c>
      <c r="O68" s="9">
        <f t="shared" ca="1" si="5"/>
        <v>245.05434197771956</v>
      </c>
      <c r="P68" s="18">
        <f t="shared" si="6"/>
        <v>3.5448081296140764E-3</v>
      </c>
    </row>
    <row r="69" spans="1:16" x14ac:dyDescent="0.25">
      <c r="A69" s="2">
        <v>56</v>
      </c>
      <c r="B69" s="2">
        <f t="shared" si="1"/>
        <v>5.6000000000000005</v>
      </c>
      <c r="D69">
        <f t="shared" si="7"/>
        <v>56.56162735025292</v>
      </c>
      <c r="E69">
        <f t="shared" ca="1" si="12"/>
        <v>-9.2190103759379358</v>
      </c>
      <c r="F69">
        <f t="shared" ca="1" si="2"/>
        <v>237.71597157258896</v>
      </c>
      <c r="G69">
        <f t="shared" si="3"/>
        <v>28.000000000000004</v>
      </c>
      <c r="H69">
        <f>$J$5*SIN($J$7*B69+$J$8)</f>
        <v>13.690942118573785</v>
      </c>
      <c r="I69">
        <f>$E$5*G69+$E$6*H69</f>
        <v>28.000000000000004</v>
      </c>
      <c r="J69">
        <f t="shared" si="8"/>
        <v>70.56162735025292</v>
      </c>
      <c r="K69">
        <f t="shared" si="9"/>
        <v>246.93498194852688</v>
      </c>
      <c r="L69" s="17">
        <f t="shared" ca="1" si="10"/>
        <v>246.80155673860619</v>
      </c>
      <c r="M69" s="18">
        <f t="shared" si="11"/>
        <v>3.19921768850888E-3</v>
      </c>
      <c r="N69" s="17">
        <f t="shared" si="4"/>
        <v>7.9979802530724541E-6</v>
      </c>
      <c r="O69" s="9">
        <f t="shared" ca="1" si="5"/>
        <v>246.80148407227546</v>
      </c>
      <c r="P69" s="18">
        <f t="shared" si="6"/>
        <v>3.1991921012289818E-3</v>
      </c>
    </row>
    <row r="70" spans="1:16" x14ac:dyDescent="0.25">
      <c r="A70" s="2">
        <v>57</v>
      </c>
      <c r="B70" s="2">
        <f t="shared" si="1"/>
        <v>5.7</v>
      </c>
      <c r="D70">
        <f t="shared" si="7"/>
        <v>53.733545982740274</v>
      </c>
      <c r="E70">
        <f t="shared" ca="1" si="12"/>
        <v>-2.4734282480449141</v>
      </c>
      <c r="F70">
        <f t="shared" ca="1" si="2"/>
        <v>246.3648046030556</v>
      </c>
      <c r="G70">
        <f t="shared" si="3"/>
        <v>28.5</v>
      </c>
      <c r="H70">
        <f>$J$5*SIN($J$7*B70+$J$8)</f>
        <v>15.410264855515784</v>
      </c>
      <c r="I70">
        <f>$E$5*G70+$E$6*H70</f>
        <v>28.5</v>
      </c>
      <c r="J70">
        <f t="shared" si="8"/>
        <v>67.983545982740281</v>
      </c>
      <c r="K70">
        <f t="shared" si="9"/>
        <v>248.83823285110051</v>
      </c>
      <c r="L70" s="17">
        <f t="shared" ca="1" si="10"/>
        <v>248.71147890167586</v>
      </c>
      <c r="M70" s="18">
        <f t="shared" si="11"/>
        <v>2.8872939638792637E-3</v>
      </c>
      <c r="N70" s="17">
        <f t="shared" si="4"/>
        <v>7.2181828071590361E-6</v>
      </c>
      <c r="O70" s="9">
        <f t="shared" ca="1" si="5"/>
        <v>248.71146196295177</v>
      </c>
      <c r="P70" s="18">
        <f t="shared" si="6"/>
        <v>2.8872731228636143E-3</v>
      </c>
    </row>
    <row r="71" spans="1:16" x14ac:dyDescent="0.25">
      <c r="A71" s="2">
        <v>58</v>
      </c>
      <c r="B71" s="2">
        <f t="shared" si="1"/>
        <v>5.8000000000000007</v>
      </c>
      <c r="D71">
        <f t="shared" si="7"/>
        <v>51.046868683603257</v>
      </c>
      <c r="E71">
        <f t="shared" ca="1" si="12"/>
        <v>11.442749347357275</v>
      </c>
      <c r="F71">
        <f t="shared" ca="1" si="2"/>
        <v>262.33907055590277</v>
      </c>
      <c r="G71">
        <f t="shared" si="3"/>
        <v>29.000000000000004</v>
      </c>
      <c r="H71">
        <f>$J$5*SIN($J$7*B71+$J$8)</f>
        <v>16.886558510040302</v>
      </c>
      <c r="I71">
        <f>$E$5*G71+$E$6*H71</f>
        <v>29.000000000000004</v>
      </c>
      <c r="J71">
        <f t="shared" si="8"/>
        <v>65.546868683603265</v>
      </c>
      <c r="K71">
        <f t="shared" si="9"/>
        <v>250.89632120854549</v>
      </c>
      <c r="L71" s="17">
        <f t="shared" ca="1" si="10"/>
        <v>250.77590495659206</v>
      </c>
      <c r="M71" s="18">
        <f t="shared" si="11"/>
        <v>2.6057828024010354E-3</v>
      </c>
      <c r="N71" s="17">
        <f t="shared" si="4"/>
        <v>6.5144145681289652E-6</v>
      </c>
      <c r="O71" s="9">
        <f t="shared" ca="1" si="5"/>
        <v>250.77598028384648</v>
      </c>
      <c r="P71" s="18">
        <f t="shared" si="6"/>
        <v>2.6057658272515861E-3</v>
      </c>
    </row>
    <row r="72" spans="1:16" x14ac:dyDescent="0.25">
      <c r="A72" s="2">
        <v>59</v>
      </c>
      <c r="B72" s="2">
        <f t="shared" si="1"/>
        <v>5.9</v>
      </c>
      <c r="D72">
        <f t="shared" si="7"/>
        <v>48.494525249423091</v>
      </c>
      <c r="E72">
        <f t="shared" ca="1" si="12"/>
        <v>-18.254322780710428</v>
      </c>
      <c r="F72">
        <f t="shared" ca="1" si="2"/>
        <v>234.84718236740778</v>
      </c>
      <c r="G72">
        <f t="shared" si="3"/>
        <v>29.5</v>
      </c>
      <c r="H72">
        <f>$J$5*SIN($J$7*B72+$J$8)</f>
        <v>18.096541049320393</v>
      </c>
      <c r="I72">
        <f>$E$5*G72+$E$6*H72</f>
        <v>29.5</v>
      </c>
      <c r="J72">
        <f t="shared" si="8"/>
        <v>63.244525249423091</v>
      </c>
      <c r="K72">
        <f t="shared" si="9"/>
        <v>253.10150514811821</v>
      </c>
      <c r="L72" s="17">
        <f t="shared" ca="1" si="10"/>
        <v>252.98710970876243</v>
      </c>
      <c r="M72" s="18">
        <f t="shared" si="11"/>
        <v>2.3517189791669342E-3</v>
      </c>
      <c r="N72" s="17">
        <f t="shared" si="4"/>
        <v>5.8792628819820772E-6</v>
      </c>
      <c r="O72" s="9">
        <f t="shared" ca="1" si="5"/>
        <v>252.98700305936094</v>
      </c>
      <c r="P72" s="18">
        <f t="shared" si="6"/>
        <v>2.3517051527928313E-3</v>
      </c>
    </row>
    <row r="73" spans="1:16" x14ac:dyDescent="0.25">
      <c r="A73" s="2">
        <v>60</v>
      </c>
      <c r="B73" s="2">
        <f t="shared" si="1"/>
        <v>6</v>
      </c>
      <c r="D73">
        <f t="shared" si="7"/>
        <v>46.069798986951938</v>
      </c>
      <c r="E73">
        <f t="shared" ca="1" si="12"/>
        <v>-5.4059570583649261</v>
      </c>
      <c r="F73">
        <f t="shared" ca="1" si="2"/>
        <v>250.04047283234738</v>
      </c>
      <c r="G73">
        <f t="shared" si="3"/>
        <v>30</v>
      </c>
      <c r="H73">
        <f>$J$5*SIN($J$7*B73+$J$8)</f>
        <v>19.021130325903069</v>
      </c>
      <c r="I73">
        <f>$E$5*G73+$E$6*H73</f>
        <v>30</v>
      </c>
      <c r="J73">
        <f t="shared" si="8"/>
        <v>61.069798986951938</v>
      </c>
      <c r="K73">
        <f t="shared" si="9"/>
        <v>255.4464298907123</v>
      </c>
      <c r="L73" s="17">
        <f t="shared" ca="1" si="10"/>
        <v>255.33775422332431</v>
      </c>
      <c r="M73" s="18">
        <f t="shared" si="11"/>
        <v>2.1224263786981581E-3</v>
      </c>
      <c r="N73" s="17">
        <f t="shared" si="4"/>
        <v>5.3060377925589515E-6</v>
      </c>
      <c r="O73" s="9">
        <f t="shared" ca="1" si="5"/>
        <v>255.33772611574906</v>
      </c>
      <c r="P73" s="18">
        <f t="shared" si="6"/>
        <v>2.1224151170235808E-3</v>
      </c>
    </row>
    <row r="74" spans="1:16" x14ac:dyDescent="0.25">
      <c r="A74" s="2">
        <v>61</v>
      </c>
      <c r="B74" s="2">
        <f t="shared" si="1"/>
        <v>6.1000000000000005</v>
      </c>
      <c r="D74">
        <f t="shared" si="7"/>
        <v>43.766309037604337</v>
      </c>
      <c r="E74">
        <f t="shared" ca="1" si="12"/>
        <v>26.473337523880936</v>
      </c>
      <c r="F74">
        <f t="shared" ca="1" si="2"/>
        <v>284.39744592005763</v>
      </c>
      <c r="G74">
        <f t="shared" si="3"/>
        <v>30.500000000000004</v>
      </c>
      <c r="H74">
        <f>$J$5*SIN($J$7*B74+$J$8)</f>
        <v>19.645745014573777</v>
      </c>
      <c r="I74">
        <f>$E$5*G74+$E$6*H74</f>
        <v>30.500000000000004</v>
      </c>
      <c r="J74">
        <f t="shared" si="8"/>
        <v>59.016309037604337</v>
      </c>
      <c r="K74">
        <f t="shared" si="9"/>
        <v>257.92410839617668</v>
      </c>
      <c r="L74" s="17">
        <f t="shared" ca="1" si="10"/>
        <v>257.82086651215809</v>
      </c>
      <c r="M74" s="18">
        <f t="shared" si="11"/>
        <v>1.9154898067750877E-3</v>
      </c>
      <c r="N74" s="17">
        <f t="shared" si="4"/>
        <v>4.7887015851650339E-6</v>
      </c>
      <c r="O74" s="9">
        <f t="shared" ca="1" si="5"/>
        <v>257.82099377946605</v>
      </c>
      <c r="P74" s="18">
        <f t="shared" si="6"/>
        <v>1.9154806340660137E-3</v>
      </c>
    </row>
    <row r="75" spans="1:16" x14ac:dyDescent="0.25">
      <c r="A75" s="2">
        <v>62</v>
      </c>
      <c r="B75" s="2">
        <f t="shared" si="1"/>
        <v>6.2</v>
      </c>
      <c r="D75">
        <f t="shared" si="7"/>
        <v>41.577993585724116</v>
      </c>
      <c r="E75">
        <f t="shared" ca="1" si="12"/>
        <v>16.887480402693843</v>
      </c>
      <c r="F75">
        <f t="shared" ca="1" si="2"/>
        <v>277.41538337906167</v>
      </c>
      <c r="G75">
        <f t="shared" si="3"/>
        <v>31</v>
      </c>
      <c r="H75">
        <f>$J$5*SIN($J$7*B75+$J$8)</f>
        <v>19.960534568565432</v>
      </c>
      <c r="I75">
        <f>$E$5*G75+$E$6*H75</f>
        <v>31</v>
      </c>
      <c r="J75">
        <f t="shared" si="8"/>
        <v>57.077993585724116</v>
      </c>
      <c r="K75">
        <f t="shared" si="9"/>
        <v>260.52790297636784</v>
      </c>
      <c r="L75" s="17">
        <f t="shared" ca="1" si="10"/>
        <v>260.42982318655015</v>
      </c>
      <c r="M75" s="18">
        <f t="shared" si="11"/>
        <v>1.7287295506145165E-3</v>
      </c>
      <c r="N75" s="17">
        <f t="shared" si="4"/>
        <v>4.3218051984553948E-6</v>
      </c>
      <c r="O75" s="9">
        <f t="shared" ca="1" si="5"/>
        <v>260.42989659483248</v>
      </c>
      <c r="P75" s="18">
        <f t="shared" si="6"/>
        <v>1.7287220793821578E-3</v>
      </c>
    </row>
    <row r="76" spans="1:16" x14ac:dyDescent="0.25">
      <c r="A76" s="2">
        <v>63</v>
      </c>
      <c r="B76" s="2">
        <f t="shared" si="1"/>
        <v>6.3000000000000007</v>
      </c>
      <c r="D76">
        <f t="shared" si="7"/>
        <v>39.499093906437906</v>
      </c>
      <c r="E76">
        <f t="shared" ca="1" si="12"/>
        <v>-12.916796116387088</v>
      </c>
      <c r="F76">
        <f t="shared" ca="1" si="2"/>
        <v>250.33471171116238</v>
      </c>
      <c r="G76">
        <f t="shared" si="3"/>
        <v>31.500000000000004</v>
      </c>
      <c r="H76">
        <f>$J$5*SIN($J$7*B76+$J$8)</f>
        <v>19.960534568565432</v>
      </c>
      <c r="I76">
        <f>$E$5*G76+$E$6*H76</f>
        <v>31.500000000000004</v>
      </c>
      <c r="J76">
        <f t="shared" si="8"/>
        <v>55.249093906437906</v>
      </c>
      <c r="K76">
        <f t="shared" si="9"/>
        <v>263.25150782754946</v>
      </c>
      <c r="L76" s="17">
        <f t="shared" ca="1" si="10"/>
        <v>263.15833202722263</v>
      </c>
      <c r="M76" s="18">
        <f t="shared" si="11"/>
        <v>1.5601784194296008E-3</v>
      </c>
      <c r="N76" s="17">
        <f t="shared" si="4"/>
        <v>3.9004308351539636E-6</v>
      </c>
      <c r="O76" s="9">
        <f t="shared" ca="1" si="5"/>
        <v>263.15828200957856</v>
      </c>
      <c r="P76" s="18">
        <f t="shared" si="6"/>
        <v>1.5601723340615853E-3</v>
      </c>
    </row>
    <row r="77" spans="1:16" x14ac:dyDescent="0.25">
      <c r="A77" s="2">
        <v>64</v>
      </c>
      <c r="B77" s="2">
        <f t="shared" si="1"/>
        <v>6.4</v>
      </c>
      <c r="D77">
        <f t="shared" si="7"/>
        <v>37.524139211116008</v>
      </c>
      <c r="E77">
        <f t="shared" ref="E77:E113" ca="1" si="13">IF($M$3=0,$M$2,NORMINV(RAND(),$M$2,$M$3))</f>
        <v>-13.940377001285444</v>
      </c>
      <c r="F77">
        <f t="shared" ca="1" si="2"/>
        <v>252.1485554348865</v>
      </c>
      <c r="G77">
        <f t="shared" si="3"/>
        <v>32</v>
      </c>
      <c r="H77">
        <f>$J$5*SIN($J$7*B77+$J$8)</f>
        <v>19.645745014573773</v>
      </c>
      <c r="I77">
        <f>$E$5*G77+$E$6*H77</f>
        <v>32</v>
      </c>
      <c r="J77">
        <f t="shared" si="8"/>
        <v>53.524139211116008</v>
      </c>
      <c r="K77">
        <f t="shared" si="9"/>
        <v>266.08893243617194</v>
      </c>
      <c r="L77" s="17">
        <f t="shared" ca="1" si="10"/>
        <v>266.00041542586149</v>
      </c>
      <c r="M77" s="18">
        <f t="shared" si="11"/>
        <v>1.4080610235352145E-3</v>
      </c>
      <c r="N77" s="17">
        <f t="shared" si="4"/>
        <v>3.5201401674076186E-6</v>
      </c>
      <c r="O77" s="9">
        <f t="shared" ca="1" si="5"/>
        <v>266.00036666537272</v>
      </c>
      <c r="P77" s="18">
        <f t="shared" si="6"/>
        <v>1.4080560669630475E-3</v>
      </c>
    </row>
    <row r="78" spans="1:16" x14ac:dyDescent="0.25">
      <c r="A78" s="2">
        <v>65</v>
      </c>
      <c r="B78" s="2">
        <f t="shared" ref="B78:B113" si="14">A78*$B$7+$B$8</f>
        <v>6.5</v>
      </c>
      <c r="D78">
        <f t="shared" si="7"/>
        <v>35.647932250560203</v>
      </c>
      <c r="E78">
        <f t="shared" ca="1" si="13"/>
        <v>0.72997826088712237</v>
      </c>
      <c r="F78">
        <f t="shared" ref="F78:F113" ca="1" si="15">$N$7*K78+E78</f>
        <v>269.76446407525043</v>
      </c>
      <c r="G78">
        <f t="shared" ref="G78:G113" si="16">$G$5*B78+$G$6</f>
        <v>32.5</v>
      </c>
      <c r="H78">
        <f>$J$5*SIN($J$7*B78+$J$8)</f>
        <v>19.021130325903073</v>
      </c>
      <c r="I78">
        <f>$E$5*G78+$E$6*H78</f>
        <v>32.5</v>
      </c>
      <c r="J78">
        <f t="shared" si="8"/>
        <v>51.897932250560203</v>
      </c>
      <c r="K78">
        <f t="shared" si="9"/>
        <v>269.03448581436334</v>
      </c>
      <c r="L78" s="17">
        <f t="shared" ca="1" si="10"/>
        <v>268.95039465456841</v>
      </c>
      <c r="M78" s="18">
        <f t="shared" si="11"/>
        <v>1.2707750737405309E-3</v>
      </c>
      <c r="N78" s="17">
        <f t="shared" ref="N78:N113" si="17">IF(M78=0,1,M78*$N$7/($N$7*M78*$N$7+$P$2))</f>
        <v>3.1769275914503414E-6</v>
      </c>
      <c r="O78" s="9">
        <f t="shared" ref="O78:O113" ca="1" si="18">L78+N78*(F78-$N$7*L78)</f>
        <v>268.950397240808</v>
      </c>
      <c r="P78" s="18">
        <f t="shared" ref="P78:P113" si="19">(1-N78*$N$7)*M78</f>
        <v>1.2707710365801367E-3</v>
      </c>
    </row>
    <row r="79" spans="1:16" x14ac:dyDescent="0.25">
      <c r="A79" s="2">
        <v>66</v>
      </c>
      <c r="B79" s="2">
        <f t="shared" si="14"/>
        <v>6.6000000000000005</v>
      </c>
      <c r="D79">
        <f t="shared" ref="D79:D113" si="20">$B$2*D78</f>
        <v>33.865535638032192</v>
      </c>
      <c r="E79">
        <f t="shared" ca="1" si="13"/>
        <v>-36.650703015477703</v>
      </c>
      <c r="F79">
        <f t="shared" ca="1" si="15"/>
        <v>235.43205850816747</v>
      </c>
      <c r="G79">
        <f t="shared" si="16"/>
        <v>33</v>
      </c>
      <c r="H79">
        <f>$J$5*SIN($J$7*B79+$J$8)</f>
        <v>18.096541049320386</v>
      </c>
      <c r="I79">
        <f>$E$5*G79+$E$6*H79</f>
        <v>33</v>
      </c>
      <c r="J79">
        <f t="shared" ref="J79:J113" si="21">D79+$N$6*I79</f>
        <v>50.365535638032192</v>
      </c>
      <c r="K79">
        <f t="shared" ref="K79:K113" si="22">$B$2*K78+$N$6*I79</f>
        <v>272.08276152364516</v>
      </c>
      <c r="L79" s="17">
        <f t="shared" ref="L79:L113" ca="1" si="23">$B$2*L78+$N$6*I79</f>
        <v>272.00287492183998</v>
      </c>
      <c r="M79" s="18">
        <f t="shared" ref="M79:M113" si="24">$B$2*M78*$B$2</f>
        <v>1.1468745040508291E-3</v>
      </c>
      <c r="N79" s="17">
        <f t="shared" si="17"/>
        <v>2.8671780393935928E-6</v>
      </c>
      <c r="O79" s="9">
        <f t="shared" ca="1" si="18"/>
        <v>272.00277006679829</v>
      </c>
      <c r="P79" s="18">
        <f t="shared" si="19"/>
        <v>1.1468712157574371E-3</v>
      </c>
    </row>
    <row r="80" spans="1:16" x14ac:dyDescent="0.25">
      <c r="A80" s="2">
        <v>67</v>
      </c>
      <c r="B80" s="2">
        <f t="shared" si="14"/>
        <v>6.7</v>
      </c>
      <c r="D80">
        <f t="shared" si="20"/>
        <v>32.172258856130583</v>
      </c>
      <c r="E80">
        <f t="shared" ca="1" si="13"/>
        <v>-8.7966397516229442</v>
      </c>
      <c r="F80">
        <f t="shared" ca="1" si="15"/>
        <v>266.43198369583996</v>
      </c>
      <c r="G80">
        <f t="shared" si="16"/>
        <v>33.5</v>
      </c>
      <c r="H80">
        <f>$J$5*SIN($J$7*B80+$J$8)</f>
        <v>16.886558510040302</v>
      </c>
      <c r="I80">
        <f>$E$5*G80+$E$6*H80</f>
        <v>33.5</v>
      </c>
      <c r="J80">
        <f t="shared" si="21"/>
        <v>48.922258856130583</v>
      </c>
      <c r="K80">
        <f t="shared" si="22"/>
        <v>275.22862344746289</v>
      </c>
      <c r="L80" s="17">
        <f t="shared" ca="1" si="23"/>
        <v>275.15273117574799</v>
      </c>
      <c r="M80" s="18">
        <f t="shared" si="24"/>
        <v>1.035054239905873E-3</v>
      </c>
      <c r="N80" s="17">
        <f t="shared" si="17"/>
        <v>2.5876289039240121E-6</v>
      </c>
      <c r="O80" s="9">
        <f t="shared" ca="1" si="18"/>
        <v>275.15270860968974</v>
      </c>
      <c r="P80" s="18">
        <f t="shared" si="19"/>
        <v>1.0350515615696048E-3</v>
      </c>
    </row>
    <row r="81" spans="1:16" x14ac:dyDescent="0.25">
      <c r="A81" s="2">
        <v>68</v>
      </c>
      <c r="B81" s="2">
        <f t="shared" si="14"/>
        <v>6.8000000000000007</v>
      </c>
      <c r="D81">
        <f t="shared" si="20"/>
        <v>30.563645913324052</v>
      </c>
      <c r="E81">
        <f t="shared" ca="1" si="13"/>
        <v>-20.994196697838113</v>
      </c>
      <c r="F81">
        <f t="shared" ca="1" si="15"/>
        <v>257.47299557725165</v>
      </c>
      <c r="G81">
        <f t="shared" si="16"/>
        <v>34</v>
      </c>
      <c r="H81">
        <f>$J$5*SIN($J$7*B81+$J$8)</f>
        <v>15.410264855515772</v>
      </c>
      <c r="I81">
        <f>$E$5*G81+$E$6*H81</f>
        <v>34</v>
      </c>
      <c r="J81">
        <f t="shared" si="21"/>
        <v>47.563645913324052</v>
      </c>
      <c r="K81">
        <f t="shared" si="22"/>
        <v>278.46719227508976</v>
      </c>
      <c r="L81" s="17">
        <f t="shared" ca="1" si="23"/>
        <v>278.39509461696059</v>
      </c>
      <c r="M81" s="18">
        <f t="shared" si="24"/>
        <v>9.3413645151505041E-4</v>
      </c>
      <c r="N81" s="17">
        <f t="shared" si="17"/>
        <v>2.3353356749821749E-6</v>
      </c>
      <c r="O81" s="9">
        <f t="shared" ca="1" si="18"/>
        <v>278.39504575683628</v>
      </c>
      <c r="P81" s="18">
        <f t="shared" si="19"/>
        <v>9.3413426999286995E-4</v>
      </c>
    </row>
    <row r="82" spans="1:16" x14ac:dyDescent="0.25">
      <c r="A82" s="2">
        <v>69</v>
      </c>
      <c r="B82" s="2">
        <f t="shared" si="14"/>
        <v>6.9</v>
      </c>
      <c r="D82">
        <f t="shared" si="20"/>
        <v>29.035463617657847</v>
      </c>
      <c r="E82">
        <f t="shared" ca="1" si="13"/>
        <v>16.902831247776067</v>
      </c>
      <c r="F82">
        <f t="shared" ca="1" si="15"/>
        <v>298.69666390911135</v>
      </c>
      <c r="G82">
        <f t="shared" si="16"/>
        <v>34.5</v>
      </c>
      <c r="H82">
        <f>$J$5*SIN($J$7*B82+$J$8)</f>
        <v>13.690942118573767</v>
      </c>
      <c r="I82">
        <f>$E$5*G82+$E$6*H82</f>
        <v>34.5</v>
      </c>
      <c r="J82">
        <f t="shared" si="21"/>
        <v>46.285463617657847</v>
      </c>
      <c r="K82">
        <f t="shared" si="22"/>
        <v>281.79383266133527</v>
      </c>
      <c r="L82" s="17">
        <f t="shared" ca="1" si="23"/>
        <v>281.72533988611252</v>
      </c>
      <c r="M82" s="18">
        <f t="shared" si="24"/>
        <v>8.4305814749233285E-4</v>
      </c>
      <c r="N82" s="17">
        <f t="shared" si="17"/>
        <v>2.1076409265711941E-6</v>
      </c>
      <c r="O82" s="9">
        <f t="shared" ca="1" si="18"/>
        <v>281.72537565556962</v>
      </c>
      <c r="P82" s="18">
        <f t="shared" si="19"/>
        <v>8.4305637062847768E-4</v>
      </c>
    </row>
    <row r="83" spans="1:16" x14ac:dyDescent="0.25">
      <c r="A83" s="2">
        <v>70</v>
      </c>
      <c r="B83" s="2">
        <f t="shared" si="14"/>
        <v>7</v>
      </c>
      <c r="D83">
        <f t="shared" si="20"/>
        <v>27.583690436774955</v>
      </c>
      <c r="E83">
        <f t="shared" ca="1" si="13"/>
        <v>-23.079056895983022</v>
      </c>
      <c r="F83">
        <f t="shared" ca="1" si="15"/>
        <v>262.12508413228551</v>
      </c>
      <c r="G83">
        <f t="shared" si="16"/>
        <v>35</v>
      </c>
      <c r="H83">
        <f>$J$5*SIN($J$7*B83+$J$8)</f>
        <v>11.755705045849467</v>
      </c>
      <c r="I83">
        <f>$E$5*G83+$E$6*H83</f>
        <v>35</v>
      </c>
      <c r="J83">
        <f t="shared" si="21"/>
        <v>45.083690436774958</v>
      </c>
      <c r="K83">
        <f t="shared" si="22"/>
        <v>285.20414102826851</v>
      </c>
      <c r="L83" s="17">
        <f t="shared" ca="1" si="23"/>
        <v>285.1390728918069</v>
      </c>
      <c r="M83" s="18">
        <f t="shared" si="24"/>
        <v>7.6085997811183037E-4</v>
      </c>
      <c r="N83" s="17">
        <f t="shared" si="17"/>
        <v>1.9021463271120438E-6</v>
      </c>
      <c r="O83" s="9">
        <f t="shared" ca="1" si="18"/>
        <v>285.13902911583273</v>
      </c>
      <c r="P83" s="18">
        <f t="shared" si="19"/>
        <v>7.6085853084481754E-4</v>
      </c>
    </row>
    <row r="84" spans="1:16" x14ac:dyDescent="0.25">
      <c r="A84" s="2">
        <v>71</v>
      </c>
      <c r="B84" s="2">
        <f t="shared" si="14"/>
        <v>7.1000000000000005</v>
      </c>
      <c r="D84">
        <f t="shared" si="20"/>
        <v>26.204505914936206</v>
      </c>
      <c r="E84">
        <f t="shared" ca="1" si="13"/>
        <v>14.331554271034683</v>
      </c>
      <c r="F84">
        <f t="shared" ca="1" si="15"/>
        <v>303.02548824788977</v>
      </c>
      <c r="G84">
        <f t="shared" si="16"/>
        <v>35.5</v>
      </c>
      <c r="H84">
        <f>$J$5*SIN($J$7*B84+$J$8)</f>
        <v>9.6350734820342936</v>
      </c>
      <c r="I84">
        <f>$E$5*G84+$E$6*H84</f>
        <v>35.5</v>
      </c>
      <c r="J84">
        <f t="shared" si="21"/>
        <v>43.954505914936206</v>
      </c>
      <c r="K84">
        <f t="shared" si="22"/>
        <v>288.69393397685508</v>
      </c>
      <c r="L84" s="17">
        <f t="shared" ca="1" si="23"/>
        <v>288.63211924721656</v>
      </c>
      <c r="M84" s="18">
        <f t="shared" si="24"/>
        <v>6.8667613024592689E-4</v>
      </c>
      <c r="N84" s="17">
        <f t="shared" si="17"/>
        <v>1.7166873785942023E-6</v>
      </c>
      <c r="O84" s="9">
        <f t="shared" ca="1" si="18"/>
        <v>288.63214395613147</v>
      </c>
      <c r="P84" s="18">
        <f t="shared" si="19"/>
        <v>6.8667495143768088E-4</v>
      </c>
    </row>
    <row r="85" spans="1:16" x14ac:dyDescent="0.25">
      <c r="A85" s="2">
        <v>72</v>
      </c>
      <c r="B85" s="2">
        <f t="shared" si="14"/>
        <v>7.2</v>
      </c>
      <c r="D85">
        <f t="shared" si="20"/>
        <v>24.894280619189395</v>
      </c>
      <c r="E85">
        <f t="shared" ca="1" si="13"/>
        <v>5.7549585583903333</v>
      </c>
      <c r="F85">
        <f t="shared" ca="1" si="15"/>
        <v>298.01419583640268</v>
      </c>
      <c r="G85">
        <f t="shared" si="16"/>
        <v>36</v>
      </c>
      <c r="H85">
        <f>$J$5*SIN($J$7*B85+$J$8)</f>
        <v>7.3624910536935593</v>
      </c>
      <c r="I85">
        <f>$E$5*G85+$E$6*H85</f>
        <v>36</v>
      </c>
      <c r="J85">
        <f t="shared" si="21"/>
        <v>42.894280619189395</v>
      </c>
      <c r="K85">
        <f t="shared" si="22"/>
        <v>292.25923727801234</v>
      </c>
      <c r="L85" s="17">
        <f t="shared" ca="1" si="23"/>
        <v>292.20051328485573</v>
      </c>
      <c r="M85" s="18">
        <f t="shared" si="24"/>
        <v>6.1972520754694893E-4</v>
      </c>
      <c r="N85" s="17">
        <f t="shared" si="17"/>
        <v>1.5493106185002607E-6</v>
      </c>
      <c r="O85" s="9">
        <f t="shared" ca="1" si="18"/>
        <v>292.20052229205584</v>
      </c>
      <c r="P85" s="18">
        <f t="shared" si="19"/>
        <v>6.197242474001043E-4</v>
      </c>
    </row>
    <row r="86" spans="1:16" x14ac:dyDescent="0.25">
      <c r="A86" s="2">
        <v>73</v>
      </c>
      <c r="B86" s="2">
        <f t="shared" si="14"/>
        <v>7.3000000000000007</v>
      </c>
      <c r="D86">
        <f t="shared" si="20"/>
        <v>23.649566588229924</v>
      </c>
      <c r="E86">
        <f t="shared" ca="1" si="13"/>
        <v>-6.4252582076009066</v>
      </c>
      <c r="F86">
        <f t="shared" ca="1" si="15"/>
        <v>289.47101720651079</v>
      </c>
      <c r="G86">
        <f t="shared" si="16"/>
        <v>36.5</v>
      </c>
      <c r="H86">
        <f>$J$5*SIN($J$7*B86+$J$8)</f>
        <v>4.9737977432970757</v>
      </c>
      <c r="I86">
        <f>$E$5*G86+$E$6*H86</f>
        <v>36.5</v>
      </c>
      <c r="J86">
        <f t="shared" si="21"/>
        <v>41.899566588229924</v>
      </c>
      <c r="K86">
        <f t="shared" si="22"/>
        <v>295.8962754141117</v>
      </c>
      <c r="L86" s="17">
        <f t="shared" ca="1" si="23"/>
        <v>295.84048762061292</v>
      </c>
      <c r="M86" s="18">
        <f t="shared" si="24"/>
        <v>5.5930199981112138E-4</v>
      </c>
      <c r="N86" s="17">
        <f t="shared" si="17"/>
        <v>1.3982530444134935E-6</v>
      </c>
      <c r="O86" s="9">
        <f t="shared" ca="1" si="18"/>
        <v>295.84047871448155</v>
      </c>
      <c r="P86" s="18">
        <f t="shared" si="19"/>
        <v>5.5930121776539741E-4</v>
      </c>
    </row>
    <row r="87" spans="1:16" x14ac:dyDescent="0.25">
      <c r="A87" s="2">
        <v>74</v>
      </c>
      <c r="B87" s="2">
        <f t="shared" si="14"/>
        <v>7.4</v>
      </c>
      <c r="D87">
        <f t="shared" si="20"/>
        <v>22.467088258818425</v>
      </c>
      <c r="E87">
        <f t="shared" ca="1" si="13"/>
        <v>24.150003538380052</v>
      </c>
      <c r="F87">
        <f t="shared" ca="1" si="15"/>
        <v>323.75146518178616</v>
      </c>
      <c r="G87">
        <f t="shared" si="16"/>
        <v>37</v>
      </c>
      <c r="H87">
        <f>$J$5*SIN($J$7*B87+$J$8)</f>
        <v>2.5066646712860781</v>
      </c>
      <c r="I87">
        <f>$E$5*G87+$E$6*H87</f>
        <v>37</v>
      </c>
      <c r="J87">
        <f t="shared" si="21"/>
        <v>40.967088258818421</v>
      </c>
      <c r="K87">
        <f t="shared" si="22"/>
        <v>299.60146164340608</v>
      </c>
      <c r="L87" s="17">
        <f t="shared" ca="1" si="23"/>
        <v>299.54846323958225</v>
      </c>
      <c r="M87" s="18">
        <f t="shared" si="24"/>
        <v>5.0477005482953694E-4</v>
      </c>
      <c r="N87" s="17">
        <f t="shared" si="17"/>
        <v>1.2619235446208004E-6</v>
      </c>
      <c r="O87" s="9">
        <f t="shared" ca="1" si="18"/>
        <v>299.54849378192023</v>
      </c>
      <c r="P87" s="18">
        <f t="shared" si="19"/>
        <v>5.0476941784832014E-4</v>
      </c>
    </row>
    <row r="88" spans="1:16" x14ac:dyDescent="0.25">
      <c r="A88" s="2">
        <v>75</v>
      </c>
      <c r="B88" s="2">
        <f t="shared" si="14"/>
        <v>7.5</v>
      </c>
      <c r="D88">
        <f t="shared" si="20"/>
        <v>21.343733845877502</v>
      </c>
      <c r="E88">
        <f t="shared" ca="1" si="13"/>
        <v>12.960025837189299</v>
      </c>
      <c r="F88">
        <f t="shared" ca="1" si="15"/>
        <v>316.33141439842507</v>
      </c>
      <c r="G88">
        <f t="shared" si="16"/>
        <v>37.5</v>
      </c>
      <c r="H88">
        <f>$J$5*SIN($J$7*B88+$J$8)</f>
        <v>7.3508907294517201E-15</v>
      </c>
      <c r="I88">
        <f>$E$5*G88+$E$6*H88</f>
        <v>37.5</v>
      </c>
      <c r="J88">
        <f t="shared" si="21"/>
        <v>40.093733845877502</v>
      </c>
      <c r="K88">
        <f t="shared" si="22"/>
        <v>303.37138856123579</v>
      </c>
      <c r="L88" s="17">
        <f t="shared" ca="1" si="23"/>
        <v>303.32104007760313</v>
      </c>
      <c r="M88" s="18">
        <f t="shared" si="24"/>
        <v>4.5555497448365701E-4</v>
      </c>
      <c r="N88" s="17">
        <f t="shared" si="17"/>
        <v>1.1388861391460272E-6</v>
      </c>
      <c r="O88" s="9">
        <f t="shared" ca="1" si="18"/>
        <v>303.32105489493813</v>
      </c>
      <c r="P88" s="18">
        <f t="shared" si="19"/>
        <v>4.5555445565841096E-4</v>
      </c>
    </row>
    <row r="89" spans="1:16" x14ac:dyDescent="0.25">
      <c r="A89" s="2">
        <v>76</v>
      </c>
      <c r="B89" s="2">
        <f t="shared" si="14"/>
        <v>7.6000000000000005</v>
      </c>
      <c r="D89">
        <f t="shared" si="20"/>
        <v>20.276547153583625</v>
      </c>
      <c r="E89">
        <f t="shared" ca="1" si="13"/>
        <v>-25.464422384792861</v>
      </c>
      <c r="F89">
        <f t="shared" ca="1" si="15"/>
        <v>281.73839674838115</v>
      </c>
      <c r="G89">
        <f t="shared" si="16"/>
        <v>38</v>
      </c>
      <c r="H89">
        <f>$J$5*SIN($J$7*B89+$J$8)</f>
        <v>-2.5066646712860985</v>
      </c>
      <c r="I89">
        <f>$E$5*G89+$E$6*H89</f>
        <v>38</v>
      </c>
      <c r="J89">
        <f t="shared" si="21"/>
        <v>39.276547153583621</v>
      </c>
      <c r="K89">
        <f t="shared" si="22"/>
        <v>307.20281913317399</v>
      </c>
      <c r="L89" s="17">
        <f t="shared" ca="1" si="23"/>
        <v>307.15498807372296</v>
      </c>
      <c r="M89" s="18">
        <f t="shared" si="24"/>
        <v>4.1113836447150042E-4</v>
      </c>
      <c r="N89" s="17">
        <f t="shared" si="17"/>
        <v>1.0278448547126198E-6</v>
      </c>
      <c r="O89" s="9">
        <f t="shared" ca="1" si="18"/>
        <v>307.15496194941034</v>
      </c>
      <c r="P89" s="18">
        <f t="shared" si="19"/>
        <v>4.1113794188504793E-4</v>
      </c>
    </row>
    <row r="90" spans="1:16" x14ac:dyDescent="0.25">
      <c r="A90" s="2">
        <v>77</v>
      </c>
      <c r="B90" s="2">
        <f t="shared" si="14"/>
        <v>7.7</v>
      </c>
      <c r="D90">
        <f t="shared" si="20"/>
        <v>19.262719795904442</v>
      </c>
      <c r="E90">
        <f t="shared" ca="1" si="13"/>
        <v>-2.8469280986299506</v>
      </c>
      <c r="F90">
        <f t="shared" ca="1" si="15"/>
        <v>308.2457500778853</v>
      </c>
      <c r="G90">
        <f t="shared" si="16"/>
        <v>38.5</v>
      </c>
      <c r="H90">
        <f>$J$5*SIN($J$7*B90+$J$8)</f>
        <v>-4.9737977432970952</v>
      </c>
      <c r="I90">
        <f>$E$5*G90+$E$6*H90</f>
        <v>38.5</v>
      </c>
      <c r="J90">
        <f t="shared" si="21"/>
        <v>38.512719795904445</v>
      </c>
      <c r="K90">
        <f t="shared" si="22"/>
        <v>311.09267817651528</v>
      </c>
      <c r="L90" s="17">
        <f t="shared" ca="1" si="23"/>
        <v>311.04723867003679</v>
      </c>
      <c r="M90" s="18">
        <f t="shared" si="24"/>
        <v>3.710523739355291E-4</v>
      </c>
      <c r="N90" s="17">
        <f t="shared" si="17"/>
        <v>9.2763007434046982E-7</v>
      </c>
      <c r="O90" s="9">
        <f t="shared" ca="1" si="18"/>
        <v>311.04723607129171</v>
      </c>
      <c r="P90" s="18">
        <f t="shared" si="19"/>
        <v>3.7105202973618787E-4</v>
      </c>
    </row>
    <row r="91" spans="1:16" x14ac:dyDescent="0.25">
      <c r="A91" s="2">
        <v>78</v>
      </c>
      <c r="B91" s="2">
        <f t="shared" si="14"/>
        <v>7.8000000000000007</v>
      </c>
      <c r="D91">
        <f t="shared" si="20"/>
        <v>18.299583806109219</v>
      </c>
      <c r="E91">
        <f t="shared" ca="1" si="13"/>
        <v>4.4153613806333798</v>
      </c>
      <c r="F91">
        <f t="shared" ca="1" si="15"/>
        <v>319.45340564832287</v>
      </c>
      <c r="G91">
        <f t="shared" si="16"/>
        <v>39</v>
      </c>
      <c r="H91">
        <f>$J$5*SIN($J$7*B91+$J$8)</f>
        <v>-7.3624910536935779</v>
      </c>
      <c r="I91">
        <f>$E$5*G91+$E$6*H91</f>
        <v>39</v>
      </c>
      <c r="J91">
        <f t="shared" si="21"/>
        <v>37.799583806109219</v>
      </c>
      <c r="K91">
        <f t="shared" si="22"/>
        <v>315.03804426768949</v>
      </c>
      <c r="L91" s="17">
        <f t="shared" ca="1" si="23"/>
        <v>314.99487673653493</v>
      </c>
      <c r="M91" s="18">
        <f t="shared" si="24"/>
        <v>3.3487476747681499E-4</v>
      </c>
      <c r="N91" s="17">
        <f t="shared" si="17"/>
        <v>8.3718621781068738E-7</v>
      </c>
      <c r="O91" s="9">
        <f t="shared" ca="1" si="18"/>
        <v>314.99488046915388</v>
      </c>
      <c r="P91" s="18">
        <f t="shared" si="19"/>
        <v>3.3487448712427498E-4</v>
      </c>
    </row>
    <row r="92" spans="1:16" x14ac:dyDescent="0.25">
      <c r="A92" s="2">
        <v>79</v>
      </c>
      <c r="B92" s="2">
        <f t="shared" si="14"/>
        <v>7.9</v>
      </c>
      <c r="D92">
        <f t="shared" si="20"/>
        <v>17.384604615803756</v>
      </c>
      <c r="E92">
        <f t="shared" ca="1" si="13"/>
        <v>-7.2629586491426004</v>
      </c>
      <c r="F92">
        <f t="shared" ca="1" si="15"/>
        <v>311.7731834051624</v>
      </c>
      <c r="G92">
        <f t="shared" si="16"/>
        <v>39.5</v>
      </c>
      <c r="H92">
        <f>$J$5*SIN($J$7*B92+$J$8)</f>
        <v>-9.6350734820343114</v>
      </c>
      <c r="I92">
        <f>$E$5*G92+$E$6*H92</f>
        <v>39.5</v>
      </c>
      <c r="J92">
        <f t="shared" si="21"/>
        <v>37.134604615803752</v>
      </c>
      <c r="K92">
        <f t="shared" si="22"/>
        <v>319.036142054305</v>
      </c>
      <c r="L92" s="17">
        <f t="shared" ca="1" si="23"/>
        <v>318.99513289970815</v>
      </c>
      <c r="M92" s="18">
        <f t="shared" si="24"/>
        <v>3.0222447764782551E-4</v>
      </c>
      <c r="N92" s="17">
        <f t="shared" si="17"/>
        <v>7.5556062324727698E-7</v>
      </c>
      <c r="O92" s="9">
        <f t="shared" ca="1" si="18"/>
        <v>318.99512744308748</v>
      </c>
      <c r="P92" s="18">
        <f t="shared" si="19"/>
        <v>3.022242492989108E-4</v>
      </c>
    </row>
    <row r="93" spans="1:16" x14ac:dyDescent="0.25">
      <c r="A93" s="2">
        <v>80</v>
      </c>
      <c r="B93" s="2">
        <f t="shared" si="14"/>
        <v>8</v>
      </c>
      <c r="D93">
        <f t="shared" si="20"/>
        <v>16.515374385013569</v>
      </c>
      <c r="E93">
        <f t="shared" ca="1" si="13"/>
        <v>-4.0666231421977992</v>
      </c>
      <c r="F93">
        <f t="shared" ca="1" si="15"/>
        <v>319.01771180939198</v>
      </c>
      <c r="G93">
        <f t="shared" si="16"/>
        <v>40</v>
      </c>
      <c r="H93">
        <f>$J$5*SIN($J$7*B93+$J$8)</f>
        <v>-11.755705045849457</v>
      </c>
      <c r="I93">
        <f>$E$5*G93+$E$6*H93</f>
        <v>40</v>
      </c>
      <c r="J93">
        <f t="shared" si="21"/>
        <v>36.515374385013573</v>
      </c>
      <c r="K93">
        <f t="shared" si="22"/>
        <v>323.08433495158977</v>
      </c>
      <c r="L93" s="17">
        <f t="shared" ca="1" si="23"/>
        <v>323.04537625472273</v>
      </c>
      <c r="M93" s="18">
        <f t="shared" si="24"/>
        <v>2.7275759107716247E-4</v>
      </c>
      <c r="N93" s="17">
        <f t="shared" si="17"/>
        <v>6.8189351271382649E-7</v>
      </c>
      <c r="O93" s="9">
        <f t="shared" ca="1" si="18"/>
        <v>323.04537350828446</v>
      </c>
      <c r="P93" s="18">
        <f t="shared" si="19"/>
        <v>2.7275740508553054E-4</v>
      </c>
    </row>
    <row r="94" spans="1:16" x14ac:dyDescent="0.25">
      <c r="A94" s="2">
        <v>81</v>
      </c>
      <c r="B94" s="2">
        <f t="shared" si="14"/>
        <v>8.1</v>
      </c>
      <c r="D94">
        <f t="shared" si="20"/>
        <v>15.68960566576289</v>
      </c>
      <c r="E94">
        <f t="shared" ca="1" si="13"/>
        <v>7.1206571610681113</v>
      </c>
      <c r="F94">
        <f t="shared" ca="1" si="15"/>
        <v>334.30077536507838</v>
      </c>
      <c r="G94">
        <f t="shared" si="16"/>
        <v>40.5</v>
      </c>
      <c r="H94">
        <f>$J$5*SIN($J$7*B94+$J$8)</f>
        <v>-13.690942118573757</v>
      </c>
      <c r="I94">
        <f>$E$5*G94+$E$6*H94</f>
        <v>40.5</v>
      </c>
      <c r="J94">
        <f t="shared" si="21"/>
        <v>35.93960566576289</v>
      </c>
      <c r="K94">
        <f t="shared" si="22"/>
        <v>327.18011820401028</v>
      </c>
      <c r="L94" s="17">
        <f t="shared" ca="1" si="23"/>
        <v>327.14310744198656</v>
      </c>
      <c r="M94" s="18">
        <f t="shared" si="24"/>
        <v>2.4616372594713913E-4</v>
      </c>
      <c r="N94" s="17">
        <f t="shared" si="17"/>
        <v>6.1540893613945612E-7</v>
      </c>
      <c r="O94" s="9">
        <f t="shared" ca="1" si="18"/>
        <v>327.14311184687938</v>
      </c>
      <c r="P94" s="18">
        <f t="shared" si="19"/>
        <v>2.4616357445578246E-4</v>
      </c>
    </row>
    <row r="95" spans="1:16" x14ac:dyDescent="0.25">
      <c r="A95" s="2">
        <v>82</v>
      </c>
      <c r="B95" s="2">
        <f t="shared" si="14"/>
        <v>8.2000000000000011</v>
      </c>
      <c r="D95">
        <f t="shared" si="20"/>
        <v>14.905125382474745</v>
      </c>
      <c r="E95">
        <f t="shared" ca="1" si="13"/>
        <v>24.854830364593042</v>
      </c>
      <c r="F95">
        <f t="shared" ca="1" si="15"/>
        <v>356.17594265840279</v>
      </c>
      <c r="G95">
        <f t="shared" si="16"/>
        <v>41.000000000000007</v>
      </c>
      <c r="H95">
        <f>$J$5*SIN($J$7*B95+$J$8)</f>
        <v>-15.410264855515807</v>
      </c>
      <c r="I95">
        <f>$E$5*G95+$E$6*H95</f>
        <v>41.000000000000007</v>
      </c>
      <c r="J95">
        <f t="shared" si="21"/>
        <v>35.40512538247475</v>
      </c>
      <c r="K95">
        <f t="shared" si="22"/>
        <v>331.32111229380973</v>
      </c>
      <c r="L95" s="17">
        <f t="shared" ca="1" si="23"/>
        <v>331.28595206988723</v>
      </c>
      <c r="M95" s="18">
        <f t="shared" si="24"/>
        <v>2.2216276266729304E-4</v>
      </c>
      <c r="N95" s="17">
        <f t="shared" si="17"/>
        <v>5.5540659819157198E-7</v>
      </c>
      <c r="O95" s="9">
        <f t="shared" ca="1" si="18"/>
        <v>331.28596589395221</v>
      </c>
      <c r="P95" s="18">
        <f t="shared" si="19"/>
        <v>2.2216263927662879E-4</v>
      </c>
    </row>
    <row r="96" spans="1:16" x14ac:dyDescent="0.25">
      <c r="A96" s="2">
        <v>83</v>
      </c>
      <c r="B96" s="2">
        <f t="shared" si="14"/>
        <v>8.3000000000000007</v>
      </c>
      <c r="D96">
        <f t="shared" si="20"/>
        <v>14.159869113351007</v>
      </c>
      <c r="E96">
        <f t="shared" ca="1" si="13"/>
        <v>3.8416903272267282</v>
      </c>
      <c r="F96">
        <f t="shared" ca="1" si="15"/>
        <v>339.34674700634594</v>
      </c>
      <c r="G96">
        <f t="shared" si="16"/>
        <v>41.5</v>
      </c>
      <c r="H96">
        <f>$J$5*SIN($J$7*B96+$J$8)</f>
        <v>-16.886558510040313</v>
      </c>
      <c r="I96">
        <f>$E$5*G96+$E$6*H96</f>
        <v>41.5</v>
      </c>
      <c r="J96">
        <f t="shared" si="21"/>
        <v>34.909869113351007</v>
      </c>
      <c r="K96">
        <f t="shared" si="22"/>
        <v>335.50505667911921</v>
      </c>
      <c r="L96" s="17">
        <f t="shared" ca="1" si="23"/>
        <v>335.47165446639286</v>
      </c>
      <c r="M96" s="18">
        <f t="shared" si="24"/>
        <v>2.0050189330723196E-4</v>
      </c>
      <c r="N96" s="17">
        <f t="shared" si="17"/>
        <v>5.012544820118983E-7</v>
      </c>
      <c r="O96" s="9">
        <f t="shared" ca="1" si="18"/>
        <v>335.47165640880036</v>
      </c>
      <c r="P96" s="18">
        <f t="shared" si="19"/>
        <v>2.005017928047593E-4</v>
      </c>
    </row>
    <row r="97" spans="1:16" x14ac:dyDescent="0.25">
      <c r="A97" s="2">
        <v>84</v>
      </c>
      <c r="B97" s="2">
        <f t="shared" si="14"/>
        <v>8.4</v>
      </c>
      <c r="D97">
        <f t="shared" si="20"/>
        <v>13.451875657683456</v>
      </c>
      <c r="E97">
        <f t="shared" ca="1" si="13"/>
        <v>-10.736280981524292</v>
      </c>
      <c r="F97">
        <f t="shared" ca="1" si="15"/>
        <v>328.99352286363893</v>
      </c>
      <c r="G97">
        <f t="shared" si="16"/>
        <v>42</v>
      </c>
      <c r="H97">
        <f>$J$5*SIN($J$7*B97+$J$8)</f>
        <v>-18.096541049320393</v>
      </c>
      <c r="I97">
        <f>$E$5*G97+$E$6*H97</f>
        <v>42</v>
      </c>
      <c r="J97">
        <f t="shared" si="21"/>
        <v>34.451875657683459</v>
      </c>
      <c r="K97">
        <f t="shared" si="22"/>
        <v>339.72980384516325</v>
      </c>
      <c r="L97" s="17">
        <f t="shared" ca="1" si="23"/>
        <v>339.69807174307323</v>
      </c>
      <c r="M97" s="18">
        <f t="shared" si="24"/>
        <v>1.8095295870977683E-4</v>
      </c>
      <c r="N97" s="17">
        <f t="shared" si="17"/>
        <v>4.5238219212470177E-7</v>
      </c>
      <c r="O97" s="9">
        <f t="shared" ca="1" si="18"/>
        <v>339.69806690052593</v>
      </c>
      <c r="P97" s="18">
        <f t="shared" si="19"/>
        <v>1.8095287684988069E-4</v>
      </c>
    </row>
    <row r="98" spans="1:16" x14ac:dyDescent="0.25">
      <c r="A98" s="2">
        <v>85</v>
      </c>
      <c r="B98" s="2">
        <f t="shared" si="14"/>
        <v>8.5</v>
      </c>
      <c r="D98">
        <f t="shared" si="20"/>
        <v>12.779281874799283</v>
      </c>
      <c r="E98">
        <f t="shared" ca="1" si="13"/>
        <v>-31.390200016974205</v>
      </c>
      <c r="F98">
        <f t="shared" ca="1" si="15"/>
        <v>312.60311363593087</v>
      </c>
      <c r="G98">
        <f t="shared" si="16"/>
        <v>42.5</v>
      </c>
      <c r="H98">
        <f>$J$5*SIN($J$7*B98+$J$8)</f>
        <v>-19.021130325903069</v>
      </c>
      <c r="I98">
        <f>$E$5*G98+$E$6*H98</f>
        <v>42.5</v>
      </c>
      <c r="J98">
        <f t="shared" si="21"/>
        <v>34.029281874799281</v>
      </c>
      <c r="K98">
        <f t="shared" si="22"/>
        <v>343.99331365290504</v>
      </c>
      <c r="L98" s="17">
        <f t="shared" ca="1" si="23"/>
        <v>343.96316815591956</v>
      </c>
      <c r="M98" s="18">
        <f t="shared" si="24"/>
        <v>1.6331004523557357E-4</v>
      </c>
      <c r="N98" s="17">
        <f t="shared" si="17"/>
        <v>4.0827494640043396E-7</v>
      </c>
      <c r="O98" s="9">
        <f t="shared" ca="1" si="18"/>
        <v>343.96315535239501</v>
      </c>
      <c r="P98" s="18">
        <f t="shared" si="19"/>
        <v>1.6330997856017361E-4</v>
      </c>
    </row>
    <row r="99" spans="1:16" x14ac:dyDescent="0.25">
      <c r="A99" s="2">
        <v>86</v>
      </c>
      <c r="B99" s="2">
        <f t="shared" si="14"/>
        <v>8.6</v>
      </c>
      <c r="D99">
        <f t="shared" si="20"/>
        <v>12.140317781059318</v>
      </c>
      <c r="E99">
        <f t="shared" ca="1" si="13"/>
        <v>16.738877193679279</v>
      </c>
      <c r="F99">
        <f t="shared" ca="1" si="15"/>
        <v>365.03252516393906</v>
      </c>
      <c r="G99">
        <f t="shared" si="16"/>
        <v>43</v>
      </c>
      <c r="H99">
        <f>$J$5*SIN($J$7*B99+$J$8)</f>
        <v>-19.64574501457377</v>
      </c>
      <c r="I99">
        <f>$E$5*G99+$E$6*H99</f>
        <v>43</v>
      </c>
      <c r="J99">
        <f t="shared" si="21"/>
        <v>33.640317781059316</v>
      </c>
      <c r="K99">
        <f t="shared" si="22"/>
        <v>348.29364797025977</v>
      </c>
      <c r="L99" s="17">
        <f t="shared" ca="1" si="23"/>
        <v>348.26500974812359</v>
      </c>
      <c r="M99" s="18">
        <f t="shared" si="24"/>
        <v>1.4738731582510513E-4</v>
      </c>
      <c r="N99" s="17">
        <f t="shared" si="17"/>
        <v>3.6846815379393239E-7</v>
      </c>
      <c r="O99" s="9">
        <f t="shared" ca="1" si="18"/>
        <v>348.26501592641904</v>
      </c>
      <c r="P99" s="18">
        <f t="shared" si="19"/>
        <v>1.4738726151757297E-4</v>
      </c>
    </row>
    <row r="100" spans="1:16" x14ac:dyDescent="0.25">
      <c r="A100" s="2">
        <v>87</v>
      </c>
      <c r="B100" s="2">
        <f t="shared" si="14"/>
        <v>8.7000000000000011</v>
      </c>
      <c r="D100">
        <f t="shared" si="20"/>
        <v>11.533301892006351</v>
      </c>
      <c r="E100">
        <f t="shared" ca="1" si="13"/>
        <v>18.455212169838411</v>
      </c>
      <c r="F100">
        <f t="shared" ca="1" si="15"/>
        <v>371.08417774158522</v>
      </c>
      <c r="G100">
        <f t="shared" si="16"/>
        <v>43.500000000000007</v>
      </c>
      <c r="H100">
        <f>$J$5*SIN($J$7*B100+$J$8)</f>
        <v>-19.960534568565432</v>
      </c>
      <c r="I100">
        <f>$E$5*G100+$E$6*H100</f>
        <v>43.500000000000007</v>
      </c>
      <c r="J100">
        <f t="shared" si="21"/>
        <v>33.283301892006357</v>
      </c>
      <c r="K100">
        <f t="shared" si="22"/>
        <v>352.62896557174679</v>
      </c>
      <c r="L100" s="17">
        <f t="shared" ca="1" si="23"/>
        <v>352.60175926071742</v>
      </c>
      <c r="M100" s="18">
        <f t="shared" si="24"/>
        <v>1.3301705253215737E-4</v>
      </c>
      <c r="N100" s="17">
        <f t="shared" si="17"/>
        <v>3.3254252074582857E-7</v>
      </c>
      <c r="O100" s="9">
        <f t="shared" ca="1" si="18"/>
        <v>352.60176540690742</v>
      </c>
      <c r="P100" s="18">
        <f t="shared" si="19"/>
        <v>1.3301700829833143E-4</v>
      </c>
    </row>
    <row r="101" spans="1:16" x14ac:dyDescent="0.25">
      <c r="A101" s="2">
        <v>88</v>
      </c>
      <c r="B101" s="2">
        <f t="shared" si="14"/>
        <v>8.8000000000000007</v>
      </c>
      <c r="D101">
        <f t="shared" si="20"/>
        <v>10.956636797406032</v>
      </c>
      <c r="E101">
        <f t="shared" ca="1" si="13"/>
        <v>54.448822206335834</v>
      </c>
      <c r="F101">
        <f t="shared" ca="1" si="15"/>
        <v>411.44633949949525</v>
      </c>
      <c r="G101">
        <f t="shared" si="16"/>
        <v>44</v>
      </c>
      <c r="H101">
        <f>$J$5*SIN($J$7*B101+$J$8)</f>
        <v>-19.960534568565429</v>
      </c>
      <c r="I101">
        <f>$E$5*G101+$E$6*H101</f>
        <v>44</v>
      </c>
      <c r="J101">
        <f t="shared" si="21"/>
        <v>32.956636797406034</v>
      </c>
      <c r="K101">
        <f t="shared" si="22"/>
        <v>356.99751729315943</v>
      </c>
      <c r="L101" s="17">
        <f t="shared" ca="1" si="23"/>
        <v>356.97167129768155</v>
      </c>
      <c r="M101" s="18">
        <f t="shared" si="24"/>
        <v>1.20047889910272E-4</v>
      </c>
      <c r="N101" s="17">
        <f t="shared" si="17"/>
        <v>3.0011963470385782E-7</v>
      </c>
      <c r="O101" s="9">
        <f t="shared" ca="1" si="18"/>
        <v>356.97168764659909</v>
      </c>
      <c r="P101" s="18">
        <f t="shared" si="19"/>
        <v>1.2004785388154313E-4</v>
      </c>
    </row>
    <row r="102" spans="1:16" x14ac:dyDescent="0.25">
      <c r="A102" s="2">
        <v>89</v>
      </c>
      <c r="B102" s="2">
        <f t="shared" si="14"/>
        <v>8.9</v>
      </c>
      <c r="D102">
        <f t="shared" si="20"/>
        <v>10.408804957535731</v>
      </c>
      <c r="E102">
        <f t="shared" ca="1" si="13"/>
        <v>-28.82300685360314</v>
      </c>
      <c r="F102">
        <f t="shared" ca="1" si="15"/>
        <v>332.57463457489831</v>
      </c>
      <c r="G102">
        <f t="shared" si="16"/>
        <v>44.5</v>
      </c>
      <c r="H102">
        <f>$J$5*SIN($J$7*B102+$J$8)</f>
        <v>-19.645745014573773</v>
      </c>
      <c r="I102">
        <f>$E$5*G102+$E$6*H102</f>
        <v>44.5</v>
      </c>
      <c r="J102">
        <f t="shared" si="21"/>
        <v>32.658804957535729</v>
      </c>
      <c r="K102">
        <f t="shared" si="22"/>
        <v>361.39764142850146</v>
      </c>
      <c r="L102" s="17">
        <f t="shared" ca="1" si="23"/>
        <v>361.37308773279744</v>
      </c>
      <c r="M102" s="18">
        <f t="shared" si="24"/>
        <v>1.0834322064402047E-4</v>
      </c>
      <c r="N102" s="17">
        <f t="shared" si="17"/>
        <v>2.7085797824598695E-7</v>
      </c>
      <c r="O102" s="9">
        <f t="shared" ca="1" si="18"/>
        <v>361.37307993250664</v>
      </c>
      <c r="P102" s="18">
        <f t="shared" si="19"/>
        <v>1.0834319129839477E-4</v>
      </c>
    </row>
    <row r="103" spans="1:16" x14ac:dyDescent="0.25">
      <c r="A103" s="2">
        <v>90</v>
      </c>
      <c r="B103" s="2">
        <f t="shared" si="14"/>
        <v>9</v>
      </c>
      <c r="D103">
        <f t="shared" si="20"/>
        <v>9.8883647096589442</v>
      </c>
      <c r="E103">
        <f t="shared" ca="1" si="13"/>
        <v>-2.698651123425849</v>
      </c>
      <c r="F103">
        <f t="shared" ca="1" si="15"/>
        <v>363.12910823365053</v>
      </c>
      <c r="G103">
        <f t="shared" si="16"/>
        <v>45</v>
      </c>
      <c r="H103">
        <f>$J$5*SIN($J$7*B103+$J$8)</f>
        <v>-19.021130325903076</v>
      </c>
      <c r="I103">
        <f>$E$5*G103+$E$6*H103</f>
        <v>45</v>
      </c>
      <c r="J103">
        <f t="shared" si="21"/>
        <v>32.388364709658944</v>
      </c>
      <c r="K103">
        <f t="shared" si="22"/>
        <v>365.82775935707639</v>
      </c>
      <c r="L103" s="17">
        <f t="shared" ca="1" si="23"/>
        <v>365.80443334615757</v>
      </c>
      <c r="M103" s="18">
        <f t="shared" si="24"/>
        <v>9.7779756631228456E-5</v>
      </c>
      <c r="N103" s="17">
        <f t="shared" si="17"/>
        <v>2.444493318225807E-7</v>
      </c>
      <c r="O103" s="9">
        <f t="shared" ca="1" si="18"/>
        <v>365.80443269217614</v>
      </c>
      <c r="P103" s="18">
        <f t="shared" si="19"/>
        <v>9.7779732729032288E-5</v>
      </c>
    </row>
    <row r="104" spans="1:16" x14ac:dyDescent="0.25">
      <c r="A104" s="2">
        <v>91</v>
      </c>
      <c r="B104" s="2">
        <f t="shared" si="14"/>
        <v>9.1</v>
      </c>
      <c r="D104">
        <f t="shared" si="20"/>
        <v>9.3939464741759959</v>
      </c>
      <c r="E104">
        <f t="shared" ca="1" si="13"/>
        <v>-4.0087797188134786</v>
      </c>
      <c r="F104">
        <f t="shared" ca="1" si="15"/>
        <v>366.27759167040909</v>
      </c>
      <c r="G104">
        <f t="shared" si="16"/>
        <v>45.5</v>
      </c>
      <c r="H104">
        <f>$J$5*SIN($J$7*B104+$J$8)</f>
        <v>-18.0965410493204</v>
      </c>
      <c r="I104">
        <f>$E$5*G104+$E$6*H104</f>
        <v>45.5</v>
      </c>
      <c r="J104">
        <f t="shared" si="21"/>
        <v>32.143946474175998</v>
      </c>
      <c r="K104">
        <f t="shared" si="22"/>
        <v>370.28637138922255</v>
      </c>
      <c r="L104" s="17">
        <f t="shared" ca="1" si="23"/>
        <v>370.26421167884968</v>
      </c>
      <c r="M104" s="18">
        <f t="shared" si="24"/>
        <v>8.8246230359683675E-5</v>
      </c>
      <c r="N104" s="17">
        <f t="shared" si="17"/>
        <v>2.206155272279876E-7</v>
      </c>
      <c r="O104" s="9">
        <f t="shared" ca="1" si="18"/>
        <v>370.26421079933942</v>
      </c>
      <c r="P104" s="18">
        <f t="shared" si="19"/>
        <v>8.8246210891195046E-5</v>
      </c>
    </row>
    <row r="105" spans="1:16" x14ac:dyDescent="0.25">
      <c r="A105" s="2">
        <v>92</v>
      </c>
      <c r="B105" s="2">
        <f t="shared" si="14"/>
        <v>9.2000000000000011</v>
      </c>
      <c r="D105">
        <f t="shared" si="20"/>
        <v>8.9242491504671957</v>
      </c>
      <c r="E105">
        <f t="shared" ca="1" si="13"/>
        <v>8.6497006368482658</v>
      </c>
      <c r="F105">
        <f t="shared" ca="1" si="15"/>
        <v>383.42175345660968</v>
      </c>
      <c r="G105">
        <f t="shared" si="16"/>
        <v>46.000000000000007</v>
      </c>
      <c r="H105">
        <f>$J$5*SIN($J$7*B105+$J$8)</f>
        <v>-16.886558510040285</v>
      </c>
      <c r="I105">
        <f>$E$5*G105+$E$6*H105</f>
        <v>46.000000000000007</v>
      </c>
      <c r="J105">
        <f t="shared" si="21"/>
        <v>31.924249150467197</v>
      </c>
      <c r="K105">
        <f t="shared" si="22"/>
        <v>374.77205281976143</v>
      </c>
      <c r="L105" s="17">
        <f t="shared" ca="1" si="23"/>
        <v>374.75100109490717</v>
      </c>
      <c r="M105" s="18">
        <f t="shared" si="24"/>
        <v>7.9642222899614504E-5</v>
      </c>
      <c r="N105" s="17">
        <f t="shared" si="17"/>
        <v>1.9910551760602124E-7</v>
      </c>
      <c r="O105" s="9">
        <f t="shared" ca="1" si="18"/>
        <v>374.75100282130182</v>
      </c>
      <c r="P105" s="18">
        <f t="shared" si="19"/>
        <v>7.9642207042408494E-5</v>
      </c>
    </row>
    <row r="106" spans="1:16" x14ac:dyDescent="0.25">
      <c r="A106" s="2">
        <v>93</v>
      </c>
      <c r="B106" s="2">
        <f t="shared" si="14"/>
        <v>9.3000000000000007</v>
      </c>
      <c r="D106">
        <f t="shared" si="20"/>
        <v>8.4780366929438351</v>
      </c>
      <c r="E106">
        <f t="shared" ca="1" si="13"/>
        <v>53.018941718575341</v>
      </c>
      <c r="F106">
        <f t="shared" ca="1" si="15"/>
        <v>432.30239189734868</v>
      </c>
      <c r="G106">
        <f t="shared" si="16"/>
        <v>46.5</v>
      </c>
      <c r="H106">
        <f>$J$5*SIN($J$7*B106+$J$8)</f>
        <v>-15.410264855515772</v>
      </c>
      <c r="I106">
        <f>$E$5*G106+$E$6*H106</f>
        <v>46.5</v>
      </c>
      <c r="J106">
        <f t="shared" si="21"/>
        <v>31.728036692943835</v>
      </c>
      <c r="K106">
        <f t="shared" si="22"/>
        <v>379.28345017877336</v>
      </c>
      <c r="L106" s="17">
        <f t="shared" ca="1" si="23"/>
        <v>379.26345104016178</v>
      </c>
      <c r="M106" s="18">
        <f t="shared" si="24"/>
        <v>7.1877106166902082E-5</v>
      </c>
      <c r="N106" s="17">
        <f t="shared" si="17"/>
        <v>1.7969273312777106E-7</v>
      </c>
      <c r="O106" s="9">
        <f t="shared" ca="1" si="18"/>
        <v>379.26346057087403</v>
      </c>
      <c r="P106" s="18">
        <f t="shared" si="19"/>
        <v>7.1877093251108431E-5</v>
      </c>
    </row>
    <row r="107" spans="1:16" x14ac:dyDescent="0.25">
      <c r="A107" s="2">
        <v>94</v>
      </c>
      <c r="B107" s="2">
        <f t="shared" si="14"/>
        <v>9.4</v>
      </c>
      <c r="D107">
        <f t="shared" si="20"/>
        <v>8.0541348582966421</v>
      </c>
      <c r="E107">
        <f t="shared" ca="1" si="13"/>
        <v>-22.363347250371248</v>
      </c>
      <c r="F107">
        <f t="shared" ca="1" si="15"/>
        <v>361.45593041946341</v>
      </c>
      <c r="G107">
        <f t="shared" si="16"/>
        <v>47</v>
      </c>
      <c r="H107">
        <f>$J$5*SIN($J$7*B107+$J$8)</f>
        <v>-13.690942118573769</v>
      </c>
      <c r="I107">
        <f>$E$5*G107+$E$6*H107</f>
        <v>47</v>
      </c>
      <c r="J107">
        <f t="shared" si="21"/>
        <v>31.554134858296642</v>
      </c>
      <c r="K107">
        <f t="shared" si="22"/>
        <v>383.81927766983466</v>
      </c>
      <c r="L107" s="17">
        <f t="shared" ca="1" si="23"/>
        <v>383.80027848815365</v>
      </c>
      <c r="M107" s="18">
        <f t="shared" si="24"/>
        <v>6.4869088315629121E-5</v>
      </c>
      <c r="N107" s="17">
        <f t="shared" si="17"/>
        <v>1.621726944890857E-7</v>
      </c>
      <c r="O107" s="9">
        <f t="shared" ca="1" si="18"/>
        <v>383.80027486451053</v>
      </c>
      <c r="P107" s="18">
        <f t="shared" si="19"/>
        <v>6.4869077795634279E-5</v>
      </c>
    </row>
    <row r="108" spans="1:16" x14ac:dyDescent="0.25">
      <c r="A108" s="2">
        <v>95</v>
      </c>
      <c r="B108" s="2">
        <f t="shared" si="14"/>
        <v>9.5</v>
      </c>
      <c r="D108">
        <f t="shared" si="20"/>
        <v>7.65142811538181</v>
      </c>
      <c r="E108">
        <f t="shared" ca="1" si="13"/>
        <v>4.7197856293689897</v>
      </c>
      <c r="F108">
        <f t="shared" ca="1" si="15"/>
        <v>393.09809941571189</v>
      </c>
      <c r="G108">
        <f t="shared" si="16"/>
        <v>47.5</v>
      </c>
      <c r="H108">
        <f>$J$5*SIN($J$7*B108+$J$8)</f>
        <v>-11.755705045849469</v>
      </c>
      <c r="I108">
        <f>$E$5*G108+$E$6*H108</f>
        <v>47.5</v>
      </c>
      <c r="J108">
        <f t="shared" si="21"/>
        <v>31.401428115381812</v>
      </c>
      <c r="K108">
        <f t="shared" si="22"/>
        <v>388.37831378634291</v>
      </c>
      <c r="L108" s="17">
        <f t="shared" ca="1" si="23"/>
        <v>388.36026456374594</v>
      </c>
      <c r="M108" s="18">
        <f t="shared" si="24"/>
        <v>5.8544352204855274E-5</v>
      </c>
      <c r="N108" s="17">
        <f t="shared" si="17"/>
        <v>1.4636085909063397E-7</v>
      </c>
      <c r="O108" s="9">
        <f t="shared" ca="1" si="18"/>
        <v>388.36026525717955</v>
      </c>
      <c r="P108" s="18">
        <f t="shared" si="19"/>
        <v>5.8544343636253588E-5</v>
      </c>
    </row>
    <row r="109" spans="1:16" x14ac:dyDescent="0.25">
      <c r="A109" s="2">
        <v>96</v>
      </c>
      <c r="B109" s="2">
        <f t="shared" si="14"/>
        <v>9.6000000000000014</v>
      </c>
      <c r="D109">
        <f t="shared" si="20"/>
        <v>7.2688567096127192</v>
      </c>
      <c r="E109">
        <f t="shared" ca="1" si="13"/>
        <v>1.7658149167695121</v>
      </c>
      <c r="F109">
        <f t="shared" ca="1" si="15"/>
        <v>394.72521301379527</v>
      </c>
      <c r="G109">
        <f t="shared" si="16"/>
        <v>48.000000000000007</v>
      </c>
      <c r="H109">
        <f>$J$5*SIN($J$7*B109+$J$8)</f>
        <v>-9.6350734820342954</v>
      </c>
      <c r="I109">
        <f>$E$5*G109+$E$6*H109</f>
        <v>48.000000000000007</v>
      </c>
      <c r="J109">
        <f t="shared" si="21"/>
        <v>31.268856709612724</v>
      </c>
      <c r="K109">
        <f t="shared" si="22"/>
        <v>392.95939809702577</v>
      </c>
      <c r="L109" s="17">
        <f t="shared" ca="1" si="23"/>
        <v>392.94225133555864</v>
      </c>
      <c r="M109" s="18">
        <f t="shared" si="24"/>
        <v>5.2836277864881881E-5</v>
      </c>
      <c r="N109" s="17">
        <f t="shared" si="17"/>
        <v>1.320906772142554E-7</v>
      </c>
      <c r="O109" s="9">
        <f t="shared" ca="1" si="18"/>
        <v>392.94225157107127</v>
      </c>
      <c r="P109" s="18">
        <f t="shared" si="19"/>
        <v>5.2836270885702162E-5</v>
      </c>
    </row>
    <row r="110" spans="1:16" x14ac:dyDescent="0.25">
      <c r="A110" s="2">
        <v>97</v>
      </c>
      <c r="B110" s="2">
        <f t="shared" si="14"/>
        <v>9.7000000000000011</v>
      </c>
      <c r="D110">
        <f t="shared" si="20"/>
        <v>6.9054138741320825</v>
      </c>
      <c r="E110">
        <f t="shared" ca="1" si="13"/>
        <v>-16.760545820976766</v>
      </c>
      <c r="F110">
        <f t="shared" ca="1" si="15"/>
        <v>380.8008823711977</v>
      </c>
      <c r="G110">
        <f t="shared" si="16"/>
        <v>48.500000000000007</v>
      </c>
      <c r="H110">
        <f>$J$5*SIN($J$7*B110+$J$8)</f>
        <v>-7.3624910536935282</v>
      </c>
      <c r="I110">
        <f>$E$5*G110+$E$6*H110</f>
        <v>48.500000000000007</v>
      </c>
      <c r="J110">
        <f t="shared" si="21"/>
        <v>31.155413874132087</v>
      </c>
      <c r="K110">
        <f t="shared" si="22"/>
        <v>397.56142819217445</v>
      </c>
      <c r="L110" s="17">
        <f t="shared" ca="1" si="23"/>
        <v>397.5451387687807</v>
      </c>
      <c r="M110" s="18">
        <f t="shared" si="24"/>
        <v>4.7684740773055892E-5</v>
      </c>
      <c r="N110" s="17">
        <f t="shared" si="17"/>
        <v>1.1921183772117578E-7</v>
      </c>
      <c r="O110" s="9">
        <f t="shared" ca="1" si="18"/>
        <v>397.54513677266715</v>
      </c>
      <c r="P110" s="18">
        <f t="shared" si="19"/>
        <v>4.7684735088470311E-5</v>
      </c>
    </row>
    <row r="111" spans="1:16" x14ac:dyDescent="0.25">
      <c r="A111" s="2">
        <v>98</v>
      </c>
      <c r="B111" s="2">
        <f t="shared" si="14"/>
        <v>9.8000000000000007</v>
      </c>
      <c r="D111">
        <f t="shared" si="20"/>
        <v>6.5601431804254782</v>
      </c>
      <c r="E111">
        <f t="shared" ca="1" si="13"/>
        <v>-20.926332466905958</v>
      </c>
      <c r="F111">
        <f t="shared" ca="1" si="15"/>
        <v>381.25702431565975</v>
      </c>
      <c r="G111">
        <f t="shared" si="16"/>
        <v>49</v>
      </c>
      <c r="H111">
        <f>$J$5*SIN($J$7*B111+$J$8)</f>
        <v>-4.9737977432970775</v>
      </c>
      <c r="I111">
        <f>$E$5*G111+$E$6*H111</f>
        <v>49</v>
      </c>
      <c r="J111">
        <f t="shared" si="21"/>
        <v>31.060143180425477</v>
      </c>
      <c r="K111">
        <f t="shared" si="22"/>
        <v>402.18335678256568</v>
      </c>
      <c r="L111" s="17">
        <f t="shared" ca="1" si="23"/>
        <v>402.16788183034163</v>
      </c>
      <c r="M111" s="18">
        <f t="shared" si="24"/>
        <v>4.3035478547682943E-5</v>
      </c>
      <c r="N111" s="17">
        <f t="shared" si="17"/>
        <v>1.0758868479388102E-7</v>
      </c>
      <c r="O111" s="9">
        <f t="shared" ca="1" si="18"/>
        <v>402.16787958056995</v>
      </c>
      <c r="P111" s="18">
        <f t="shared" si="19"/>
        <v>4.3035473917552409E-5</v>
      </c>
    </row>
    <row r="112" spans="1:16" x14ac:dyDescent="0.25">
      <c r="A112" s="2">
        <v>99</v>
      </c>
      <c r="B112" s="2">
        <f t="shared" si="14"/>
        <v>9.9</v>
      </c>
      <c r="D112">
        <f t="shared" si="20"/>
        <v>6.2321360214042043</v>
      </c>
      <c r="E112">
        <f t="shared" ca="1" si="13"/>
        <v>8.9182921092533043</v>
      </c>
      <c r="F112">
        <f t="shared" ca="1" si="15"/>
        <v>415.74248105269066</v>
      </c>
      <c r="G112">
        <f t="shared" si="16"/>
        <v>49.5</v>
      </c>
      <c r="H112">
        <f>$J$5*SIN($J$7*B112+$J$8)</f>
        <v>-2.5066646712860803</v>
      </c>
      <c r="I112">
        <f>$E$5*G112+$E$6*H112</f>
        <v>49.5</v>
      </c>
      <c r="J112">
        <f t="shared" si="21"/>
        <v>30.982136021404205</v>
      </c>
      <c r="K112">
        <f t="shared" si="22"/>
        <v>406.82418894343738</v>
      </c>
      <c r="L112" s="17">
        <f t="shared" ca="1" si="23"/>
        <v>406.80948773882454</v>
      </c>
      <c r="M112" s="18">
        <f t="shared" si="24"/>
        <v>3.8839519389283852E-5</v>
      </c>
      <c r="N112" s="17">
        <f t="shared" si="17"/>
        <v>9.7098789045033887E-8</v>
      </c>
      <c r="O112" s="9">
        <f t="shared" ca="1" si="18"/>
        <v>406.80948860620737</v>
      </c>
      <c r="P112" s="18">
        <f t="shared" si="19"/>
        <v>3.8839515618013555E-5</v>
      </c>
    </row>
    <row r="113" spans="1:16" x14ac:dyDescent="0.25">
      <c r="A113" s="2">
        <v>100</v>
      </c>
      <c r="B113" s="2">
        <f t="shared" si="14"/>
        <v>10</v>
      </c>
      <c r="D113">
        <f t="shared" si="20"/>
        <v>5.9205292203339939</v>
      </c>
      <c r="E113">
        <f t="shared" ca="1" si="13"/>
        <v>2.7591996225377513</v>
      </c>
      <c r="F113">
        <f t="shared" ca="1" si="15"/>
        <v>414.24217911880328</v>
      </c>
      <c r="G113">
        <f t="shared" si="16"/>
        <v>50</v>
      </c>
      <c r="H113">
        <f>$J$5*SIN($J$7*B113+$J$8)</f>
        <v>-9.8011876392689601E-15</v>
      </c>
      <c r="I113">
        <f>$E$5*G113+$E$6*H113</f>
        <v>50</v>
      </c>
      <c r="J113">
        <f t="shared" si="21"/>
        <v>30.920529220333993</v>
      </c>
      <c r="K113">
        <f t="shared" si="22"/>
        <v>411.4829794962655</v>
      </c>
      <c r="L113" s="17">
        <f t="shared" ca="1" si="23"/>
        <v>411.46901335188329</v>
      </c>
      <c r="M113" s="18">
        <f t="shared" si="24"/>
        <v>3.5052666248828672E-5</v>
      </c>
      <c r="N113" s="17">
        <f t="shared" si="17"/>
        <v>8.7631657942763539E-8</v>
      </c>
      <c r="O113" s="9">
        <f t="shared" ca="1" si="18"/>
        <v>411.46901359490039</v>
      </c>
      <c r="P113" s="18">
        <f t="shared" si="19"/>
        <v>3.5052663177105417E-5</v>
      </c>
    </row>
  </sheetData>
  <sortState xmlns:xlrd2="http://schemas.microsoft.com/office/spreadsheetml/2017/richdata2" ref="V46:W56">
    <sortCondition descending="1" ref="W46"/>
  </sortState>
  <mergeCells count="2">
    <mergeCell ref="L10:M10"/>
    <mergeCell ref="N10: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2020-07-02T13:26:35Z</dcterms:created>
  <dcterms:modified xsi:type="dcterms:W3CDTF">2020-07-02T20:31:30Z</dcterms:modified>
</cp:coreProperties>
</file>