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1385"/>
  </bookViews>
  <sheets>
    <sheet name="Foglio1" sheetId="1" r:id="rId1"/>
    <sheet name="EXCEL REG COMPUTER OUTPUT" sheetId="4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12" i="1" l="1"/>
  <c r="L10" i="1"/>
  <c r="H5" i="1"/>
  <c r="G5" i="1"/>
  <c r="J5" i="1"/>
  <c r="J6" i="1"/>
  <c r="G6" i="1"/>
  <c r="I6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I21" i="1" l="1"/>
  <c r="P22" i="1" l="1"/>
  <c r="U22" i="1" s="1"/>
  <c r="P23" i="1"/>
  <c r="R23" i="1" s="1"/>
  <c r="S23" i="1" s="1"/>
  <c r="P24" i="1"/>
  <c r="U24" i="1" s="1"/>
  <c r="V24" i="1" s="1"/>
  <c r="P25" i="1"/>
  <c r="R25" i="1" s="1"/>
  <c r="S25" i="1" s="1"/>
  <c r="P26" i="1"/>
  <c r="U26" i="1" s="1"/>
  <c r="V26" i="1" s="1"/>
  <c r="P27" i="1"/>
  <c r="R27" i="1" s="1"/>
  <c r="S27" i="1" s="1"/>
  <c r="P28" i="1"/>
  <c r="U28" i="1" s="1"/>
  <c r="V28" i="1" s="1"/>
  <c r="P29" i="1"/>
  <c r="P30" i="1"/>
  <c r="R30" i="1" s="1"/>
  <c r="S30" i="1" s="1"/>
  <c r="P31" i="1"/>
  <c r="U31" i="1" s="1"/>
  <c r="V31" i="1" s="1"/>
  <c r="P32" i="1"/>
  <c r="U32" i="1" s="1"/>
  <c r="V32" i="1" s="1"/>
  <c r="P33" i="1"/>
  <c r="U33" i="1" s="1"/>
  <c r="V33" i="1" s="1"/>
  <c r="P34" i="1"/>
  <c r="R34" i="1" s="1"/>
  <c r="S34" i="1" s="1"/>
  <c r="P35" i="1"/>
  <c r="U35" i="1" s="1"/>
  <c r="V35" i="1" s="1"/>
  <c r="P36" i="1"/>
  <c r="U36" i="1" s="1"/>
  <c r="V36" i="1" s="1"/>
  <c r="P37" i="1"/>
  <c r="P38" i="1"/>
  <c r="U38" i="1" s="1"/>
  <c r="V38" i="1" s="1"/>
  <c r="P39" i="1"/>
  <c r="U39" i="1" s="1"/>
  <c r="V39" i="1" s="1"/>
  <c r="P40" i="1"/>
  <c r="R40" i="1" s="1"/>
  <c r="S40" i="1" s="1"/>
  <c r="P41" i="1"/>
  <c r="U41" i="1" s="1"/>
  <c r="V41" i="1" s="1"/>
  <c r="P42" i="1"/>
  <c r="U42" i="1" s="1"/>
  <c r="V42" i="1" s="1"/>
  <c r="P43" i="1"/>
  <c r="U43" i="1" s="1"/>
  <c r="V43" i="1" s="1"/>
  <c r="P44" i="1"/>
  <c r="U44" i="1" s="1"/>
  <c r="V44" i="1" s="1"/>
  <c r="P45" i="1"/>
  <c r="P46" i="1"/>
  <c r="R46" i="1" s="1"/>
  <c r="S46" i="1" s="1"/>
  <c r="P47" i="1"/>
  <c r="U47" i="1" s="1"/>
  <c r="V47" i="1" s="1"/>
  <c r="P48" i="1"/>
  <c r="R48" i="1" s="1"/>
  <c r="S48" i="1" s="1"/>
  <c r="P49" i="1"/>
  <c r="P50" i="1"/>
  <c r="R50" i="1" s="1"/>
  <c r="S50" i="1" s="1"/>
  <c r="P51" i="1"/>
  <c r="U51" i="1" s="1"/>
  <c r="V51" i="1" s="1"/>
  <c r="P52" i="1"/>
  <c r="U52" i="1" s="1"/>
  <c r="V52" i="1" s="1"/>
  <c r="P53" i="1"/>
  <c r="R53" i="1" s="1"/>
  <c r="S53" i="1" s="1"/>
  <c r="P54" i="1"/>
  <c r="U54" i="1" s="1"/>
  <c r="V54" i="1" s="1"/>
  <c r="P55" i="1"/>
  <c r="U55" i="1" s="1"/>
  <c r="V55" i="1" s="1"/>
  <c r="P56" i="1"/>
  <c r="R56" i="1" s="1"/>
  <c r="S56" i="1" s="1"/>
  <c r="P57" i="1"/>
  <c r="P58" i="1"/>
  <c r="U58" i="1" s="1"/>
  <c r="V58" i="1" s="1"/>
  <c r="P59" i="1"/>
  <c r="U59" i="1" s="1"/>
  <c r="V59" i="1" s="1"/>
  <c r="P60" i="1"/>
  <c r="U60" i="1" s="1"/>
  <c r="V60" i="1" s="1"/>
  <c r="P61" i="1"/>
  <c r="R61" i="1" s="1"/>
  <c r="S61" i="1" s="1"/>
  <c r="P62" i="1"/>
  <c r="R62" i="1" s="1"/>
  <c r="S62" i="1" s="1"/>
  <c r="P63" i="1"/>
  <c r="U63" i="1" s="1"/>
  <c r="V63" i="1" s="1"/>
  <c r="P64" i="1"/>
  <c r="U64" i="1" s="1"/>
  <c r="V64" i="1" s="1"/>
  <c r="P65" i="1"/>
  <c r="U65" i="1" s="1"/>
  <c r="V65" i="1" s="1"/>
  <c r="P66" i="1"/>
  <c r="R66" i="1" s="1"/>
  <c r="S66" i="1" s="1"/>
  <c r="P67" i="1"/>
  <c r="U67" i="1" s="1"/>
  <c r="V67" i="1" s="1"/>
  <c r="P68" i="1"/>
  <c r="R68" i="1" s="1"/>
  <c r="S68" i="1" s="1"/>
  <c r="P69" i="1"/>
  <c r="U69" i="1" s="1"/>
  <c r="V69" i="1" s="1"/>
  <c r="P70" i="1"/>
  <c r="U70" i="1" s="1"/>
  <c r="V70" i="1" s="1"/>
  <c r="P21" i="1"/>
  <c r="U21" i="1" s="1"/>
  <c r="V21" i="1" s="1"/>
  <c r="C3" i="1"/>
  <c r="U29" i="1"/>
  <c r="V29" i="1" s="1"/>
  <c r="G9" i="1"/>
  <c r="L9" i="1"/>
  <c r="U61" i="1"/>
  <c r="V61" i="1" s="1"/>
  <c r="U57" i="1"/>
  <c r="V57" i="1" s="1"/>
  <c r="U53" i="1"/>
  <c r="V53" i="1" s="1"/>
  <c r="U49" i="1"/>
  <c r="V49" i="1" s="1"/>
  <c r="U48" i="1"/>
  <c r="V48" i="1" s="1"/>
  <c r="U45" i="1"/>
  <c r="V45" i="1" s="1"/>
  <c r="U40" i="1"/>
  <c r="V40" i="1" s="1"/>
  <c r="U37" i="1"/>
  <c r="V37" i="1" s="1"/>
  <c r="U34" i="1"/>
  <c r="V34" i="1" s="1"/>
  <c r="U25" i="1"/>
  <c r="V25" i="1" s="1"/>
  <c r="H9" i="1"/>
  <c r="R69" i="1"/>
  <c r="S69" i="1" s="1"/>
  <c r="R65" i="1"/>
  <c r="S65" i="1" s="1"/>
  <c r="R64" i="1"/>
  <c r="S64" i="1" s="1"/>
  <c r="R57" i="1"/>
  <c r="S57" i="1" s="1"/>
  <c r="R54" i="1"/>
  <c r="S54" i="1" s="1"/>
  <c r="R52" i="1"/>
  <c r="S52" i="1" s="1"/>
  <c r="R49" i="1"/>
  <c r="S49" i="1" s="1"/>
  <c r="R45" i="1"/>
  <c r="S45" i="1" s="1"/>
  <c r="R44" i="1"/>
  <c r="S44" i="1" s="1"/>
  <c r="R41" i="1"/>
  <c r="S41" i="1" s="1"/>
  <c r="R38" i="1"/>
  <c r="S38" i="1" s="1"/>
  <c r="R37" i="1"/>
  <c r="S37" i="1" s="1"/>
  <c r="R32" i="1"/>
  <c r="S32" i="1" s="1"/>
  <c r="R29" i="1"/>
  <c r="S29" i="1" s="1"/>
  <c r="R26" i="1"/>
  <c r="S26" i="1" s="1"/>
  <c r="N4" i="1"/>
  <c r="L4" i="1"/>
  <c r="I5" i="1"/>
  <c r="C9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19" i="1" s="1"/>
  <c r="M22" i="1"/>
  <c r="M21" i="1"/>
  <c r="I20" i="1"/>
  <c r="J21" i="1"/>
  <c r="F20" i="1"/>
  <c r="G19" i="1"/>
  <c r="G18" i="1" s="1"/>
  <c r="G21" i="1"/>
  <c r="F21" i="1"/>
  <c r="D8" i="1"/>
  <c r="C8" i="1"/>
  <c r="D7" i="1"/>
  <c r="C7" i="1"/>
  <c r="D6" i="1"/>
  <c r="C6" i="1"/>
  <c r="D5" i="1"/>
  <c r="C5" i="1"/>
  <c r="D4" i="1"/>
  <c r="C4" i="1"/>
  <c r="R22" i="1" l="1"/>
  <c r="S22" i="1" s="1"/>
  <c r="R58" i="1"/>
  <c r="S58" i="1" s="1"/>
  <c r="U27" i="1"/>
  <c r="V27" i="1" s="1"/>
  <c r="R33" i="1"/>
  <c r="S33" i="1" s="1"/>
  <c r="R70" i="1"/>
  <c r="S70" i="1" s="1"/>
  <c r="U50" i="1"/>
  <c r="V50" i="1" s="1"/>
  <c r="U68" i="1"/>
  <c r="V68" i="1" s="1"/>
  <c r="U56" i="1"/>
  <c r="V56" i="1" s="1"/>
  <c r="R28" i="1"/>
  <c r="S28" i="1" s="1"/>
  <c r="R36" i="1"/>
  <c r="S36" i="1" s="1"/>
  <c r="R60" i="1"/>
  <c r="S60" i="1" s="1"/>
  <c r="U23" i="1"/>
  <c r="V23" i="1" s="1"/>
  <c r="R24" i="1"/>
  <c r="S24" i="1" s="1"/>
  <c r="R42" i="1"/>
  <c r="S42" i="1" s="1"/>
  <c r="U66" i="1"/>
  <c r="V66" i="1" s="1"/>
  <c r="U30" i="1"/>
  <c r="V30" i="1" s="1"/>
  <c r="U46" i="1"/>
  <c r="V46" i="1" s="1"/>
  <c r="U62" i="1"/>
  <c r="V62" i="1" s="1"/>
  <c r="R21" i="1"/>
  <c r="S21" i="1" s="1"/>
  <c r="J19" i="1"/>
  <c r="M18" i="1"/>
  <c r="H6" i="1"/>
  <c r="V22" i="1"/>
  <c r="R31" i="1"/>
  <c r="S31" i="1" s="1"/>
  <c r="R35" i="1"/>
  <c r="S35" i="1" s="1"/>
  <c r="R39" i="1"/>
  <c r="S39" i="1" s="1"/>
  <c r="R43" i="1"/>
  <c r="S43" i="1" s="1"/>
  <c r="R47" i="1"/>
  <c r="S47" i="1" s="1"/>
  <c r="R51" i="1"/>
  <c r="S51" i="1" s="1"/>
  <c r="R55" i="1"/>
  <c r="S55" i="1" s="1"/>
  <c r="R59" i="1"/>
  <c r="S59" i="1" s="1"/>
  <c r="R63" i="1"/>
  <c r="S63" i="1" s="1"/>
  <c r="R67" i="1"/>
  <c r="S67" i="1" s="1"/>
  <c r="V19" i="1" l="1"/>
  <c r="M9" i="1" s="1"/>
  <c r="U20" i="1"/>
  <c r="S19" i="1"/>
  <c r="N9" i="1" s="1"/>
  <c r="J18" i="1"/>
  <c r="T9" i="1"/>
  <c r="U9" i="1" l="1"/>
</calcChain>
</file>

<file path=xl/sharedStrings.xml><?xml version="1.0" encoding="utf-8"?>
<sst xmlns="http://schemas.openxmlformats.org/spreadsheetml/2006/main" count="94" uniqueCount="88">
  <si>
    <t xml:space="preserve">SAMPLE SIZE </t>
  </si>
  <si>
    <t>N</t>
  </si>
  <si>
    <t>ALCHOOL</t>
  </si>
  <si>
    <t>Y</t>
  </si>
  <si>
    <t>X</t>
  </si>
  <si>
    <t>SAMPLE SUM</t>
  </si>
  <si>
    <t>SAMPLE MEAN</t>
  </si>
  <si>
    <t>SAMPLE VARIANCE</t>
  </si>
  <si>
    <t>STD_DEV = SQRT(VAR)</t>
  </si>
  <si>
    <t>DEVIATIONS IN Y</t>
  </si>
  <si>
    <t>SST</t>
  </si>
  <si>
    <t>CHECK</t>
  </si>
  <si>
    <t>DEVIATIONS IN X</t>
  </si>
  <si>
    <t>COVARIATIONS</t>
  </si>
  <si>
    <t>REGRESSION</t>
  </si>
  <si>
    <t>BETA_0</t>
  </si>
  <si>
    <t>BETA_1</t>
  </si>
  <si>
    <t>STRENGTH</t>
  </si>
  <si>
    <t>STRENGTH_HAT</t>
  </si>
  <si>
    <t>STRENGTH_HAT=</t>
  </si>
  <si>
    <t>+</t>
  </si>
  <si>
    <t>*</t>
  </si>
  <si>
    <t>DATA: COURTESY OF http://www-ist.massey.ac.nz/dstirlin/CAST/CAST/Hvariation/variation_b4.html</t>
  </si>
  <si>
    <t>SUM OF SQUARES, TOTAL</t>
  </si>
  <si>
    <t>ESTIMATIONS</t>
  </si>
  <si>
    <t>Y_HAT</t>
  </si>
  <si>
    <t>ERRORS</t>
  </si>
  <si>
    <t>EPS</t>
  </si>
  <si>
    <t>EPS^2</t>
  </si>
  <si>
    <t>SSE</t>
  </si>
  <si>
    <t>SUM(Y_i - Y_HAT_i)^2</t>
  </si>
  <si>
    <t>SUM(Y_i - Y_BAR)^2</t>
  </si>
  <si>
    <t>SST_X</t>
  </si>
  <si>
    <t>SST_Y</t>
  </si>
  <si>
    <t>SSE_Y</t>
  </si>
  <si>
    <t>SUM OF SQUARE ERRORS</t>
  </si>
  <si>
    <t>SSR</t>
  </si>
  <si>
    <t>SUM OF SQUARE REGRESSIONS</t>
  </si>
  <si>
    <t>SUM(Y_HAT_i - Y_BAR)^2</t>
  </si>
  <si>
    <t>CORRELATION</t>
  </si>
  <si>
    <t>r</t>
  </si>
  <si>
    <t>R^2</t>
  </si>
  <si>
    <t>COEFFICENT OF DETERMINATION</t>
  </si>
  <si>
    <t>DATA</t>
  </si>
  <si>
    <t>REGRESSIONS</t>
  </si>
  <si>
    <t>SSR_Y</t>
  </si>
  <si>
    <t>Error in predicting y without the knowledge of X</t>
  </si>
  <si>
    <t>Error in predicting y with the knowledge of X</t>
  </si>
  <si>
    <t>SAMPLE STD DEV</t>
  </si>
  <si>
    <t>SAMPLE COVARIANCE(X, Y)</t>
  </si>
  <si>
    <t xml:space="preserve">Amount of variation explained by the model </t>
  </si>
  <si>
    <t xml:space="preserve">SST = </t>
  </si>
  <si>
    <t>SSR + SSE</t>
  </si>
  <si>
    <t xml:space="preserve">I. E. ABOUT: </t>
  </si>
  <si>
    <t xml:space="preserve"> OF VARIATION IN STRENGTH IS EXPLAINED BY VARIATION IN ALCHOOL</t>
  </si>
  <si>
    <t>STANDARD ERROR OF THE  ESTIMATE</t>
  </si>
  <si>
    <t>S_e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</si>
  <si>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</si>
  <si>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</si>
  <si>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</si>
  <si>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</si>
  <si>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</si>
  <si>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</si>
  <si>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</si>
  <si>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</si>
  <si>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</si>
  <si>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</si>
  <si>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</si>
  <si>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</si>
  <si>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</si>
  <si>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</si>
  <si>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</si>
  <si>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</si>
  <si>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</si>
  <si>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</si>
  <si>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</si>
  <si>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</si>
  <si>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</si>
  <si>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</si>
  <si>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95.0%</t>
  </si>
  <si>
    <t>Superiore 95.0%</t>
  </si>
  <si>
    <t>OUTPUT RESIDUI</t>
  </si>
  <si>
    <t>Osservazione</t>
  </si>
  <si>
    <t>Previsto Y</t>
  </si>
  <si>
    <t>Residui</t>
  </si>
  <si>
    <t>Residui standard</t>
  </si>
  <si>
    <t>OUTPUT DATI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</si>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</sst>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0" borderId="0" xfId="0" applyFill="1"/>
    <xf numFmtId="10" fontId="1" fillId="0" borderId="0" xfId="0" applyNumberFormat="1" applyFont="1" applyFill="1"/>
    <xf numFmtId="165" fontId="0" fillId="2" borderId="0" xfId="0" applyNumberFormat="1" applyFill="1"/>
    <xf numFmtId="0" fontId="1" fillId="0" borderId="0" xfId="0" applyFont="1" applyAlignment="1">
      <alignment horizontal="right"/>
    </xf>
    <xf numFmtId="165" fontId="0" fillId="0" borderId="0" xfId="0" applyNumberFormat="1"/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STRENGTH vs ALCHOOL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Foglio1!$D$19</c:f>
              <c:strCache>
                <c:ptCount val="1"/>
                <c:pt idx="0">
                  <c:v>STRENGTH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275174676513712"/>
                  <c:y val="-0.22843901566674435"/>
                </c:manualLayout>
              </c:layout>
              <c:numFmt formatCode="General" sourceLinked="0"/>
            </c:trendlineLbl>
          </c:trendline>
          <c:xVal>
            <c:numRef>
              <c:f>Foglio1!$C$21:$C$70</c:f>
              <c:numCache>
                <c:formatCode>General</c:formatCode>
                <c:ptCount val="50"/>
                <c:pt idx="0">
                  <c:v>3.5</c:v>
                </c:pt>
                <c:pt idx="1">
                  <c:v>4</c:v>
                </c:pt>
                <c:pt idx="2">
                  <c:v>5.2</c:v>
                </c:pt>
                <c:pt idx="3">
                  <c:v>5.2</c:v>
                </c:pt>
                <c:pt idx="4">
                  <c:v>7.4</c:v>
                </c:pt>
                <c:pt idx="5">
                  <c:v>9.4</c:v>
                </c:pt>
                <c:pt idx="6">
                  <c:v>9.6999999999999993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11.1</c:v>
                </c:pt>
                <c:pt idx="10">
                  <c:v>11.7</c:v>
                </c:pt>
                <c:pt idx="11">
                  <c:v>12.5</c:v>
                </c:pt>
                <c:pt idx="12">
                  <c:v>12.6</c:v>
                </c:pt>
                <c:pt idx="13">
                  <c:v>13.2</c:v>
                </c:pt>
                <c:pt idx="14">
                  <c:v>13.5</c:v>
                </c:pt>
                <c:pt idx="15">
                  <c:v>13.7</c:v>
                </c:pt>
                <c:pt idx="16">
                  <c:v>14</c:v>
                </c:pt>
                <c:pt idx="17">
                  <c:v>14</c:v>
                </c:pt>
                <c:pt idx="18">
                  <c:v>14.8</c:v>
                </c:pt>
                <c:pt idx="19">
                  <c:v>15.7</c:v>
                </c:pt>
                <c:pt idx="20">
                  <c:v>17.399999999999999</c:v>
                </c:pt>
                <c:pt idx="21">
                  <c:v>17.5</c:v>
                </c:pt>
                <c:pt idx="22">
                  <c:v>17.7</c:v>
                </c:pt>
                <c:pt idx="23">
                  <c:v>18.2</c:v>
                </c:pt>
                <c:pt idx="24">
                  <c:v>18.3</c:v>
                </c:pt>
                <c:pt idx="25">
                  <c:v>18.899999999999999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19.7</c:v>
                </c:pt>
                <c:pt idx="29">
                  <c:v>20</c:v>
                </c:pt>
                <c:pt idx="30">
                  <c:v>22.6</c:v>
                </c:pt>
                <c:pt idx="31">
                  <c:v>22.8</c:v>
                </c:pt>
                <c:pt idx="32">
                  <c:v>27.7</c:v>
                </c:pt>
                <c:pt idx="33">
                  <c:v>28.3</c:v>
                </c:pt>
                <c:pt idx="34">
                  <c:v>28.3</c:v>
                </c:pt>
                <c:pt idx="35">
                  <c:v>28.6</c:v>
                </c:pt>
                <c:pt idx="36">
                  <c:v>29.2</c:v>
                </c:pt>
                <c:pt idx="37">
                  <c:v>29.8</c:v>
                </c:pt>
                <c:pt idx="38">
                  <c:v>30.8</c:v>
                </c:pt>
                <c:pt idx="39">
                  <c:v>32.299999999999997</c:v>
                </c:pt>
                <c:pt idx="40">
                  <c:v>32.5</c:v>
                </c:pt>
                <c:pt idx="41">
                  <c:v>32.9</c:v>
                </c:pt>
                <c:pt idx="42">
                  <c:v>34.5</c:v>
                </c:pt>
                <c:pt idx="43">
                  <c:v>34.5</c:v>
                </c:pt>
                <c:pt idx="44">
                  <c:v>36.200000000000003</c:v>
                </c:pt>
                <c:pt idx="45">
                  <c:v>39.5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40.299999999999997</c:v>
                </c:pt>
                <c:pt idx="49">
                  <c:v>40.799999999999997</c:v>
                </c:pt>
              </c:numCache>
            </c:numRef>
          </c:xVal>
          <c:yVal>
            <c:numRef>
              <c:f>Foglio1!$D$21:$D$70</c:f>
              <c:numCache>
                <c:formatCode>General</c:formatCode>
                <c:ptCount val="50"/>
                <c:pt idx="0">
                  <c:v>22.3</c:v>
                </c:pt>
                <c:pt idx="1">
                  <c:v>20.9</c:v>
                </c:pt>
                <c:pt idx="2">
                  <c:v>20.9</c:v>
                </c:pt>
                <c:pt idx="3">
                  <c:v>28.2</c:v>
                </c:pt>
                <c:pt idx="4">
                  <c:v>29.5</c:v>
                </c:pt>
                <c:pt idx="5">
                  <c:v>28.2</c:v>
                </c:pt>
                <c:pt idx="6">
                  <c:v>23.9</c:v>
                </c:pt>
                <c:pt idx="7">
                  <c:v>22.1</c:v>
                </c:pt>
                <c:pt idx="8">
                  <c:v>25.1</c:v>
                </c:pt>
                <c:pt idx="9">
                  <c:v>24</c:v>
                </c:pt>
                <c:pt idx="10">
                  <c:v>20.9</c:v>
                </c:pt>
                <c:pt idx="11">
                  <c:v>20.9</c:v>
                </c:pt>
                <c:pt idx="12">
                  <c:v>26.2</c:v>
                </c:pt>
                <c:pt idx="13">
                  <c:v>15.5</c:v>
                </c:pt>
                <c:pt idx="14">
                  <c:v>28.4</c:v>
                </c:pt>
                <c:pt idx="15">
                  <c:v>20.9</c:v>
                </c:pt>
                <c:pt idx="16">
                  <c:v>21.8</c:v>
                </c:pt>
                <c:pt idx="17">
                  <c:v>25.1</c:v>
                </c:pt>
                <c:pt idx="18">
                  <c:v>15.5</c:v>
                </c:pt>
                <c:pt idx="19">
                  <c:v>20.9</c:v>
                </c:pt>
                <c:pt idx="20">
                  <c:v>20.9</c:v>
                </c:pt>
                <c:pt idx="21">
                  <c:v>25.1</c:v>
                </c:pt>
                <c:pt idx="22">
                  <c:v>19.100000000000001</c:v>
                </c:pt>
                <c:pt idx="23">
                  <c:v>12.2</c:v>
                </c:pt>
                <c:pt idx="24">
                  <c:v>22.2</c:v>
                </c:pt>
                <c:pt idx="25">
                  <c:v>21.1</c:v>
                </c:pt>
                <c:pt idx="26">
                  <c:v>17.899999999999999</c:v>
                </c:pt>
                <c:pt idx="27">
                  <c:v>28.2</c:v>
                </c:pt>
                <c:pt idx="28">
                  <c:v>22.2</c:v>
                </c:pt>
                <c:pt idx="29">
                  <c:v>21.1</c:v>
                </c:pt>
                <c:pt idx="30">
                  <c:v>26.3</c:v>
                </c:pt>
                <c:pt idx="31">
                  <c:v>18.8</c:v>
                </c:pt>
                <c:pt idx="32">
                  <c:v>18.2</c:v>
                </c:pt>
                <c:pt idx="33">
                  <c:v>16.2</c:v>
                </c:pt>
                <c:pt idx="34">
                  <c:v>19.3</c:v>
                </c:pt>
                <c:pt idx="35">
                  <c:v>15.2</c:v>
                </c:pt>
                <c:pt idx="36">
                  <c:v>13.1</c:v>
                </c:pt>
                <c:pt idx="37">
                  <c:v>23.3</c:v>
                </c:pt>
                <c:pt idx="38">
                  <c:v>15.2</c:v>
                </c:pt>
                <c:pt idx="39">
                  <c:v>21.2</c:v>
                </c:pt>
                <c:pt idx="40">
                  <c:v>14</c:v>
                </c:pt>
                <c:pt idx="41">
                  <c:v>24.1</c:v>
                </c:pt>
                <c:pt idx="42">
                  <c:v>15.2</c:v>
                </c:pt>
                <c:pt idx="43">
                  <c:v>16.2</c:v>
                </c:pt>
                <c:pt idx="44">
                  <c:v>10</c:v>
                </c:pt>
                <c:pt idx="45">
                  <c:v>10.8</c:v>
                </c:pt>
                <c:pt idx="46">
                  <c:v>10</c:v>
                </c:pt>
                <c:pt idx="47">
                  <c:v>15.5</c:v>
                </c:pt>
                <c:pt idx="48">
                  <c:v>16.2</c:v>
                </c:pt>
                <c:pt idx="49">
                  <c:v>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6592"/>
        <c:axId val="66553728"/>
      </c:scatterChart>
      <c:valAx>
        <c:axId val="665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ALCHOOL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553728"/>
        <c:crosses val="autoZero"/>
        <c:crossBetween val="midCat"/>
      </c:valAx>
      <c:valAx>
        <c:axId val="665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2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Foglio1!$R$20</c:f>
              <c:strCache>
                <c:ptCount val="1"/>
                <c:pt idx="0">
                  <c:v>EPS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Foglio1!$C$21:$C$70</c:f>
              <c:numCache>
                <c:formatCode>General</c:formatCode>
                <c:ptCount val="50"/>
                <c:pt idx="0">
                  <c:v>3.5</c:v>
                </c:pt>
                <c:pt idx="1">
                  <c:v>4</c:v>
                </c:pt>
                <c:pt idx="2">
                  <c:v>5.2</c:v>
                </c:pt>
                <c:pt idx="3">
                  <c:v>5.2</c:v>
                </c:pt>
                <c:pt idx="4">
                  <c:v>7.4</c:v>
                </c:pt>
                <c:pt idx="5">
                  <c:v>9.4</c:v>
                </c:pt>
                <c:pt idx="6">
                  <c:v>9.6999999999999993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11.1</c:v>
                </c:pt>
                <c:pt idx="10">
                  <c:v>11.7</c:v>
                </c:pt>
                <c:pt idx="11">
                  <c:v>12.5</c:v>
                </c:pt>
                <c:pt idx="12">
                  <c:v>12.6</c:v>
                </c:pt>
                <c:pt idx="13">
                  <c:v>13.2</c:v>
                </c:pt>
                <c:pt idx="14">
                  <c:v>13.5</c:v>
                </c:pt>
                <c:pt idx="15">
                  <c:v>13.7</c:v>
                </c:pt>
                <c:pt idx="16">
                  <c:v>14</c:v>
                </c:pt>
                <c:pt idx="17">
                  <c:v>14</c:v>
                </c:pt>
                <c:pt idx="18">
                  <c:v>14.8</c:v>
                </c:pt>
                <c:pt idx="19">
                  <c:v>15.7</c:v>
                </c:pt>
                <c:pt idx="20">
                  <c:v>17.399999999999999</c:v>
                </c:pt>
                <c:pt idx="21">
                  <c:v>17.5</c:v>
                </c:pt>
                <c:pt idx="22">
                  <c:v>17.7</c:v>
                </c:pt>
                <c:pt idx="23">
                  <c:v>18.2</c:v>
                </c:pt>
                <c:pt idx="24">
                  <c:v>18.3</c:v>
                </c:pt>
                <c:pt idx="25">
                  <c:v>18.899999999999999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19.7</c:v>
                </c:pt>
                <c:pt idx="29">
                  <c:v>20</c:v>
                </c:pt>
                <c:pt idx="30">
                  <c:v>22.6</c:v>
                </c:pt>
                <c:pt idx="31">
                  <c:v>22.8</c:v>
                </c:pt>
                <c:pt idx="32">
                  <c:v>27.7</c:v>
                </c:pt>
                <c:pt idx="33">
                  <c:v>28.3</c:v>
                </c:pt>
                <c:pt idx="34">
                  <c:v>28.3</c:v>
                </c:pt>
                <c:pt idx="35">
                  <c:v>28.6</c:v>
                </c:pt>
                <c:pt idx="36">
                  <c:v>29.2</c:v>
                </c:pt>
                <c:pt idx="37">
                  <c:v>29.8</c:v>
                </c:pt>
                <c:pt idx="38">
                  <c:v>30.8</c:v>
                </c:pt>
                <c:pt idx="39">
                  <c:v>32.299999999999997</c:v>
                </c:pt>
                <c:pt idx="40">
                  <c:v>32.5</c:v>
                </c:pt>
                <c:pt idx="41">
                  <c:v>32.9</c:v>
                </c:pt>
                <c:pt idx="42">
                  <c:v>34.5</c:v>
                </c:pt>
                <c:pt idx="43">
                  <c:v>34.5</c:v>
                </c:pt>
                <c:pt idx="44">
                  <c:v>36.200000000000003</c:v>
                </c:pt>
                <c:pt idx="45">
                  <c:v>39.5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40.299999999999997</c:v>
                </c:pt>
                <c:pt idx="49">
                  <c:v>40.799999999999997</c:v>
                </c:pt>
              </c:numCache>
            </c:numRef>
          </c:xVal>
          <c:yVal>
            <c:numRef>
              <c:f>Foglio1!$R$21:$R$70</c:f>
              <c:numCache>
                <c:formatCode>General</c:formatCode>
                <c:ptCount val="50"/>
                <c:pt idx="0">
                  <c:v>-3.0340029401404713</c:v>
                </c:pt>
                <c:pt idx="1">
                  <c:v>-4.2860687825308688</c:v>
                </c:pt>
                <c:pt idx="2">
                  <c:v>-3.931026804267816</c:v>
                </c:pt>
                <c:pt idx="3">
                  <c:v>3.3689731957321847</c:v>
                </c:pt>
                <c:pt idx="4">
                  <c:v>5.319883489214444</c:v>
                </c:pt>
                <c:pt idx="5">
                  <c:v>4.6116201196528621</c:v>
                </c:pt>
                <c:pt idx="6">
                  <c:v>0.40038061421862281</c:v>
                </c:pt>
                <c:pt idx="7">
                  <c:v>-1.3700325542594527</c:v>
                </c:pt>
                <c:pt idx="8">
                  <c:v>1.9258357609597567</c:v>
                </c:pt>
                <c:pt idx="9">
                  <c:v>0.91459625552552026</c:v>
                </c:pt>
                <c:pt idx="10">
                  <c:v>-2.0078827553429583</c:v>
                </c:pt>
                <c:pt idx="11">
                  <c:v>-1.7711881031675887</c:v>
                </c:pt>
                <c:pt idx="12">
                  <c:v>3.5583987283543337</c:v>
                </c:pt>
                <c:pt idx="13">
                  <c:v>-6.9640802825141428</c:v>
                </c:pt>
                <c:pt idx="14">
                  <c:v>6.0246802120516207</c:v>
                </c:pt>
                <c:pt idx="15">
                  <c:v>-1.4161461249045395</c:v>
                </c:pt>
                <c:pt idx="16">
                  <c:v>-0.42738563033877242</c:v>
                </c:pt>
                <c:pt idx="17">
                  <c:v>2.8726143696612283</c:v>
                </c:pt>
                <c:pt idx="18">
                  <c:v>-6.490690978163407</c:v>
                </c:pt>
                <c:pt idx="19">
                  <c:v>-0.82440949446612066</c:v>
                </c:pt>
                <c:pt idx="20">
                  <c:v>-0.32143335859346323</c:v>
                </c:pt>
                <c:pt idx="21">
                  <c:v>3.9081534729284613</c:v>
                </c:pt>
                <c:pt idx="22">
                  <c:v>-2.032672864027699</c:v>
                </c:pt>
                <c:pt idx="23">
                  <c:v>-8.7847387064180964</c:v>
                </c:pt>
                <c:pt idx="24">
                  <c:v>1.2448481251038253</c:v>
                </c:pt>
                <c:pt idx="25">
                  <c:v>0.32236911423535375</c:v>
                </c:pt>
                <c:pt idx="26">
                  <c:v>-2.8184572227208093</c:v>
                </c:pt>
                <c:pt idx="27">
                  <c:v>7.4815427772791914</c:v>
                </c:pt>
                <c:pt idx="28">
                  <c:v>1.6590637664107177</c:v>
                </c:pt>
                <c:pt idx="29">
                  <c:v>0.64782426097648482</c:v>
                </c:pt>
                <c:pt idx="30">
                  <c:v>6.6170818805464258</c:v>
                </c:pt>
                <c:pt idx="31">
                  <c:v>-0.82374445640973093</c:v>
                </c:pt>
                <c:pt idx="32">
                  <c:v>2.6010288164393103E-2</c:v>
                </c:pt>
                <c:pt idx="33">
                  <c:v>-1.7964687227040805</c:v>
                </c:pt>
                <c:pt idx="34">
                  <c:v>1.3035312772959209</c:v>
                </c:pt>
                <c:pt idx="35">
                  <c:v>-2.7077082281383191</c:v>
                </c:pt>
                <c:pt idx="36">
                  <c:v>-4.6301872390067924</c:v>
                </c:pt>
                <c:pt idx="37">
                  <c:v>5.747333750124735</c:v>
                </c:pt>
                <c:pt idx="38">
                  <c:v>-2.056797934656057</c:v>
                </c:pt>
                <c:pt idx="39">
                  <c:v>4.3870045381727572</c:v>
                </c:pt>
                <c:pt idx="40">
                  <c:v>-2.7538217987833988</c:v>
                </c:pt>
                <c:pt idx="41">
                  <c:v>7.4645255273042821</c:v>
                </c:pt>
                <c:pt idx="42">
                  <c:v>-0.9620851683449807</c:v>
                </c:pt>
                <c:pt idx="43">
                  <c:v>3.7914831655019299E-2</c:v>
                </c:pt>
                <c:pt idx="44">
                  <c:v>-5.6591090324723243</c:v>
                </c:pt>
                <c:pt idx="45">
                  <c:v>-3.882743592248934</c:v>
                </c:pt>
                <c:pt idx="46">
                  <c:v>-4.6235699292050931</c:v>
                </c:pt>
                <c:pt idx="47">
                  <c:v>0.87643007079490687</c:v>
                </c:pt>
                <c:pt idx="48">
                  <c:v>1.7539510599264307</c:v>
                </c:pt>
                <c:pt idx="49">
                  <c:v>3.9018852175360355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2032"/>
        <c:axId val="198505600"/>
      </c:scatterChart>
      <c:valAx>
        <c:axId val="1972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ALCHOOL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05600"/>
        <c:crosses val="autoZero"/>
        <c:crossBetween val="midCat"/>
      </c:valAx>
      <c:valAx>
        <c:axId val="1985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9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Tracciato dei residui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Foglio1!$C$21:$C$70</c:f>
              <c:numCache>
                <c:formatCode>General</c:formatCode>
                <c:ptCount val="50"/>
                <c:pt idx="0">
                  <c:v>3.5</c:v>
                </c:pt>
                <c:pt idx="1">
                  <c:v>4</c:v>
                </c:pt>
                <c:pt idx="2">
                  <c:v>5.2</c:v>
                </c:pt>
                <c:pt idx="3">
                  <c:v>5.2</c:v>
                </c:pt>
                <c:pt idx="4">
                  <c:v>7.4</c:v>
                </c:pt>
                <c:pt idx="5">
                  <c:v>9.4</c:v>
                </c:pt>
                <c:pt idx="6">
                  <c:v>9.6999999999999993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11.1</c:v>
                </c:pt>
                <c:pt idx="10">
                  <c:v>11.7</c:v>
                </c:pt>
                <c:pt idx="11">
                  <c:v>12.5</c:v>
                </c:pt>
                <c:pt idx="12">
                  <c:v>12.6</c:v>
                </c:pt>
                <c:pt idx="13">
                  <c:v>13.2</c:v>
                </c:pt>
                <c:pt idx="14">
                  <c:v>13.5</c:v>
                </c:pt>
                <c:pt idx="15">
                  <c:v>13.7</c:v>
                </c:pt>
                <c:pt idx="16">
                  <c:v>14</c:v>
                </c:pt>
                <c:pt idx="17">
                  <c:v>14</c:v>
                </c:pt>
                <c:pt idx="18">
                  <c:v>14.8</c:v>
                </c:pt>
                <c:pt idx="19">
                  <c:v>15.7</c:v>
                </c:pt>
                <c:pt idx="20">
                  <c:v>17.399999999999999</c:v>
                </c:pt>
                <c:pt idx="21">
                  <c:v>17.5</c:v>
                </c:pt>
                <c:pt idx="22">
                  <c:v>17.7</c:v>
                </c:pt>
                <c:pt idx="23">
                  <c:v>18.2</c:v>
                </c:pt>
                <c:pt idx="24">
                  <c:v>18.3</c:v>
                </c:pt>
                <c:pt idx="25">
                  <c:v>18.899999999999999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19.7</c:v>
                </c:pt>
                <c:pt idx="29">
                  <c:v>20</c:v>
                </c:pt>
                <c:pt idx="30">
                  <c:v>22.6</c:v>
                </c:pt>
                <c:pt idx="31">
                  <c:v>22.8</c:v>
                </c:pt>
                <c:pt idx="32">
                  <c:v>27.7</c:v>
                </c:pt>
                <c:pt idx="33">
                  <c:v>28.3</c:v>
                </c:pt>
                <c:pt idx="34">
                  <c:v>28.3</c:v>
                </c:pt>
                <c:pt idx="35">
                  <c:v>28.6</c:v>
                </c:pt>
                <c:pt idx="36">
                  <c:v>29.2</c:v>
                </c:pt>
                <c:pt idx="37">
                  <c:v>29.8</c:v>
                </c:pt>
                <c:pt idx="38">
                  <c:v>30.8</c:v>
                </c:pt>
                <c:pt idx="39">
                  <c:v>32.299999999999997</c:v>
                </c:pt>
                <c:pt idx="40">
                  <c:v>32.5</c:v>
                </c:pt>
                <c:pt idx="41">
                  <c:v>32.9</c:v>
                </c:pt>
                <c:pt idx="42">
                  <c:v>34.5</c:v>
                </c:pt>
                <c:pt idx="43">
                  <c:v>34.5</c:v>
                </c:pt>
                <c:pt idx="44">
                  <c:v>36.200000000000003</c:v>
                </c:pt>
                <c:pt idx="45">
                  <c:v>39.5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40.299999999999997</c:v>
                </c:pt>
                <c:pt idx="49">
                  <c:v>40.799999999999997</c:v>
                </c:pt>
              </c:numCache>
            </c:numRef>
          </c:xVal>
          <c:yVal>
            <c:numRef>
              <c:f>'EXCEL REG COMPUTER OUTPUT'!$C$25:$C$74</c:f>
              <c:numCache>
                <c:formatCode>General</c:formatCode>
                <c:ptCount val="50"/>
                <c:pt idx="0">
                  <c:v>-3.0340029401404713</c:v>
                </c:pt>
                <c:pt idx="1">
                  <c:v>-4.2860687825308688</c:v>
                </c:pt>
                <c:pt idx="2">
                  <c:v>-3.9310268042678196</c:v>
                </c:pt>
                <c:pt idx="3">
                  <c:v>3.3689731957321811</c:v>
                </c:pt>
                <c:pt idx="4">
                  <c:v>5.319883489214444</c:v>
                </c:pt>
                <c:pt idx="5">
                  <c:v>4.6116201196528621</c:v>
                </c:pt>
                <c:pt idx="6">
                  <c:v>0.40038061421862281</c:v>
                </c:pt>
                <c:pt idx="7">
                  <c:v>-1.3700325542594527</c:v>
                </c:pt>
                <c:pt idx="8">
                  <c:v>1.9258357609597567</c:v>
                </c:pt>
                <c:pt idx="9">
                  <c:v>0.91459625552551671</c:v>
                </c:pt>
                <c:pt idx="10">
                  <c:v>-2.0078827553429583</c:v>
                </c:pt>
                <c:pt idx="11">
                  <c:v>-1.7711881031675922</c:v>
                </c:pt>
                <c:pt idx="12">
                  <c:v>3.5583987283543301</c:v>
                </c:pt>
                <c:pt idx="13">
                  <c:v>-6.9640802825141428</c:v>
                </c:pt>
                <c:pt idx="14">
                  <c:v>6.0246802120516172</c:v>
                </c:pt>
                <c:pt idx="15">
                  <c:v>-1.4161461249045395</c:v>
                </c:pt>
                <c:pt idx="16">
                  <c:v>-0.42738563033877597</c:v>
                </c:pt>
                <c:pt idx="17">
                  <c:v>2.8726143696612247</c:v>
                </c:pt>
                <c:pt idx="18">
                  <c:v>-6.490690978163407</c:v>
                </c:pt>
                <c:pt idx="19">
                  <c:v>-0.82440949446612066</c:v>
                </c:pt>
                <c:pt idx="20">
                  <c:v>-0.32143335859346678</c:v>
                </c:pt>
                <c:pt idx="21">
                  <c:v>3.9081534729284577</c:v>
                </c:pt>
                <c:pt idx="22">
                  <c:v>-2.032672864027699</c:v>
                </c:pt>
                <c:pt idx="23">
                  <c:v>-8.7847387064180964</c:v>
                </c:pt>
                <c:pt idx="24">
                  <c:v>1.2448481251038253</c:v>
                </c:pt>
                <c:pt idx="25">
                  <c:v>0.3223691142353502</c:v>
                </c:pt>
                <c:pt idx="26">
                  <c:v>-2.8184572227208093</c:v>
                </c:pt>
                <c:pt idx="27">
                  <c:v>7.4815427772791914</c:v>
                </c:pt>
                <c:pt idx="28">
                  <c:v>1.6590637664107142</c:v>
                </c:pt>
                <c:pt idx="29">
                  <c:v>0.64782426097648127</c:v>
                </c:pt>
                <c:pt idx="30">
                  <c:v>6.6170818805464258</c:v>
                </c:pt>
                <c:pt idx="31">
                  <c:v>-0.82374445640973093</c:v>
                </c:pt>
                <c:pt idx="32">
                  <c:v>2.601028816438955E-2</c:v>
                </c:pt>
                <c:pt idx="33">
                  <c:v>-1.7964687227040841</c:v>
                </c:pt>
                <c:pt idx="34">
                  <c:v>1.3035312772959173</c:v>
                </c:pt>
                <c:pt idx="35">
                  <c:v>-2.7077082281383191</c:v>
                </c:pt>
                <c:pt idx="36">
                  <c:v>-4.630187239006796</c:v>
                </c:pt>
                <c:pt idx="37">
                  <c:v>5.7473337501247315</c:v>
                </c:pt>
                <c:pt idx="38">
                  <c:v>-2.0567979346560605</c:v>
                </c:pt>
                <c:pt idx="39">
                  <c:v>4.38700453817275</c:v>
                </c:pt>
                <c:pt idx="40">
                  <c:v>-2.7538217987834059</c:v>
                </c:pt>
                <c:pt idx="41">
                  <c:v>7.4645255273042821</c:v>
                </c:pt>
                <c:pt idx="42">
                  <c:v>-0.96208516834498781</c:v>
                </c:pt>
                <c:pt idx="43">
                  <c:v>3.7914831655012193E-2</c:v>
                </c:pt>
                <c:pt idx="44">
                  <c:v>-5.6591090324723297</c:v>
                </c:pt>
                <c:pt idx="45">
                  <c:v>-3.8827435922489393</c:v>
                </c:pt>
                <c:pt idx="46">
                  <c:v>-4.6235699292050967</c:v>
                </c:pt>
                <c:pt idx="47">
                  <c:v>0.87643007079490332</c:v>
                </c:pt>
                <c:pt idx="48">
                  <c:v>1.7539510599264272</c:v>
                </c:pt>
                <c:pt idx="49">
                  <c:v>3.9018852175360319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5904"/>
        <c:axId val="203021312"/>
      </c:scatterChart>
      <c:valAx>
        <c:axId val="2108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21312"/>
        <c:crosses val="autoZero"/>
        <c:crossBetween val="midCat"/>
      </c:valAx>
      <c:valAx>
        <c:axId val="20302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7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Tracciato delle approssimazioni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Foglio1!$C$21:$C$70</c:f>
              <c:numCache>
                <c:formatCode>General</c:formatCode>
                <c:ptCount val="50"/>
                <c:pt idx="0">
                  <c:v>3.5</c:v>
                </c:pt>
                <c:pt idx="1">
                  <c:v>4</c:v>
                </c:pt>
                <c:pt idx="2">
                  <c:v>5.2</c:v>
                </c:pt>
                <c:pt idx="3">
                  <c:v>5.2</c:v>
                </c:pt>
                <c:pt idx="4">
                  <c:v>7.4</c:v>
                </c:pt>
                <c:pt idx="5">
                  <c:v>9.4</c:v>
                </c:pt>
                <c:pt idx="6">
                  <c:v>9.6999999999999993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11.1</c:v>
                </c:pt>
                <c:pt idx="10">
                  <c:v>11.7</c:v>
                </c:pt>
                <c:pt idx="11">
                  <c:v>12.5</c:v>
                </c:pt>
                <c:pt idx="12">
                  <c:v>12.6</c:v>
                </c:pt>
                <c:pt idx="13">
                  <c:v>13.2</c:v>
                </c:pt>
                <c:pt idx="14">
                  <c:v>13.5</c:v>
                </c:pt>
                <c:pt idx="15">
                  <c:v>13.7</c:v>
                </c:pt>
                <c:pt idx="16">
                  <c:v>14</c:v>
                </c:pt>
                <c:pt idx="17">
                  <c:v>14</c:v>
                </c:pt>
                <c:pt idx="18">
                  <c:v>14.8</c:v>
                </c:pt>
                <c:pt idx="19">
                  <c:v>15.7</c:v>
                </c:pt>
                <c:pt idx="20">
                  <c:v>17.399999999999999</c:v>
                </c:pt>
                <c:pt idx="21">
                  <c:v>17.5</c:v>
                </c:pt>
                <c:pt idx="22">
                  <c:v>17.7</c:v>
                </c:pt>
                <c:pt idx="23">
                  <c:v>18.2</c:v>
                </c:pt>
                <c:pt idx="24">
                  <c:v>18.3</c:v>
                </c:pt>
                <c:pt idx="25">
                  <c:v>18.899999999999999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19.7</c:v>
                </c:pt>
                <c:pt idx="29">
                  <c:v>20</c:v>
                </c:pt>
                <c:pt idx="30">
                  <c:v>22.6</c:v>
                </c:pt>
                <c:pt idx="31">
                  <c:v>22.8</c:v>
                </c:pt>
                <c:pt idx="32">
                  <c:v>27.7</c:v>
                </c:pt>
                <c:pt idx="33">
                  <c:v>28.3</c:v>
                </c:pt>
                <c:pt idx="34">
                  <c:v>28.3</c:v>
                </c:pt>
                <c:pt idx="35">
                  <c:v>28.6</c:v>
                </c:pt>
                <c:pt idx="36">
                  <c:v>29.2</c:v>
                </c:pt>
                <c:pt idx="37">
                  <c:v>29.8</c:v>
                </c:pt>
                <c:pt idx="38">
                  <c:v>30.8</c:v>
                </c:pt>
                <c:pt idx="39">
                  <c:v>32.299999999999997</c:v>
                </c:pt>
                <c:pt idx="40">
                  <c:v>32.5</c:v>
                </c:pt>
                <c:pt idx="41">
                  <c:v>32.9</c:v>
                </c:pt>
                <c:pt idx="42">
                  <c:v>34.5</c:v>
                </c:pt>
                <c:pt idx="43">
                  <c:v>34.5</c:v>
                </c:pt>
                <c:pt idx="44">
                  <c:v>36.200000000000003</c:v>
                </c:pt>
                <c:pt idx="45">
                  <c:v>39.5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40.299999999999997</c:v>
                </c:pt>
                <c:pt idx="49">
                  <c:v>40.799999999999997</c:v>
                </c:pt>
              </c:numCache>
            </c:numRef>
          </c:xVal>
          <c:yVal>
            <c:numRef>
              <c:f>Foglio1!$D$21:$D$70</c:f>
              <c:numCache>
                <c:formatCode>General</c:formatCode>
                <c:ptCount val="50"/>
                <c:pt idx="0">
                  <c:v>22.3</c:v>
                </c:pt>
                <c:pt idx="1">
                  <c:v>20.9</c:v>
                </c:pt>
                <c:pt idx="2">
                  <c:v>20.9</c:v>
                </c:pt>
                <c:pt idx="3">
                  <c:v>28.2</c:v>
                </c:pt>
                <c:pt idx="4">
                  <c:v>29.5</c:v>
                </c:pt>
                <c:pt idx="5">
                  <c:v>28.2</c:v>
                </c:pt>
                <c:pt idx="6">
                  <c:v>23.9</c:v>
                </c:pt>
                <c:pt idx="7">
                  <c:v>22.1</c:v>
                </c:pt>
                <c:pt idx="8">
                  <c:v>25.1</c:v>
                </c:pt>
                <c:pt idx="9">
                  <c:v>24</c:v>
                </c:pt>
                <c:pt idx="10">
                  <c:v>20.9</c:v>
                </c:pt>
                <c:pt idx="11">
                  <c:v>20.9</c:v>
                </c:pt>
                <c:pt idx="12">
                  <c:v>26.2</c:v>
                </c:pt>
                <c:pt idx="13">
                  <c:v>15.5</c:v>
                </c:pt>
                <c:pt idx="14">
                  <c:v>28.4</c:v>
                </c:pt>
                <c:pt idx="15">
                  <c:v>20.9</c:v>
                </c:pt>
                <c:pt idx="16">
                  <c:v>21.8</c:v>
                </c:pt>
                <c:pt idx="17">
                  <c:v>25.1</c:v>
                </c:pt>
                <c:pt idx="18">
                  <c:v>15.5</c:v>
                </c:pt>
                <c:pt idx="19">
                  <c:v>20.9</c:v>
                </c:pt>
                <c:pt idx="20">
                  <c:v>20.9</c:v>
                </c:pt>
                <c:pt idx="21">
                  <c:v>25.1</c:v>
                </c:pt>
                <c:pt idx="22">
                  <c:v>19.100000000000001</c:v>
                </c:pt>
                <c:pt idx="23">
                  <c:v>12.2</c:v>
                </c:pt>
                <c:pt idx="24">
                  <c:v>22.2</c:v>
                </c:pt>
                <c:pt idx="25">
                  <c:v>21.1</c:v>
                </c:pt>
                <c:pt idx="26">
                  <c:v>17.899999999999999</c:v>
                </c:pt>
                <c:pt idx="27">
                  <c:v>28.2</c:v>
                </c:pt>
                <c:pt idx="28">
                  <c:v>22.2</c:v>
                </c:pt>
                <c:pt idx="29">
                  <c:v>21.1</c:v>
                </c:pt>
                <c:pt idx="30">
                  <c:v>26.3</c:v>
                </c:pt>
                <c:pt idx="31">
                  <c:v>18.8</c:v>
                </c:pt>
                <c:pt idx="32">
                  <c:v>18.2</c:v>
                </c:pt>
                <c:pt idx="33">
                  <c:v>16.2</c:v>
                </c:pt>
                <c:pt idx="34">
                  <c:v>19.3</c:v>
                </c:pt>
                <c:pt idx="35">
                  <c:v>15.2</c:v>
                </c:pt>
                <c:pt idx="36">
                  <c:v>13.1</c:v>
                </c:pt>
                <c:pt idx="37">
                  <c:v>23.3</c:v>
                </c:pt>
                <c:pt idx="38">
                  <c:v>15.2</c:v>
                </c:pt>
                <c:pt idx="39">
                  <c:v>21.2</c:v>
                </c:pt>
                <c:pt idx="40">
                  <c:v>14</c:v>
                </c:pt>
                <c:pt idx="41">
                  <c:v>24.1</c:v>
                </c:pt>
                <c:pt idx="42">
                  <c:v>15.2</c:v>
                </c:pt>
                <c:pt idx="43">
                  <c:v>16.2</c:v>
                </c:pt>
                <c:pt idx="44">
                  <c:v>10</c:v>
                </c:pt>
                <c:pt idx="45">
                  <c:v>10.8</c:v>
                </c:pt>
                <c:pt idx="46">
                  <c:v>10</c:v>
                </c:pt>
                <c:pt idx="47">
                  <c:v>15.5</c:v>
                </c:pt>
                <c:pt idx="48">
                  <c:v>16.2</c:v>
                </c:pt>
                <c:pt idx="49">
                  <c:v>18.2</c:v>
                </c:pt>
              </c:numCache>
            </c:numRef>
          </c:yVal>
          <c:smooth val="0"/>
        </c:ser>
        <c:ser>
          <c:idx val="1"/>
          <c:order val="1"/>
          <c:tx>
            <c:v>Previsto Y</c:v>
          </c:tx>
          <c:spPr>
            <a:ln w="28575">
              <a:noFill/>
            </a:ln>
          </c:spPr>
          <c:xVal>
            <c:numRef>
              <c:f>Foglio1!$C$21:$C$70</c:f>
              <c:numCache>
                <c:formatCode>General</c:formatCode>
                <c:ptCount val="50"/>
                <c:pt idx="0">
                  <c:v>3.5</c:v>
                </c:pt>
                <c:pt idx="1">
                  <c:v>4</c:v>
                </c:pt>
                <c:pt idx="2">
                  <c:v>5.2</c:v>
                </c:pt>
                <c:pt idx="3">
                  <c:v>5.2</c:v>
                </c:pt>
                <c:pt idx="4">
                  <c:v>7.4</c:v>
                </c:pt>
                <c:pt idx="5">
                  <c:v>9.4</c:v>
                </c:pt>
                <c:pt idx="6">
                  <c:v>9.6999999999999993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11.1</c:v>
                </c:pt>
                <c:pt idx="10">
                  <c:v>11.7</c:v>
                </c:pt>
                <c:pt idx="11">
                  <c:v>12.5</c:v>
                </c:pt>
                <c:pt idx="12">
                  <c:v>12.6</c:v>
                </c:pt>
                <c:pt idx="13">
                  <c:v>13.2</c:v>
                </c:pt>
                <c:pt idx="14">
                  <c:v>13.5</c:v>
                </c:pt>
                <c:pt idx="15">
                  <c:v>13.7</c:v>
                </c:pt>
                <c:pt idx="16">
                  <c:v>14</c:v>
                </c:pt>
                <c:pt idx="17">
                  <c:v>14</c:v>
                </c:pt>
                <c:pt idx="18">
                  <c:v>14.8</c:v>
                </c:pt>
                <c:pt idx="19">
                  <c:v>15.7</c:v>
                </c:pt>
                <c:pt idx="20">
                  <c:v>17.399999999999999</c:v>
                </c:pt>
                <c:pt idx="21">
                  <c:v>17.5</c:v>
                </c:pt>
                <c:pt idx="22">
                  <c:v>17.7</c:v>
                </c:pt>
                <c:pt idx="23">
                  <c:v>18.2</c:v>
                </c:pt>
                <c:pt idx="24">
                  <c:v>18.3</c:v>
                </c:pt>
                <c:pt idx="25">
                  <c:v>18.899999999999999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19.7</c:v>
                </c:pt>
                <c:pt idx="29">
                  <c:v>20</c:v>
                </c:pt>
                <c:pt idx="30">
                  <c:v>22.6</c:v>
                </c:pt>
                <c:pt idx="31">
                  <c:v>22.8</c:v>
                </c:pt>
                <c:pt idx="32">
                  <c:v>27.7</c:v>
                </c:pt>
                <c:pt idx="33">
                  <c:v>28.3</c:v>
                </c:pt>
                <c:pt idx="34">
                  <c:v>28.3</c:v>
                </c:pt>
                <c:pt idx="35">
                  <c:v>28.6</c:v>
                </c:pt>
                <c:pt idx="36">
                  <c:v>29.2</c:v>
                </c:pt>
                <c:pt idx="37">
                  <c:v>29.8</c:v>
                </c:pt>
                <c:pt idx="38">
                  <c:v>30.8</c:v>
                </c:pt>
                <c:pt idx="39">
                  <c:v>32.299999999999997</c:v>
                </c:pt>
                <c:pt idx="40">
                  <c:v>32.5</c:v>
                </c:pt>
                <c:pt idx="41">
                  <c:v>32.9</c:v>
                </c:pt>
                <c:pt idx="42">
                  <c:v>34.5</c:v>
                </c:pt>
                <c:pt idx="43">
                  <c:v>34.5</c:v>
                </c:pt>
                <c:pt idx="44">
                  <c:v>36.200000000000003</c:v>
                </c:pt>
                <c:pt idx="45">
                  <c:v>39.5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40.299999999999997</c:v>
                </c:pt>
                <c:pt idx="49">
                  <c:v>40.799999999999997</c:v>
                </c:pt>
              </c:numCache>
            </c:numRef>
          </c:xVal>
          <c:yVal>
            <c:numRef>
              <c:f>'EXCEL REG COMPUTER OUTPUT'!$B$25:$B$74</c:f>
              <c:numCache>
                <c:formatCode>General</c:formatCode>
                <c:ptCount val="50"/>
                <c:pt idx="0">
                  <c:v>25.334002940140472</c:v>
                </c:pt>
                <c:pt idx="1">
                  <c:v>25.186068782530867</c:v>
                </c:pt>
                <c:pt idx="2">
                  <c:v>24.831026804267818</c:v>
                </c:pt>
                <c:pt idx="3">
                  <c:v>24.831026804267818</c:v>
                </c:pt>
                <c:pt idx="4">
                  <c:v>24.180116510785556</c:v>
                </c:pt>
                <c:pt idx="5">
                  <c:v>23.588379880347137</c:v>
                </c:pt>
                <c:pt idx="6">
                  <c:v>23.499619385781376</c:v>
                </c:pt>
                <c:pt idx="7">
                  <c:v>23.470032554259454</c:v>
                </c:pt>
                <c:pt idx="8">
                  <c:v>23.174164239040245</c:v>
                </c:pt>
                <c:pt idx="9">
                  <c:v>23.085403744474483</c:v>
                </c:pt>
                <c:pt idx="10">
                  <c:v>22.907882755342957</c:v>
                </c:pt>
                <c:pt idx="11">
                  <c:v>22.671188103167591</c:v>
                </c:pt>
                <c:pt idx="12">
                  <c:v>22.641601271645669</c:v>
                </c:pt>
                <c:pt idx="13">
                  <c:v>22.464080282514143</c:v>
                </c:pt>
                <c:pt idx="14">
                  <c:v>22.375319787948381</c:v>
                </c:pt>
                <c:pt idx="15">
                  <c:v>22.316146124904538</c:v>
                </c:pt>
                <c:pt idx="16">
                  <c:v>22.227385630338777</c:v>
                </c:pt>
                <c:pt idx="17">
                  <c:v>22.227385630338777</c:v>
                </c:pt>
                <c:pt idx="18">
                  <c:v>21.990690978163407</c:v>
                </c:pt>
                <c:pt idx="19">
                  <c:v>21.724409494466119</c:v>
                </c:pt>
                <c:pt idx="20">
                  <c:v>21.221433358593465</c:v>
                </c:pt>
                <c:pt idx="21">
                  <c:v>21.191846527071544</c:v>
                </c:pt>
                <c:pt idx="22">
                  <c:v>21.1326728640277</c:v>
                </c:pt>
                <c:pt idx="23">
                  <c:v>20.984738706418096</c:v>
                </c:pt>
                <c:pt idx="24">
                  <c:v>20.955151874896174</c:v>
                </c:pt>
                <c:pt idx="25">
                  <c:v>20.777630885764651</c:v>
                </c:pt>
                <c:pt idx="26">
                  <c:v>20.718457222720808</c:v>
                </c:pt>
                <c:pt idx="27">
                  <c:v>20.718457222720808</c:v>
                </c:pt>
                <c:pt idx="28">
                  <c:v>20.540936233589285</c:v>
                </c:pt>
                <c:pt idx="29">
                  <c:v>20.45217573902352</c:v>
                </c:pt>
                <c:pt idx="30">
                  <c:v>19.682918119453575</c:v>
                </c:pt>
                <c:pt idx="31">
                  <c:v>19.623744456409732</c:v>
                </c:pt>
                <c:pt idx="32">
                  <c:v>18.17398971183561</c:v>
                </c:pt>
                <c:pt idx="33">
                  <c:v>17.996468722704083</c:v>
                </c:pt>
                <c:pt idx="34">
                  <c:v>17.996468722704083</c:v>
                </c:pt>
                <c:pt idx="35">
                  <c:v>17.907708228138318</c:v>
                </c:pt>
                <c:pt idx="36">
                  <c:v>17.730187239006796</c:v>
                </c:pt>
                <c:pt idx="37">
                  <c:v>17.552666249875269</c:v>
                </c:pt>
                <c:pt idx="38">
                  <c:v>17.25679793465606</c:v>
                </c:pt>
                <c:pt idx="39">
                  <c:v>16.812995461827249</c:v>
                </c:pt>
                <c:pt idx="40">
                  <c:v>16.753821798783406</c:v>
                </c:pt>
                <c:pt idx="41">
                  <c:v>16.635474472695719</c:v>
                </c:pt>
                <c:pt idx="42">
                  <c:v>16.162085168344987</c:v>
                </c:pt>
                <c:pt idx="43">
                  <c:v>16.162085168344987</c:v>
                </c:pt>
                <c:pt idx="44">
                  <c:v>15.65910903247233</c:v>
                </c:pt>
                <c:pt idx="45">
                  <c:v>14.68274359224894</c:v>
                </c:pt>
                <c:pt idx="46">
                  <c:v>14.623569929205097</c:v>
                </c:pt>
                <c:pt idx="47">
                  <c:v>14.623569929205097</c:v>
                </c:pt>
                <c:pt idx="48">
                  <c:v>14.446048940073572</c:v>
                </c:pt>
                <c:pt idx="49">
                  <c:v>14.298114782463967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7344"/>
        <c:axId val="202990336"/>
      </c:scatterChart>
      <c:valAx>
        <c:axId val="2108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990336"/>
        <c:crosses val="autoZero"/>
        <c:crossBetween val="midCat"/>
      </c:valAx>
      <c:valAx>
        <c:axId val="20299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5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Tracciato della probabilità normale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'EXCEL REG COMPUTER OUTPUT'!$F$25:$F$74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'EXCEL REG COMPUTER OUTPUT'!$G$25:$G$74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10.8</c:v>
                </c:pt>
                <c:pt idx="3">
                  <c:v>12.2</c:v>
                </c:pt>
                <c:pt idx="4">
                  <c:v>13.1</c:v>
                </c:pt>
                <c:pt idx="5">
                  <c:v>14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16.2</c:v>
                </c:pt>
                <c:pt idx="13">
                  <c:v>16.2</c:v>
                </c:pt>
                <c:pt idx="14">
                  <c:v>16.2</c:v>
                </c:pt>
                <c:pt idx="15">
                  <c:v>17.899999999999999</c:v>
                </c:pt>
                <c:pt idx="16">
                  <c:v>18.2</c:v>
                </c:pt>
                <c:pt idx="17">
                  <c:v>18.2</c:v>
                </c:pt>
                <c:pt idx="18">
                  <c:v>18.8</c:v>
                </c:pt>
                <c:pt idx="19">
                  <c:v>19.100000000000001</c:v>
                </c:pt>
                <c:pt idx="20">
                  <c:v>19.3</c:v>
                </c:pt>
                <c:pt idx="21">
                  <c:v>20.9</c:v>
                </c:pt>
                <c:pt idx="22">
                  <c:v>20.9</c:v>
                </c:pt>
                <c:pt idx="23">
                  <c:v>20.9</c:v>
                </c:pt>
                <c:pt idx="24">
                  <c:v>20.9</c:v>
                </c:pt>
                <c:pt idx="25">
                  <c:v>20.9</c:v>
                </c:pt>
                <c:pt idx="26">
                  <c:v>20.9</c:v>
                </c:pt>
                <c:pt idx="27">
                  <c:v>20.9</c:v>
                </c:pt>
                <c:pt idx="28">
                  <c:v>21.1</c:v>
                </c:pt>
                <c:pt idx="29">
                  <c:v>21.1</c:v>
                </c:pt>
                <c:pt idx="30">
                  <c:v>21.2</c:v>
                </c:pt>
                <c:pt idx="31">
                  <c:v>21.8</c:v>
                </c:pt>
                <c:pt idx="32">
                  <c:v>22.1</c:v>
                </c:pt>
                <c:pt idx="33">
                  <c:v>22.2</c:v>
                </c:pt>
                <c:pt idx="34">
                  <c:v>22.2</c:v>
                </c:pt>
                <c:pt idx="35">
                  <c:v>22.3</c:v>
                </c:pt>
                <c:pt idx="36">
                  <c:v>23.3</c:v>
                </c:pt>
                <c:pt idx="37">
                  <c:v>23.9</c:v>
                </c:pt>
                <c:pt idx="38">
                  <c:v>24</c:v>
                </c:pt>
                <c:pt idx="39">
                  <c:v>24.1</c:v>
                </c:pt>
                <c:pt idx="40">
                  <c:v>25.1</c:v>
                </c:pt>
                <c:pt idx="41">
                  <c:v>25.1</c:v>
                </c:pt>
                <c:pt idx="42">
                  <c:v>25.1</c:v>
                </c:pt>
                <c:pt idx="43">
                  <c:v>26.2</c:v>
                </c:pt>
                <c:pt idx="44">
                  <c:v>26.3</c:v>
                </c:pt>
                <c:pt idx="45">
                  <c:v>28.2</c:v>
                </c:pt>
                <c:pt idx="46">
                  <c:v>28.2</c:v>
                </c:pt>
                <c:pt idx="47">
                  <c:v>28.2</c:v>
                </c:pt>
                <c:pt idx="48">
                  <c:v>28.4</c:v>
                </c:pt>
                <c:pt idx="49">
                  <c:v>29.5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02656"/>
        <c:axId val="238897024"/>
      </c:scatterChart>
      <c:valAx>
        <c:axId val="2389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Percentile campionaria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897024"/>
        <c:crosses val="autoZero"/>
        <c:crossBetween val="midCat"/>
      </c:valAx>
      <c:valAx>
        <c:axId val="23889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0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34091</xdr:colOff>
      <xdr:row>20</xdr:row>
      <xdr:rowOff>89504</xdr:rowOff>
    </xdr:from>
    <xdr:to>
      <xdr:col>16</xdr:col>
      <xdr:colOff>7560</xdr:colOff>
      <xdr:row>44</xdr:row>
      <xdr:rowOff>130779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74836</xdr:colOff>
      <xdr:row>45</xdr:row>
      <xdr:rowOff>184148</xdr:rowOff>
    </xdr:from>
    <xdr:to>
      <xdr:col>15</xdr:col>
      <xdr:colOff>966106</xdr:colOff>
      <xdr:row>69</xdr:row>
      <xdr:rowOff>190499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12</xdr:row>
      <xdr:rowOff>66675</xdr:rowOff>
    </xdr:from>
    <xdr:to>
      <xdr:col>15</xdr:col>
      <xdr:colOff>257175</xdr:colOff>
      <xdr:row>22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26</xdr:row>
      <xdr:rowOff>19050</xdr:rowOff>
    </xdr:from>
    <xdr:to>
      <xdr:col>15</xdr:col>
      <xdr:colOff>295275</xdr:colOff>
      <xdr:row>36</xdr:row>
      <xdr:rowOff>47625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A4" zoomScale="70" zoomScaleNormal="70" workbookViewId="0">
      <selection activeCell="E12" sqref="E12"/>
    </sheetView>
  </sheetViews>
  <sheetFormatPr defaultRowHeight="15" x14ac:dyDescent="0.25"/>
  <cols>
    <col min="1" max="1" width="27.42578125" customWidth="1"/>
    <col min="2" max="2" width="2.85546875" bestFit="1" customWidth="1"/>
    <col min="3" max="4" width="13" customWidth="1"/>
    <col min="6" max="6" width="12.7109375" bestFit="1" customWidth="1"/>
    <col min="7" max="7" width="10.140625" customWidth="1"/>
    <col min="8" max="8" width="11.28515625" customWidth="1"/>
    <col min="9" max="9" width="10.85546875" customWidth="1"/>
    <col min="11" max="11" width="17.85546875" bestFit="1" customWidth="1"/>
    <col min="13" max="13" width="11.5703125" bestFit="1" customWidth="1"/>
    <col min="16" max="16" width="15.7109375" customWidth="1"/>
    <col min="20" max="20" width="27.28515625" bestFit="1" customWidth="1"/>
    <col min="21" max="21" width="11" bestFit="1" customWidth="1"/>
  </cols>
  <sheetData>
    <row r="1" spans="1:21" x14ac:dyDescent="0.25">
      <c r="A1" s="13" t="s">
        <v>22</v>
      </c>
      <c r="S1" s="2" t="s">
        <v>10</v>
      </c>
      <c r="T1" s="2" t="s">
        <v>31</v>
      </c>
      <c r="U1" s="2" t="s">
        <v>23</v>
      </c>
    </row>
    <row r="2" spans="1:21" x14ac:dyDescent="0.25">
      <c r="S2" t="s">
        <v>46</v>
      </c>
    </row>
    <row r="3" spans="1:21" x14ac:dyDescent="0.25">
      <c r="A3" s="2" t="s">
        <v>0</v>
      </c>
      <c r="B3" t="s">
        <v>1</v>
      </c>
      <c r="C3">
        <f>COUNTA(C21:C70)</f>
        <v>50</v>
      </c>
      <c r="S3" s="2" t="s">
        <v>29</v>
      </c>
      <c r="T3" s="2" t="s">
        <v>30</v>
      </c>
      <c r="U3" s="2" t="s">
        <v>35</v>
      </c>
    </row>
    <row r="4" spans="1:21" x14ac:dyDescent="0.25">
      <c r="A4" s="2" t="s">
        <v>5</v>
      </c>
      <c r="C4">
        <f>SUM(C21:C70)</f>
        <v>1048.7</v>
      </c>
      <c r="D4">
        <f>SUM(D21:D70)</f>
        <v>1008.2000000000004</v>
      </c>
      <c r="F4" s="2" t="s">
        <v>14</v>
      </c>
      <c r="K4" t="s">
        <v>19</v>
      </c>
      <c r="L4">
        <f>G5</f>
        <v>26.369542043407705</v>
      </c>
      <c r="M4" s="3" t="s">
        <v>20</v>
      </c>
      <c r="N4">
        <f>G6</f>
        <v>-0.29586831521920937</v>
      </c>
      <c r="O4" s="4" t="s">
        <v>21</v>
      </c>
      <c r="P4" t="s">
        <v>2</v>
      </c>
      <c r="S4" t="s">
        <v>47</v>
      </c>
    </row>
    <row r="5" spans="1:21" x14ac:dyDescent="0.25">
      <c r="A5" s="2" t="s">
        <v>6</v>
      </c>
      <c r="C5">
        <f>C4/$C$3</f>
        <v>20.974</v>
      </c>
      <c r="D5">
        <f>D4/$C$3</f>
        <v>20.164000000000009</v>
      </c>
      <c r="F5" t="s">
        <v>15</v>
      </c>
      <c r="G5" s="7">
        <f>D5-G6*C5</f>
        <v>26.369542043407705</v>
      </c>
      <c r="H5" s="7">
        <f>D5-H6*C5</f>
        <v>26.369542043407705</v>
      </c>
      <c r="I5" s="7">
        <f>INTERCEPT(D21:D70,C21:C70)</f>
        <v>26.369542043407705</v>
      </c>
      <c r="J5">
        <f>D5-J6*C5</f>
        <v>26.369542043407705</v>
      </c>
      <c r="S5" s="2" t="s">
        <v>36</v>
      </c>
      <c r="T5" s="2" t="s">
        <v>38</v>
      </c>
      <c r="U5" s="2" t="s">
        <v>37</v>
      </c>
    </row>
    <row r="6" spans="1:21" x14ac:dyDescent="0.25">
      <c r="A6" s="2" t="s">
        <v>7</v>
      </c>
      <c r="C6">
        <f>_xlfn.VAR.S(C21:C70)</f>
        <v>117.50931020408157</v>
      </c>
      <c r="D6">
        <f>_xlfn.VAR.S(D21:D70)</f>
        <v>24.986024489795639</v>
      </c>
      <c r="F6" t="s">
        <v>16</v>
      </c>
      <c r="G6" s="7">
        <f>_xlfn.COVARIANCE.S(C21:C70,D21:D70)/_xlfn.VAR.S(C21:C70)</f>
        <v>-0.29586831521920937</v>
      </c>
      <c r="H6" s="7">
        <f>M19/G19</f>
        <v>-0.29586831521920931</v>
      </c>
      <c r="I6" s="7">
        <f>SLOPE(D21:D70,C21:C70)</f>
        <v>-0.29586831521920931</v>
      </c>
      <c r="J6">
        <f>C9/C6</f>
        <v>-0.29586831521920937</v>
      </c>
      <c r="S6" t="s">
        <v>50</v>
      </c>
    </row>
    <row r="7" spans="1:21" x14ac:dyDescent="0.25">
      <c r="A7" s="2" t="s">
        <v>48</v>
      </c>
      <c r="C7">
        <f>_xlfn.STDEV.S(C21:C70)</f>
        <v>10.84017113352375</v>
      </c>
      <c r="D7">
        <f>_xlfn.STDEV.S(D21:D70)</f>
        <v>4.9986022536100672</v>
      </c>
    </row>
    <row r="8" spans="1:21" x14ac:dyDescent="0.25">
      <c r="A8" s="2" t="s">
        <v>8</v>
      </c>
      <c r="C8">
        <f>SQRT(C6)</f>
        <v>10.84017113352375</v>
      </c>
      <c r="D8">
        <f>SQRT(D6)</f>
        <v>4.9986022536100672</v>
      </c>
      <c r="F8" s="2" t="s">
        <v>39</v>
      </c>
      <c r="K8" s="2" t="s">
        <v>42</v>
      </c>
      <c r="T8" s="11" t="s">
        <v>51</v>
      </c>
      <c r="U8" s="2" t="s">
        <v>52</v>
      </c>
    </row>
    <row r="9" spans="1:21" x14ac:dyDescent="0.25">
      <c r="A9" s="2" t="s">
        <v>49</v>
      </c>
      <c r="C9">
        <f>_xlfn.COVARIANCE.S(C21:C70,D21:D70)</f>
        <v>-34.767281632653059</v>
      </c>
      <c r="F9" t="s">
        <v>40</v>
      </c>
      <c r="G9">
        <f>C9/D7/C7</f>
        <v>-0.64163200175553947</v>
      </c>
      <c r="H9">
        <f>CORREL(C21:C70,D21:D70)</f>
        <v>-0.64163200175553581</v>
      </c>
      <c r="K9" t="s">
        <v>41</v>
      </c>
      <c r="L9" s="6">
        <f>G9^2</f>
        <v>0.41169162567682061</v>
      </c>
      <c r="M9" s="10">
        <f>V19/J19</f>
        <v>0.41169162567681622</v>
      </c>
      <c r="N9" s="6">
        <f>1-S19/J19</f>
        <v>0.41169162567681605</v>
      </c>
      <c r="T9">
        <f>J19</f>
        <v>1224.3152000000005</v>
      </c>
      <c r="U9" s="12">
        <f>V19+S19</f>
        <v>1224.3152000000007</v>
      </c>
    </row>
    <row r="10" spans="1:21" x14ac:dyDescent="0.25">
      <c r="A10" s="2"/>
      <c r="K10" t="s">
        <v>53</v>
      </c>
      <c r="L10" s="9">
        <f>L9</f>
        <v>0.41169162567682061</v>
      </c>
      <c r="M10" s="8" t="s">
        <v>54</v>
      </c>
      <c r="N10" s="8"/>
    </row>
    <row r="11" spans="1:21" x14ac:dyDescent="0.25">
      <c r="A11" s="2" t="s">
        <v>55</v>
      </c>
    </row>
    <row r="12" spans="1:21" x14ac:dyDescent="0.25">
      <c r="A12" s="2" t="s">
        <v>56</v>
      </c>
      <c r="C12">
        <f>SQRT(S19/(C3- 1 - 1))</f>
        <v>3.8737225985132939</v>
      </c>
    </row>
    <row r="17" spans="3:22" x14ac:dyDescent="0.25">
      <c r="C17" s="2" t="s">
        <v>43</v>
      </c>
      <c r="F17" s="2" t="s">
        <v>12</v>
      </c>
      <c r="I17" s="2" t="s">
        <v>9</v>
      </c>
      <c r="M17" s="2" t="s">
        <v>13</v>
      </c>
      <c r="P17" s="2" t="s">
        <v>24</v>
      </c>
      <c r="R17" s="2" t="s">
        <v>26</v>
      </c>
      <c r="U17" s="2" t="s">
        <v>44</v>
      </c>
    </row>
    <row r="18" spans="3:22" x14ac:dyDescent="0.25">
      <c r="F18" t="s">
        <v>11</v>
      </c>
      <c r="G18">
        <f>G19/($C$3-1)</f>
        <v>117.50931020408159</v>
      </c>
      <c r="I18" t="s">
        <v>11</v>
      </c>
      <c r="J18">
        <f>J19/($C$3-1)</f>
        <v>24.986024489795927</v>
      </c>
      <c r="L18" t="s">
        <v>11</v>
      </c>
      <c r="M18">
        <f>M19/($C$3-1)</f>
        <v>-34.767281632653059</v>
      </c>
    </row>
    <row r="19" spans="3:22" x14ac:dyDescent="0.25">
      <c r="C19" s="5" t="s">
        <v>2</v>
      </c>
      <c r="D19" s="5" t="s">
        <v>17</v>
      </c>
      <c r="F19" s="2" t="s">
        <v>32</v>
      </c>
      <c r="G19" s="2">
        <f>SUM(G21:G70)</f>
        <v>5757.9561999999978</v>
      </c>
      <c r="I19" s="2" t="s">
        <v>33</v>
      </c>
      <c r="J19" s="2">
        <f>SUM(J21:J70)</f>
        <v>1224.3152000000005</v>
      </c>
      <c r="K19" s="2"/>
      <c r="L19" s="2"/>
      <c r="M19" s="2">
        <f>SUM(M21:M70)</f>
        <v>-1703.5967999999998</v>
      </c>
      <c r="P19" s="5" t="s">
        <v>18</v>
      </c>
      <c r="R19" s="2" t="s">
        <v>34</v>
      </c>
      <c r="S19">
        <f>SUM(S21:S70)</f>
        <v>720.27488497116406</v>
      </c>
      <c r="U19" s="2" t="s">
        <v>45</v>
      </c>
      <c r="V19">
        <f>SUM(V21:V70)</f>
        <v>504.04031502883657</v>
      </c>
    </row>
    <row r="20" spans="3:22" x14ac:dyDescent="0.25">
      <c r="C20" s="4" t="s">
        <v>4</v>
      </c>
      <c r="D20" s="4" t="s">
        <v>3</v>
      </c>
      <c r="F20">
        <f>SUM(F21:F70)</f>
        <v>-3.5527136788005009E-14</v>
      </c>
      <c r="I20">
        <f>SUM(I21:I70)</f>
        <v>-4.4408920985006262E-13</v>
      </c>
      <c r="P20" s="4" t="s">
        <v>25</v>
      </c>
      <c r="R20" t="s">
        <v>27</v>
      </c>
      <c r="S20" t="s">
        <v>28</v>
      </c>
      <c r="U20">
        <f>SUM(U21:U70)</f>
        <v>-1.0658141036401503E-14</v>
      </c>
    </row>
    <row r="21" spans="3:22" x14ac:dyDescent="0.25">
      <c r="C21">
        <v>3.5</v>
      </c>
      <c r="D21">
        <v>22.3</v>
      </c>
      <c r="F21">
        <f>C21-$C$5</f>
        <v>-17.474</v>
      </c>
      <c r="G21">
        <f>F21^2</f>
        <v>305.34067600000003</v>
      </c>
      <c r="I21">
        <f>D21-$D$5</f>
        <v>2.1359999999999921</v>
      </c>
      <c r="J21">
        <f>I21^2</f>
        <v>4.5624959999999666</v>
      </c>
      <c r="M21">
        <f>F21*I21</f>
        <v>-37.324463999999864</v>
      </c>
      <c r="P21">
        <f>$G$5+$G$6*C21</f>
        <v>25.334002940140472</v>
      </c>
      <c r="R21">
        <f>D21-P21</f>
        <v>-3.0340029401404713</v>
      </c>
      <c r="S21">
        <f>R21^2</f>
        <v>9.2051738407810237</v>
      </c>
      <c r="U21">
        <f>P21-$D$5</f>
        <v>5.1700029401404635</v>
      </c>
      <c r="V21">
        <f>U21^2</f>
        <v>26.728930401061035</v>
      </c>
    </row>
    <row r="22" spans="3:22" x14ac:dyDescent="0.25">
      <c r="C22">
        <v>4</v>
      </c>
      <c r="D22">
        <v>20.9</v>
      </c>
      <c r="F22">
        <f t="shared" ref="F22:F70" si="0">C22-$C$5</f>
        <v>-16.974</v>
      </c>
      <c r="G22">
        <f t="shared" ref="G22:G70" si="1">F22^2</f>
        <v>288.11667599999998</v>
      </c>
      <c r="I22">
        <f t="shared" ref="I22:I70" si="2">D22-$D$5</f>
        <v>0.73599999999999</v>
      </c>
      <c r="J22">
        <f t="shared" ref="J22:J70" si="3">I22^2</f>
        <v>0.5416959999999853</v>
      </c>
      <c r="M22">
        <f t="shared" ref="M22:M70" si="4">F22*I22</f>
        <v>-12.49286399999983</v>
      </c>
      <c r="P22">
        <f t="shared" ref="P22:P70" si="5">$G$5+$G$6*C22</f>
        <v>25.186068782530867</v>
      </c>
      <c r="R22">
        <f t="shared" ref="R22:R70" si="6">D22-P22</f>
        <v>-4.2860687825308688</v>
      </c>
      <c r="S22">
        <f t="shared" ref="S22:S70" si="7">R22^2</f>
        <v>18.370385608585643</v>
      </c>
      <c r="U22">
        <f t="shared" ref="U22:U70" si="8">P22-$D$5</f>
        <v>5.0220687825308588</v>
      </c>
      <c r="V22">
        <f t="shared" ref="V22:V70" si="9">U22^2</f>
        <v>25.221174856470981</v>
      </c>
    </row>
    <row r="23" spans="3:22" x14ac:dyDescent="0.25">
      <c r="C23">
        <v>5.2</v>
      </c>
      <c r="D23">
        <v>20.9</v>
      </c>
      <c r="F23">
        <f t="shared" si="0"/>
        <v>-15.774000000000001</v>
      </c>
      <c r="G23">
        <f t="shared" si="1"/>
        <v>248.81907600000002</v>
      </c>
      <c r="I23">
        <f t="shared" si="2"/>
        <v>0.73599999999999</v>
      </c>
      <c r="J23">
        <f t="shared" si="3"/>
        <v>0.5416959999999853</v>
      </c>
      <c r="M23">
        <f t="shared" si="4"/>
        <v>-11.609663999999842</v>
      </c>
      <c r="P23">
        <f t="shared" si="5"/>
        <v>24.831026804267815</v>
      </c>
      <c r="R23">
        <f t="shared" si="6"/>
        <v>-3.931026804267816</v>
      </c>
      <c r="S23">
        <f t="shared" si="7"/>
        <v>15.452971735872039</v>
      </c>
      <c r="U23">
        <f t="shared" si="8"/>
        <v>4.667026804267806</v>
      </c>
      <c r="V23">
        <f t="shared" si="9"/>
        <v>21.781139191754171</v>
      </c>
    </row>
    <row r="24" spans="3:22" x14ac:dyDescent="0.25">
      <c r="C24">
        <v>5.2</v>
      </c>
      <c r="D24">
        <v>28.2</v>
      </c>
      <c r="F24">
        <f t="shared" si="0"/>
        <v>-15.774000000000001</v>
      </c>
      <c r="G24">
        <f t="shared" si="1"/>
        <v>248.81907600000002</v>
      </c>
      <c r="I24">
        <f t="shared" si="2"/>
        <v>8.0359999999999907</v>
      </c>
      <c r="J24">
        <f t="shared" si="3"/>
        <v>64.577295999999848</v>
      </c>
      <c r="M24">
        <f t="shared" si="4"/>
        <v>-126.75986399999987</v>
      </c>
      <c r="P24">
        <f t="shared" si="5"/>
        <v>24.831026804267815</v>
      </c>
      <c r="R24">
        <f t="shared" si="6"/>
        <v>3.3689731957321847</v>
      </c>
      <c r="S24">
        <f t="shared" si="7"/>
        <v>11.349980393561928</v>
      </c>
      <c r="U24">
        <f t="shared" si="8"/>
        <v>4.667026804267806</v>
      </c>
      <c r="V24">
        <f t="shared" si="9"/>
        <v>21.781139191754171</v>
      </c>
    </row>
    <row r="25" spans="3:22" x14ac:dyDescent="0.25">
      <c r="C25">
        <v>7.4</v>
      </c>
      <c r="D25">
        <v>29.5</v>
      </c>
      <c r="F25">
        <f t="shared" si="0"/>
        <v>-13.574</v>
      </c>
      <c r="G25">
        <f t="shared" si="1"/>
        <v>184.25347600000001</v>
      </c>
      <c r="I25">
        <f t="shared" si="2"/>
        <v>9.3359999999999914</v>
      </c>
      <c r="J25">
        <f t="shared" si="3"/>
        <v>87.160895999999838</v>
      </c>
      <c r="M25">
        <f t="shared" si="4"/>
        <v>-126.72686399999988</v>
      </c>
      <c r="P25">
        <f t="shared" si="5"/>
        <v>24.180116510785556</v>
      </c>
      <c r="R25">
        <f t="shared" si="6"/>
        <v>5.319883489214444</v>
      </c>
      <c r="S25">
        <f t="shared" si="7"/>
        <v>28.301160338816448</v>
      </c>
      <c r="U25">
        <f t="shared" si="8"/>
        <v>4.0161165107855474</v>
      </c>
      <c r="V25">
        <f t="shared" si="9"/>
        <v>16.129191828204281</v>
      </c>
    </row>
    <row r="26" spans="3:22" x14ac:dyDescent="0.25">
      <c r="C26">
        <v>9.4</v>
      </c>
      <c r="D26">
        <v>28.2</v>
      </c>
      <c r="F26">
        <f t="shared" si="0"/>
        <v>-11.574</v>
      </c>
      <c r="G26">
        <f t="shared" si="1"/>
        <v>133.95747599999999</v>
      </c>
      <c r="I26">
        <f t="shared" si="2"/>
        <v>8.0359999999999907</v>
      </c>
      <c r="J26">
        <f t="shared" si="3"/>
        <v>64.577295999999848</v>
      </c>
      <c r="M26">
        <f t="shared" si="4"/>
        <v>-93.008663999999897</v>
      </c>
      <c r="P26">
        <f t="shared" si="5"/>
        <v>23.588379880347137</v>
      </c>
      <c r="R26">
        <f t="shared" si="6"/>
        <v>4.6116201196528621</v>
      </c>
      <c r="S26">
        <f t="shared" si="7"/>
        <v>21.267040127987077</v>
      </c>
      <c r="U26">
        <f t="shared" si="8"/>
        <v>3.4243798803471286</v>
      </c>
      <c r="V26">
        <f t="shared" si="9"/>
        <v>11.726377564926215</v>
      </c>
    </row>
    <row r="27" spans="3:22" x14ac:dyDescent="0.25">
      <c r="C27">
        <v>9.6999999999999993</v>
      </c>
      <c r="D27">
        <v>23.9</v>
      </c>
      <c r="F27">
        <f t="shared" si="0"/>
        <v>-11.274000000000001</v>
      </c>
      <c r="G27">
        <f t="shared" si="1"/>
        <v>127.10307600000002</v>
      </c>
      <c r="I27">
        <f t="shared" si="2"/>
        <v>3.73599999999999</v>
      </c>
      <c r="J27">
        <f t="shared" si="3"/>
        <v>13.957695999999926</v>
      </c>
      <c r="M27">
        <f t="shared" si="4"/>
        <v>-42.119663999999894</v>
      </c>
      <c r="P27">
        <f t="shared" si="5"/>
        <v>23.499619385781376</v>
      </c>
      <c r="R27">
        <f t="shared" si="6"/>
        <v>0.40038061421862281</v>
      </c>
      <c r="S27">
        <f t="shared" si="7"/>
        <v>0.16030463624208166</v>
      </c>
      <c r="U27">
        <f t="shared" si="8"/>
        <v>3.3356193857813672</v>
      </c>
      <c r="V27">
        <f t="shared" si="9"/>
        <v>11.126356686800465</v>
      </c>
    </row>
    <row r="28" spans="3:22" x14ac:dyDescent="0.25">
      <c r="C28">
        <v>9.8000000000000007</v>
      </c>
      <c r="D28">
        <v>22.1</v>
      </c>
      <c r="F28">
        <f t="shared" si="0"/>
        <v>-11.173999999999999</v>
      </c>
      <c r="G28">
        <f t="shared" si="1"/>
        <v>124.85827599999999</v>
      </c>
      <c r="I28">
        <f t="shared" si="2"/>
        <v>1.9359999999999928</v>
      </c>
      <c r="J28">
        <f t="shared" si="3"/>
        <v>3.7480959999999723</v>
      </c>
      <c r="M28">
        <f t="shared" si="4"/>
        <v>-21.63286399999992</v>
      </c>
      <c r="P28">
        <f t="shared" si="5"/>
        <v>23.470032554259454</v>
      </c>
      <c r="R28">
        <f t="shared" si="6"/>
        <v>-1.3700325542594527</v>
      </c>
      <c r="S28">
        <f t="shared" si="7"/>
        <v>1.8769891997306802</v>
      </c>
      <c r="U28">
        <f t="shared" si="8"/>
        <v>3.3060325542594455</v>
      </c>
      <c r="V28">
        <f t="shared" si="9"/>
        <v>10.929851249823233</v>
      </c>
    </row>
    <row r="29" spans="3:22" x14ac:dyDescent="0.25">
      <c r="C29">
        <v>10.8</v>
      </c>
      <c r="D29">
        <v>25.1</v>
      </c>
      <c r="F29">
        <f t="shared" si="0"/>
        <v>-10.173999999999999</v>
      </c>
      <c r="G29">
        <f t="shared" si="1"/>
        <v>103.51027599999999</v>
      </c>
      <c r="I29">
        <f t="shared" si="2"/>
        <v>4.9359999999999928</v>
      </c>
      <c r="J29">
        <f t="shared" si="3"/>
        <v>24.364095999999929</v>
      </c>
      <c r="M29">
        <f t="shared" si="4"/>
        <v>-50.218863999999925</v>
      </c>
      <c r="P29">
        <f t="shared" si="5"/>
        <v>23.174164239040245</v>
      </c>
      <c r="R29">
        <f t="shared" si="6"/>
        <v>1.9258357609597567</v>
      </c>
      <c r="S29">
        <f t="shared" si="7"/>
        <v>3.7088433781914452</v>
      </c>
      <c r="U29">
        <f>P29-$D$5</f>
        <v>3.0101642390402361</v>
      </c>
      <c r="V29">
        <f t="shared" si="9"/>
        <v>9.0610887459966829</v>
      </c>
    </row>
    <row r="30" spans="3:22" x14ac:dyDescent="0.25">
      <c r="C30">
        <v>11.1</v>
      </c>
      <c r="D30">
        <v>24</v>
      </c>
      <c r="F30">
        <f t="shared" si="0"/>
        <v>-9.8740000000000006</v>
      </c>
      <c r="G30">
        <f t="shared" si="1"/>
        <v>97.49587600000001</v>
      </c>
      <c r="I30">
        <f t="shared" si="2"/>
        <v>3.8359999999999914</v>
      </c>
      <c r="J30">
        <f t="shared" si="3"/>
        <v>14.714895999999934</v>
      </c>
      <c r="M30">
        <f t="shared" si="4"/>
        <v>-37.87666399999992</v>
      </c>
      <c r="P30">
        <f t="shared" si="5"/>
        <v>23.08540374447448</v>
      </c>
      <c r="R30">
        <f t="shared" si="6"/>
        <v>0.91459625552552026</v>
      </c>
      <c r="S30">
        <f t="shared" si="7"/>
        <v>0.83648631062130274</v>
      </c>
      <c r="U30">
        <f t="shared" si="8"/>
        <v>2.9214037444744712</v>
      </c>
      <c r="V30">
        <f t="shared" si="9"/>
        <v>8.534599838229461</v>
      </c>
    </row>
    <row r="31" spans="3:22" x14ac:dyDescent="0.25">
      <c r="C31">
        <v>11.7</v>
      </c>
      <c r="D31">
        <v>20.9</v>
      </c>
      <c r="F31">
        <f t="shared" si="0"/>
        <v>-9.2740000000000009</v>
      </c>
      <c r="G31">
        <f t="shared" si="1"/>
        <v>86.007076000000012</v>
      </c>
      <c r="I31">
        <f t="shared" si="2"/>
        <v>0.73599999999999</v>
      </c>
      <c r="J31">
        <f t="shared" si="3"/>
        <v>0.5416959999999853</v>
      </c>
      <c r="M31">
        <f t="shared" si="4"/>
        <v>-6.8256639999999082</v>
      </c>
      <c r="P31">
        <f t="shared" si="5"/>
        <v>22.907882755342957</v>
      </c>
      <c r="R31">
        <f t="shared" si="6"/>
        <v>-2.0078827553429583</v>
      </c>
      <c r="S31">
        <f t="shared" si="7"/>
        <v>4.0315931592036307</v>
      </c>
      <c r="U31">
        <f t="shared" si="8"/>
        <v>2.7438827553429483</v>
      </c>
      <c r="V31">
        <f t="shared" si="9"/>
        <v>7.5288925750684097</v>
      </c>
    </row>
    <row r="32" spans="3:22" x14ac:dyDescent="0.25">
      <c r="C32">
        <v>12.5</v>
      </c>
      <c r="D32">
        <v>20.9</v>
      </c>
      <c r="F32">
        <f t="shared" si="0"/>
        <v>-8.4740000000000002</v>
      </c>
      <c r="G32">
        <f t="shared" si="1"/>
        <v>71.808676000000006</v>
      </c>
      <c r="I32">
        <f t="shared" si="2"/>
        <v>0.73599999999999</v>
      </c>
      <c r="J32">
        <f t="shared" si="3"/>
        <v>0.5416959999999853</v>
      </c>
      <c r="M32">
        <f t="shared" si="4"/>
        <v>-6.2368639999999154</v>
      </c>
      <c r="P32">
        <f t="shared" si="5"/>
        <v>22.671188103167587</v>
      </c>
      <c r="R32">
        <f t="shared" si="6"/>
        <v>-1.7711881031675887</v>
      </c>
      <c r="S32">
        <f t="shared" si="7"/>
        <v>3.1371072968024007</v>
      </c>
      <c r="U32">
        <f t="shared" si="8"/>
        <v>2.5071881031675787</v>
      </c>
      <c r="V32">
        <f t="shared" si="9"/>
        <v>6.2859921846650408</v>
      </c>
    </row>
    <row r="33" spans="3:22" x14ac:dyDescent="0.25">
      <c r="C33">
        <v>12.6</v>
      </c>
      <c r="D33">
        <v>26.2</v>
      </c>
      <c r="F33">
        <f t="shared" si="0"/>
        <v>-8.3740000000000006</v>
      </c>
      <c r="G33">
        <f t="shared" si="1"/>
        <v>70.12387600000001</v>
      </c>
      <c r="I33">
        <f t="shared" si="2"/>
        <v>6.0359999999999907</v>
      </c>
      <c r="J33">
        <f t="shared" si="3"/>
        <v>36.433295999999885</v>
      </c>
      <c r="M33">
        <f t="shared" si="4"/>
        <v>-50.545463999999924</v>
      </c>
      <c r="P33">
        <f t="shared" si="5"/>
        <v>22.641601271645666</v>
      </c>
      <c r="R33">
        <f t="shared" si="6"/>
        <v>3.5583987283543337</v>
      </c>
      <c r="S33">
        <f t="shared" si="7"/>
        <v>12.662201509953739</v>
      </c>
      <c r="U33">
        <f t="shared" si="8"/>
        <v>2.477601271645657</v>
      </c>
      <c r="V33">
        <f t="shared" si="9"/>
        <v>6.1385080612601763</v>
      </c>
    </row>
    <row r="34" spans="3:22" x14ac:dyDescent="0.25">
      <c r="C34">
        <v>13.2</v>
      </c>
      <c r="D34">
        <v>15.5</v>
      </c>
      <c r="F34">
        <f t="shared" si="0"/>
        <v>-7.7740000000000009</v>
      </c>
      <c r="G34">
        <f t="shared" si="1"/>
        <v>60.435076000000016</v>
      </c>
      <c r="I34">
        <f t="shared" si="2"/>
        <v>-4.6640000000000086</v>
      </c>
      <c r="J34">
        <f t="shared" si="3"/>
        <v>21.752896000000082</v>
      </c>
      <c r="M34">
        <f t="shared" si="4"/>
        <v>36.257936000000072</v>
      </c>
      <c r="P34">
        <f t="shared" si="5"/>
        <v>22.464080282514143</v>
      </c>
      <c r="R34">
        <f t="shared" si="6"/>
        <v>-6.9640802825141428</v>
      </c>
      <c r="S34">
        <f t="shared" si="7"/>
        <v>48.498414181302266</v>
      </c>
      <c r="U34">
        <f t="shared" si="8"/>
        <v>2.3000802825141342</v>
      </c>
      <c r="V34">
        <f t="shared" si="9"/>
        <v>5.2903693060102999</v>
      </c>
    </row>
    <row r="35" spans="3:22" x14ac:dyDescent="0.25">
      <c r="C35">
        <v>13.5</v>
      </c>
      <c r="D35">
        <v>28.4</v>
      </c>
      <c r="F35">
        <f t="shared" si="0"/>
        <v>-7.4740000000000002</v>
      </c>
      <c r="G35">
        <f t="shared" si="1"/>
        <v>55.860676000000005</v>
      </c>
      <c r="I35">
        <f t="shared" si="2"/>
        <v>8.23599999999999</v>
      </c>
      <c r="J35">
        <f t="shared" si="3"/>
        <v>67.831695999999837</v>
      </c>
      <c r="M35">
        <f t="shared" si="4"/>
        <v>-61.555863999999929</v>
      </c>
      <c r="P35">
        <f t="shared" si="5"/>
        <v>22.375319787948378</v>
      </c>
      <c r="R35">
        <f t="shared" si="6"/>
        <v>6.0246802120516207</v>
      </c>
      <c r="S35">
        <f t="shared" si="7"/>
        <v>36.29677165748636</v>
      </c>
      <c r="U35">
        <f t="shared" si="8"/>
        <v>2.2113197879483693</v>
      </c>
      <c r="V35">
        <f t="shared" si="9"/>
        <v>4.889935204572021</v>
      </c>
    </row>
    <row r="36" spans="3:22" x14ac:dyDescent="0.25">
      <c r="C36">
        <v>13.7</v>
      </c>
      <c r="D36">
        <v>20.9</v>
      </c>
      <c r="F36">
        <f t="shared" si="0"/>
        <v>-7.2740000000000009</v>
      </c>
      <c r="G36">
        <f t="shared" si="1"/>
        <v>52.911076000000016</v>
      </c>
      <c r="I36">
        <f t="shared" si="2"/>
        <v>0.73599999999999</v>
      </c>
      <c r="J36">
        <f t="shared" si="3"/>
        <v>0.5416959999999853</v>
      </c>
      <c r="M36">
        <f t="shared" si="4"/>
        <v>-5.3536639999999283</v>
      </c>
      <c r="P36">
        <f t="shared" si="5"/>
        <v>22.316146124904538</v>
      </c>
      <c r="R36">
        <f t="shared" si="6"/>
        <v>-1.4161461249045395</v>
      </c>
      <c r="S36">
        <f t="shared" si="7"/>
        <v>2.0054698470821437</v>
      </c>
      <c r="U36">
        <f t="shared" si="8"/>
        <v>2.1521461249045295</v>
      </c>
      <c r="V36">
        <f t="shared" si="9"/>
        <v>4.631732942941583</v>
      </c>
    </row>
    <row r="37" spans="3:22" x14ac:dyDescent="0.25">
      <c r="C37">
        <v>14</v>
      </c>
      <c r="D37">
        <v>21.8</v>
      </c>
      <c r="F37">
        <f t="shared" si="0"/>
        <v>-6.9740000000000002</v>
      </c>
      <c r="G37">
        <f t="shared" si="1"/>
        <v>48.636676000000001</v>
      </c>
      <c r="I37">
        <f t="shared" si="2"/>
        <v>1.6359999999999921</v>
      </c>
      <c r="J37">
        <f t="shared" si="3"/>
        <v>2.6764959999999745</v>
      </c>
      <c r="M37">
        <f t="shared" si="4"/>
        <v>-11.409463999999945</v>
      </c>
      <c r="P37">
        <f t="shared" si="5"/>
        <v>22.227385630338773</v>
      </c>
      <c r="R37">
        <f t="shared" si="6"/>
        <v>-0.42738563033877242</v>
      </c>
      <c r="S37">
        <f t="shared" si="7"/>
        <v>0.18265847702006982</v>
      </c>
      <c r="U37">
        <f t="shared" si="8"/>
        <v>2.0633856303387645</v>
      </c>
      <c r="V37">
        <f t="shared" si="9"/>
        <v>4.2575602594885007</v>
      </c>
    </row>
    <row r="38" spans="3:22" x14ac:dyDescent="0.25">
      <c r="C38">
        <v>14</v>
      </c>
      <c r="D38">
        <v>25.1</v>
      </c>
      <c r="F38">
        <f t="shared" si="0"/>
        <v>-6.9740000000000002</v>
      </c>
      <c r="G38">
        <f t="shared" si="1"/>
        <v>48.636676000000001</v>
      </c>
      <c r="I38">
        <f t="shared" si="2"/>
        <v>4.9359999999999928</v>
      </c>
      <c r="J38">
        <f t="shared" si="3"/>
        <v>24.364095999999929</v>
      </c>
      <c r="M38">
        <f t="shared" si="4"/>
        <v>-34.423663999999953</v>
      </c>
      <c r="P38">
        <f t="shared" si="5"/>
        <v>22.227385630338773</v>
      </c>
      <c r="R38">
        <f t="shared" si="6"/>
        <v>2.8726143696612283</v>
      </c>
      <c r="S38">
        <f t="shared" si="7"/>
        <v>8.2519133167841758</v>
      </c>
      <c r="U38">
        <f t="shared" si="8"/>
        <v>2.0633856303387645</v>
      </c>
      <c r="V38">
        <f t="shared" si="9"/>
        <v>4.2575602594885007</v>
      </c>
    </row>
    <row r="39" spans="3:22" x14ac:dyDescent="0.25">
      <c r="C39">
        <v>14.8</v>
      </c>
      <c r="D39">
        <v>15.5</v>
      </c>
      <c r="F39">
        <f t="shared" si="0"/>
        <v>-6.1739999999999995</v>
      </c>
      <c r="G39">
        <f t="shared" si="1"/>
        <v>38.118275999999994</v>
      </c>
      <c r="I39">
        <f t="shared" si="2"/>
        <v>-4.6640000000000086</v>
      </c>
      <c r="J39">
        <f t="shared" si="3"/>
        <v>21.752896000000082</v>
      </c>
      <c r="M39">
        <f t="shared" si="4"/>
        <v>28.795536000000052</v>
      </c>
      <c r="P39">
        <f t="shared" si="5"/>
        <v>21.990690978163407</v>
      </c>
      <c r="R39">
        <f t="shared" si="6"/>
        <v>-6.490690978163407</v>
      </c>
      <c r="S39">
        <f t="shared" si="7"/>
        <v>42.129069374011848</v>
      </c>
      <c r="U39">
        <f t="shared" si="8"/>
        <v>1.8266909781633984</v>
      </c>
      <c r="V39">
        <f t="shared" si="9"/>
        <v>3.3367999297035533</v>
      </c>
    </row>
    <row r="40" spans="3:22" x14ac:dyDescent="0.25">
      <c r="C40">
        <v>15.7</v>
      </c>
      <c r="D40">
        <v>20.9</v>
      </c>
      <c r="F40">
        <f t="shared" si="0"/>
        <v>-5.2740000000000009</v>
      </c>
      <c r="G40">
        <f t="shared" si="1"/>
        <v>27.815076000000008</v>
      </c>
      <c r="I40">
        <f t="shared" si="2"/>
        <v>0.73599999999999</v>
      </c>
      <c r="J40">
        <f t="shared" si="3"/>
        <v>0.5416959999999853</v>
      </c>
      <c r="M40">
        <f t="shared" si="4"/>
        <v>-3.8816639999999478</v>
      </c>
      <c r="P40">
        <f t="shared" si="5"/>
        <v>21.724409494466119</v>
      </c>
      <c r="R40">
        <f t="shared" si="6"/>
        <v>-0.82440949446612066</v>
      </c>
      <c r="S40">
        <f t="shared" si="7"/>
        <v>0.67965101456588461</v>
      </c>
      <c r="U40">
        <f t="shared" si="8"/>
        <v>1.5604094944661107</v>
      </c>
      <c r="V40">
        <f t="shared" si="9"/>
        <v>2.434877790419983</v>
      </c>
    </row>
    <row r="41" spans="3:22" x14ac:dyDescent="0.25">
      <c r="C41">
        <v>17.399999999999999</v>
      </c>
      <c r="D41">
        <v>20.9</v>
      </c>
      <c r="F41">
        <f t="shared" si="0"/>
        <v>-3.5740000000000016</v>
      </c>
      <c r="G41">
        <f t="shared" si="1"/>
        <v>12.773476000000011</v>
      </c>
      <c r="I41">
        <f t="shared" si="2"/>
        <v>0.73599999999999</v>
      </c>
      <c r="J41">
        <f t="shared" si="3"/>
        <v>0.5416959999999853</v>
      </c>
      <c r="M41">
        <f t="shared" si="4"/>
        <v>-2.6304639999999653</v>
      </c>
      <c r="P41">
        <f t="shared" si="5"/>
        <v>21.221433358593462</v>
      </c>
      <c r="R41">
        <f t="shared" si="6"/>
        <v>-0.32143335859346323</v>
      </c>
      <c r="S41">
        <f t="shared" si="7"/>
        <v>0.10331940401667392</v>
      </c>
      <c r="U41">
        <f t="shared" si="8"/>
        <v>1.0574333585934532</v>
      </c>
      <c r="V41">
        <f t="shared" si="9"/>
        <v>1.1181653078662306</v>
      </c>
    </row>
    <row r="42" spans="3:22" x14ac:dyDescent="0.25">
      <c r="C42">
        <v>17.5</v>
      </c>
      <c r="D42">
        <v>25.1</v>
      </c>
      <c r="F42">
        <f t="shared" si="0"/>
        <v>-3.4740000000000002</v>
      </c>
      <c r="G42">
        <f t="shared" si="1"/>
        <v>12.068676000000002</v>
      </c>
      <c r="I42">
        <f t="shared" si="2"/>
        <v>4.9359999999999928</v>
      </c>
      <c r="J42">
        <f t="shared" si="3"/>
        <v>24.364095999999929</v>
      </c>
      <c r="M42">
        <f t="shared" si="4"/>
        <v>-17.147663999999978</v>
      </c>
      <c r="P42">
        <f t="shared" si="5"/>
        <v>21.19184652707154</v>
      </c>
      <c r="R42">
        <f t="shared" si="6"/>
        <v>3.9081534729284613</v>
      </c>
      <c r="S42">
        <f t="shared" si="7"/>
        <v>15.273663567962792</v>
      </c>
      <c r="U42">
        <f t="shared" si="8"/>
        <v>1.0278465270715316</v>
      </c>
      <c r="V42">
        <f t="shared" si="9"/>
        <v>1.0564684832130087</v>
      </c>
    </row>
    <row r="43" spans="3:22" x14ac:dyDescent="0.25">
      <c r="C43">
        <v>17.7</v>
      </c>
      <c r="D43">
        <v>19.100000000000001</v>
      </c>
      <c r="F43">
        <f t="shared" si="0"/>
        <v>-3.2740000000000009</v>
      </c>
      <c r="G43">
        <f t="shared" si="1"/>
        <v>10.719076000000006</v>
      </c>
      <c r="I43">
        <f t="shared" si="2"/>
        <v>-1.0640000000000072</v>
      </c>
      <c r="J43">
        <f t="shared" si="3"/>
        <v>1.1320960000000153</v>
      </c>
      <c r="M43">
        <f t="shared" si="4"/>
        <v>3.4835360000000244</v>
      </c>
      <c r="P43">
        <f t="shared" si="5"/>
        <v>21.1326728640277</v>
      </c>
      <c r="R43">
        <f t="shared" si="6"/>
        <v>-2.032672864027699</v>
      </c>
      <c r="S43">
        <f t="shared" si="7"/>
        <v>4.131758972154568</v>
      </c>
      <c r="U43">
        <f t="shared" si="8"/>
        <v>0.96867286402769182</v>
      </c>
      <c r="V43">
        <f t="shared" si="9"/>
        <v>0.93832711750361109</v>
      </c>
    </row>
    <row r="44" spans="3:22" x14ac:dyDescent="0.25">
      <c r="C44">
        <v>18.2</v>
      </c>
      <c r="D44">
        <v>12.2</v>
      </c>
      <c r="F44">
        <f t="shared" si="0"/>
        <v>-2.7740000000000009</v>
      </c>
      <c r="G44">
        <f t="shared" si="1"/>
        <v>7.6950760000000047</v>
      </c>
      <c r="I44">
        <f t="shared" si="2"/>
        <v>-7.9640000000000093</v>
      </c>
      <c r="J44">
        <f t="shared" si="3"/>
        <v>63.425296000000145</v>
      </c>
      <c r="M44">
        <f t="shared" si="4"/>
        <v>22.092136000000032</v>
      </c>
      <c r="P44">
        <f t="shared" si="5"/>
        <v>20.984738706418096</v>
      </c>
      <c r="R44">
        <f t="shared" si="6"/>
        <v>-8.7847387064180964</v>
      </c>
      <c r="S44">
        <f t="shared" si="7"/>
        <v>77.171634140040297</v>
      </c>
      <c r="U44">
        <f t="shared" si="8"/>
        <v>0.82073870641808711</v>
      </c>
      <c r="V44">
        <f t="shared" si="9"/>
        <v>0.67361202421283495</v>
      </c>
    </row>
    <row r="45" spans="3:22" x14ac:dyDescent="0.25">
      <c r="C45">
        <v>18.3</v>
      </c>
      <c r="D45">
        <v>22.2</v>
      </c>
      <c r="F45">
        <f t="shared" si="0"/>
        <v>-2.6739999999999995</v>
      </c>
      <c r="G45">
        <f t="shared" si="1"/>
        <v>7.1502759999999972</v>
      </c>
      <c r="I45">
        <f t="shared" si="2"/>
        <v>2.0359999999999907</v>
      </c>
      <c r="J45">
        <f t="shared" si="3"/>
        <v>4.1452959999999619</v>
      </c>
      <c r="M45">
        <f t="shared" si="4"/>
        <v>-5.4442639999999738</v>
      </c>
      <c r="P45">
        <f t="shared" si="5"/>
        <v>20.955151874896174</v>
      </c>
      <c r="R45">
        <f t="shared" si="6"/>
        <v>1.2448481251038253</v>
      </c>
      <c r="S45">
        <f t="shared" si="7"/>
        <v>1.549646854574509</v>
      </c>
      <c r="U45">
        <f t="shared" si="8"/>
        <v>0.79115187489616545</v>
      </c>
      <c r="V45">
        <f t="shared" si="9"/>
        <v>0.62592128915171785</v>
      </c>
    </row>
    <row r="46" spans="3:22" x14ac:dyDescent="0.25">
      <c r="C46">
        <v>18.899999999999999</v>
      </c>
      <c r="D46">
        <v>21.1</v>
      </c>
      <c r="F46">
        <f t="shared" si="0"/>
        <v>-2.0740000000000016</v>
      </c>
      <c r="G46">
        <f t="shared" si="1"/>
        <v>4.3014760000000063</v>
      </c>
      <c r="I46">
        <f t="shared" si="2"/>
        <v>0.93599999999999284</v>
      </c>
      <c r="J46">
        <f t="shared" si="3"/>
        <v>0.87609599999998655</v>
      </c>
      <c r="M46">
        <f t="shared" si="4"/>
        <v>-1.9412639999999866</v>
      </c>
      <c r="P46">
        <f t="shared" si="5"/>
        <v>20.777630885764648</v>
      </c>
      <c r="R46">
        <f t="shared" si="6"/>
        <v>0.32236911423535375</v>
      </c>
      <c r="S46">
        <f t="shared" si="7"/>
        <v>0.10392184581288655</v>
      </c>
      <c r="U46">
        <f t="shared" si="8"/>
        <v>0.61363088576463909</v>
      </c>
      <c r="V46">
        <f t="shared" si="9"/>
        <v>0.37654286396429554</v>
      </c>
    </row>
    <row r="47" spans="3:22" x14ac:dyDescent="0.25">
      <c r="C47">
        <v>19.100000000000001</v>
      </c>
      <c r="D47">
        <v>17.899999999999999</v>
      </c>
      <c r="F47">
        <f t="shared" si="0"/>
        <v>-1.8739999999999988</v>
      </c>
      <c r="G47">
        <f t="shared" si="1"/>
        <v>3.5118759999999956</v>
      </c>
      <c r="I47">
        <f t="shared" si="2"/>
        <v>-2.26400000000001</v>
      </c>
      <c r="J47">
        <f t="shared" si="3"/>
        <v>5.1256960000000449</v>
      </c>
      <c r="M47">
        <f t="shared" si="4"/>
        <v>4.2427360000000158</v>
      </c>
      <c r="P47">
        <f t="shared" si="5"/>
        <v>20.718457222720808</v>
      </c>
      <c r="R47">
        <f t="shared" si="6"/>
        <v>-2.8184572227208093</v>
      </c>
      <c r="S47">
        <f t="shared" si="7"/>
        <v>7.9437011163070981</v>
      </c>
      <c r="U47">
        <f t="shared" si="8"/>
        <v>0.55445722272079934</v>
      </c>
      <c r="V47">
        <f t="shared" si="9"/>
        <v>0.30742281182726205</v>
      </c>
    </row>
    <row r="48" spans="3:22" x14ac:dyDescent="0.25">
      <c r="C48">
        <v>19.100000000000001</v>
      </c>
      <c r="D48">
        <v>28.2</v>
      </c>
      <c r="F48">
        <f t="shared" si="0"/>
        <v>-1.8739999999999988</v>
      </c>
      <c r="G48">
        <f t="shared" si="1"/>
        <v>3.5118759999999956</v>
      </c>
      <c r="I48">
        <f t="shared" si="2"/>
        <v>8.0359999999999907</v>
      </c>
      <c r="J48">
        <f t="shared" si="3"/>
        <v>64.577295999999848</v>
      </c>
      <c r="M48">
        <f t="shared" si="4"/>
        <v>-15.059463999999974</v>
      </c>
      <c r="P48">
        <f t="shared" si="5"/>
        <v>20.718457222720808</v>
      </c>
      <c r="R48">
        <f t="shared" si="6"/>
        <v>7.4815427772791914</v>
      </c>
      <c r="S48">
        <f t="shared" si="7"/>
        <v>55.973482328258434</v>
      </c>
      <c r="U48">
        <f t="shared" si="8"/>
        <v>0.55445722272079934</v>
      </c>
      <c r="V48">
        <f t="shared" si="9"/>
        <v>0.30742281182726205</v>
      </c>
    </row>
    <row r="49" spans="3:22" x14ac:dyDescent="0.25">
      <c r="C49">
        <v>19.7</v>
      </c>
      <c r="D49">
        <v>22.2</v>
      </c>
      <c r="F49">
        <f t="shared" si="0"/>
        <v>-1.2740000000000009</v>
      </c>
      <c r="G49">
        <f t="shared" si="1"/>
        <v>1.6230760000000024</v>
      </c>
      <c r="I49">
        <f t="shared" si="2"/>
        <v>2.0359999999999907</v>
      </c>
      <c r="J49">
        <f t="shared" si="3"/>
        <v>4.1452959999999619</v>
      </c>
      <c r="M49">
        <f t="shared" si="4"/>
        <v>-2.5938639999999902</v>
      </c>
      <c r="P49">
        <f t="shared" si="5"/>
        <v>20.540936233589282</v>
      </c>
      <c r="R49">
        <f t="shared" si="6"/>
        <v>1.6590637664107177</v>
      </c>
      <c r="S49">
        <f t="shared" si="7"/>
        <v>2.7524925810169165</v>
      </c>
      <c r="U49">
        <f t="shared" si="8"/>
        <v>0.37693623358927297</v>
      </c>
      <c r="V49">
        <f t="shared" si="9"/>
        <v>0.14208092419246696</v>
      </c>
    </row>
    <row r="50" spans="3:22" x14ac:dyDescent="0.25">
      <c r="C50">
        <v>20</v>
      </c>
      <c r="D50">
        <v>21.1</v>
      </c>
      <c r="F50">
        <f t="shared" si="0"/>
        <v>-0.9740000000000002</v>
      </c>
      <c r="G50">
        <f t="shared" si="1"/>
        <v>0.94867600000000041</v>
      </c>
      <c r="I50">
        <f t="shared" si="2"/>
        <v>0.93599999999999284</v>
      </c>
      <c r="J50">
        <f t="shared" si="3"/>
        <v>0.87609599999998655</v>
      </c>
      <c r="M50">
        <f t="shared" si="4"/>
        <v>-0.91166399999999326</v>
      </c>
      <c r="P50">
        <f t="shared" si="5"/>
        <v>20.452175739023517</v>
      </c>
      <c r="R50">
        <f t="shared" si="6"/>
        <v>0.64782426097648482</v>
      </c>
      <c r="S50">
        <f t="shared" si="7"/>
        <v>0.41967627310972871</v>
      </c>
      <c r="U50">
        <f t="shared" si="8"/>
        <v>0.28817573902350802</v>
      </c>
      <c r="V50">
        <f t="shared" si="9"/>
        <v>8.3045256561744996E-2</v>
      </c>
    </row>
    <row r="51" spans="3:22" x14ac:dyDescent="0.25">
      <c r="C51">
        <v>22.6</v>
      </c>
      <c r="D51">
        <v>26.3</v>
      </c>
      <c r="F51">
        <f t="shared" si="0"/>
        <v>1.6260000000000012</v>
      </c>
      <c r="G51">
        <f t="shared" si="1"/>
        <v>2.6438760000000041</v>
      </c>
      <c r="I51">
        <f t="shared" si="2"/>
        <v>6.1359999999999921</v>
      </c>
      <c r="J51">
        <f t="shared" si="3"/>
        <v>37.650495999999904</v>
      </c>
      <c r="M51">
        <f t="shared" si="4"/>
        <v>9.9771359999999945</v>
      </c>
      <c r="P51">
        <f t="shared" si="5"/>
        <v>19.682918119453575</v>
      </c>
      <c r="R51">
        <f t="shared" si="6"/>
        <v>6.6170818805464258</v>
      </c>
      <c r="S51">
        <f t="shared" si="7"/>
        <v>43.785772613855819</v>
      </c>
      <c r="U51">
        <f t="shared" si="8"/>
        <v>-0.48108188054643364</v>
      </c>
      <c r="V51">
        <f t="shared" si="9"/>
        <v>0.23143977579009303</v>
      </c>
    </row>
    <row r="52" spans="3:22" x14ac:dyDescent="0.25">
      <c r="C52">
        <v>22.8</v>
      </c>
      <c r="D52">
        <v>18.8</v>
      </c>
      <c r="F52">
        <f t="shared" si="0"/>
        <v>1.8260000000000005</v>
      </c>
      <c r="G52">
        <f t="shared" si="1"/>
        <v>3.3342760000000018</v>
      </c>
      <c r="I52">
        <f t="shared" si="2"/>
        <v>-1.3640000000000079</v>
      </c>
      <c r="J52">
        <f t="shared" si="3"/>
        <v>1.8604960000000215</v>
      </c>
      <c r="M52">
        <f t="shared" si="4"/>
        <v>-2.4906640000000149</v>
      </c>
      <c r="P52">
        <f t="shared" si="5"/>
        <v>19.623744456409732</v>
      </c>
      <c r="R52">
        <f t="shared" si="6"/>
        <v>-0.82374445640973093</v>
      </c>
      <c r="S52">
        <f t="shared" si="7"/>
        <v>0.67855492946576312</v>
      </c>
      <c r="U52">
        <f t="shared" si="8"/>
        <v>-0.54025554359027694</v>
      </c>
      <c r="V52">
        <f t="shared" si="9"/>
        <v>0.29187605238002562</v>
      </c>
    </row>
    <row r="53" spans="3:22" x14ac:dyDescent="0.25">
      <c r="C53">
        <v>27.7</v>
      </c>
      <c r="D53">
        <v>18.2</v>
      </c>
      <c r="F53">
        <f t="shared" si="0"/>
        <v>6.7259999999999991</v>
      </c>
      <c r="G53">
        <f t="shared" si="1"/>
        <v>45.23907599999999</v>
      </c>
      <c r="I53">
        <f t="shared" si="2"/>
        <v>-1.9640000000000093</v>
      </c>
      <c r="J53">
        <f t="shared" si="3"/>
        <v>3.8572960000000367</v>
      </c>
      <c r="M53">
        <f t="shared" si="4"/>
        <v>-13.20986400000006</v>
      </c>
      <c r="P53">
        <f t="shared" si="5"/>
        <v>18.173989711835606</v>
      </c>
      <c r="R53">
        <f t="shared" si="6"/>
        <v>2.6010288164393103E-2</v>
      </c>
      <c r="S53">
        <f t="shared" si="7"/>
        <v>6.7653509039476787E-4</v>
      </c>
      <c r="U53">
        <f t="shared" si="8"/>
        <v>-1.9900102881644024</v>
      </c>
      <c r="V53">
        <f t="shared" si="9"/>
        <v>3.9601409470001681</v>
      </c>
    </row>
    <row r="54" spans="3:22" x14ac:dyDescent="0.25">
      <c r="C54">
        <v>28.3</v>
      </c>
      <c r="D54">
        <v>16.2</v>
      </c>
      <c r="F54">
        <f t="shared" si="0"/>
        <v>7.3260000000000005</v>
      </c>
      <c r="G54">
        <f t="shared" si="1"/>
        <v>53.670276000000008</v>
      </c>
      <c r="I54">
        <f t="shared" si="2"/>
        <v>-3.9640000000000093</v>
      </c>
      <c r="J54">
        <f t="shared" si="3"/>
        <v>15.713296000000074</v>
      </c>
      <c r="M54">
        <f t="shared" si="4"/>
        <v>-29.040264000000072</v>
      </c>
      <c r="P54">
        <f t="shared" si="5"/>
        <v>17.99646872270408</v>
      </c>
      <c r="R54">
        <f t="shared" si="6"/>
        <v>-1.7964687227040805</v>
      </c>
      <c r="S54">
        <f t="shared" si="7"/>
        <v>3.2272998716540306</v>
      </c>
      <c r="U54">
        <f t="shared" si="8"/>
        <v>-2.1675312772959288</v>
      </c>
      <c r="V54">
        <f t="shared" si="9"/>
        <v>4.6981918380561201</v>
      </c>
    </row>
    <row r="55" spans="3:22" x14ac:dyDescent="0.25">
      <c r="C55">
        <v>28.3</v>
      </c>
      <c r="D55">
        <v>19.3</v>
      </c>
      <c r="F55">
        <f t="shared" si="0"/>
        <v>7.3260000000000005</v>
      </c>
      <c r="G55">
        <f t="shared" si="1"/>
        <v>53.670276000000008</v>
      </c>
      <c r="I55">
        <f t="shared" si="2"/>
        <v>-0.86400000000000787</v>
      </c>
      <c r="J55">
        <f t="shared" si="3"/>
        <v>0.74649600000001359</v>
      </c>
      <c r="M55">
        <f t="shared" si="4"/>
        <v>-6.3296640000000579</v>
      </c>
      <c r="P55">
        <f t="shared" si="5"/>
        <v>17.99646872270408</v>
      </c>
      <c r="R55">
        <f t="shared" si="6"/>
        <v>1.3035312772959209</v>
      </c>
      <c r="S55">
        <f t="shared" si="7"/>
        <v>1.6991937908887349</v>
      </c>
      <c r="U55">
        <f t="shared" si="8"/>
        <v>-2.1675312772959288</v>
      </c>
      <c r="V55">
        <f t="shared" si="9"/>
        <v>4.6981918380561201</v>
      </c>
    </row>
    <row r="56" spans="3:22" x14ac:dyDescent="0.25">
      <c r="C56">
        <v>28.6</v>
      </c>
      <c r="D56">
        <v>15.2</v>
      </c>
      <c r="F56">
        <f t="shared" si="0"/>
        <v>7.6260000000000012</v>
      </c>
      <c r="G56">
        <f t="shared" si="1"/>
        <v>58.155876000000021</v>
      </c>
      <c r="I56">
        <f t="shared" si="2"/>
        <v>-4.9640000000000093</v>
      </c>
      <c r="J56">
        <f t="shared" si="3"/>
        <v>24.641296000000093</v>
      </c>
      <c r="M56">
        <f t="shared" si="4"/>
        <v>-37.855464000000076</v>
      </c>
      <c r="P56">
        <f t="shared" si="5"/>
        <v>17.907708228138318</v>
      </c>
      <c r="R56">
        <f t="shared" si="6"/>
        <v>-2.7077082281383191</v>
      </c>
      <c r="S56">
        <f t="shared" si="7"/>
        <v>7.3316838487279554</v>
      </c>
      <c r="U56">
        <f t="shared" si="8"/>
        <v>-2.2562917718616902</v>
      </c>
      <c r="V56">
        <f t="shared" si="9"/>
        <v>5.0908525597707657</v>
      </c>
    </row>
    <row r="57" spans="3:22" x14ac:dyDescent="0.25">
      <c r="C57">
        <v>29.2</v>
      </c>
      <c r="D57">
        <v>13.1</v>
      </c>
      <c r="F57">
        <f t="shared" si="0"/>
        <v>8.2259999999999991</v>
      </c>
      <c r="G57">
        <f t="shared" si="1"/>
        <v>67.66707599999998</v>
      </c>
      <c r="I57">
        <f t="shared" si="2"/>
        <v>-7.0640000000000089</v>
      </c>
      <c r="J57">
        <f t="shared" si="3"/>
        <v>49.900096000000126</v>
      </c>
      <c r="M57">
        <f t="shared" si="4"/>
        <v>-58.108464000000069</v>
      </c>
      <c r="P57">
        <f t="shared" si="5"/>
        <v>17.730187239006792</v>
      </c>
      <c r="R57">
        <f t="shared" si="6"/>
        <v>-4.6301872390067924</v>
      </c>
      <c r="S57">
        <f t="shared" si="7"/>
        <v>21.438633868261345</v>
      </c>
      <c r="U57">
        <f t="shared" si="8"/>
        <v>-2.4338127609932165</v>
      </c>
      <c r="V57">
        <f t="shared" si="9"/>
        <v>5.9234445555734236</v>
      </c>
    </row>
    <row r="58" spans="3:22" x14ac:dyDescent="0.25">
      <c r="C58">
        <v>29.8</v>
      </c>
      <c r="D58">
        <v>23.3</v>
      </c>
      <c r="F58">
        <f t="shared" si="0"/>
        <v>8.8260000000000005</v>
      </c>
      <c r="G58">
        <f t="shared" si="1"/>
        <v>77.89827600000001</v>
      </c>
      <c r="I58">
        <f t="shared" si="2"/>
        <v>3.1359999999999921</v>
      </c>
      <c r="J58">
        <f t="shared" si="3"/>
        <v>9.8344959999999499</v>
      </c>
      <c r="M58">
        <f t="shared" si="4"/>
        <v>27.678335999999931</v>
      </c>
      <c r="P58">
        <f t="shared" si="5"/>
        <v>17.552666249875266</v>
      </c>
      <c r="R58">
        <f t="shared" si="6"/>
        <v>5.747333750124735</v>
      </c>
      <c r="S58">
        <f t="shared" si="7"/>
        <v>33.031845235322848</v>
      </c>
      <c r="U58">
        <f t="shared" si="8"/>
        <v>-2.6113337501247429</v>
      </c>
      <c r="V58">
        <f t="shared" si="9"/>
        <v>6.8190639545405531</v>
      </c>
    </row>
    <row r="59" spans="3:22" x14ac:dyDescent="0.25">
      <c r="C59">
        <v>30.8</v>
      </c>
      <c r="D59">
        <v>15.2</v>
      </c>
      <c r="F59">
        <f t="shared" si="0"/>
        <v>9.8260000000000005</v>
      </c>
      <c r="G59">
        <f t="shared" si="1"/>
        <v>96.550276000000011</v>
      </c>
      <c r="I59">
        <f t="shared" si="2"/>
        <v>-4.9640000000000093</v>
      </c>
      <c r="J59">
        <f t="shared" si="3"/>
        <v>24.641296000000093</v>
      </c>
      <c r="M59">
        <f t="shared" si="4"/>
        <v>-48.776264000000097</v>
      </c>
      <c r="P59">
        <f t="shared" si="5"/>
        <v>17.256797934656056</v>
      </c>
      <c r="R59">
        <f t="shared" si="6"/>
        <v>-2.056797934656057</v>
      </c>
      <c r="S59">
        <f t="shared" si="7"/>
        <v>4.2304177440054218</v>
      </c>
      <c r="U59">
        <f t="shared" si="8"/>
        <v>-2.9072020653439523</v>
      </c>
      <c r="V59">
        <f t="shared" si="9"/>
        <v>8.4518238487401423</v>
      </c>
    </row>
    <row r="60" spans="3:22" x14ac:dyDescent="0.25">
      <c r="C60">
        <v>32.299999999999997</v>
      </c>
      <c r="D60">
        <v>21.2</v>
      </c>
      <c r="F60">
        <f t="shared" si="0"/>
        <v>11.325999999999997</v>
      </c>
      <c r="G60">
        <f t="shared" si="1"/>
        <v>128.27827599999992</v>
      </c>
      <c r="I60">
        <f t="shared" si="2"/>
        <v>1.0359999999999907</v>
      </c>
      <c r="J60">
        <f t="shared" si="3"/>
        <v>1.0732959999999807</v>
      </c>
      <c r="M60">
        <f t="shared" si="4"/>
        <v>11.733735999999892</v>
      </c>
      <c r="P60">
        <f t="shared" si="5"/>
        <v>16.812995461827242</v>
      </c>
      <c r="R60">
        <f t="shared" si="6"/>
        <v>4.3870045381727572</v>
      </c>
      <c r="S60">
        <f t="shared" si="7"/>
        <v>19.245808817948365</v>
      </c>
      <c r="U60">
        <f t="shared" si="8"/>
        <v>-3.3510045381727664</v>
      </c>
      <c r="V60">
        <f t="shared" si="9"/>
        <v>11.229231414854477</v>
      </c>
    </row>
    <row r="61" spans="3:22" x14ac:dyDescent="0.25">
      <c r="C61">
        <v>32.5</v>
      </c>
      <c r="D61">
        <v>14</v>
      </c>
      <c r="F61">
        <f t="shared" si="0"/>
        <v>11.526</v>
      </c>
      <c r="G61">
        <f t="shared" si="1"/>
        <v>132.84867599999998</v>
      </c>
      <c r="I61">
        <f t="shared" si="2"/>
        <v>-6.1640000000000086</v>
      </c>
      <c r="J61">
        <f t="shared" si="3"/>
        <v>37.994896000000104</v>
      </c>
      <c r="M61">
        <f t="shared" si="4"/>
        <v>-71.046264000000093</v>
      </c>
      <c r="P61">
        <f t="shared" si="5"/>
        <v>16.753821798783399</v>
      </c>
      <c r="R61">
        <f t="shared" si="6"/>
        <v>-2.7538217987833988</v>
      </c>
      <c r="S61">
        <f t="shared" si="7"/>
        <v>7.5835344994546343</v>
      </c>
      <c r="U61">
        <f t="shared" si="8"/>
        <v>-3.4101782012166098</v>
      </c>
      <c r="V61">
        <f t="shared" si="9"/>
        <v>11.629315364052951</v>
      </c>
    </row>
    <row r="62" spans="3:22" x14ac:dyDescent="0.25">
      <c r="C62">
        <v>32.9</v>
      </c>
      <c r="D62">
        <v>24.1</v>
      </c>
      <c r="F62">
        <f t="shared" si="0"/>
        <v>11.925999999999998</v>
      </c>
      <c r="G62">
        <f t="shared" si="1"/>
        <v>142.22947599999995</v>
      </c>
      <c r="I62">
        <f t="shared" si="2"/>
        <v>3.9359999999999928</v>
      </c>
      <c r="J62">
        <f t="shared" si="3"/>
        <v>15.492095999999943</v>
      </c>
      <c r="M62">
        <f t="shared" si="4"/>
        <v>46.940735999999909</v>
      </c>
      <c r="P62">
        <f t="shared" si="5"/>
        <v>16.635474472695719</v>
      </c>
      <c r="R62">
        <f t="shared" si="6"/>
        <v>7.4645255273042821</v>
      </c>
      <c r="S62">
        <f t="shared" si="7"/>
        <v>55.719141347777274</v>
      </c>
      <c r="U62">
        <f t="shared" si="8"/>
        <v>-3.5285255273042893</v>
      </c>
      <c r="V62">
        <f t="shared" si="9"/>
        <v>12.450492396838012</v>
      </c>
    </row>
    <row r="63" spans="3:22" x14ac:dyDescent="0.25">
      <c r="C63">
        <v>34.5</v>
      </c>
      <c r="D63">
        <v>15.2</v>
      </c>
      <c r="F63">
        <f t="shared" si="0"/>
        <v>13.526</v>
      </c>
      <c r="G63">
        <f t="shared" si="1"/>
        <v>182.952676</v>
      </c>
      <c r="I63">
        <f t="shared" si="2"/>
        <v>-4.9640000000000093</v>
      </c>
      <c r="J63">
        <f t="shared" si="3"/>
        <v>24.641296000000093</v>
      </c>
      <c r="M63">
        <f t="shared" si="4"/>
        <v>-67.143064000000123</v>
      </c>
      <c r="P63">
        <f t="shared" si="5"/>
        <v>16.16208516834498</v>
      </c>
      <c r="R63">
        <f t="shared" si="6"/>
        <v>-0.9620851683449807</v>
      </c>
      <c r="S63">
        <f t="shared" si="7"/>
        <v>0.9256078711493898</v>
      </c>
      <c r="U63">
        <f t="shared" si="8"/>
        <v>-4.0019148316550286</v>
      </c>
      <c r="V63">
        <f t="shared" si="9"/>
        <v>16.015322319820495</v>
      </c>
    </row>
    <row r="64" spans="3:22" x14ac:dyDescent="0.25">
      <c r="C64">
        <v>34.5</v>
      </c>
      <c r="D64">
        <v>16.2</v>
      </c>
      <c r="F64">
        <f t="shared" si="0"/>
        <v>13.526</v>
      </c>
      <c r="G64">
        <f t="shared" si="1"/>
        <v>182.952676</v>
      </c>
      <c r="I64">
        <f t="shared" si="2"/>
        <v>-3.9640000000000093</v>
      </c>
      <c r="J64">
        <f t="shared" si="3"/>
        <v>15.713296000000074</v>
      </c>
      <c r="M64">
        <f t="shared" si="4"/>
        <v>-53.617064000000127</v>
      </c>
      <c r="P64">
        <f t="shared" si="5"/>
        <v>16.16208516834498</v>
      </c>
      <c r="R64">
        <f t="shared" si="6"/>
        <v>3.7914831655019299E-2</v>
      </c>
      <c r="S64">
        <f t="shared" si="7"/>
        <v>1.4375344594284535E-3</v>
      </c>
      <c r="U64">
        <f t="shared" si="8"/>
        <v>-4.0019148316550286</v>
      </c>
      <c r="V64">
        <f t="shared" si="9"/>
        <v>16.015322319820495</v>
      </c>
    </row>
    <row r="65" spans="3:22" x14ac:dyDescent="0.25">
      <c r="C65">
        <v>36.200000000000003</v>
      </c>
      <c r="D65">
        <v>10</v>
      </c>
      <c r="F65">
        <f t="shared" si="0"/>
        <v>15.226000000000003</v>
      </c>
      <c r="G65">
        <f t="shared" si="1"/>
        <v>231.83107600000008</v>
      </c>
      <c r="I65">
        <f t="shared" si="2"/>
        <v>-10.164000000000009</v>
      </c>
      <c r="J65">
        <f t="shared" si="3"/>
        <v>103.30689600000018</v>
      </c>
      <c r="M65">
        <f t="shared" si="4"/>
        <v>-154.75706400000016</v>
      </c>
      <c r="P65">
        <f t="shared" si="5"/>
        <v>15.659109032472324</v>
      </c>
      <c r="R65">
        <f t="shared" si="6"/>
        <v>-5.6591090324723243</v>
      </c>
      <c r="S65">
        <f t="shared" si="7"/>
        <v>32.025515041409847</v>
      </c>
      <c r="U65">
        <f t="shared" si="8"/>
        <v>-4.5048909675276843</v>
      </c>
      <c r="V65">
        <f t="shared" si="9"/>
        <v>20.294042629312514</v>
      </c>
    </row>
    <row r="66" spans="3:22" x14ac:dyDescent="0.25">
      <c r="C66">
        <v>39.5</v>
      </c>
      <c r="D66">
        <v>10.8</v>
      </c>
      <c r="F66">
        <f t="shared" si="0"/>
        <v>18.526</v>
      </c>
      <c r="G66">
        <f t="shared" si="1"/>
        <v>343.21267599999999</v>
      </c>
      <c r="I66">
        <f t="shared" si="2"/>
        <v>-9.3640000000000079</v>
      </c>
      <c r="J66">
        <f t="shared" si="3"/>
        <v>87.684496000000152</v>
      </c>
      <c r="M66">
        <f t="shared" si="4"/>
        <v>-173.47746400000014</v>
      </c>
      <c r="P66">
        <f t="shared" si="5"/>
        <v>14.682743592248935</v>
      </c>
      <c r="R66">
        <f t="shared" si="6"/>
        <v>-3.882743592248934</v>
      </c>
      <c r="S66">
        <f t="shared" si="7"/>
        <v>15.075697803150156</v>
      </c>
      <c r="U66">
        <f t="shared" si="8"/>
        <v>-5.4812564077510739</v>
      </c>
      <c r="V66">
        <f t="shared" si="9"/>
        <v>30.044171807512207</v>
      </c>
    </row>
    <row r="67" spans="3:22" x14ac:dyDescent="0.25">
      <c r="C67">
        <v>39.700000000000003</v>
      </c>
      <c r="D67">
        <v>10</v>
      </c>
      <c r="F67">
        <f t="shared" si="0"/>
        <v>18.726000000000003</v>
      </c>
      <c r="G67">
        <f t="shared" si="1"/>
        <v>350.6630760000001</v>
      </c>
      <c r="I67">
        <f t="shared" si="2"/>
        <v>-10.164000000000009</v>
      </c>
      <c r="J67">
        <f t="shared" si="3"/>
        <v>103.30689600000018</v>
      </c>
      <c r="M67">
        <f t="shared" si="4"/>
        <v>-190.3310640000002</v>
      </c>
      <c r="P67">
        <f t="shared" si="5"/>
        <v>14.623569929205093</v>
      </c>
      <c r="R67">
        <f t="shared" si="6"/>
        <v>-4.6235699292050931</v>
      </c>
      <c r="S67">
        <f t="shared" si="7"/>
        <v>21.377398890249591</v>
      </c>
      <c r="U67">
        <f t="shared" si="8"/>
        <v>-5.5404300707949155</v>
      </c>
      <c r="V67">
        <f t="shared" si="9"/>
        <v>30.69636536936855</v>
      </c>
    </row>
    <row r="68" spans="3:22" x14ac:dyDescent="0.25">
      <c r="C68">
        <v>39.700000000000003</v>
      </c>
      <c r="D68">
        <v>15.5</v>
      </c>
      <c r="F68">
        <f t="shared" si="0"/>
        <v>18.726000000000003</v>
      </c>
      <c r="G68">
        <f t="shared" si="1"/>
        <v>350.6630760000001</v>
      </c>
      <c r="I68">
        <f t="shared" si="2"/>
        <v>-4.6640000000000086</v>
      </c>
      <c r="J68">
        <f t="shared" si="3"/>
        <v>21.752896000000082</v>
      </c>
      <c r="M68">
        <f t="shared" si="4"/>
        <v>-87.338064000000173</v>
      </c>
      <c r="P68">
        <f t="shared" si="5"/>
        <v>14.623569929205093</v>
      </c>
      <c r="R68">
        <f t="shared" si="6"/>
        <v>0.87643007079490687</v>
      </c>
      <c r="S68">
        <f t="shared" si="7"/>
        <v>0.7681296689935655</v>
      </c>
      <c r="U68">
        <f t="shared" si="8"/>
        <v>-5.5404300707949155</v>
      </c>
      <c r="V68">
        <f t="shared" si="9"/>
        <v>30.69636536936855</v>
      </c>
    </row>
    <row r="69" spans="3:22" x14ac:dyDescent="0.25">
      <c r="C69">
        <v>40.299999999999997</v>
      </c>
      <c r="D69">
        <v>16.2</v>
      </c>
      <c r="F69">
        <f t="shared" si="0"/>
        <v>19.325999999999997</v>
      </c>
      <c r="G69">
        <f t="shared" si="1"/>
        <v>373.4942759999999</v>
      </c>
      <c r="I69">
        <f t="shared" si="2"/>
        <v>-3.9640000000000093</v>
      </c>
      <c r="J69">
        <f t="shared" si="3"/>
        <v>15.713296000000074</v>
      </c>
      <c r="M69">
        <f t="shared" si="4"/>
        <v>-76.608264000000162</v>
      </c>
      <c r="P69">
        <f t="shared" si="5"/>
        <v>14.446048940073569</v>
      </c>
      <c r="R69">
        <f t="shared" si="6"/>
        <v>1.7539510599264307</v>
      </c>
      <c r="S69">
        <f t="shared" si="7"/>
        <v>3.07634432061705</v>
      </c>
      <c r="U69">
        <f t="shared" si="8"/>
        <v>-5.71795105992644</v>
      </c>
      <c r="V69">
        <f t="shared" si="9"/>
        <v>32.694964323713897</v>
      </c>
    </row>
    <row r="70" spans="3:22" x14ac:dyDescent="0.25">
      <c r="C70">
        <v>40.799999999999997</v>
      </c>
      <c r="D70">
        <v>18.2</v>
      </c>
      <c r="F70">
        <f t="shared" si="0"/>
        <v>19.825999999999997</v>
      </c>
      <c r="G70">
        <f t="shared" si="1"/>
        <v>393.07027599999986</v>
      </c>
      <c r="I70">
        <f t="shared" si="2"/>
        <v>-1.9640000000000093</v>
      </c>
      <c r="J70">
        <f t="shared" si="3"/>
        <v>3.8572960000000367</v>
      </c>
      <c r="M70">
        <f t="shared" si="4"/>
        <v>-38.938264000000181</v>
      </c>
      <c r="P70">
        <f t="shared" si="5"/>
        <v>14.298114782463964</v>
      </c>
      <c r="R70">
        <f t="shared" si="6"/>
        <v>3.9018852175360355</v>
      </c>
      <c r="S70">
        <f t="shared" si="7"/>
        <v>15.224708250826234</v>
      </c>
      <c r="U70">
        <f t="shared" si="8"/>
        <v>-5.8658852175360447</v>
      </c>
      <c r="V70">
        <f t="shared" si="9"/>
        <v>34.408609385307891</v>
      </c>
    </row>
    <row r="71" spans="3:22" x14ac:dyDescent="0.25">
      <c r="C7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E17" sqref="E17"/>
    </sheetView>
  </sheetViews>
  <sheetFormatPr defaultRowHeight="15" x14ac:dyDescent="0.25"/>
  <cols>
    <col min="1" max="1" width="20.42578125" bestFit="1" customWidth="1"/>
    <col min="4" max="4" width="16.28515625" bestFit="1" customWidth="1"/>
    <col min="5" max="5" width="21.7109375" bestFit="1" customWidth="1"/>
    <col min="6" max="6" width="14.85546875" bestFit="1" customWidth="1"/>
    <col min="7" max="7" width="14" bestFit="1" customWidth="1"/>
  </cols>
  <sheetData>
    <row r="1" spans="1:9" x14ac:dyDescent="0.25">
      <c r="A1" t="s">
        <v>57</v>
      </c>
    </row>
    <row r="2" spans="1:9" ht="15.75" thickBot="1" x14ac:dyDescent="0.3"/>
    <row r="3" spans="1:9" x14ac:dyDescent="0.25">
      <c r="A3" s="17" t="s">
        <v>58</v>
      </c>
      <c r="B3" s="17"/>
    </row>
    <row r="4" spans="1:9" x14ac:dyDescent="0.25">
      <c r="A4" s="14" t="s">
        <v>59</v>
      </c>
      <c r="B4" s="14">
        <v>0.64163200175553592</v>
      </c>
    </row>
    <row r="5" spans="1:9" x14ac:dyDescent="0.25">
      <c r="A5" s="14" t="s">
        <v>60</v>
      </c>
      <c r="B5" s="14">
        <v>0.41169162567681605</v>
      </c>
    </row>
    <row r="6" spans="1:9" x14ac:dyDescent="0.25">
      <c r="A6" s="14" t="s">
        <v>61</v>
      </c>
      <c r="B6" s="14">
        <v>0.39943520121174969</v>
      </c>
    </row>
    <row r="7" spans="1:9" x14ac:dyDescent="0.25">
      <c r="A7" s="14" t="s">
        <v>62</v>
      </c>
      <c r="B7" s="14">
        <v>3.8737225985132939</v>
      </c>
    </row>
    <row r="8" spans="1:9" ht="15.75" thickBot="1" x14ac:dyDescent="0.3">
      <c r="A8" s="15" t="s">
        <v>63</v>
      </c>
      <c r="B8" s="15">
        <v>50</v>
      </c>
    </row>
    <row r="10" spans="1:9" ht="15.75" thickBot="1" x14ac:dyDescent="0.3">
      <c r="A10" t="s">
        <v>64</v>
      </c>
    </row>
    <row r="11" spans="1:9" x14ac:dyDescent="0.25">
      <c r="A11" s="16"/>
      <c r="B11" s="16" t="s">
        <v>69</v>
      </c>
      <c r="C11" s="16" t="s">
        <v>70</v>
      </c>
      <c r="D11" s="16" t="s">
        <v>71</v>
      </c>
      <c r="E11" s="16" t="s">
        <v>72</v>
      </c>
      <c r="F11" s="16" t="s">
        <v>73</v>
      </c>
    </row>
    <row r="12" spans="1:9" x14ac:dyDescent="0.25">
      <c r="A12" s="14" t="s">
        <v>65</v>
      </c>
      <c r="B12" s="14">
        <v>1</v>
      </c>
      <c r="C12" s="14">
        <v>504.0403150288364</v>
      </c>
      <c r="D12" s="14">
        <v>504.0403150288364</v>
      </c>
      <c r="E12" s="14">
        <v>33.589863573200589</v>
      </c>
      <c r="F12" s="14">
        <v>5.1360931839789306E-7</v>
      </c>
    </row>
    <row r="13" spans="1:9" x14ac:dyDescent="0.25">
      <c r="A13" s="14" t="s">
        <v>66</v>
      </c>
      <c r="B13" s="14">
        <v>48</v>
      </c>
      <c r="C13" s="14">
        <v>720.27488497116406</v>
      </c>
      <c r="D13" s="14">
        <v>15.005726770232584</v>
      </c>
      <c r="E13" s="14"/>
      <c r="F13" s="14"/>
    </row>
    <row r="14" spans="1:9" ht="15.75" thickBot="1" x14ac:dyDescent="0.3">
      <c r="A14" s="15" t="s">
        <v>67</v>
      </c>
      <c r="B14" s="15">
        <v>49</v>
      </c>
      <c r="C14" s="15">
        <v>1224.3152000000005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74</v>
      </c>
      <c r="C16" s="16" t="s">
        <v>62</v>
      </c>
      <c r="D16" s="16" t="s">
        <v>75</v>
      </c>
      <c r="E16" s="16" t="s">
        <v>76</v>
      </c>
      <c r="F16" s="16" t="s">
        <v>77</v>
      </c>
      <c r="G16" s="16" t="s">
        <v>78</v>
      </c>
      <c r="H16" s="16" t="s">
        <v>79</v>
      </c>
      <c r="I16" s="16" t="s">
        <v>80</v>
      </c>
    </row>
    <row r="17" spans="1:9" x14ac:dyDescent="0.25">
      <c r="A17" s="14" t="s">
        <v>68</v>
      </c>
      <c r="B17" s="14">
        <v>26.369542043407705</v>
      </c>
      <c r="C17" s="14">
        <v>1.2027278177903495</v>
      </c>
      <c r="D17" s="14">
        <v>21.924779366834471</v>
      </c>
      <c r="E17" s="14">
        <v>1.1795280254385148E-26</v>
      </c>
      <c r="F17" s="14">
        <v>23.951295688996886</v>
      </c>
      <c r="G17" s="14">
        <v>28.787788397818524</v>
      </c>
      <c r="H17" s="14">
        <v>23.951295688996886</v>
      </c>
      <c r="I17" s="14">
        <v>28.787788397818524</v>
      </c>
    </row>
    <row r="18" spans="1:9" ht="15.75" thickBot="1" x14ac:dyDescent="0.3">
      <c r="A18" s="15" t="s">
        <v>4</v>
      </c>
      <c r="B18" s="15">
        <v>-0.29586831521920925</v>
      </c>
      <c r="C18" s="15">
        <v>5.1049834530137089E-2</v>
      </c>
      <c r="D18" s="15">
        <v>-5.7956762826438633</v>
      </c>
      <c r="E18" s="15">
        <v>5.1360931839789306E-7</v>
      </c>
      <c r="F18" s="15">
        <v>-0.39851088689646857</v>
      </c>
      <c r="G18" s="15">
        <v>-0.19322574354194993</v>
      </c>
      <c r="H18" s="15">
        <v>-0.39851088689646857</v>
      </c>
      <c r="I18" s="15">
        <v>-0.19322574354194993</v>
      </c>
    </row>
    <row r="22" spans="1:9" x14ac:dyDescent="0.25">
      <c r="A22" t="s">
        <v>81</v>
      </c>
      <c r="F22" t="s">
        <v>86</v>
      </c>
    </row>
    <row r="23" spans="1:9" ht="15.75" thickBot="1" x14ac:dyDescent="0.3"/>
    <row r="24" spans="1:9" x14ac:dyDescent="0.25">
      <c r="A24" s="16" t="s">
        <v>82</v>
      </c>
      <c r="B24" s="16" t="s">
        <v>83</v>
      </c>
      <c r="C24" s="16" t="s">
        <v>84</v>
      </c>
      <c r="D24" s="16" t="s">
        <v>85</v>
      </c>
      <c r="F24" s="16" t="s">
        <v>87</v>
      </c>
      <c r="G24" s="16" t="s">
        <v>3</v>
      </c>
    </row>
    <row r="25" spans="1:9" x14ac:dyDescent="0.25">
      <c r="A25" s="14">
        <v>1</v>
      </c>
      <c r="B25" s="14">
        <v>25.334002940140472</v>
      </c>
      <c r="C25" s="14">
        <v>-3.0340029401404713</v>
      </c>
      <c r="D25" s="14">
        <v>-0.79134324849380677</v>
      </c>
      <c r="F25" s="14">
        <v>1</v>
      </c>
      <c r="G25" s="14">
        <v>10</v>
      </c>
    </row>
    <row r="26" spans="1:9" x14ac:dyDescent="0.25">
      <c r="A26" s="14">
        <v>2</v>
      </c>
      <c r="B26" s="14">
        <v>25.186068782530867</v>
      </c>
      <c r="C26" s="14">
        <v>-4.2860687825308688</v>
      </c>
      <c r="D26" s="14">
        <v>-1.1179130872822549</v>
      </c>
      <c r="F26" s="14">
        <v>3</v>
      </c>
      <c r="G26" s="14">
        <v>10</v>
      </c>
    </row>
    <row r="27" spans="1:9" x14ac:dyDescent="0.25">
      <c r="A27" s="14">
        <v>3</v>
      </c>
      <c r="B27" s="14">
        <v>24.831026804267818</v>
      </c>
      <c r="C27" s="14">
        <v>-3.9310268042678196</v>
      </c>
      <c r="D27" s="14">
        <v>-1.0253093298128109</v>
      </c>
      <c r="F27" s="14">
        <v>5</v>
      </c>
      <c r="G27" s="14">
        <v>10.8</v>
      </c>
    </row>
    <row r="28" spans="1:9" x14ac:dyDescent="0.25">
      <c r="A28" s="14">
        <v>4</v>
      </c>
      <c r="B28" s="14">
        <v>24.831026804267818</v>
      </c>
      <c r="C28" s="14">
        <v>3.3689731957321811</v>
      </c>
      <c r="D28" s="14">
        <v>0.8787118026575913</v>
      </c>
      <c r="F28" s="14">
        <v>7</v>
      </c>
      <c r="G28" s="14">
        <v>12.2</v>
      </c>
    </row>
    <row r="29" spans="1:9" x14ac:dyDescent="0.25">
      <c r="A29" s="14">
        <v>5</v>
      </c>
      <c r="B29" s="14">
        <v>24.180116510785556</v>
      </c>
      <c r="C29" s="14">
        <v>5.319883489214444</v>
      </c>
      <c r="D29" s="14">
        <v>1.3875576144855724</v>
      </c>
      <c r="F29" s="14">
        <v>9</v>
      </c>
      <c r="G29" s="14">
        <v>13.1</v>
      </c>
    </row>
    <row r="30" spans="1:9" x14ac:dyDescent="0.25">
      <c r="A30" s="14">
        <v>6</v>
      </c>
      <c r="B30" s="14">
        <v>23.588379880347137</v>
      </c>
      <c r="C30" s="14">
        <v>4.6116201196528621</v>
      </c>
      <c r="D30" s="14">
        <v>1.2028249538006484</v>
      </c>
      <c r="F30" s="14">
        <v>11</v>
      </c>
      <c r="G30" s="14">
        <v>14</v>
      </c>
    </row>
    <row r="31" spans="1:9" x14ac:dyDescent="0.25">
      <c r="A31" s="14">
        <v>7</v>
      </c>
      <c r="B31" s="14">
        <v>23.499619385781376</v>
      </c>
      <c r="C31" s="14">
        <v>0.40038061421862281</v>
      </c>
      <c r="D31" s="14">
        <v>0.10442919869914209</v>
      </c>
      <c r="F31" s="14">
        <v>13</v>
      </c>
      <c r="G31" s="14">
        <v>15.2</v>
      </c>
    </row>
    <row r="32" spans="1:9" x14ac:dyDescent="0.25">
      <c r="A32" s="14">
        <v>8</v>
      </c>
      <c r="B32" s="14">
        <v>23.470032554259454</v>
      </c>
      <c r="C32" s="14">
        <v>-1.3700325542594527</v>
      </c>
      <c r="D32" s="14">
        <v>-0.35733848431265758</v>
      </c>
      <c r="F32" s="14">
        <v>15</v>
      </c>
      <c r="G32" s="14">
        <v>15.2</v>
      </c>
    </row>
    <row r="33" spans="1:7" x14ac:dyDescent="0.25">
      <c r="A33" s="14">
        <v>9</v>
      </c>
      <c r="B33" s="14">
        <v>23.174164239040245</v>
      </c>
      <c r="C33" s="14">
        <v>1.9258357609597567</v>
      </c>
      <c r="D33" s="14">
        <v>0.50230575158008139</v>
      </c>
      <c r="F33" s="14">
        <v>17</v>
      </c>
      <c r="G33" s="14">
        <v>15.2</v>
      </c>
    </row>
    <row r="34" spans="1:7" x14ac:dyDescent="0.25">
      <c r="A34" s="14">
        <v>10</v>
      </c>
      <c r="B34" s="14">
        <v>23.085403744474483</v>
      </c>
      <c r="C34" s="14">
        <v>0.91459625552551671</v>
      </c>
      <c r="D34" s="14">
        <v>0.23854939701354566</v>
      </c>
      <c r="F34" s="14">
        <v>19</v>
      </c>
      <c r="G34" s="14">
        <v>15.5</v>
      </c>
    </row>
    <row r="35" spans="1:7" x14ac:dyDescent="0.25">
      <c r="A35" s="14">
        <v>11</v>
      </c>
      <c r="B35" s="14">
        <v>22.907882755342957</v>
      </c>
      <c r="C35" s="14">
        <v>-2.0078827553429583</v>
      </c>
      <c r="D35" s="14">
        <v>-0.52370564351998494</v>
      </c>
      <c r="F35" s="14">
        <v>21</v>
      </c>
      <c r="G35" s="14">
        <v>15.5</v>
      </c>
    </row>
    <row r="36" spans="1:7" x14ac:dyDescent="0.25">
      <c r="A36" s="14">
        <v>12</v>
      </c>
      <c r="B36" s="14">
        <v>22.671188103167591</v>
      </c>
      <c r="C36" s="14">
        <v>-1.7711881031675922</v>
      </c>
      <c r="D36" s="14">
        <v>-0.46196980520702219</v>
      </c>
      <c r="F36" s="14">
        <v>23</v>
      </c>
      <c r="G36" s="14">
        <v>15.5</v>
      </c>
    </row>
    <row r="37" spans="1:7" x14ac:dyDescent="0.25">
      <c r="A37" s="14">
        <v>13</v>
      </c>
      <c r="B37" s="14">
        <v>22.641601271645669</v>
      </c>
      <c r="C37" s="14">
        <v>3.5583987283543301</v>
      </c>
      <c r="D37" s="14">
        <v>0.92811868171814382</v>
      </c>
      <c r="F37" s="14">
        <v>25</v>
      </c>
      <c r="G37" s="14">
        <v>16.2</v>
      </c>
    </row>
    <row r="38" spans="1:7" x14ac:dyDescent="0.25">
      <c r="A38" s="14">
        <v>14</v>
      </c>
      <c r="B38" s="14">
        <v>22.464080282514143</v>
      </c>
      <c r="C38" s="14">
        <v>-6.9640802825141428</v>
      </c>
      <c r="D38" s="14">
        <v>-1.8164049350859417</v>
      </c>
      <c r="F38" s="14">
        <v>27</v>
      </c>
      <c r="G38" s="14">
        <v>16.2</v>
      </c>
    </row>
    <row r="39" spans="1:7" x14ac:dyDescent="0.25">
      <c r="A39" s="14">
        <v>15</v>
      </c>
      <c r="B39" s="14">
        <v>22.375319787948381</v>
      </c>
      <c r="C39" s="14">
        <v>6.0246802120516172</v>
      </c>
      <c r="D39" s="14">
        <v>1.5713860876880192</v>
      </c>
      <c r="F39" s="14">
        <v>29</v>
      </c>
      <c r="G39" s="14">
        <v>16.2</v>
      </c>
    </row>
    <row r="40" spans="1:7" x14ac:dyDescent="0.25">
      <c r="A40" s="14">
        <v>16</v>
      </c>
      <c r="B40" s="14">
        <v>22.316146124904538</v>
      </c>
      <c r="C40" s="14">
        <v>-1.4161461249045395</v>
      </c>
      <c r="D40" s="14">
        <v>-0.36936604773757703</v>
      </c>
      <c r="F40" s="14">
        <v>31</v>
      </c>
      <c r="G40" s="14">
        <v>17.899999999999999</v>
      </c>
    </row>
    <row r="41" spans="1:7" x14ac:dyDescent="0.25">
      <c r="A41" s="14">
        <v>17</v>
      </c>
      <c r="B41" s="14">
        <v>22.227385630338777</v>
      </c>
      <c r="C41" s="14">
        <v>-0.42738563033877597</v>
      </c>
      <c r="D41" s="14">
        <v>-0.11147277696975517</v>
      </c>
      <c r="F41" s="14">
        <v>33</v>
      </c>
      <c r="G41" s="14">
        <v>18.2</v>
      </c>
    </row>
    <row r="42" spans="1:7" x14ac:dyDescent="0.25">
      <c r="A42" s="14">
        <v>18</v>
      </c>
      <c r="B42" s="14">
        <v>22.227385630338777</v>
      </c>
      <c r="C42" s="14">
        <v>2.8726143696612247</v>
      </c>
      <c r="D42" s="14">
        <v>0.74924910483193352</v>
      </c>
      <c r="F42" s="14">
        <v>35</v>
      </c>
      <c r="G42" s="14">
        <v>18.2</v>
      </c>
    </row>
    <row r="43" spans="1:7" x14ac:dyDescent="0.25">
      <c r="A43" s="14">
        <v>19</v>
      </c>
      <c r="B43" s="14">
        <v>21.990690978163407</v>
      </c>
      <c r="C43" s="14">
        <v>-6.490690978163407</v>
      </c>
      <c r="D43" s="14">
        <v>-1.6929332584600152</v>
      </c>
      <c r="F43" s="14">
        <v>37</v>
      </c>
      <c r="G43" s="14">
        <v>18.8</v>
      </c>
    </row>
    <row r="44" spans="1:7" x14ac:dyDescent="0.25">
      <c r="A44" s="14">
        <v>20</v>
      </c>
      <c r="B44" s="14">
        <v>21.724409494466119</v>
      </c>
      <c r="C44" s="14">
        <v>-0.82440949446612066</v>
      </c>
      <c r="D44" s="14">
        <v>-0.21502645195516912</v>
      </c>
      <c r="F44" s="14">
        <v>39</v>
      </c>
      <c r="G44" s="14">
        <v>19.100000000000001</v>
      </c>
    </row>
    <row r="45" spans="1:7" x14ac:dyDescent="0.25">
      <c r="A45" s="14">
        <v>21</v>
      </c>
      <c r="B45" s="14">
        <v>21.221433358593465</v>
      </c>
      <c r="C45" s="14">
        <v>-0.32143335859346678</v>
      </c>
      <c r="D45" s="14">
        <v>-8.3837795540122925E-2</v>
      </c>
      <c r="F45" s="14">
        <v>41</v>
      </c>
      <c r="G45" s="14">
        <v>19.3</v>
      </c>
    </row>
    <row r="46" spans="1:7" x14ac:dyDescent="0.25">
      <c r="A46" s="14">
        <v>22</v>
      </c>
      <c r="B46" s="14">
        <v>21.191846527071544</v>
      </c>
      <c r="C46" s="14">
        <v>3.9081534729284577</v>
      </c>
      <c r="D46" s="14">
        <v>1.0193433974511474</v>
      </c>
      <c r="F46" s="14">
        <v>43</v>
      </c>
      <c r="G46" s="14">
        <v>20.9</v>
      </c>
    </row>
    <row r="47" spans="1:7" x14ac:dyDescent="0.25">
      <c r="A47" s="14">
        <v>23</v>
      </c>
      <c r="B47" s="14">
        <v>21.1326728640277</v>
      </c>
      <c r="C47" s="14">
        <v>-2.032672864027699</v>
      </c>
      <c r="D47" s="14">
        <v>-0.53017151897368142</v>
      </c>
      <c r="F47" s="14">
        <v>45</v>
      </c>
      <c r="G47" s="14">
        <v>20.9</v>
      </c>
    </row>
    <row r="48" spans="1:7" x14ac:dyDescent="0.25">
      <c r="A48" s="14">
        <v>24</v>
      </c>
      <c r="B48" s="14">
        <v>20.984738706418096</v>
      </c>
      <c r="C48" s="14">
        <v>-8.7847387064180964</v>
      </c>
      <c r="D48" s="14">
        <v>-2.2912778274316103</v>
      </c>
      <c r="F48" s="14">
        <v>47</v>
      </c>
      <c r="G48" s="14">
        <v>20.9</v>
      </c>
    </row>
    <row r="49" spans="1:7" x14ac:dyDescent="0.25">
      <c r="A49" s="14">
        <v>25</v>
      </c>
      <c r="B49" s="14">
        <v>20.955151874896174</v>
      </c>
      <c r="C49" s="14">
        <v>1.2448481251038253</v>
      </c>
      <c r="D49" s="14">
        <v>0.3246872790292934</v>
      </c>
      <c r="F49" s="14">
        <v>49</v>
      </c>
      <c r="G49" s="14">
        <v>20.9</v>
      </c>
    </row>
    <row r="50" spans="1:7" x14ac:dyDescent="0.25">
      <c r="A50" s="14">
        <v>26</v>
      </c>
      <c r="B50" s="14">
        <v>20.777630885764651</v>
      </c>
      <c r="C50" s="14">
        <v>0.3223691142353502</v>
      </c>
      <c r="D50" s="14">
        <v>8.4081863830119424E-2</v>
      </c>
      <c r="F50" s="14">
        <v>51</v>
      </c>
      <c r="G50" s="14">
        <v>20.9</v>
      </c>
    </row>
    <row r="51" spans="1:7" x14ac:dyDescent="0.25">
      <c r="A51" s="14">
        <v>27</v>
      </c>
      <c r="B51" s="14">
        <v>20.718457222720808</v>
      </c>
      <c r="C51" s="14">
        <v>-2.8184572227208093</v>
      </c>
      <c r="D51" s="14">
        <v>-0.73512357712661081</v>
      </c>
      <c r="F51" s="14">
        <v>53</v>
      </c>
      <c r="G51" s="14">
        <v>20.9</v>
      </c>
    </row>
    <row r="52" spans="1:7" x14ac:dyDescent="0.25">
      <c r="A52" s="14">
        <v>28</v>
      </c>
      <c r="B52" s="14">
        <v>20.718457222720808</v>
      </c>
      <c r="C52" s="14">
        <v>7.4815427772791914</v>
      </c>
      <c r="D52" s="14">
        <v>1.9513719933453262</v>
      </c>
      <c r="F52" s="14">
        <v>55</v>
      </c>
      <c r="G52" s="14">
        <v>20.9</v>
      </c>
    </row>
    <row r="53" spans="1:7" x14ac:dyDescent="0.25">
      <c r="A53" s="14">
        <v>29</v>
      </c>
      <c r="B53" s="14">
        <v>20.540936233589285</v>
      </c>
      <c r="C53" s="14">
        <v>1.6590637664107142</v>
      </c>
      <c r="D53" s="14">
        <v>0.43272499607697784</v>
      </c>
      <c r="F53" s="14">
        <v>57</v>
      </c>
      <c r="G53" s="14">
        <v>21.1</v>
      </c>
    </row>
    <row r="54" spans="1:7" x14ac:dyDescent="0.25">
      <c r="A54" s="14">
        <v>30</v>
      </c>
      <c r="B54" s="14">
        <v>20.45217573902352</v>
      </c>
      <c r="C54" s="14">
        <v>0.64782426097648127</v>
      </c>
      <c r="D54" s="14">
        <v>0.16896864151044397</v>
      </c>
      <c r="F54" s="14">
        <v>59</v>
      </c>
      <c r="G54" s="14">
        <v>21.1</v>
      </c>
    </row>
    <row r="55" spans="1:7" x14ac:dyDescent="0.25">
      <c r="A55" s="14">
        <v>31</v>
      </c>
      <c r="B55" s="14">
        <v>19.682918119453575</v>
      </c>
      <c r="C55" s="14">
        <v>6.6170818805464258</v>
      </c>
      <c r="D55" s="14">
        <v>1.7258991418969016</v>
      </c>
      <c r="F55" s="14">
        <v>61</v>
      </c>
      <c r="G55" s="14">
        <v>21.2</v>
      </c>
    </row>
    <row r="56" spans="1:7" x14ac:dyDescent="0.25">
      <c r="A56" s="14">
        <v>32</v>
      </c>
      <c r="B56" s="14">
        <v>19.623744456409732</v>
      </c>
      <c r="C56" s="14">
        <v>-0.82374445640973093</v>
      </c>
      <c r="D56" s="14">
        <v>-0.21485299352869472</v>
      </c>
      <c r="F56" s="14">
        <v>63</v>
      </c>
      <c r="G56" s="14">
        <v>21.8</v>
      </c>
    </row>
    <row r="57" spans="1:7" x14ac:dyDescent="0.25">
      <c r="A57" s="14">
        <v>33</v>
      </c>
      <c r="B57" s="14">
        <v>18.17398971183561</v>
      </c>
      <c r="C57" s="14">
        <v>2.601028816438955E-2</v>
      </c>
      <c r="D57" s="14">
        <v>6.7841285378962305E-3</v>
      </c>
      <c r="F57" s="14">
        <v>65</v>
      </c>
      <c r="G57" s="14">
        <v>22.1</v>
      </c>
    </row>
    <row r="58" spans="1:7" x14ac:dyDescent="0.25">
      <c r="A58" s="14">
        <v>34</v>
      </c>
      <c r="B58" s="14">
        <v>17.996468722704083</v>
      </c>
      <c r="C58" s="14">
        <v>-1.7964687227040841</v>
      </c>
      <c r="D58" s="14">
        <v>-0.46856361806173791</v>
      </c>
      <c r="F58" s="14">
        <v>67</v>
      </c>
      <c r="G58" s="14">
        <v>22.2</v>
      </c>
    </row>
    <row r="59" spans="1:7" x14ac:dyDescent="0.25">
      <c r="A59" s="14">
        <v>35</v>
      </c>
      <c r="B59" s="14">
        <v>17.996468722704083</v>
      </c>
      <c r="C59" s="14">
        <v>1.3035312772959173</v>
      </c>
      <c r="D59" s="14">
        <v>0.33999330120651533</v>
      </c>
      <c r="F59" s="14">
        <v>69</v>
      </c>
      <c r="G59" s="14">
        <v>22.2</v>
      </c>
    </row>
    <row r="60" spans="1:7" x14ac:dyDescent="0.25">
      <c r="A60" s="14">
        <v>36</v>
      </c>
      <c r="B60" s="14">
        <v>17.907708228138318</v>
      </c>
      <c r="C60" s="14">
        <v>-2.7077082281383191</v>
      </c>
      <c r="D60" s="14">
        <v>-0.70623749136155445</v>
      </c>
      <c r="F60" s="14">
        <v>71</v>
      </c>
      <c r="G60" s="14">
        <v>22.3</v>
      </c>
    </row>
    <row r="61" spans="1:7" x14ac:dyDescent="0.25">
      <c r="A61" s="14">
        <v>37</v>
      </c>
      <c r="B61" s="14">
        <v>17.730187239006796</v>
      </c>
      <c r="C61" s="14">
        <v>-4.630187239006796</v>
      </c>
      <c r="D61" s="14">
        <v>-1.2076677192279073</v>
      </c>
      <c r="F61" s="14">
        <v>73</v>
      </c>
      <c r="G61" s="14">
        <v>23.3</v>
      </c>
    </row>
    <row r="62" spans="1:7" x14ac:dyDescent="0.25">
      <c r="A62" s="14">
        <v>38</v>
      </c>
      <c r="B62" s="14">
        <v>17.552666249875269</v>
      </c>
      <c r="C62" s="14">
        <v>5.7473337501247315</v>
      </c>
      <c r="D62" s="14">
        <v>1.4990472487120345</v>
      </c>
      <c r="F62" s="14">
        <v>75</v>
      </c>
      <c r="G62" s="14">
        <v>23.9</v>
      </c>
    </row>
    <row r="63" spans="1:7" x14ac:dyDescent="0.25">
      <c r="A63" s="14">
        <v>39</v>
      </c>
      <c r="B63" s="14">
        <v>17.25679793465606</v>
      </c>
      <c r="C63" s="14">
        <v>-2.0567979346560605</v>
      </c>
      <c r="D63" s="14">
        <v>-0.53646393600090625</v>
      </c>
      <c r="F63" s="14">
        <v>77</v>
      </c>
      <c r="G63" s="14">
        <v>24</v>
      </c>
    </row>
    <row r="64" spans="1:7" x14ac:dyDescent="0.25">
      <c r="A64" s="14">
        <v>40</v>
      </c>
      <c r="B64" s="14">
        <v>16.812995461827249</v>
      </c>
      <c r="C64" s="14">
        <v>4.38700453817275</v>
      </c>
      <c r="D64" s="14">
        <v>1.1442396368389687</v>
      </c>
      <c r="F64" s="14">
        <v>79</v>
      </c>
      <c r="G64" s="14">
        <v>24.1</v>
      </c>
    </row>
    <row r="65" spans="1:7" x14ac:dyDescent="0.25">
      <c r="A65" s="14">
        <v>41</v>
      </c>
      <c r="B65" s="14">
        <v>16.753821798783406</v>
      </c>
      <c r="C65" s="14">
        <v>-2.7538217987834059</v>
      </c>
      <c r="D65" s="14">
        <v>-0.71826505478647396</v>
      </c>
      <c r="F65" s="14">
        <v>81</v>
      </c>
      <c r="G65" s="14">
        <v>25.1</v>
      </c>
    </row>
    <row r="66" spans="1:7" x14ac:dyDescent="0.25">
      <c r="A66" s="14">
        <v>42</v>
      </c>
      <c r="B66" s="14">
        <v>16.635474472695719</v>
      </c>
      <c r="C66" s="14">
        <v>7.4645255273042821</v>
      </c>
      <c r="D66" s="14">
        <v>1.9469334723085099</v>
      </c>
      <c r="F66" s="14">
        <v>83</v>
      </c>
      <c r="G66" s="14">
        <v>25.1</v>
      </c>
    </row>
    <row r="67" spans="1:7" x14ac:dyDescent="0.25">
      <c r="A67" s="14">
        <v>43</v>
      </c>
      <c r="B67" s="14">
        <v>16.162085168344987</v>
      </c>
      <c r="C67" s="14">
        <v>-0.96208516834498781</v>
      </c>
      <c r="D67" s="14">
        <v>-0.25093568380345216</v>
      </c>
      <c r="F67" s="14">
        <v>85</v>
      </c>
      <c r="G67" s="14">
        <v>25.1</v>
      </c>
    </row>
    <row r="68" spans="1:7" x14ac:dyDescent="0.25">
      <c r="A68" s="14">
        <v>44</v>
      </c>
      <c r="B68" s="14">
        <v>16.162085168344987</v>
      </c>
      <c r="C68" s="14">
        <v>3.7914831655012193E-2</v>
      </c>
      <c r="D68" s="14">
        <v>9.8891288637261588E-3</v>
      </c>
      <c r="F68" s="14">
        <v>87</v>
      </c>
      <c r="G68" s="14">
        <v>26.2</v>
      </c>
    </row>
    <row r="69" spans="1:7" x14ac:dyDescent="0.25">
      <c r="A69" s="14">
        <v>45</v>
      </c>
      <c r="B69" s="14">
        <v>15.65910903247233</v>
      </c>
      <c r="C69" s="14">
        <v>-5.6591090324723297</v>
      </c>
      <c r="D69" s="14">
        <v>-1.4760360532577324</v>
      </c>
      <c r="F69" s="14">
        <v>89</v>
      </c>
      <c r="G69" s="14">
        <v>26.3</v>
      </c>
    </row>
    <row r="70" spans="1:7" x14ac:dyDescent="0.25">
      <c r="A70" s="14">
        <v>46</v>
      </c>
      <c r="B70" s="14">
        <v>14.68274359224894</v>
      </c>
      <c r="C70" s="14">
        <v>-3.8827435922489393</v>
      </c>
      <c r="D70" s="14">
        <v>-1.0127158700830166</v>
      </c>
      <c r="F70" s="14">
        <v>91</v>
      </c>
      <c r="G70" s="14">
        <v>28.2</v>
      </c>
    </row>
    <row r="71" spans="1:7" x14ac:dyDescent="0.25">
      <c r="A71" s="14">
        <v>47</v>
      </c>
      <c r="B71" s="14">
        <v>14.623569929205097</v>
      </c>
      <c r="C71" s="14">
        <v>-4.6235699292050967</v>
      </c>
      <c r="D71" s="14">
        <v>-1.2059417606385183</v>
      </c>
      <c r="F71" s="14">
        <v>93</v>
      </c>
      <c r="G71" s="14">
        <v>28.2</v>
      </c>
    </row>
    <row r="72" spans="1:7" x14ac:dyDescent="0.25">
      <c r="A72" s="14">
        <v>48</v>
      </c>
      <c r="B72" s="14">
        <v>14.623569929205097</v>
      </c>
      <c r="C72" s="14">
        <v>0.87643007079490332</v>
      </c>
      <c r="D72" s="14">
        <v>0.22859470903096252</v>
      </c>
      <c r="F72" s="14">
        <v>95</v>
      </c>
      <c r="G72" s="14">
        <v>28.2</v>
      </c>
    </row>
    <row r="73" spans="1:7" x14ac:dyDescent="0.25">
      <c r="A73" s="14">
        <v>49</v>
      </c>
      <c r="B73" s="14">
        <v>14.446048940073572</v>
      </c>
      <c r="C73" s="14">
        <v>1.7539510599264272</v>
      </c>
      <c r="D73" s="14">
        <v>0.45747395663270929</v>
      </c>
      <c r="F73" s="14">
        <v>97</v>
      </c>
      <c r="G73" s="14">
        <v>28.4</v>
      </c>
    </row>
    <row r="74" spans="1:7" ht="15.75" thickBot="1" x14ac:dyDescent="0.3">
      <c r="A74" s="15">
        <v>50</v>
      </c>
      <c r="B74" s="15">
        <v>14.298114782463967</v>
      </c>
      <c r="C74" s="15">
        <v>3.9018852175360319</v>
      </c>
      <c r="D74" s="15">
        <v>1.017708480912668</v>
      </c>
      <c r="F74" s="15">
        <v>99</v>
      </c>
      <c r="G74" s="15">
        <v>29.5</v>
      </c>
    </row>
  </sheetData>
  <sortState ref="G25:G74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EXCEL REG COMPUTER OUTPUT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2015-12-20T22:08:47Z</dcterms:created>
  <dcterms:modified xsi:type="dcterms:W3CDTF">2015-12-27T21:52:14Z</dcterms:modified>
</cp:coreProperties>
</file>