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8496DCE8-84C5-4F02-9186-BAD87131E383}" xr6:coauthVersionLast="47" xr6:coauthVersionMax="47" xr10:uidLastSave="{00000000-0000-0000-0000-000000000000}"/>
  <bookViews>
    <workbookView xWindow="7500" yWindow="456" windowWidth="14340" windowHeight="11844" xr2:uid="{00000000-000D-0000-FFFF-FFFF00000000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F25" i="1"/>
  <c r="F24" i="1"/>
  <c r="F23" i="1"/>
  <c r="F22" i="1"/>
  <c r="B33" i="1"/>
  <c r="J25" i="1"/>
  <c r="F36" i="1" l="1"/>
  <c r="F37" i="1"/>
  <c r="F39" i="1"/>
  <c r="B23" i="1"/>
  <c r="B24" i="1"/>
  <c r="B25" i="1"/>
  <c r="F38" i="1"/>
  <c r="B29" i="1"/>
  <c r="B22" i="1"/>
  <c r="B12" i="1"/>
  <c r="B17" i="1" s="1"/>
  <c r="J23" i="1" s="1"/>
  <c r="B10" i="1"/>
  <c r="E37" i="1" l="1"/>
  <c r="E36" i="1"/>
  <c r="K23" i="1"/>
  <c r="K25" i="1"/>
  <c r="J24" i="1"/>
  <c r="K24" i="1" s="1"/>
  <c r="G25" i="1"/>
  <c r="G23" i="1"/>
  <c r="G24" i="1"/>
  <c r="J22" i="1"/>
  <c r="K22" i="1" s="1"/>
  <c r="E38" i="1"/>
  <c r="G22" i="1" l="1"/>
</calcChain>
</file>

<file path=xl/sharedStrings.xml><?xml version="1.0" encoding="utf-8"?>
<sst xmlns="http://schemas.openxmlformats.org/spreadsheetml/2006/main" count="56" uniqueCount="45">
  <si>
    <t>Vessel Data</t>
  </si>
  <si>
    <t>Length</t>
  </si>
  <si>
    <t>Length WTL</t>
  </si>
  <si>
    <t>Breath WTL</t>
  </si>
  <si>
    <t>Draft</t>
  </si>
  <si>
    <t>Cb</t>
  </si>
  <si>
    <t>Speed</t>
  </si>
  <si>
    <t>Units</t>
  </si>
  <si>
    <t>[m]</t>
  </si>
  <si>
    <t>-</t>
  </si>
  <si>
    <t>Knots</t>
  </si>
  <si>
    <t>[m/s]</t>
  </si>
  <si>
    <t>Wave Length</t>
  </si>
  <si>
    <t>Displacement</t>
  </si>
  <si>
    <t>[tonnes]</t>
  </si>
  <si>
    <t>Nav. coeff</t>
  </si>
  <si>
    <t>Xi</t>
  </si>
  <si>
    <t>Cw</t>
  </si>
  <si>
    <t>Area</t>
  </si>
  <si>
    <t>Bottom</t>
  </si>
  <si>
    <t>Side Shell</t>
  </si>
  <si>
    <t>Wave Loads</t>
  </si>
  <si>
    <t>φ1</t>
  </si>
  <si>
    <t>φ2</t>
  </si>
  <si>
    <t>φ3</t>
  </si>
  <si>
    <t>Pdmin [kN/m2]</t>
  </si>
  <si>
    <t>Z [m]</t>
  </si>
  <si>
    <t>H2 [m]</t>
  </si>
  <si>
    <t>Ps [kN/m2]</t>
  </si>
  <si>
    <t>Check</t>
  </si>
  <si>
    <t>K1</t>
  </si>
  <si>
    <t>K2</t>
  </si>
  <si>
    <t>K3</t>
  </si>
  <si>
    <t>Sr</t>
  </si>
  <si>
    <t>[m2]</t>
  </si>
  <si>
    <t>Psl [kN/m2]</t>
  </si>
  <si>
    <t>Accelarations</t>
  </si>
  <si>
    <t>foc</t>
  </si>
  <si>
    <t>Soc</t>
  </si>
  <si>
    <t>acg</t>
  </si>
  <si>
    <t>[g]</t>
  </si>
  <si>
    <t>Bottom Slamming</t>
  </si>
  <si>
    <t>Side Impact</t>
  </si>
  <si>
    <t>Psmin</t>
  </si>
  <si>
    <t>Dynamic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</si>
</sst>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6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9"/>
  <sheetViews>
    <sheetView tabSelected="1" workbookViewId="0">
      <selection activeCell="E42" sqref="E42"/>
    </sheetView>
  </sheetViews>
  <sheetFormatPr defaultRowHeight="14.4" x14ac:dyDescent="0.3"/>
  <cols>
    <col min="1" max="1" width="7.44140625" customWidth="1"/>
    <col min="2" max="2" width="6.6640625" customWidth="1"/>
    <col min="3" max="3" width="7.21875" customWidth="1"/>
    <col min="4" max="4" width="6.5546875" customWidth="1"/>
    <col min="5" max="5" width="19.44140625" customWidth="1"/>
    <col min="6" max="6" width="12.77734375" customWidth="1"/>
    <col min="8" max="8" width="6.21875" customWidth="1"/>
    <col min="9" max="9" width="7.5546875" customWidth="1"/>
    <col min="10" max="10" width="12.6640625" customWidth="1"/>
    <col min="12" max="12" width="19.6640625" customWidth="1"/>
    <col min="13" max="13" width="13.88671875" customWidth="1"/>
    <col min="14" max="14" width="20" customWidth="1"/>
    <col min="15" max="15" width="18.5546875" customWidth="1"/>
    <col min="16" max="16" width="21.88671875" customWidth="1"/>
    <col min="17" max="17" width="17.5546875" customWidth="1"/>
    <col min="18" max="18" width="18.88671875" customWidth="1"/>
    <col min="19" max="19" width="14" customWidth="1"/>
    <col min="20" max="20" width="9.5546875" customWidth="1"/>
    <col min="21" max="21" width="16.77734375" customWidth="1"/>
  </cols>
  <sheetData>
    <row r="2" spans="1:11" x14ac:dyDescent="0.3">
      <c r="A2" s="1" t="s">
        <v>0</v>
      </c>
      <c r="B2" s="1"/>
      <c r="C2" s="2" t="s">
        <v>7</v>
      </c>
      <c r="D2" s="3"/>
      <c r="E2" s="3"/>
      <c r="F2" s="3"/>
      <c r="G2" s="3"/>
      <c r="H2" s="3"/>
      <c r="I2" s="3"/>
      <c r="J2" s="3"/>
      <c r="K2" s="3"/>
    </row>
    <row r="3" spans="1:11" x14ac:dyDescent="0.3">
      <c r="A3" s="1" t="s">
        <v>1</v>
      </c>
      <c r="B3" s="1">
        <v>26</v>
      </c>
      <c r="C3" s="2" t="s">
        <v>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1" t="s">
        <v>2</v>
      </c>
      <c r="B4" s="1">
        <v>24</v>
      </c>
      <c r="C4" s="2" t="s">
        <v>8</v>
      </c>
      <c r="D4" s="3"/>
      <c r="E4" s="3"/>
      <c r="F4" s="3"/>
      <c r="G4" s="3"/>
      <c r="H4" s="3"/>
      <c r="I4" s="3"/>
      <c r="J4" s="3"/>
      <c r="K4" s="3"/>
    </row>
    <row r="5" spans="1:11" x14ac:dyDescent="0.3">
      <c r="A5" s="1" t="s">
        <v>3</v>
      </c>
      <c r="B5" s="1">
        <v>6</v>
      </c>
      <c r="C5" s="2" t="s">
        <v>8</v>
      </c>
      <c r="D5" s="3"/>
      <c r="E5" s="3"/>
      <c r="F5" s="3"/>
      <c r="G5" s="3"/>
      <c r="H5" s="3"/>
      <c r="I5" s="3"/>
      <c r="J5" s="3"/>
      <c r="K5" s="3"/>
    </row>
    <row r="6" spans="1:11" x14ac:dyDescent="0.3">
      <c r="A6" s="1" t="s">
        <v>4</v>
      </c>
      <c r="B6" s="1">
        <v>2</v>
      </c>
      <c r="C6" s="2" t="s">
        <v>8</v>
      </c>
      <c r="D6" s="3"/>
      <c r="E6" s="3"/>
      <c r="F6" s="3"/>
      <c r="G6" s="3"/>
      <c r="H6" s="3"/>
      <c r="I6" s="3"/>
      <c r="J6" s="3"/>
      <c r="K6" s="3"/>
    </row>
    <row r="7" spans="1:11" x14ac:dyDescent="0.3">
      <c r="A7" s="1" t="s">
        <v>15</v>
      </c>
      <c r="B7" s="1">
        <v>1</v>
      </c>
      <c r="C7" s="2" t="s">
        <v>9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 s="1" t="s">
        <v>5</v>
      </c>
      <c r="B8" s="1">
        <v>0.5</v>
      </c>
      <c r="C8" s="2" t="s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3">
      <c r="A9" s="1" t="s">
        <v>6</v>
      </c>
      <c r="B9" s="1">
        <v>20</v>
      </c>
      <c r="C9" s="2" t="s">
        <v>10</v>
      </c>
      <c r="D9" s="3"/>
      <c r="E9" s="3"/>
      <c r="F9" s="3"/>
      <c r="G9" s="3"/>
      <c r="H9" s="3"/>
      <c r="I9" s="3"/>
      <c r="J9" s="3"/>
      <c r="K9" s="3"/>
    </row>
    <row r="10" spans="1:11" x14ac:dyDescent="0.3">
      <c r="A10" s="1"/>
      <c r="B10" s="1">
        <f>B9*0.514</f>
        <v>10.280000000000001</v>
      </c>
      <c r="C10" s="2" t="s">
        <v>11</v>
      </c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" t="s">
        <v>12</v>
      </c>
      <c r="B12" s="1">
        <f>0.5*(B4+B3)</f>
        <v>25</v>
      </c>
      <c r="C12" s="4" t="s">
        <v>8</v>
      </c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1" t="s">
        <v>13</v>
      </c>
      <c r="B13" s="1">
        <v>147.6</v>
      </c>
      <c r="C13" s="4" t="s">
        <v>14</v>
      </c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5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1" t="s">
        <v>17</v>
      </c>
      <c r="B17" s="6">
        <f>(10*LOG(B12))-10</f>
        <v>3.9794000867203767</v>
      </c>
      <c r="C17" s="1" t="s">
        <v>8</v>
      </c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1" t="s">
        <v>22</v>
      </c>
      <c r="B18" s="2">
        <v>1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1" t="s">
        <v>23</v>
      </c>
      <c r="B19" s="2">
        <v>0.42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1" t="s">
        <v>24</v>
      </c>
      <c r="B20" s="2">
        <v>1</v>
      </c>
      <c r="C20" s="3"/>
      <c r="D20" s="7" t="s">
        <v>19</v>
      </c>
      <c r="E20" s="7"/>
      <c r="F20" s="7"/>
      <c r="G20" s="7"/>
      <c r="H20" s="7" t="s">
        <v>20</v>
      </c>
      <c r="I20" s="7"/>
      <c r="J20" s="7"/>
      <c r="K20" s="7"/>
    </row>
    <row r="21" spans="1:11" x14ac:dyDescent="0.3">
      <c r="A21" s="8" t="s">
        <v>18</v>
      </c>
      <c r="B21" s="8" t="s">
        <v>25</v>
      </c>
      <c r="C21" s="8" t="s">
        <v>16</v>
      </c>
      <c r="D21" s="8" t="s">
        <v>26</v>
      </c>
      <c r="E21" s="8" t="s">
        <v>27</v>
      </c>
      <c r="F21" s="8" t="s">
        <v>28</v>
      </c>
      <c r="G21" s="8" t="s">
        <v>29</v>
      </c>
      <c r="H21" s="8" t="s">
        <v>26</v>
      </c>
      <c r="I21" s="8" t="s">
        <v>27</v>
      </c>
      <c r="J21" s="8" t="s">
        <v>28</v>
      </c>
      <c r="K21" s="8" t="s">
        <v>29</v>
      </c>
    </row>
    <row r="22" spans="1:11" x14ac:dyDescent="0.3">
      <c r="A22" s="9">
        <v>3</v>
      </c>
      <c r="B22" s="9">
        <f>17.6*B7*B18*B19*B20</f>
        <v>7.3920000000000003</v>
      </c>
      <c r="C22" s="9">
        <v>2.2000000000000002</v>
      </c>
      <c r="D22" s="9">
        <v>1.5</v>
      </c>
      <c r="E22" s="9">
        <v>0</v>
      </c>
      <c r="F22" s="9">
        <f>9.807*$B$7*($B$6+(($B$17/C22)+E22)-D22)+10</f>
        <v>32.64258029566669</v>
      </c>
      <c r="G22" s="9" t="str">
        <f>IF(F22&gt;=B22,"Valid","Not valid")</f>
        <v>Valid</v>
      </c>
      <c r="H22" s="9">
        <v>3</v>
      </c>
      <c r="I22" s="9">
        <v>0</v>
      </c>
      <c r="J22" s="9">
        <f>9.807*$B$7*($B$6+(($B$17/C22)+I22)-H22)</f>
        <v>7.9320802956666938</v>
      </c>
      <c r="K22" s="9" t="str">
        <f>IF(J22&gt;=B22,"Valid","Not valid")</f>
        <v>Valid</v>
      </c>
    </row>
    <row r="23" spans="1:11" x14ac:dyDescent="0.3">
      <c r="A23" s="1">
        <v>1</v>
      </c>
      <c r="B23" s="1">
        <f>19.6*B7*B18*B19*B20</f>
        <v>8.2320000000000011</v>
      </c>
      <c r="C23" s="1">
        <v>1.7</v>
      </c>
      <c r="D23" s="1">
        <v>1.5</v>
      </c>
      <c r="E23" s="1">
        <v>0</v>
      </c>
      <c r="F23" s="1">
        <f>9.807*$B$7*($B$6+(($B$17/C23)+E23)-D23)+10</f>
        <v>37.859956853215728</v>
      </c>
      <c r="G23" s="1" t="str">
        <f>IF(F23&gt;=B23,"Valid","Not valid")</f>
        <v>Valid</v>
      </c>
      <c r="H23" s="1">
        <v>3</v>
      </c>
      <c r="I23" s="1">
        <v>0</v>
      </c>
      <c r="J23" s="1">
        <f>9.807*$B$7*($B$6+(($B$17/C23)+I23)-H23)</f>
        <v>13.149456853215728</v>
      </c>
      <c r="K23" s="1" t="str">
        <f>IF(J23&gt;=B23,"Valid","Not valid")</f>
        <v>Valid</v>
      </c>
    </row>
    <row r="24" spans="1:11" x14ac:dyDescent="0.3">
      <c r="A24" s="1">
        <v>2</v>
      </c>
      <c r="B24" s="1">
        <f>19.6*B7*B18*B19*B20</f>
        <v>8.2320000000000011</v>
      </c>
      <c r="C24" s="1">
        <v>1.9</v>
      </c>
      <c r="D24" s="1">
        <v>1.5</v>
      </c>
      <c r="E24" s="1">
        <v>0</v>
      </c>
      <c r="F24" s="1">
        <f>9.807*$B$7*($B$6+(($B$17/C24)+E24)-D24)+10</f>
        <v>35.443487710771961</v>
      </c>
      <c r="G24" s="1" t="str">
        <f>IF(F24&gt;=B24,"Valid","Not valid")</f>
        <v>Valid</v>
      </c>
      <c r="H24" s="1">
        <v>3</v>
      </c>
      <c r="I24" s="1">
        <v>0</v>
      </c>
      <c r="J24" s="1">
        <f>9.807*$B$7*($B$6+(($B$17/C24)+I24)-H24)</f>
        <v>10.732987710771962</v>
      </c>
      <c r="K24" s="1" t="str">
        <f>IF(J24&gt;=B24,"Valid","Not valid")</f>
        <v>Valid</v>
      </c>
    </row>
    <row r="25" spans="1:11" x14ac:dyDescent="0.3">
      <c r="A25" s="1">
        <v>4</v>
      </c>
      <c r="B25" s="1">
        <f>17.6*B7*B18*B19*B20</f>
        <v>7.3920000000000003</v>
      </c>
      <c r="C25" s="1">
        <v>2.8</v>
      </c>
      <c r="D25" s="1">
        <v>1.5</v>
      </c>
      <c r="E25" s="1">
        <v>0</v>
      </c>
      <c r="F25" s="1">
        <f>9.807*$B$7*($B$6+(($B$17/C25)+E25)-D25)+10</f>
        <v>28.841348803738121</v>
      </c>
      <c r="G25" s="1" t="str">
        <f>IF(F25&gt;=B25,"Valid","Not valid")</f>
        <v>Valid</v>
      </c>
      <c r="H25" s="1">
        <v>3</v>
      </c>
      <c r="I25" s="1">
        <v>0</v>
      </c>
      <c r="J25" s="1">
        <f>9.807*$B$7*($B$6+(($B$17/C25)+I25)-H25)*2</f>
        <v>8.2616976074762434</v>
      </c>
      <c r="K25" s="1" t="str">
        <f>IF(J25&gt;=B25,"Valid","Not valid")</f>
        <v>Valid</v>
      </c>
    </row>
    <row r="26" spans="1:1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 s="5" t="s">
        <v>44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 s="1" t="s">
        <v>33</v>
      </c>
      <c r="B29" s="1">
        <f>0.7*(B13/B6)</f>
        <v>51.66</v>
      </c>
      <c r="C29" s="1" t="s">
        <v>34</v>
      </c>
      <c r="D29" s="3"/>
      <c r="E29" s="3"/>
      <c r="F29" s="3"/>
      <c r="G29" s="3"/>
      <c r="H29" s="3"/>
      <c r="I29" s="3"/>
      <c r="J29" s="3"/>
      <c r="K29" s="3"/>
    </row>
    <row r="30" spans="1:11" x14ac:dyDescent="0.3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">
      <c r="A31" s="1" t="s">
        <v>37</v>
      </c>
      <c r="B31" s="1">
        <v>0.66600000000000004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">
      <c r="A32" s="1" t="s">
        <v>38</v>
      </c>
      <c r="B32" s="1">
        <v>0.3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">
      <c r="A33" s="1" t="s">
        <v>39</v>
      </c>
      <c r="B33" s="1">
        <f>B31*B32*(B9/SQRT(B4))-0.2</f>
        <v>0.61568008434679844</v>
      </c>
      <c r="C33" s="1" t="s">
        <v>40</v>
      </c>
      <c r="D33" s="3"/>
      <c r="E33" s="3"/>
      <c r="F33" s="3"/>
      <c r="G33" s="3"/>
      <c r="H33" s="3"/>
      <c r="I33" s="3"/>
      <c r="J33" s="3"/>
      <c r="K33" s="3"/>
    </row>
    <row r="34" spans="1:11" x14ac:dyDescent="0.3">
      <c r="A34" s="3"/>
      <c r="B34" s="3"/>
      <c r="C34" s="3"/>
      <c r="D34" s="3"/>
      <c r="E34" s="1" t="s">
        <v>41</v>
      </c>
      <c r="F34" s="1" t="s">
        <v>42</v>
      </c>
      <c r="G34" s="3"/>
      <c r="H34" s="3"/>
      <c r="I34" s="3"/>
      <c r="J34" s="3"/>
      <c r="K34" s="3"/>
    </row>
    <row r="35" spans="1:11" x14ac:dyDescent="0.3">
      <c r="A35" s="1" t="s">
        <v>18</v>
      </c>
      <c r="B35" s="1" t="s">
        <v>30</v>
      </c>
      <c r="C35" s="1" t="s">
        <v>31</v>
      </c>
      <c r="D35" s="1" t="s">
        <v>32</v>
      </c>
      <c r="E35" s="1" t="s">
        <v>35</v>
      </c>
      <c r="F35" s="10" t="s">
        <v>43</v>
      </c>
      <c r="G35" s="3"/>
      <c r="H35" s="3"/>
      <c r="I35" s="3"/>
      <c r="J35" s="3"/>
      <c r="K35" s="3"/>
    </row>
    <row r="36" spans="1:11" x14ac:dyDescent="0.3">
      <c r="A36" s="1">
        <v>1</v>
      </c>
      <c r="B36" s="1">
        <v>0.7</v>
      </c>
      <c r="C36" s="1">
        <v>0.6</v>
      </c>
      <c r="D36" s="1">
        <v>0.3</v>
      </c>
      <c r="E36" s="1">
        <f>70*($B$13/$B$29)*C36*D36*$B$33</f>
        <v>22.164483036484743</v>
      </c>
      <c r="F36" s="1">
        <f>80*$B$7*C36</f>
        <v>48</v>
      </c>
      <c r="G36" s="3"/>
      <c r="H36" s="3"/>
      <c r="I36" s="3"/>
      <c r="J36" s="3"/>
      <c r="K36" s="3"/>
    </row>
    <row r="37" spans="1:11" x14ac:dyDescent="0.3">
      <c r="A37" s="1">
        <v>2</v>
      </c>
      <c r="B37" s="1">
        <v>0.8</v>
      </c>
      <c r="C37" s="1">
        <v>0.6</v>
      </c>
      <c r="D37" s="1">
        <v>0.5</v>
      </c>
      <c r="E37" s="1">
        <f>70*($B$13/$B$29)*C37*D37*$B$33</f>
        <v>36.940805060807904</v>
      </c>
      <c r="F37" s="1">
        <f>80*$B$7*C37</f>
        <v>48</v>
      </c>
      <c r="G37" s="3"/>
      <c r="H37" s="3"/>
      <c r="I37" s="3"/>
      <c r="J37" s="3"/>
      <c r="K37" s="3"/>
    </row>
    <row r="38" spans="1:11" x14ac:dyDescent="0.3">
      <c r="A38" s="10">
        <v>3</v>
      </c>
      <c r="B38" s="10">
        <v>1</v>
      </c>
      <c r="C38" s="10">
        <v>0.54</v>
      </c>
      <c r="D38" s="10">
        <v>1</v>
      </c>
      <c r="E38" s="10">
        <f>70*($B$13/$B$29)*C38*D38*$B$33</f>
        <v>66.493449109454232</v>
      </c>
      <c r="F38" s="10">
        <f>50*$B$7*C38</f>
        <v>27</v>
      </c>
      <c r="G38" s="3"/>
      <c r="H38" s="3"/>
      <c r="I38" s="3"/>
      <c r="J38" s="3"/>
      <c r="K38" s="3"/>
    </row>
    <row r="39" spans="1:11" x14ac:dyDescent="0.3">
      <c r="A39" s="1">
        <v>4</v>
      </c>
      <c r="B39" s="1">
        <v>0.6</v>
      </c>
      <c r="C39" s="1">
        <v>0.6</v>
      </c>
      <c r="D39" s="1">
        <v>0.7</v>
      </c>
      <c r="E39" s="1">
        <f>70*($B$13/$B$29)*C39*D39*$B$33+15</f>
        <v>66.717127085131068</v>
      </c>
      <c r="F39" s="1">
        <f>50*$B$7*C39</f>
        <v>30</v>
      </c>
      <c r="G39" s="3"/>
      <c r="H39" s="3"/>
      <c r="I39" s="3"/>
      <c r="J39" s="3"/>
      <c r="K39" s="3"/>
    </row>
  </sheetData>
  <mergeCells count="2">
    <mergeCell ref="H20:K20"/>
    <mergeCell ref="D20:G20"/>
  </mergeCells>
  <conditionalFormatting sqref="G22:G26 K22:K26">
    <cfRule type="containsText" dxfId="1" priority="10" operator="containsText" text="Not valid">
      <formula>NOT(ISERROR(SEARCH("Not valid",G22)))</formula>
    </cfRule>
    <cfRule type="containsText" dxfId="0" priority="11" operator="containsText" text="Valid">
      <formula>NOT(ISERROR(SEARCH("Valid",G22)))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2022-06-27T17:19:52Z</dcterms:modified>
</cp:coreProperties>
</file>