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49BEA4F0-A3C2-46BD-A6EF-CAC32C13A481}" xr6:coauthVersionLast="47" xr6:coauthVersionMax="47" xr10:uidLastSave="{00000000-0000-0000-0000-000000000000}"/>
  <bookViews>
    <workbookView xWindow="28680" yWindow="-120" windowWidth="29040" windowHeight="15720" activeTab="9" xr2:uid="{00000000-000D-0000-FFFF-FFFF00000000}"/>
  </bookViews>
  <sheets>
    <sheet name="WP1" sheetId="13" r:id="rId1"/>
    <sheet name="WP2" sheetId="1" r:id="rId2"/>
    <sheet name="WP3" sheetId="6" r:id="rId3"/>
    <sheet name="WP4" sheetId="9" r:id="rId4"/>
    <sheet name="WP5" sheetId="7" r:id="rId5"/>
    <sheet name="WP6" sheetId="10" r:id="rId6"/>
    <sheet name="WP7" sheetId="11" r:id="rId7"/>
    <sheet name="TOTALE" sheetId="12" r:id="rId8"/>
    <sheet name="Baseline" sheetId="14" r:id="rId9"/>
    <sheet name="Costo personale" sheetId="1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7" l="1"/>
  <c r="D3" i="17" s="1"/>
  <c r="B4" i="17"/>
  <c r="D4" i="17" s="1"/>
  <c r="B5" i="17"/>
  <c r="D5" i="17" s="1"/>
  <c r="B6" i="17"/>
  <c r="D6" i="17" s="1"/>
  <c r="B7" i="17"/>
  <c r="D7" i="17" s="1"/>
  <c r="B8" i="17"/>
  <c r="D8" i="17" s="1"/>
  <c r="B14" i="17"/>
  <c r="D14" i="17" s="1"/>
  <c r="B15" i="17"/>
  <c r="D15" i="17" s="1"/>
  <c r="B16" i="17"/>
  <c r="D16" i="17" s="1"/>
  <c r="B17" i="17"/>
  <c r="D17" i="17" s="1"/>
  <c r="B21" i="17"/>
  <c r="D21" i="17" s="1"/>
  <c r="B22" i="17"/>
  <c r="D22" i="17" s="1"/>
  <c r="B23" i="17"/>
  <c r="D23" i="17" s="1"/>
  <c r="B24" i="17"/>
  <c r="D24" i="17" s="1"/>
  <c r="B25" i="17"/>
  <c r="D25" i="17" s="1"/>
  <c r="B2" i="17"/>
  <c r="D2" i="17" s="1"/>
  <c r="N2" i="1"/>
  <c r="N3" i="1"/>
  <c r="N4" i="1"/>
  <c r="N5" i="1"/>
  <c r="I2" i="14"/>
  <c r="H2" i="14"/>
  <c r="H3" i="14" s="1"/>
  <c r="H4" i="14" s="1"/>
  <c r="H5" i="14" s="1"/>
  <c r="H6" i="14" s="1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H61" i="14" s="1"/>
  <c r="H62" i="14" s="1"/>
  <c r="H63" i="14" s="1"/>
  <c r="H64" i="14" s="1"/>
  <c r="H65" i="14" s="1"/>
  <c r="H66" i="14" s="1"/>
  <c r="H67" i="14" s="1"/>
  <c r="H68" i="14" s="1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2" i="14"/>
  <c r="I28" i="10"/>
  <c r="I22" i="10"/>
  <c r="I16" i="10"/>
  <c r="I6" i="10"/>
  <c r="I2" i="10"/>
  <c r="N45" i="14" s="1"/>
  <c r="I36" i="7"/>
  <c r="I30" i="7"/>
  <c r="I24" i="7"/>
  <c r="I18" i="7"/>
  <c r="I13" i="7"/>
  <c r="I36" i="9"/>
  <c r="I26" i="9"/>
  <c r="I15" i="1"/>
  <c r="I11" i="10"/>
  <c r="N47" i="14" s="1"/>
  <c r="R47" i="14" s="1"/>
  <c r="I9" i="7"/>
  <c r="I42" i="9"/>
  <c r="I31" i="9"/>
  <c r="I21" i="9"/>
  <c r="I16" i="9"/>
  <c r="I12" i="9"/>
  <c r="I7" i="9"/>
  <c r="I2" i="9"/>
  <c r="I31" i="6"/>
  <c r="I36" i="6"/>
  <c r="I26" i="6"/>
  <c r="I21" i="6"/>
  <c r="I16" i="6"/>
  <c r="I12" i="6"/>
  <c r="I7" i="6"/>
  <c r="I2" i="6"/>
  <c r="I39" i="1"/>
  <c r="I32" i="1"/>
  <c r="I25" i="1"/>
  <c r="I21" i="1"/>
  <c r="I11" i="1"/>
  <c r="I7" i="1"/>
  <c r="I4" i="1"/>
  <c r="E5" i="13"/>
  <c r="N8" i="10"/>
  <c r="E14" i="10"/>
  <c r="G14" i="10"/>
  <c r="E9" i="10"/>
  <c r="G9" i="10"/>
  <c r="E38" i="7"/>
  <c r="G38" i="7"/>
  <c r="E34" i="7"/>
  <c r="G34" i="7"/>
  <c r="E28" i="7"/>
  <c r="G28" i="7"/>
  <c r="E22" i="7"/>
  <c r="G22" i="7"/>
  <c r="E16" i="7"/>
  <c r="G16" i="7"/>
  <c r="E11" i="7"/>
  <c r="G11" i="7"/>
  <c r="N7" i="7"/>
  <c r="E34" i="9"/>
  <c r="G34" i="9"/>
  <c r="N6" i="9"/>
  <c r="B20" i="17" s="1"/>
  <c r="D20" i="17" s="1"/>
  <c r="E39" i="9"/>
  <c r="G39" i="9"/>
  <c r="E29" i="9"/>
  <c r="G29" i="9"/>
  <c r="E24" i="9"/>
  <c r="G24" i="9"/>
  <c r="E19" i="9"/>
  <c r="G19" i="9"/>
  <c r="E5" i="9"/>
  <c r="G5" i="9"/>
  <c r="G10" i="9"/>
  <c r="E10" i="9"/>
  <c r="E34" i="6"/>
  <c r="G34" i="6"/>
  <c r="N6" i="6"/>
  <c r="B19" i="17" s="1"/>
  <c r="D19" i="17" s="1"/>
  <c r="E29" i="6"/>
  <c r="G29" i="6"/>
  <c r="E24" i="6"/>
  <c r="G24" i="6"/>
  <c r="E19" i="6"/>
  <c r="G19" i="6"/>
  <c r="E10" i="6"/>
  <c r="G10" i="6"/>
  <c r="E5" i="6"/>
  <c r="G5" i="6"/>
  <c r="E40" i="1"/>
  <c r="G40" i="1"/>
  <c r="E41" i="1"/>
  <c r="G41" i="1"/>
  <c r="E34" i="1"/>
  <c r="G34" i="1"/>
  <c r="E35" i="1"/>
  <c r="G35" i="1"/>
  <c r="E22" i="1"/>
  <c r="N14" i="1" s="1"/>
  <c r="G22" i="1"/>
  <c r="E23" i="1"/>
  <c r="G23" i="1"/>
  <c r="E17" i="1"/>
  <c r="G17" i="1"/>
  <c r="E12" i="1"/>
  <c r="G12" i="1"/>
  <c r="E13" i="1"/>
  <c r="G13" i="1"/>
  <c r="G9" i="1"/>
  <c r="E9" i="1"/>
  <c r="N13" i="1" s="1"/>
  <c r="E11" i="1"/>
  <c r="G11" i="1"/>
  <c r="N53" i="14"/>
  <c r="R53" i="14" s="1"/>
  <c r="N52" i="14"/>
  <c r="N51" i="14"/>
  <c r="R2" i="11"/>
  <c r="R2" i="7"/>
  <c r="R2" i="13"/>
  <c r="N57" i="14"/>
  <c r="N56" i="14"/>
  <c r="N55" i="14"/>
  <c r="N54" i="14"/>
  <c r="R54" i="14" s="1"/>
  <c r="N50" i="14"/>
  <c r="N48" i="14"/>
  <c r="R48" i="14" s="1"/>
  <c r="N49" i="14"/>
  <c r="R49" i="14" s="1"/>
  <c r="N46" i="14"/>
  <c r="N44" i="14"/>
  <c r="N43" i="14"/>
  <c r="N42" i="14"/>
  <c r="N41" i="14"/>
  <c r="N40" i="14"/>
  <c r="N39" i="14"/>
  <c r="N38" i="14"/>
  <c r="N37" i="14"/>
  <c r="N36" i="14"/>
  <c r="N26" i="14"/>
  <c r="N25" i="14"/>
  <c r="N23" i="14"/>
  <c r="N22" i="14"/>
  <c r="N21" i="14"/>
  <c r="N20" i="14"/>
  <c r="N19" i="14"/>
  <c r="N18" i="14"/>
  <c r="N2" i="14"/>
  <c r="N6" i="14"/>
  <c r="N5" i="14"/>
  <c r="N4" i="14"/>
  <c r="N3" i="14"/>
  <c r="C2" i="14"/>
  <c r="B3" i="14"/>
  <c r="C3" i="14" s="1"/>
  <c r="G45" i="9"/>
  <c r="I45" i="9" s="1"/>
  <c r="E45" i="9"/>
  <c r="G42" i="9"/>
  <c r="N35" i="14" s="1"/>
  <c r="E42" i="9"/>
  <c r="E14" i="13"/>
  <c r="G14" i="13"/>
  <c r="G25" i="10"/>
  <c r="E25" i="10"/>
  <c r="G29" i="1"/>
  <c r="E29" i="1"/>
  <c r="G30" i="7"/>
  <c r="E30" i="7"/>
  <c r="G30" i="10"/>
  <c r="E30" i="10"/>
  <c r="G25" i="7"/>
  <c r="E25" i="7"/>
  <c r="N5" i="10"/>
  <c r="E17" i="13"/>
  <c r="E13" i="13"/>
  <c r="E7" i="13"/>
  <c r="G7" i="13"/>
  <c r="G17" i="13"/>
  <c r="I17" i="13" s="1"/>
  <c r="G13" i="13"/>
  <c r="N5" i="13"/>
  <c r="G10" i="13"/>
  <c r="I10" i="13" s="1"/>
  <c r="E10" i="13"/>
  <c r="G6" i="13"/>
  <c r="E6" i="13"/>
  <c r="G5" i="13"/>
  <c r="N4" i="13"/>
  <c r="N3" i="13"/>
  <c r="G2" i="13"/>
  <c r="I2" i="13" s="1"/>
  <c r="E2" i="13"/>
  <c r="G10" i="11"/>
  <c r="I10" i="11" s="1"/>
  <c r="G24" i="11"/>
  <c r="E24" i="11"/>
  <c r="G23" i="11"/>
  <c r="E23" i="11"/>
  <c r="G22" i="11"/>
  <c r="I22" i="11" s="1"/>
  <c r="E22" i="11"/>
  <c r="G29" i="11"/>
  <c r="E29" i="11"/>
  <c r="G28" i="11"/>
  <c r="E28" i="11"/>
  <c r="G15" i="11"/>
  <c r="E15" i="11"/>
  <c r="G14" i="11"/>
  <c r="E14" i="11"/>
  <c r="G13" i="11"/>
  <c r="I13" i="11" s="1"/>
  <c r="E13" i="11"/>
  <c r="N4" i="11" s="1"/>
  <c r="G7" i="11"/>
  <c r="E7" i="11"/>
  <c r="G6" i="11"/>
  <c r="I6" i="11" s="1"/>
  <c r="E6" i="11"/>
  <c r="G19" i="11"/>
  <c r="E19" i="11"/>
  <c r="G18" i="11"/>
  <c r="I18" i="11" s="1"/>
  <c r="E18" i="11"/>
  <c r="E10" i="11"/>
  <c r="G3" i="11"/>
  <c r="E3" i="11"/>
  <c r="G2" i="11"/>
  <c r="E2" i="11"/>
  <c r="G31" i="10"/>
  <c r="E31" i="10"/>
  <c r="G29" i="10"/>
  <c r="E29" i="10"/>
  <c r="G28" i="10"/>
  <c r="E28" i="10"/>
  <c r="G19" i="10"/>
  <c r="E19" i="10"/>
  <c r="G18" i="10"/>
  <c r="E18" i="10"/>
  <c r="G17" i="10"/>
  <c r="E17" i="10"/>
  <c r="G16" i="10"/>
  <c r="E16" i="10"/>
  <c r="G13" i="10"/>
  <c r="E13" i="10"/>
  <c r="G12" i="10"/>
  <c r="E12" i="10"/>
  <c r="G11" i="10"/>
  <c r="E11" i="10"/>
  <c r="G8" i="10"/>
  <c r="E8" i="10"/>
  <c r="G7" i="10"/>
  <c r="E7" i="10"/>
  <c r="G6" i="10"/>
  <c r="E6" i="10"/>
  <c r="G3" i="10"/>
  <c r="E3" i="10"/>
  <c r="N3" i="10" s="1"/>
  <c r="G24" i="10"/>
  <c r="E24" i="10"/>
  <c r="G23" i="10"/>
  <c r="E23" i="10"/>
  <c r="G22" i="10"/>
  <c r="E22" i="10"/>
  <c r="N7" i="10"/>
  <c r="G2" i="10"/>
  <c r="E2" i="10"/>
  <c r="N4" i="7"/>
  <c r="N5" i="7"/>
  <c r="N6" i="7"/>
  <c r="G33" i="7"/>
  <c r="E33" i="7"/>
  <c r="G32" i="7"/>
  <c r="E32" i="7"/>
  <c r="G27" i="7"/>
  <c r="E27" i="7"/>
  <c r="G26" i="7"/>
  <c r="E26" i="7"/>
  <c r="G21" i="7"/>
  <c r="E21" i="7"/>
  <c r="G20" i="7"/>
  <c r="E20" i="7"/>
  <c r="G19" i="7"/>
  <c r="E19" i="7"/>
  <c r="G18" i="7"/>
  <c r="E18" i="7"/>
  <c r="G14" i="7"/>
  <c r="E14" i="7"/>
  <c r="G15" i="7"/>
  <c r="E15" i="7"/>
  <c r="G37" i="7"/>
  <c r="E37" i="7"/>
  <c r="G36" i="7"/>
  <c r="E36" i="7"/>
  <c r="G31" i="7"/>
  <c r="E31" i="7"/>
  <c r="G24" i="7"/>
  <c r="E24" i="7"/>
  <c r="G13" i="7"/>
  <c r="E13" i="7"/>
  <c r="G10" i="7"/>
  <c r="E10" i="7"/>
  <c r="G9" i="7"/>
  <c r="E9" i="7"/>
  <c r="G5" i="7"/>
  <c r="E5" i="7"/>
  <c r="G38" i="9"/>
  <c r="E38" i="9"/>
  <c r="N5" i="9" s="1"/>
  <c r="B13" i="17" s="1"/>
  <c r="D13" i="17" s="1"/>
  <c r="G37" i="9"/>
  <c r="E37" i="9"/>
  <c r="N4" i="9" s="1"/>
  <c r="B12" i="17" s="1"/>
  <c r="D12" i="17" s="1"/>
  <c r="G36" i="9"/>
  <c r="E36" i="9"/>
  <c r="G33" i="9"/>
  <c r="E33" i="9"/>
  <c r="G32" i="9"/>
  <c r="E32" i="9"/>
  <c r="G31" i="9"/>
  <c r="E31" i="9"/>
  <c r="G28" i="9"/>
  <c r="E28" i="9"/>
  <c r="G27" i="9"/>
  <c r="E27" i="9"/>
  <c r="G26" i="9"/>
  <c r="E26" i="9"/>
  <c r="G23" i="9"/>
  <c r="E23" i="9"/>
  <c r="G22" i="9"/>
  <c r="E22" i="9"/>
  <c r="G21" i="9"/>
  <c r="E21" i="9"/>
  <c r="G18" i="9"/>
  <c r="E18" i="9"/>
  <c r="G17" i="9"/>
  <c r="E17" i="9"/>
  <c r="G16" i="9"/>
  <c r="E16" i="9"/>
  <c r="G13" i="9"/>
  <c r="E13" i="9"/>
  <c r="G12" i="9"/>
  <c r="E12" i="9"/>
  <c r="G9" i="9"/>
  <c r="E9" i="9"/>
  <c r="G8" i="9"/>
  <c r="E8" i="9"/>
  <c r="G7" i="9"/>
  <c r="E7" i="9"/>
  <c r="G4" i="9"/>
  <c r="E4" i="9"/>
  <c r="N3" i="9"/>
  <c r="B18" i="17" s="1"/>
  <c r="D18" i="17" s="1"/>
  <c r="G3" i="9"/>
  <c r="E3" i="9"/>
  <c r="G2" i="9"/>
  <c r="E2" i="9"/>
  <c r="G6" i="7"/>
  <c r="E6" i="7"/>
  <c r="N3" i="7"/>
  <c r="G2" i="7"/>
  <c r="E2" i="7"/>
  <c r="G33" i="6"/>
  <c r="E33" i="6"/>
  <c r="G32" i="6"/>
  <c r="E32" i="6"/>
  <c r="G31" i="6"/>
  <c r="E31" i="6"/>
  <c r="G28" i="6"/>
  <c r="E28" i="6"/>
  <c r="G27" i="6"/>
  <c r="E27" i="6"/>
  <c r="G26" i="6"/>
  <c r="E26" i="6"/>
  <c r="G23" i="6"/>
  <c r="E23" i="6"/>
  <c r="G22" i="6"/>
  <c r="E22" i="6"/>
  <c r="G21" i="6"/>
  <c r="E21" i="6"/>
  <c r="G18" i="6"/>
  <c r="E18" i="6"/>
  <c r="G17" i="6"/>
  <c r="E17" i="6"/>
  <c r="G16" i="6"/>
  <c r="E16" i="6"/>
  <c r="G12" i="6"/>
  <c r="E12" i="6"/>
  <c r="G9" i="6"/>
  <c r="E9" i="6"/>
  <c r="G8" i="6"/>
  <c r="E8" i="6"/>
  <c r="G7" i="6"/>
  <c r="E7" i="6"/>
  <c r="G4" i="6"/>
  <c r="E4" i="6"/>
  <c r="E3" i="6"/>
  <c r="G3" i="6"/>
  <c r="G39" i="6"/>
  <c r="E39" i="6"/>
  <c r="G36" i="6"/>
  <c r="E36" i="6"/>
  <c r="G13" i="6"/>
  <c r="E13" i="6"/>
  <c r="N3" i="6" s="1"/>
  <c r="G2" i="6"/>
  <c r="E2" i="6"/>
  <c r="G33" i="1"/>
  <c r="E33" i="1"/>
  <c r="E4" i="1"/>
  <c r="E5" i="1"/>
  <c r="E7" i="1"/>
  <c r="E8" i="1"/>
  <c r="E15" i="1"/>
  <c r="E16" i="1"/>
  <c r="E19" i="1"/>
  <c r="E21" i="1"/>
  <c r="E25" i="1"/>
  <c r="N7" i="1" s="1"/>
  <c r="E26" i="1"/>
  <c r="N8" i="1" s="1"/>
  <c r="E27" i="1"/>
  <c r="N9" i="1" s="1"/>
  <c r="E28" i="1"/>
  <c r="N10" i="1" s="1"/>
  <c r="N11" i="1"/>
  <c r="E32" i="1"/>
  <c r="N12" i="1" s="1"/>
  <c r="E37" i="1"/>
  <c r="E39" i="1"/>
  <c r="E2" i="1"/>
  <c r="G39" i="1"/>
  <c r="N17" i="14" s="1"/>
  <c r="R17" i="14" s="1"/>
  <c r="N10" i="14"/>
  <c r="G37" i="1"/>
  <c r="I37" i="1" s="1"/>
  <c r="N16" i="14" s="1"/>
  <c r="G32" i="1"/>
  <c r="G26" i="1"/>
  <c r="G27" i="1"/>
  <c r="G28" i="1"/>
  <c r="G25" i="1"/>
  <c r="G21" i="1"/>
  <c r="N13" i="14" s="1"/>
  <c r="G19" i="1"/>
  <c r="I19" i="1" s="1"/>
  <c r="N12" i="14" s="1"/>
  <c r="G16" i="1"/>
  <c r="G15" i="1"/>
  <c r="N11" i="14" s="1"/>
  <c r="G8" i="1"/>
  <c r="G7" i="1"/>
  <c r="G5" i="1"/>
  <c r="G4" i="1"/>
  <c r="G2" i="1"/>
  <c r="I2" i="1" s="1"/>
  <c r="N7" i="14" s="1"/>
  <c r="R7" i="14" s="1"/>
  <c r="I61" i="14" l="1"/>
  <c r="I62" i="14"/>
  <c r="R3" i="14"/>
  <c r="H69" i="14"/>
  <c r="R6" i="14"/>
  <c r="R13" i="14"/>
  <c r="R21" i="14"/>
  <c r="R2" i="14"/>
  <c r="R56" i="14"/>
  <c r="R40" i="14"/>
  <c r="R39" i="14"/>
  <c r="R16" i="14"/>
  <c r="R37" i="14"/>
  <c r="R26" i="14"/>
  <c r="R5" i="14"/>
  <c r="R23" i="14"/>
  <c r="R35" i="14"/>
  <c r="R55" i="14"/>
  <c r="R50" i="14"/>
  <c r="R41" i="14"/>
  <c r="R25" i="14"/>
  <c r="R42" i="14"/>
  <c r="R18" i="14"/>
  <c r="R57" i="14"/>
  <c r="R10" i="14"/>
  <c r="R4" i="14"/>
  <c r="R22" i="14"/>
  <c r="R51" i="14"/>
  <c r="R45" i="14"/>
  <c r="R11" i="14"/>
  <c r="R43" i="14"/>
  <c r="R52" i="14"/>
  <c r="R36" i="14"/>
  <c r="R44" i="14"/>
  <c r="R19" i="14"/>
  <c r="R46" i="14"/>
  <c r="R12" i="14"/>
  <c r="R20" i="14"/>
  <c r="R38" i="14"/>
  <c r="B4" i="14"/>
  <c r="B5" i="14" s="1"/>
  <c r="B6" i="14" s="1"/>
  <c r="R2" i="10"/>
  <c r="N15" i="1"/>
  <c r="N15" i="14"/>
  <c r="R15" i="14" s="1"/>
  <c r="I13" i="13"/>
  <c r="N14" i="14"/>
  <c r="R14" i="14" s="1"/>
  <c r="I5" i="13"/>
  <c r="N29" i="14"/>
  <c r="R29" i="14" s="1"/>
  <c r="N2" i="9"/>
  <c r="N2" i="7"/>
  <c r="N30" i="14"/>
  <c r="R30" i="14" s="1"/>
  <c r="N32" i="14"/>
  <c r="R32" i="14" s="1"/>
  <c r="N33" i="14"/>
  <c r="R33" i="14" s="1"/>
  <c r="N27" i="14"/>
  <c r="R27" i="14" s="1"/>
  <c r="N31" i="14"/>
  <c r="R31" i="14" s="1"/>
  <c r="N28" i="14"/>
  <c r="R28" i="14" s="1"/>
  <c r="N2" i="13"/>
  <c r="I28" i="11"/>
  <c r="N3" i="11"/>
  <c r="I2" i="11"/>
  <c r="N2" i="11"/>
  <c r="N2" i="10"/>
  <c r="N6" i="10"/>
  <c r="N4" i="10"/>
  <c r="I2" i="7"/>
  <c r="I5" i="7"/>
  <c r="N5" i="6"/>
  <c r="B11" i="17" s="1"/>
  <c r="D11" i="17" s="1"/>
  <c r="N2" i="6"/>
  <c r="N4" i="6"/>
  <c r="B10" i="17" s="1"/>
  <c r="D10" i="17" s="1"/>
  <c r="I39" i="6"/>
  <c r="N6" i="1"/>
  <c r="N9" i="14"/>
  <c r="R9" i="14" s="1"/>
  <c r="N8" i="14"/>
  <c r="R8" i="14" s="1"/>
  <c r="B9" i="17" l="1"/>
  <c r="D9" i="17" s="1"/>
  <c r="H70" i="14"/>
  <c r="C5" i="14"/>
  <c r="C4" i="14"/>
  <c r="C6" i="14"/>
  <c r="B7" i="14"/>
  <c r="N24" i="14"/>
  <c r="R24" i="14" s="1"/>
  <c r="R2" i="6"/>
  <c r="N34" i="14"/>
  <c r="R2" i="9"/>
  <c r="R2" i="1"/>
  <c r="H71" i="14" l="1"/>
  <c r="H72" i="14" s="1"/>
  <c r="H73" i="14" s="1"/>
  <c r="H74" i="14" s="1"/>
  <c r="I74" i="14" s="1"/>
  <c r="T2" i="14"/>
  <c r="R34" i="14"/>
  <c r="C7" i="14"/>
  <c r="B8" i="14"/>
  <c r="B1" i="12"/>
  <c r="B9" i="14" l="1"/>
  <c r="C8" i="14"/>
  <c r="B10" i="14" l="1"/>
  <c r="C9" i="14"/>
  <c r="B11" i="14" l="1"/>
  <c r="C10" i="14"/>
  <c r="C11" i="14" l="1"/>
  <c r="B12" i="14"/>
  <c r="B13" i="14" l="1"/>
  <c r="C12" i="14"/>
  <c r="C13" i="14" l="1"/>
  <c r="B14" i="14"/>
  <c r="C14" i="14" l="1"/>
  <c r="B15" i="14"/>
  <c r="C15" i="14" l="1"/>
  <c r="B16" i="14"/>
  <c r="B17" i="14" l="1"/>
  <c r="C16" i="14"/>
  <c r="C17" i="14" l="1"/>
  <c r="B18" i="14"/>
  <c r="B19" i="14" l="1"/>
  <c r="C18" i="14"/>
  <c r="C19" i="14" l="1"/>
  <c r="B20" i="14"/>
  <c r="B21" i="14" l="1"/>
  <c r="C20" i="14"/>
  <c r="C21" i="14" l="1"/>
  <c r="B22" i="14"/>
  <c r="B23" i="14" l="1"/>
  <c r="C22" i="14"/>
  <c r="C23" i="14" l="1"/>
  <c r="B24" i="14"/>
  <c r="B25" i="14" l="1"/>
  <c r="C24" i="14"/>
  <c r="C25" i="14" l="1"/>
  <c r="B26" i="14"/>
  <c r="B27" i="14" l="1"/>
  <c r="C26" i="14"/>
  <c r="C27" i="14" l="1"/>
  <c r="B28" i="14"/>
  <c r="B29" i="14" l="1"/>
  <c r="C28" i="14"/>
  <c r="C29" i="14" l="1"/>
  <c r="B30" i="14"/>
  <c r="B31" i="14" l="1"/>
  <c r="C30" i="14"/>
  <c r="B32" i="14" l="1"/>
  <c r="C31" i="14"/>
  <c r="B33" i="14" l="1"/>
  <c r="C32" i="14"/>
  <c r="B34" i="14" l="1"/>
  <c r="C33" i="14"/>
  <c r="C34" i="14" l="1"/>
  <c r="B35" i="14"/>
  <c r="C35" i="14" l="1"/>
  <c r="B36" i="14"/>
  <c r="B37" i="14" l="1"/>
  <c r="C36" i="14"/>
  <c r="C37" i="14" l="1"/>
  <c r="B38" i="14"/>
  <c r="C38" i="14" l="1"/>
  <c r="B39" i="14"/>
  <c r="C39" i="14" l="1"/>
  <c r="B40" i="14"/>
  <c r="B41" i="14" l="1"/>
  <c r="C40" i="14"/>
  <c r="B42" i="14" l="1"/>
  <c r="C41" i="14"/>
  <c r="B43" i="14" l="1"/>
  <c r="C42" i="14"/>
  <c r="B44" i="14" l="1"/>
  <c r="C43" i="14"/>
  <c r="B45" i="14" l="1"/>
  <c r="C44" i="14"/>
  <c r="C45" i="14" l="1"/>
  <c r="B46" i="14"/>
  <c r="B47" i="14" l="1"/>
  <c r="C46" i="14"/>
  <c r="C47" i="14" l="1"/>
  <c r="B48" i="14"/>
  <c r="B49" i="14" l="1"/>
  <c r="C48" i="14"/>
  <c r="C49" i="14" l="1"/>
  <c r="B50" i="14"/>
  <c r="C50" i="14" l="1"/>
  <c r="B51" i="14"/>
  <c r="B52" i="14" l="1"/>
  <c r="C51" i="14"/>
  <c r="B53" i="14" l="1"/>
  <c r="C52" i="14"/>
  <c r="B54" i="14" l="1"/>
  <c r="C53" i="14"/>
  <c r="C54" i="14" l="1"/>
  <c r="B55" i="14"/>
  <c r="C55" i="14" l="1"/>
  <c r="B56" i="14"/>
  <c r="B57" i="14" l="1"/>
  <c r="C56" i="14"/>
  <c r="C57" i="14" l="1"/>
  <c r="B58" i="14"/>
  <c r="C58" i="14" l="1"/>
  <c r="B59" i="14"/>
  <c r="C59" i="14" l="1"/>
  <c r="B60" i="14"/>
  <c r="B61" i="14" l="1"/>
  <c r="C60" i="14"/>
  <c r="B62" i="14" l="1"/>
  <c r="C61" i="14"/>
  <c r="B63" i="14" l="1"/>
  <c r="C62" i="14"/>
  <c r="C63" i="14" l="1"/>
  <c r="B64" i="14"/>
  <c r="B65" i="14" l="1"/>
  <c r="C64" i="14"/>
  <c r="C65" i="14" l="1"/>
  <c r="B66" i="14"/>
  <c r="B67" i="14" l="1"/>
  <c r="C66" i="14"/>
  <c r="B68" i="14" l="1"/>
  <c r="C67" i="14"/>
  <c r="B69" i="14" l="1"/>
  <c r="C68" i="14"/>
  <c r="B70" i="14" l="1"/>
  <c r="C69" i="14"/>
  <c r="C70" i="14" l="1"/>
  <c r="B71" i="14"/>
  <c r="C71" i="14" l="1"/>
  <c r="B72" i="14"/>
  <c r="B73" i="14" l="1"/>
  <c r="B74" i="14" s="1"/>
  <c r="C72" i="14"/>
  <c r="C73" i="14" l="1"/>
  <c r="C74" i="14" l="1"/>
  <c r="D53" i="14" a="1"/>
  <c r="D53" i="14" s="1"/>
  <c r="D52" i="14" a="1"/>
  <c r="D52" i="14" s="1"/>
  <c r="D51" i="14" a="1"/>
  <c r="D51" i="14" s="1"/>
  <c r="D50" i="14" a="1"/>
  <c r="D50" i="14" s="1"/>
  <c r="D49" i="14" a="1"/>
  <c r="D49" i="14" s="1"/>
  <c r="D48" i="14" a="1"/>
  <c r="D48" i="14" s="1"/>
  <c r="D47" i="14" a="1"/>
  <c r="D47" i="14" s="1"/>
  <c r="D46" i="14" a="1"/>
  <c r="D46" i="14" s="1"/>
  <c r="D45" i="14" a="1"/>
  <c r="D45" i="14" s="1"/>
  <c r="D44" i="14" a="1"/>
  <c r="D44" i="14" s="1"/>
  <c r="D43" i="14" a="1"/>
  <c r="D43" i="14" s="1"/>
  <c r="D42" i="14" a="1"/>
  <c r="D42" i="14" s="1"/>
  <c r="D41" i="14" a="1"/>
  <c r="D41" i="14" s="1"/>
  <c r="D40" i="14" a="1"/>
  <c r="D40" i="14" s="1"/>
  <c r="D39" i="14" a="1"/>
  <c r="D39" i="14" s="1"/>
  <c r="D38" i="14" a="1"/>
  <c r="D38" i="14" s="1"/>
  <c r="D37" i="14" a="1"/>
  <c r="D37" i="14" s="1"/>
  <c r="D36" i="14" a="1"/>
  <c r="D36" i="14" s="1"/>
  <c r="D35" i="14" a="1"/>
  <c r="D35" i="14" s="1"/>
  <c r="D34" i="14" a="1"/>
  <c r="D34" i="14" s="1"/>
  <c r="D33" i="14" a="1"/>
  <c r="D33" i="14" s="1"/>
  <c r="D32" i="14" a="1"/>
  <c r="D32" i="14" s="1"/>
  <c r="D31" i="14" a="1"/>
  <c r="D31" i="14" s="1"/>
  <c r="D30" i="14" a="1"/>
  <c r="D30" i="14" s="1"/>
  <c r="D29" i="14" a="1"/>
  <c r="D29" i="14" s="1"/>
  <c r="D28" i="14" a="1"/>
  <c r="D28" i="14" s="1"/>
  <c r="D27" i="14" a="1"/>
  <c r="D27" i="14" s="1"/>
  <c r="D26" i="14" a="1"/>
  <c r="D26" i="14" s="1"/>
  <c r="D25" i="14" a="1"/>
  <c r="D25" i="14" s="1"/>
  <c r="D24" i="14" a="1"/>
  <c r="D24" i="14" s="1"/>
  <c r="D23" i="14" a="1"/>
  <c r="D23" i="14" s="1"/>
  <c r="D22" i="14" a="1"/>
  <c r="D22" i="14" s="1"/>
  <c r="D21" i="14" a="1"/>
  <c r="D21" i="14" s="1"/>
  <c r="D54" i="14" a="1"/>
  <c r="D54" i="14" s="1"/>
  <c r="D55" i="14" a="1"/>
  <c r="D55" i="14" s="1"/>
  <c r="D56" i="14" a="1"/>
  <c r="D56" i="14" s="1"/>
  <c r="D57" i="14" a="1"/>
  <c r="D57" i="14" s="1"/>
  <c r="D58" i="14" a="1"/>
  <c r="D58" i="14" s="1"/>
  <c r="D59" i="14" a="1"/>
  <c r="D59" i="14" s="1"/>
  <c r="D60" i="14" a="1"/>
  <c r="D60" i="14" s="1"/>
  <c r="D61" i="14" a="1"/>
  <c r="D61" i="14" s="1"/>
  <c r="D62" i="14" a="1"/>
  <c r="D62" i="14" s="1"/>
  <c r="D63" i="14" a="1"/>
  <c r="D63" i="14" s="1"/>
  <c r="D64" i="14" a="1"/>
  <c r="D64" i="14" s="1"/>
  <c r="D65" i="14" a="1"/>
  <c r="D65" i="14" s="1"/>
  <c r="D66" i="14" a="1"/>
  <c r="D66" i="14" s="1"/>
  <c r="D67" i="14" a="1"/>
  <c r="D67" i="14" s="1"/>
  <c r="E68" i="14"/>
  <c r="D68" i="14"/>
  <c r="D68" i="14" a="1"/>
  <c r="E69" i="14"/>
  <c r="D69" i="14" a="1"/>
  <c r="D69" i="14" s="1"/>
  <c r="E70" i="14"/>
  <c r="D70" i="14"/>
  <c r="D70" i="14" a="1"/>
  <c r="E71" i="14"/>
  <c r="D71" i="14" a="1"/>
  <c r="D71" i="14" s="1"/>
  <c r="E72" i="14"/>
  <c r="D72" i="14"/>
  <c r="D72" i="14" a="1"/>
  <c r="D73" i="14"/>
  <c r="D73" i="14" a="1"/>
  <c r="E73" i="14"/>
  <c r="E74" i="14"/>
  <c r="D2" i="14"/>
  <c r="D2" i="14" a="1"/>
  <c r="D74" i="14"/>
  <c r="D74" i="14" a="1"/>
  <c r="D4" i="14"/>
  <c r="D4" i="14" a="1"/>
  <c r="D3" i="14"/>
  <c r="D3" i="14" a="1"/>
  <c r="E3" i="14"/>
  <c r="D5" i="14" a="1"/>
  <c r="D5" i="14" s="1"/>
  <c r="E11" i="14"/>
  <c r="E15" i="14"/>
  <c r="D11" i="14" a="1"/>
  <c r="D11" i="14" s="1"/>
  <c r="D19" i="14" a="1"/>
  <c r="D19" i="14" s="1"/>
  <c r="D20" i="14" a="1"/>
  <c r="D20" i="14" s="1"/>
  <c r="D15" i="14" a="1"/>
  <c r="D15" i="14" s="1"/>
  <c r="E8" i="14"/>
  <c r="E12" i="14"/>
  <c r="E16" i="14"/>
  <c r="D12" i="14"/>
  <c r="D12" i="14" a="1"/>
  <c r="D17" i="14"/>
  <c r="D17" i="14" a="1"/>
  <c r="D8" i="14"/>
  <c r="D8" i="14" a="1"/>
  <c r="D16" i="14"/>
  <c r="D16" i="14" a="1"/>
  <c r="E9" i="14"/>
  <c r="E13" i="14"/>
  <c r="E17" i="14"/>
  <c r="D9" i="14" a="1"/>
  <c r="D9" i="14" s="1"/>
  <c r="E14" i="14"/>
  <c r="E18" i="14"/>
  <c r="E7" i="14"/>
  <c r="D18" i="14"/>
  <c r="D18" i="14" a="1"/>
  <c r="D13" i="14"/>
  <c r="D13" i="14" a="1"/>
  <c r="D6" i="14"/>
  <c r="D6" i="14" a="1"/>
  <c r="D10" i="14"/>
  <c r="D10" i="14" a="1"/>
  <c r="D7" i="14"/>
  <c r="D7" i="14" a="1"/>
  <c r="E10" i="14"/>
  <c r="D14" i="14" a="1"/>
  <c r="D14" i="14" s="1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4" i="14"/>
  <c r="E6" i="14"/>
  <c r="E2" i="14"/>
  <c r="F2" i="14" s="1"/>
  <c r="E5" i="14"/>
  <c r="F3" i="14" l="1"/>
  <c r="I3" i="14" s="1"/>
  <c r="F4" i="14" l="1"/>
  <c r="F5" i="14" l="1"/>
  <c r="I4" i="14"/>
  <c r="I5" i="14" l="1"/>
  <c r="F6" i="14"/>
  <c r="I6" i="14" l="1"/>
  <c r="F7" i="14"/>
  <c r="I7" i="14" l="1"/>
  <c r="F8" i="14"/>
  <c r="F9" i="14" l="1"/>
  <c r="I8" i="14"/>
  <c r="I9" i="14" l="1"/>
  <c r="F10" i="14"/>
  <c r="I10" i="14" l="1"/>
  <c r="F11" i="14"/>
  <c r="I11" i="14" l="1"/>
  <c r="F12" i="14"/>
  <c r="I12" i="14" l="1"/>
  <c r="F13" i="14"/>
  <c r="I13" i="14" l="1"/>
  <c r="F14" i="14"/>
  <c r="I14" i="14" l="1"/>
  <c r="F15" i="14"/>
  <c r="I15" i="14" l="1"/>
  <c r="F16" i="14"/>
  <c r="F17" i="14" l="1"/>
  <c r="I16" i="14"/>
  <c r="I17" i="14" l="1"/>
  <c r="F18" i="14"/>
  <c r="I18" i="14" l="1"/>
  <c r="F19" i="14"/>
  <c r="I19" i="14" l="1"/>
  <c r="F20" i="14"/>
  <c r="I20" i="14" l="1"/>
  <c r="F21" i="14"/>
  <c r="I21" i="14" l="1"/>
  <c r="F22" i="14"/>
  <c r="I22" i="14" l="1"/>
  <c r="F23" i="14"/>
  <c r="I23" i="14" l="1"/>
  <c r="F24" i="14"/>
  <c r="F25" i="14" l="1"/>
  <c r="I24" i="14"/>
  <c r="I25" i="14" l="1"/>
  <c r="F26" i="14"/>
  <c r="I26" i="14" l="1"/>
  <c r="F27" i="14"/>
  <c r="I27" i="14" l="1"/>
  <c r="F28" i="14"/>
  <c r="I28" i="14" l="1"/>
  <c r="F29" i="14"/>
  <c r="I29" i="14" l="1"/>
  <c r="F30" i="14"/>
  <c r="I30" i="14" l="1"/>
  <c r="F31" i="14"/>
  <c r="I31" i="14" l="1"/>
  <c r="F32" i="14"/>
  <c r="F33" i="14" l="1"/>
  <c r="I32" i="14"/>
  <c r="I33" i="14" l="1"/>
  <c r="F34" i="14"/>
  <c r="I34" i="14" l="1"/>
  <c r="F35" i="14"/>
  <c r="I35" i="14" l="1"/>
  <c r="F36" i="14"/>
  <c r="I36" i="14" l="1"/>
  <c r="F37" i="14"/>
  <c r="I37" i="14" l="1"/>
  <c r="F38" i="14"/>
  <c r="I38" i="14" l="1"/>
  <c r="F39" i="14"/>
  <c r="I39" i="14" l="1"/>
  <c r="F40" i="14"/>
  <c r="F41" i="14" l="1"/>
  <c r="I40" i="14"/>
  <c r="I41" i="14" l="1"/>
  <c r="F42" i="14"/>
  <c r="I42" i="14" l="1"/>
  <c r="F43" i="14"/>
  <c r="I43" i="14" l="1"/>
  <c r="F44" i="14"/>
  <c r="I44" i="14" l="1"/>
  <c r="F45" i="14"/>
  <c r="I45" i="14" l="1"/>
  <c r="F46" i="14"/>
  <c r="I46" i="14" l="1"/>
  <c r="F47" i="14"/>
  <c r="I47" i="14" l="1"/>
  <c r="F48" i="14"/>
  <c r="F49" i="14" l="1"/>
  <c r="I48" i="14"/>
  <c r="I49" i="14" l="1"/>
  <c r="F50" i="14"/>
  <c r="I50" i="14" l="1"/>
  <c r="F51" i="14"/>
  <c r="I51" i="14" l="1"/>
  <c r="F52" i="14"/>
  <c r="I52" i="14" l="1"/>
  <c r="F53" i="14"/>
  <c r="I53" i="14" l="1"/>
  <c r="F54" i="14"/>
  <c r="I54" i="14" l="1"/>
  <c r="F55" i="14"/>
  <c r="I55" i="14" l="1"/>
  <c r="F56" i="14"/>
  <c r="F57" i="14" l="1"/>
  <c r="I56" i="14"/>
  <c r="I57" i="14" l="1"/>
  <c r="F58" i="14"/>
  <c r="I58" i="14" l="1"/>
  <c r="F59" i="14"/>
  <c r="I59" i="14" l="1"/>
  <c r="F60" i="14"/>
  <c r="I60" i="14" l="1"/>
  <c r="F61" i="14"/>
  <c r="F62" i="14" l="1"/>
  <c r="F63" i="14" l="1"/>
  <c r="I63" i="14" l="1"/>
  <c r="F64" i="14"/>
  <c r="F65" i="14" l="1"/>
  <c r="I64" i="14"/>
  <c r="I65" i="14" l="1"/>
  <c r="F66" i="14"/>
  <c r="I66" i="14" l="1"/>
  <c r="F67" i="14"/>
  <c r="I67" i="14" l="1"/>
  <c r="F68" i="14"/>
  <c r="F69" i="14" l="1"/>
  <c r="I68" i="14"/>
  <c r="I69" i="14" l="1"/>
  <c r="F70" i="14"/>
  <c r="I70" i="14" l="1"/>
  <c r="F71" i="14"/>
  <c r="I71" i="14" l="1"/>
  <c r="F72" i="14"/>
  <c r="I72" i="14" l="1"/>
  <c r="F73" i="14"/>
  <c r="I73" i="14" l="1"/>
  <c r="F7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<sst xmlns="http://schemas.openxmlformats.org/spreadsheetml/2006/main" count="445" uniqueCount="109">
  <si>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</si>
  <si>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</si>
  <si>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</si>
  <si>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</si>
  <si>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</si>
  <si>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</si>
  <si>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</si>
  <si>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</si>
  <si>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</si>
  <si>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</si>
  <si>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</si>
  <si>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MAS</t>
  </si>
  <si>
    <t>PUM</t>
  </si>
  <si>
    <t>CM</t>
  </si>
  <si>
    <t>QM</t>
  </si>
  <si>
    <t>LM</t>
  </si>
  <si>
    <t>TL</t>
  </si>
  <si>
    <t>MD1</t>
  </si>
  <si>
    <t>MD2</t>
  </si>
  <si>
    <t>FSD1</t>
  </si>
  <si>
    <t>FSD2</t>
  </si>
  <si>
    <t>MKM</t>
  </si>
  <si>
    <t>Total Cost</t>
  </si>
  <si>
    <t>RUOLO</t>
  </si>
  <si>
    <t>TOT ORE</t>
  </si>
  <si>
    <t>TOT. ORE</t>
  </si>
  <si>
    <t>COSTO/ORA</t>
  </si>
  <si>
    <t>WP total cost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</si>
  <si>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</si>
  <si>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</si>
  <si>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</si>
  <si>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</si>
  <si>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</si>
  <si>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</si>
  <si>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</si>
  <si>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</si>
  <si>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</si>
  <si>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ATTIVITA</t>
  </si>
  <si>
    <t>GIORNI</t>
  </si>
  <si>
    <t>ORE</t>
  </si>
  <si>
    <t>COSTO TOT RUOLO</t>
  </si>
  <si>
    <t xml:space="preserve"> </t>
  </si>
  <si>
    <t>UUD</t>
  </si>
  <si>
    <t>4.10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</si>
  <si>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</si>
  <si>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</si>
  <si>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</si>
  <si>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</si>
  <si>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</si>
  <si>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</si>
  <si>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</si>
  <si>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</si>
  <si>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</si>
  <si>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</si>
  <si>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</si>
  <si>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</si>
  <si>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</si>
  <si>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</si>
  <si>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</si>
  <si>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</si>
  <si>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</si>
  <si>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RM</t>
  </si>
  <si>
    <t>6.1</t>
  </si>
  <si>
    <t>6.2</t>
  </si>
  <si>
    <t>6.3</t>
  </si>
  <si>
    <t>6.4</t>
  </si>
  <si>
    <t>6.5</t>
  </si>
  <si>
    <t>6.6</t>
  </si>
  <si>
    <t>CSM</t>
  </si>
  <si>
    <t>CSR1</t>
  </si>
  <si>
    <t>CSR2</t>
  </si>
  <si>
    <t>SMM</t>
  </si>
  <si>
    <t>HM</t>
  </si>
  <si>
    <t>7.1</t>
  </si>
  <si>
    <t>7.2</t>
  </si>
  <si>
    <t>7.3</t>
  </si>
  <si>
    <t>7.4</t>
  </si>
  <si>
    <t>7.5</t>
  </si>
  <si>
    <t>7.6</t>
  </si>
  <si>
    <t>7.7</t>
  </si>
  <si>
    <t>COSTO TOTALE PROGETTO</t>
  </si>
  <si>
    <t>1.1</t>
  </si>
  <si>
    <t>1.2</t>
  </si>
  <si>
    <t>1.3</t>
  </si>
  <si>
    <t>1.4</t>
  </si>
  <si>
    <t>1.5</t>
  </si>
  <si>
    <t>PM</t>
  </si>
  <si>
    <t>Settimana</t>
  </si>
  <si>
    <t>Data inizio</t>
  </si>
  <si>
    <t>Data fine</t>
  </si>
  <si>
    <t>Attività</t>
  </si>
  <si>
    <t>Costo totale</t>
  </si>
  <si>
    <t>Costo</t>
  </si>
  <si>
    <t>N. Settimane</t>
  </si>
  <si>
    <t>LS</t>
  </si>
  <si>
    <t>OP1</t>
  </si>
  <si>
    <t>OP2</t>
  </si>
  <si>
    <t>Costo per settimana</t>
  </si>
  <si>
    <t>Attività coinvolte</t>
  </si>
  <si>
    <t>Delta</t>
  </si>
  <si>
    <t>Fondi incrementali</t>
  </si>
  <si>
    <t>Fondi cumulativi</t>
  </si>
  <si>
    <t>Costi incrementali</t>
  </si>
  <si>
    <t>Costo cumulativi</t>
  </si>
  <si>
    <t>Ruolo</t>
  </si>
  <si>
    <t>Ore totali</t>
  </si>
  <si>
    <t>Costo orario</t>
  </si>
  <si>
    <t>FSDJ3</t>
  </si>
  <si>
    <t>MDJ3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</si>
</sst>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#,##0.00\ &quot;€&quot;;\-#,##0.00\ &quot;€&quot;"/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1" fillId="3" borderId="0" xfId="0" applyFon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center" vertical="top"/>
    </xf>
    <xf numFmtId="44" fontId="0" fillId="0" borderId="0" xfId="1" applyFont="1"/>
    <xf numFmtId="0" fontId="0" fillId="0" borderId="0" xfId="0" applyAlignment="1">
      <alignment horizontal="right"/>
    </xf>
    <xf numFmtId="44" fontId="0" fillId="0" borderId="0" xfId="1" applyFont="1" applyAlignment="1">
      <alignment horizontal="center"/>
    </xf>
    <xf numFmtId="44" fontId="1" fillId="0" borderId="0" xfId="1" applyFont="1" applyAlignment="1">
      <alignment horizontal="center"/>
    </xf>
    <xf numFmtId="7" fontId="0" fillId="0" borderId="0" xfId="1" applyNumberFormat="1" applyFont="1" applyAlignment="1">
      <alignment horizontal="left"/>
    </xf>
    <xf numFmtId="165" fontId="1" fillId="0" borderId="0" xfId="1" applyNumberFormat="1" applyFont="1" applyAlignment="1">
      <alignment horizontal="left"/>
    </xf>
    <xf numFmtId="165" fontId="0" fillId="0" borderId="0" xfId="1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/>
    </xf>
    <xf numFmtId="7" fontId="1" fillId="0" borderId="0" xfId="1" applyNumberFormat="1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7" fontId="0" fillId="0" borderId="0" xfId="1" applyNumberFormat="1" applyFont="1" applyAlignment="1">
      <alignment horizontal="right"/>
    </xf>
  </cellXfs>
  <cellStyles count="2">
    <cellStyle name="Normale" xfId="0" builtinId="0"/>
    <cellStyle name="Valuta" xfId="1" builtinId="4"/>
  </cellStyles>
  <dxfs count="0"/>
  <tableStyles count="0" defaultTableStyle="TableStyleMedium9" defaultPivotStyle="PivotStyleLight16"/>
  <colors>
    <mruColors>
      <color rgb="FF196B24"/>
      <color rgb="FFD000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Curva ad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Baseline!$E$1</c:f>
              <c:strCache>
                <c:ptCount val="1"/>
                <c:pt idx="0">
                  <c:v>Costi incrementali</c:v>
                </c:pt>
              </c:strCache>
            </c:strRef>
          </c:tx>
          <c:spPr>
            <a:solidFill>
              <a:srgbClr val="D000C6"/>
            </a:solidFill>
            <a:ln>
              <a:noFill/>
            </a:ln>
            <a:effectLst/>
          </c:spPr>
          <c:invertIfNegative val="0"/>
          <c:val>
            <c:numRef>
              <c:f>Baseline!$E$2:$E$74</c:f>
              <c:numCache>
                <c:formatCode>#,##0.00\ "€"</c:formatCode>
                <c:ptCount val="73"/>
                <c:pt idx="0">
                  <c:v>2400</c:v>
                </c:pt>
                <c:pt idx="1">
                  <c:v>2400</c:v>
                </c:pt>
                <c:pt idx="2">
                  <c:v>6800</c:v>
                </c:pt>
                <c:pt idx="3">
                  <c:v>7200</c:v>
                </c:pt>
                <c:pt idx="4">
                  <c:v>7200</c:v>
                </c:pt>
                <c:pt idx="5">
                  <c:v>15200</c:v>
                </c:pt>
                <c:pt idx="6">
                  <c:v>15200</c:v>
                </c:pt>
                <c:pt idx="7">
                  <c:v>18000</c:v>
                </c:pt>
                <c:pt idx="8">
                  <c:v>18640</c:v>
                </c:pt>
                <c:pt idx="9">
                  <c:v>13840</c:v>
                </c:pt>
                <c:pt idx="10">
                  <c:v>8800</c:v>
                </c:pt>
                <c:pt idx="11">
                  <c:v>13600</c:v>
                </c:pt>
                <c:pt idx="12">
                  <c:v>13600</c:v>
                </c:pt>
                <c:pt idx="13">
                  <c:v>16400</c:v>
                </c:pt>
                <c:pt idx="14">
                  <c:v>16400</c:v>
                </c:pt>
                <c:pt idx="15">
                  <c:v>16400</c:v>
                </c:pt>
                <c:pt idx="16">
                  <c:v>16400</c:v>
                </c:pt>
                <c:pt idx="17">
                  <c:v>16400</c:v>
                </c:pt>
                <c:pt idx="18">
                  <c:v>16400</c:v>
                </c:pt>
                <c:pt idx="19">
                  <c:v>16400</c:v>
                </c:pt>
                <c:pt idx="20">
                  <c:v>16400</c:v>
                </c:pt>
                <c:pt idx="21">
                  <c:v>16400</c:v>
                </c:pt>
                <c:pt idx="22">
                  <c:v>16400</c:v>
                </c:pt>
                <c:pt idx="23">
                  <c:v>18700</c:v>
                </c:pt>
                <c:pt idx="24">
                  <c:v>18700</c:v>
                </c:pt>
                <c:pt idx="25">
                  <c:v>18700</c:v>
                </c:pt>
                <c:pt idx="26">
                  <c:v>18700</c:v>
                </c:pt>
                <c:pt idx="27">
                  <c:v>20400</c:v>
                </c:pt>
                <c:pt idx="28">
                  <c:v>419400</c:v>
                </c:pt>
                <c:pt idx="29">
                  <c:v>18000</c:v>
                </c:pt>
                <c:pt idx="30">
                  <c:v>22600</c:v>
                </c:pt>
                <c:pt idx="31">
                  <c:v>18800</c:v>
                </c:pt>
                <c:pt idx="32">
                  <c:v>18800</c:v>
                </c:pt>
                <c:pt idx="33">
                  <c:v>106160</c:v>
                </c:pt>
                <c:pt idx="34">
                  <c:v>62440</c:v>
                </c:pt>
                <c:pt idx="35">
                  <c:v>105840</c:v>
                </c:pt>
                <c:pt idx="36">
                  <c:v>58240</c:v>
                </c:pt>
                <c:pt idx="37">
                  <c:v>16945</c:v>
                </c:pt>
                <c:pt idx="38">
                  <c:v>15200</c:v>
                </c:pt>
                <c:pt idx="39">
                  <c:v>29400</c:v>
                </c:pt>
                <c:pt idx="40">
                  <c:v>29400</c:v>
                </c:pt>
                <c:pt idx="41">
                  <c:v>12600</c:v>
                </c:pt>
                <c:pt idx="42">
                  <c:v>12600</c:v>
                </c:pt>
                <c:pt idx="43">
                  <c:v>11000</c:v>
                </c:pt>
                <c:pt idx="44">
                  <c:v>11000</c:v>
                </c:pt>
                <c:pt idx="45">
                  <c:v>10800</c:v>
                </c:pt>
                <c:pt idx="46">
                  <c:v>10800</c:v>
                </c:pt>
                <c:pt idx="47">
                  <c:v>10800</c:v>
                </c:pt>
                <c:pt idx="48">
                  <c:v>10800</c:v>
                </c:pt>
                <c:pt idx="49">
                  <c:v>11200</c:v>
                </c:pt>
                <c:pt idx="50">
                  <c:v>11200</c:v>
                </c:pt>
                <c:pt idx="51">
                  <c:v>11200</c:v>
                </c:pt>
                <c:pt idx="52">
                  <c:v>11200</c:v>
                </c:pt>
                <c:pt idx="53">
                  <c:v>11200</c:v>
                </c:pt>
                <c:pt idx="54">
                  <c:v>8400</c:v>
                </c:pt>
                <c:pt idx="55">
                  <c:v>8400</c:v>
                </c:pt>
                <c:pt idx="56">
                  <c:v>8466.6666666666661</c:v>
                </c:pt>
                <c:pt idx="57">
                  <c:v>8466.6666666666661</c:v>
                </c:pt>
                <c:pt idx="58">
                  <c:v>8466.6666666666661</c:v>
                </c:pt>
                <c:pt idx="59">
                  <c:v>15000</c:v>
                </c:pt>
                <c:pt idx="60">
                  <c:v>15000</c:v>
                </c:pt>
                <c:pt idx="61">
                  <c:v>15000</c:v>
                </c:pt>
                <c:pt idx="62">
                  <c:v>18800</c:v>
                </c:pt>
                <c:pt idx="63">
                  <c:v>25000</c:v>
                </c:pt>
                <c:pt idx="64">
                  <c:v>8800</c:v>
                </c:pt>
                <c:pt idx="65">
                  <c:v>5600</c:v>
                </c:pt>
                <c:pt idx="66">
                  <c:v>5600</c:v>
                </c:pt>
                <c:pt idx="67">
                  <c:v>5600</c:v>
                </c:pt>
                <c:pt idx="68">
                  <c:v>9600</c:v>
                </c:pt>
                <c:pt idx="69">
                  <c:v>9600</c:v>
                </c:pt>
                <c:pt idx="70">
                  <c:v>7680</c:v>
                </c:pt>
                <c:pt idx="71">
                  <c:v>2400</c:v>
                </c:pt>
                <c:pt idx="7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C81-B58D-094DACE4D959}"/>
            </c:ext>
          </c:extLst>
        </c:ser>
        <c:ser>
          <c:idx val="2"/>
          <c:order val="2"/>
          <c:tx>
            <c:strRef>
              <c:f>Baseline!$G$1</c:f>
              <c:strCache>
                <c:ptCount val="1"/>
                <c:pt idx="0">
                  <c:v>Fondi incrementali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Baseline!$G$2:$G$74</c:f>
              <c:numCache>
                <c:formatCode>#,##0.00\ "€"</c:formatCode>
                <c:ptCount val="73"/>
                <c:pt idx="0">
                  <c:v>350000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550000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250000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100000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100000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C6-4C81-B58D-094DACE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42496"/>
        <c:axId val="77141536"/>
      </c:barChart>
      <c:lineChart>
        <c:grouping val="standard"/>
        <c:varyColors val="0"/>
        <c:ser>
          <c:idx val="1"/>
          <c:order val="1"/>
          <c:tx>
            <c:strRef>
              <c:f>Baseline!$F$1</c:f>
              <c:strCache>
                <c:ptCount val="1"/>
                <c:pt idx="0">
                  <c:v>Costo cumulativi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Baseline!$F$2:$F$74</c:f>
              <c:numCache>
                <c:formatCode>#,##0.00\ "€"</c:formatCode>
                <c:ptCount val="73"/>
                <c:pt idx="0">
                  <c:v>2400</c:v>
                </c:pt>
                <c:pt idx="1">
                  <c:v>4800</c:v>
                </c:pt>
                <c:pt idx="2">
                  <c:v>11600</c:v>
                </c:pt>
                <c:pt idx="3">
                  <c:v>18800</c:v>
                </c:pt>
                <c:pt idx="4">
                  <c:v>26000</c:v>
                </c:pt>
                <c:pt idx="5">
                  <c:v>41200</c:v>
                </c:pt>
                <c:pt idx="6">
                  <c:v>56400</c:v>
                </c:pt>
                <c:pt idx="7">
                  <c:v>74400</c:v>
                </c:pt>
                <c:pt idx="8">
                  <c:v>93040</c:v>
                </c:pt>
                <c:pt idx="9">
                  <c:v>106880</c:v>
                </c:pt>
                <c:pt idx="10">
                  <c:v>115680</c:v>
                </c:pt>
                <c:pt idx="11">
                  <c:v>129280</c:v>
                </c:pt>
                <c:pt idx="12">
                  <c:v>142880</c:v>
                </c:pt>
                <c:pt idx="13">
                  <c:v>159280</c:v>
                </c:pt>
                <c:pt idx="14">
                  <c:v>175680</c:v>
                </c:pt>
                <c:pt idx="15">
                  <c:v>192080</c:v>
                </c:pt>
                <c:pt idx="16">
                  <c:v>208480</c:v>
                </c:pt>
                <c:pt idx="17">
                  <c:v>224880</c:v>
                </c:pt>
                <c:pt idx="18">
                  <c:v>241280</c:v>
                </c:pt>
                <c:pt idx="19">
                  <c:v>257680</c:v>
                </c:pt>
                <c:pt idx="20">
                  <c:v>274080</c:v>
                </c:pt>
                <c:pt idx="21">
                  <c:v>290480</c:v>
                </c:pt>
                <c:pt idx="22">
                  <c:v>306880</c:v>
                </c:pt>
                <c:pt idx="23">
                  <c:v>325580</c:v>
                </c:pt>
                <c:pt idx="24">
                  <c:v>344280</c:v>
                </c:pt>
                <c:pt idx="25">
                  <c:v>362980</c:v>
                </c:pt>
                <c:pt idx="26">
                  <c:v>381680</c:v>
                </c:pt>
                <c:pt idx="27">
                  <c:v>402080</c:v>
                </c:pt>
                <c:pt idx="28">
                  <c:v>821480</c:v>
                </c:pt>
                <c:pt idx="29">
                  <c:v>839480</c:v>
                </c:pt>
                <c:pt idx="30">
                  <c:v>862080</c:v>
                </c:pt>
                <c:pt idx="31">
                  <c:v>880880</c:v>
                </c:pt>
                <c:pt idx="32">
                  <c:v>899680</c:v>
                </c:pt>
                <c:pt idx="33">
                  <c:v>1005840</c:v>
                </c:pt>
                <c:pt idx="34">
                  <c:v>1068280</c:v>
                </c:pt>
                <c:pt idx="35">
                  <c:v>1174120</c:v>
                </c:pt>
                <c:pt idx="36">
                  <c:v>1232360</c:v>
                </c:pt>
                <c:pt idx="37">
                  <c:v>1249305</c:v>
                </c:pt>
                <c:pt idx="38">
                  <c:v>1264505</c:v>
                </c:pt>
                <c:pt idx="39">
                  <c:v>1293905</c:v>
                </c:pt>
                <c:pt idx="40">
                  <c:v>1323305</c:v>
                </c:pt>
                <c:pt idx="41">
                  <c:v>1335905</c:v>
                </c:pt>
                <c:pt idx="42">
                  <c:v>1348505</c:v>
                </c:pt>
                <c:pt idx="43">
                  <c:v>1359505</c:v>
                </c:pt>
                <c:pt idx="44">
                  <c:v>1370505</c:v>
                </c:pt>
                <c:pt idx="45">
                  <c:v>1381305</c:v>
                </c:pt>
                <c:pt idx="46">
                  <c:v>1392105</c:v>
                </c:pt>
                <c:pt idx="47">
                  <c:v>1402905</c:v>
                </c:pt>
                <c:pt idx="48">
                  <c:v>1413705</c:v>
                </c:pt>
                <c:pt idx="49">
                  <c:v>1424905</c:v>
                </c:pt>
                <c:pt idx="50">
                  <c:v>1436105</c:v>
                </c:pt>
                <c:pt idx="51">
                  <c:v>1447305</c:v>
                </c:pt>
                <c:pt idx="52">
                  <c:v>1458505</c:v>
                </c:pt>
                <c:pt idx="53">
                  <c:v>1469705</c:v>
                </c:pt>
                <c:pt idx="54">
                  <c:v>1478105</c:v>
                </c:pt>
                <c:pt idx="55">
                  <c:v>1486505</c:v>
                </c:pt>
                <c:pt idx="56">
                  <c:v>1494971.6666666667</c:v>
                </c:pt>
                <c:pt idx="57">
                  <c:v>1503438.3333333335</c:v>
                </c:pt>
                <c:pt idx="58">
                  <c:v>1511905.0000000002</c:v>
                </c:pt>
                <c:pt idx="59">
                  <c:v>1526905.0000000002</c:v>
                </c:pt>
                <c:pt idx="60">
                  <c:v>1541905.0000000002</c:v>
                </c:pt>
                <c:pt idx="61">
                  <c:v>1556905.0000000002</c:v>
                </c:pt>
                <c:pt idx="62">
                  <c:v>1575705.0000000002</c:v>
                </c:pt>
                <c:pt idx="63">
                  <c:v>1600705.0000000002</c:v>
                </c:pt>
                <c:pt idx="64">
                  <c:v>1609505.0000000002</c:v>
                </c:pt>
                <c:pt idx="65">
                  <c:v>1615105.0000000002</c:v>
                </c:pt>
                <c:pt idx="66">
                  <c:v>1620705.0000000002</c:v>
                </c:pt>
                <c:pt idx="67">
                  <c:v>1626305.0000000002</c:v>
                </c:pt>
                <c:pt idx="68">
                  <c:v>1635905.0000000002</c:v>
                </c:pt>
                <c:pt idx="69">
                  <c:v>1645505.0000000002</c:v>
                </c:pt>
                <c:pt idx="70">
                  <c:v>1653185.0000000002</c:v>
                </c:pt>
                <c:pt idx="71">
                  <c:v>1655585.0000000002</c:v>
                </c:pt>
                <c:pt idx="72">
                  <c:v>1655585.0000000002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6-4C81-B58D-094DACE4D959}"/>
            </c:ext>
          </c:extLst>
        </c:ser>
        <c:ser>
          <c:idx val="3"/>
          <c:order val="3"/>
          <c:tx>
            <c:strRef>
              <c:f>Baseline!$H$1</c:f>
              <c:strCache>
                <c:ptCount val="1"/>
                <c:pt idx="0">
                  <c:v>Fondi cumulativi</c:v>
                </c:pt>
              </c:strCache>
            </c:strRef>
          </c:tx>
          <c:spPr>
            <a:ln w="28575" cap="rnd">
              <a:solidFill>
                <a:srgbClr val="196B24"/>
              </a:solidFill>
              <a:round/>
            </a:ln>
            <a:effectLst/>
          </c:spPr>
          <c:marker>
            <c:symbol val="none"/>
          </c:marker>
          <c:val>
            <c:numRef>
              <c:f>Baseline!$H$2:$H$74</c:f>
              <c:numCache>
                <c:formatCode>"€"#,##0.00_);\("€"#,##0.00\)</c:formatCode>
                <c:ptCount val="73"/>
                <c:pt idx="0">
                  <c:v>350000</c:v>
                </c:pt>
                <c:pt idx="1">
                  <c:v>350000</c:v>
                </c:pt>
                <c:pt idx="2">
                  <c:v>350000</c:v>
                </c:pt>
                <c:pt idx="3">
                  <c:v>350000</c:v>
                </c:pt>
                <c:pt idx="4">
                  <c:v>350000</c:v>
                </c:pt>
                <c:pt idx="5">
                  <c:v>350000</c:v>
                </c:pt>
                <c:pt idx="6">
                  <c:v>350000</c:v>
                </c:pt>
                <c:pt idx="7">
                  <c:v>350000</c:v>
                </c:pt>
                <c:pt idx="8">
                  <c:v>350000</c:v>
                </c:pt>
                <c:pt idx="9">
                  <c:v>350000</c:v>
                </c:pt>
                <c:pt idx="10">
                  <c:v>350000</c:v>
                </c:pt>
                <c:pt idx="11">
                  <c:v>350000</c:v>
                </c:pt>
                <c:pt idx="12">
                  <c:v>750000</c:v>
                </c:pt>
                <c:pt idx="13">
                  <c:v>750000</c:v>
                </c:pt>
                <c:pt idx="14">
                  <c:v>750000</c:v>
                </c:pt>
                <c:pt idx="15">
                  <c:v>750000</c:v>
                </c:pt>
                <c:pt idx="16">
                  <c:v>750000</c:v>
                </c:pt>
                <c:pt idx="17">
                  <c:v>750000</c:v>
                </c:pt>
                <c:pt idx="18">
                  <c:v>750000</c:v>
                </c:pt>
                <c:pt idx="19">
                  <c:v>750000</c:v>
                </c:pt>
                <c:pt idx="20">
                  <c:v>750000</c:v>
                </c:pt>
                <c:pt idx="21">
                  <c:v>750000</c:v>
                </c:pt>
                <c:pt idx="22">
                  <c:v>750000</c:v>
                </c:pt>
                <c:pt idx="23">
                  <c:v>750000</c:v>
                </c:pt>
                <c:pt idx="24">
                  <c:v>1300000</c:v>
                </c:pt>
                <c:pt idx="25">
                  <c:v>1300000</c:v>
                </c:pt>
                <c:pt idx="26">
                  <c:v>1300000</c:v>
                </c:pt>
                <c:pt idx="27">
                  <c:v>1300000</c:v>
                </c:pt>
                <c:pt idx="28">
                  <c:v>1300000</c:v>
                </c:pt>
                <c:pt idx="29">
                  <c:v>1300000</c:v>
                </c:pt>
                <c:pt idx="30">
                  <c:v>1300000</c:v>
                </c:pt>
                <c:pt idx="31">
                  <c:v>1300000</c:v>
                </c:pt>
                <c:pt idx="32">
                  <c:v>1300000</c:v>
                </c:pt>
                <c:pt idx="33">
                  <c:v>1300000</c:v>
                </c:pt>
                <c:pt idx="34">
                  <c:v>1300000</c:v>
                </c:pt>
                <c:pt idx="35">
                  <c:v>1300000</c:v>
                </c:pt>
                <c:pt idx="36">
                  <c:v>1300000</c:v>
                </c:pt>
                <c:pt idx="37">
                  <c:v>1300000</c:v>
                </c:pt>
                <c:pt idx="38">
                  <c:v>1550000</c:v>
                </c:pt>
                <c:pt idx="39">
                  <c:v>1550000</c:v>
                </c:pt>
                <c:pt idx="40">
                  <c:v>1550000</c:v>
                </c:pt>
                <c:pt idx="41">
                  <c:v>1550000</c:v>
                </c:pt>
                <c:pt idx="42">
                  <c:v>1550000</c:v>
                </c:pt>
                <c:pt idx="43">
                  <c:v>1550000</c:v>
                </c:pt>
                <c:pt idx="44">
                  <c:v>1550000</c:v>
                </c:pt>
                <c:pt idx="45">
                  <c:v>1550000</c:v>
                </c:pt>
                <c:pt idx="46">
                  <c:v>1550000</c:v>
                </c:pt>
                <c:pt idx="47">
                  <c:v>1550000</c:v>
                </c:pt>
                <c:pt idx="48">
                  <c:v>1550000</c:v>
                </c:pt>
                <c:pt idx="49">
                  <c:v>1650000</c:v>
                </c:pt>
                <c:pt idx="50">
                  <c:v>1650000</c:v>
                </c:pt>
                <c:pt idx="51">
                  <c:v>1650000</c:v>
                </c:pt>
                <c:pt idx="52">
                  <c:v>1650000</c:v>
                </c:pt>
                <c:pt idx="53">
                  <c:v>1650000</c:v>
                </c:pt>
                <c:pt idx="54">
                  <c:v>1650000</c:v>
                </c:pt>
                <c:pt idx="55">
                  <c:v>1650000</c:v>
                </c:pt>
                <c:pt idx="56">
                  <c:v>1650000</c:v>
                </c:pt>
                <c:pt idx="57">
                  <c:v>1650000</c:v>
                </c:pt>
                <c:pt idx="58">
                  <c:v>1650000</c:v>
                </c:pt>
                <c:pt idx="59">
                  <c:v>1650000</c:v>
                </c:pt>
                <c:pt idx="60">
                  <c:v>1650000</c:v>
                </c:pt>
                <c:pt idx="61">
                  <c:v>1650000</c:v>
                </c:pt>
                <c:pt idx="62">
                  <c:v>1750000</c:v>
                </c:pt>
                <c:pt idx="63">
                  <c:v>1750000</c:v>
                </c:pt>
                <c:pt idx="64">
                  <c:v>1750000</c:v>
                </c:pt>
                <c:pt idx="65">
                  <c:v>1750000</c:v>
                </c:pt>
                <c:pt idx="66">
                  <c:v>1750000</c:v>
                </c:pt>
                <c:pt idx="67">
                  <c:v>1750000</c:v>
                </c:pt>
                <c:pt idx="68">
                  <c:v>1750000</c:v>
                </c:pt>
                <c:pt idx="69">
                  <c:v>1750000</c:v>
                </c:pt>
                <c:pt idx="70">
                  <c:v>1750000</c:v>
                </c:pt>
                <c:pt idx="71">
                  <c:v>1750000</c:v>
                </c:pt>
                <c:pt idx="72">
                  <c:v>1770000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C6-4C81-B58D-094DACE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42496"/>
        <c:axId val="77141536"/>
      </c:lineChart>
      <c:catAx>
        <c:axId val="7714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141536"/>
        <c:crosses val="autoZero"/>
        <c:auto val="1"/>
        <c:lblAlgn val="ctr"/>
        <c:lblOffset val="100"/>
        <c:noMultiLvlLbl val="0"/>
      </c:catAx>
      <c:valAx>
        <c:axId val="771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14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154305</xdr:colOff>
      <xdr:row>75</xdr:row>
      <xdr:rowOff>172402</xdr:rowOff>
    </xdr:from>
    <xdr:to>
      <xdr:col>7</xdr:col>
      <xdr:colOff>1569720</xdr:colOff>
      <xdr:row>91</xdr:row>
      <xdr:rowOff>21907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5C19B1-FBCE-4911-FEF3-AF8FCD227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BBE4-9680-4C14-842D-B871D5FB5A6B}">
  <dimension ref="A1:R41"/>
  <sheetViews>
    <sheetView zoomScaleNormal="100" workbookViewId="0">
      <selection activeCell="M2" sqref="M2:N5"/>
    </sheetView>
  </sheetViews>
  <sheetFormatPr defaultRowHeight="14.4" x14ac:dyDescent="0.3"/>
  <cols>
    <col min="6" max="6" width="11.44140625" customWidth="1"/>
    <col min="7" max="7" width="17.44140625" customWidth="1"/>
    <col min="9" max="9" width="9.33203125" customWidth="1"/>
    <col min="14" max="14" width="8.6640625" customWidth="1"/>
    <col min="15" max="15" width="13.33203125" customWidth="1"/>
    <col min="17" max="17" width="9" customWidth="1"/>
    <col min="18" max="18" width="12.88671875" customWidth="1"/>
  </cols>
  <sheetData>
    <row r="1" spans="1:18" x14ac:dyDescent="0.3">
      <c r="A1" s="2" t="s">
        <v>37</v>
      </c>
      <c r="B1" s="2" t="s">
        <v>23</v>
      </c>
      <c r="C1" s="2" t="s">
        <v>38</v>
      </c>
      <c r="D1" s="2" t="s">
        <v>39</v>
      </c>
      <c r="E1" s="2" t="s">
        <v>24</v>
      </c>
      <c r="F1" s="2" t="s">
        <v>26</v>
      </c>
      <c r="G1" s="2" t="s">
        <v>40</v>
      </c>
      <c r="I1" s="13" t="s">
        <v>22</v>
      </c>
      <c r="M1" s="3" t="s">
        <v>23</v>
      </c>
      <c r="N1" s="3" t="s">
        <v>25</v>
      </c>
      <c r="R1" s="5" t="s">
        <v>27</v>
      </c>
    </row>
    <row r="2" spans="1:18" x14ac:dyDescent="0.3">
      <c r="A2" t="s">
        <v>81</v>
      </c>
      <c r="B2" t="s">
        <v>86</v>
      </c>
      <c r="C2">
        <v>10</v>
      </c>
      <c r="D2">
        <v>8</v>
      </c>
      <c r="E2">
        <f>C2*D2</f>
        <v>80</v>
      </c>
      <c r="F2">
        <v>60</v>
      </c>
      <c r="G2">
        <f>C2*D2*F2</f>
        <v>4800</v>
      </c>
      <c r="I2" s="14">
        <f>SUM(G2)</f>
        <v>4800</v>
      </c>
      <c r="M2" t="s">
        <v>86</v>
      </c>
      <c r="N2">
        <f>SUMIF(B:B,M2,E:E)</f>
        <v>2880</v>
      </c>
      <c r="Q2" s="3"/>
      <c r="R2" s="4">
        <f>SUM(I2:I17)</f>
        <v>390400</v>
      </c>
    </row>
    <row r="3" spans="1:18" x14ac:dyDescent="0.3">
      <c r="F3" s="1"/>
      <c r="I3" s="14"/>
      <c r="M3" t="s">
        <v>15</v>
      </c>
      <c r="N3">
        <f>SUMIF(B:B,M3,E:E)</f>
        <v>320</v>
      </c>
    </row>
    <row r="4" spans="1:18" x14ac:dyDescent="0.3">
      <c r="I4" s="14"/>
      <c r="M4" t="s">
        <v>61</v>
      </c>
      <c r="N4">
        <f>SUMIF(B:B,M4,E:E)</f>
        <v>2720</v>
      </c>
    </row>
    <row r="5" spans="1:18" x14ac:dyDescent="0.3">
      <c r="A5" t="s">
        <v>82</v>
      </c>
      <c r="B5" t="s">
        <v>86</v>
      </c>
      <c r="C5">
        <v>40</v>
      </c>
      <c r="D5">
        <v>8</v>
      </c>
      <c r="E5">
        <f>C5*D5</f>
        <v>320</v>
      </c>
      <c r="F5">
        <v>60</v>
      </c>
      <c r="G5">
        <f>C5*D5*F5</f>
        <v>19200</v>
      </c>
      <c r="I5" s="14">
        <f>SUM(G5:G7)</f>
        <v>44800</v>
      </c>
      <c r="M5" t="s">
        <v>14</v>
      </c>
      <c r="N5">
        <f>SUMIF(B:B,M5,E:E)</f>
        <v>2400</v>
      </c>
    </row>
    <row r="6" spans="1:18" x14ac:dyDescent="0.3">
      <c r="B6" t="s">
        <v>15</v>
      </c>
      <c r="C6">
        <v>40</v>
      </c>
      <c r="D6">
        <v>8</v>
      </c>
      <c r="E6">
        <f t="shared" ref="E6:E10" si="0">C6*D6</f>
        <v>320</v>
      </c>
      <c r="F6">
        <v>40</v>
      </c>
      <c r="G6">
        <f>C6*D6*F6</f>
        <v>12800</v>
      </c>
      <c r="I6" s="14"/>
    </row>
    <row r="7" spans="1:18" x14ac:dyDescent="0.3">
      <c r="B7" t="s">
        <v>61</v>
      </c>
      <c r="C7">
        <v>40</v>
      </c>
      <c r="D7">
        <v>8</v>
      </c>
      <c r="E7">
        <f t="shared" ref="E7" si="1">C7*D7</f>
        <v>320</v>
      </c>
      <c r="F7">
        <v>40</v>
      </c>
      <c r="G7">
        <f>C7*D7*F7</f>
        <v>12800</v>
      </c>
      <c r="I7" s="14"/>
    </row>
    <row r="8" spans="1:18" x14ac:dyDescent="0.3">
      <c r="F8" s="1"/>
      <c r="I8" s="14"/>
    </row>
    <row r="9" spans="1:18" x14ac:dyDescent="0.3">
      <c r="I9" s="14"/>
    </row>
    <row r="10" spans="1:18" x14ac:dyDescent="0.3">
      <c r="A10" t="s">
        <v>83</v>
      </c>
      <c r="B10" t="s">
        <v>86</v>
      </c>
      <c r="C10">
        <v>300</v>
      </c>
      <c r="D10">
        <v>8</v>
      </c>
      <c r="E10">
        <f t="shared" si="0"/>
        <v>2400</v>
      </c>
      <c r="F10">
        <v>60</v>
      </c>
      <c r="G10">
        <f>C10*D10*F10</f>
        <v>144000</v>
      </c>
      <c r="I10" s="14">
        <f>SUM(G10:G10)</f>
        <v>144000</v>
      </c>
    </row>
    <row r="11" spans="1:18" x14ac:dyDescent="0.3">
      <c r="F11" s="1"/>
      <c r="I11" s="14"/>
    </row>
    <row r="12" spans="1:18" x14ac:dyDescent="0.3">
      <c r="I12" s="14"/>
    </row>
    <row r="13" spans="1:18" x14ac:dyDescent="0.3">
      <c r="A13" t="s">
        <v>84</v>
      </c>
      <c r="B13" t="s">
        <v>14</v>
      </c>
      <c r="C13">
        <v>300</v>
      </c>
      <c r="D13">
        <v>8</v>
      </c>
      <c r="E13">
        <f>C13*D13</f>
        <v>2400</v>
      </c>
      <c r="F13">
        <v>40</v>
      </c>
      <c r="G13">
        <f>C13*D13*F13</f>
        <v>96000</v>
      </c>
      <c r="I13" s="14">
        <f>SUM(G13:G14)</f>
        <v>192000</v>
      </c>
    </row>
    <row r="14" spans="1:18" x14ac:dyDescent="0.3">
      <c r="B14" t="s">
        <v>61</v>
      </c>
      <c r="C14">
        <v>300</v>
      </c>
      <c r="D14">
        <v>8</v>
      </c>
      <c r="E14">
        <f>C14*D14</f>
        <v>2400</v>
      </c>
      <c r="F14">
        <v>40</v>
      </c>
      <c r="G14">
        <f>C14*D14*F14</f>
        <v>96000</v>
      </c>
      <c r="I14" s="14"/>
    </row>
    <row r="15" spans="1:18" x14ac:dyDescent="0.3">
      <c r="F15" s="1"/>
      <c r="I15" s="14"/>
    </row>
    <row r="16" spans="1:18" x14ac:dyDescent="0.3">
      <c r="I16" s="14"/>
    </row>
    <row r="17" spans="1:9" x14ac:dyDescent="0.3">
      <c r="A17" t="s">
        <v>85</v>
      </c>
      <c r="B17" t="s">
        <v>86</v>
      </c>
      <c r="C17">
        <v>10</v>
      </c>
      <c r="D17">
        <v>8</v>
      </c>
      <c r="E17">
        <f>C17*D17</f>
        <v>80</v>
      </c>
      <c r="F17">
        <v>60</v>
      </c>
      <c r="G17">
        <f>C17*D17*F17</f>
        <v>4800</v>
      </c>
      <c r="I17" s="14">
        <f>SUM(G17:G17)</f>
        <v>4800</v>
      </c>
    </row>
    <row r="21" spans="1:9" x14ac:dyDescent="0.3">
      <c r="F21" s="1"/>
    </row>
    <row r="24" spans="1:9" x14ac:dyDescent="0.3">
      <c r="F24" s="1"/>
    </row>
    <row r="31" spans="1:9" x14ac:dyDescent="0.3">
      <c r="F31" s="1"/>
    </row>
    <row r="35" spans="6:6" x14ac:dyDescent="0.3">
      <c r="F35" s="1"/>
    </row>
    <row r="38" spans="6:6" x14ac:dyDescent="0.3">
      <c r="F38" s="1"/>
    </row>
    <row r="41" spans="6:6" x14ac:dyDescent="0.3">
      <c r="F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zoomScaleNormal="100" workbookViewId="0">
      <selection activeCell="M2" sqref="M2:N15"/>
    </sheetView>
  </sheetViews>
  <sheetFormatPr defaultRowHeight="14.4" x14ac:dyDescent="0.3"/>
  <cols>
    <col min="6" max="6" width="11.44140625" customWidth="1"/>
    <col min="7" max="7" width="17.44140625" customWidth="1"/>
    <col min="14" max="14" width="8.6640625" customWidth="1"/>
    <col min="15" max="15" width="13.33203125" customWidth="1"/>
    <col min="17" max="17" width="9" customWidth="1"/>
    <col min="18" max="18" width="13.77734375" customWidth="1"/>
  </cols>
  <sheetData>
    <row r="1" spans="1:18" x14ac:dyDescent="0.3">
      <c r="A1" s="2" t="s">
        <v>37</v>
      </c>
      <c r="B1" s="2" t="s">
        <v>23</v>
      </c>
      <c r="C1" s="2" t="s">
        <v>38</v>
      </c>
      <c r="D1" s="2" t="s">
        <v>39</v>
      </c>
      <c r="E1" s="2" t="s">
        <v>24</v>
      </c>
      <c r="F1" s="2" t="s">
        <v>26</v>
      </c>
      <c r="G1" s="2" t="s">
        <v>40</v>
      </c>
      <c r="I1" s="15" t="s">
        <v>22</v>
      </c>
      <c r="M1" s="3" t="s">
        <v>23</v>
      </c>
      <c r="N1" s="3" t="s">
        <v>25</v>
      </c>
      <c r="R1" s="5" t="s">
        <v>27</v>
      </c>
    </row>
    <row r="2" spans="1:18" x14ac:dyDescent="0.3">
      <c r="A2" t="s">
        <v>0</v>
      </c>
      <c r="B2" t="s">
        <v>11</v>
      </c>
      <c r="C2">
        <v>5</v>
      </c>
      <c r="D2">
        <v>8</v>
      </c>
      <c r="E2">
        <f>C2*D2</f>
        <v>40</v>
      </c>
      <c r="F2">
        <v>30</v>
      </c>
      <c r="G2">
        <f>C2*D2*F2</f>
        <v>1200</v>
      </c>
      <c r="I2" s="12">
        <f>SUM(G2)</f>
        <v>1200</v>
      </c>
      <c r="M2" t="s">
        <v>11</v>
      </c>
      <c r="N2">
        <f t="shared" ref="N2:N15" si="0">SUMIF(B:B,M2,E:E)</f>
        <v>40</v>
      </c>
      <c r="Q2" s="3"/>
      <c r="R2" s="4">
        <f>SUM(I2:I39)</f>
        <v>514600</v>
      </c>
    </row>
    <row r="3" spans="1:18" x14ac:dyDescent="0.3">
      <c r="F3" s="17"/>
      <c r="I3" s="12"/>
      <c r="M3" t="s">
        <v>12</v>
      </c>
      <c r="N3">
        <f t="shared" si="0"/>
        <v>140</v>
      </c>
    </row>
    <row r="4" spans="1:18" x14ac:dyDescent="0.3">
      <c r="A4" t="s">
        <v>1</v>
      </c>
      <c r="B4" t="s">
        <v>12</v>
      </c>
      <c r="C4">
        <v>5</v>
      </c>
      <c r="D4">
        <v>8</v>
      </c>
      <c r="E4">
        <f t="shared" ref="E4:E39" si="1">C4*D4</f>
        <v>40</v>
      </c>
      <c r="F4">
        <v>40</v>
      </c>
      <c r="G4">
        <f>C4*D4*F4</f>
        <v>1600</v>
      </c>
      <c r="I4" s="12">
        <f>SUM(G4:G5)</f>
        <v>3200</v>
      </c>
      <c r="M4" t="s">
        <v>13</v>
      </c>
      <c r="N4">
        <f t="shared" si="0"/>
        <v>220</v>
      </c>
    </row>
    <row r="5" spans="1:18" x14ac:dyDescent="0.3">
      <c r="B5" t="s">
        <v>13</v>
      </c>
      <c r="C5">
        <v>5</v>
      </c>
      <c r="D5">
        <v>8</v>
      </c>
      <c r="E5">
        <f t="shared" si="1"/>
        <v>40</v>
      </c>
      <c r="F5">
        <v>40</v>
      </c>
      <c r="G5">
        <f>C5*D5*F5</f>
        <v>1600</v>
      </c>
      <c r="I5" s="12"/>
      <c r="M5" t="s">
        <v>14</v>
      </c>
      <c r="N5">
        <f t="shared" si="0"/>
        <v>160</v>
      </c>
    </row>
    <row r="6" spans="1:18" x14ac:dyDescent="0.3">
      <c r="F6" s="17"/>
      <c r="I6" s="12"/>
      <c r="M6" t="s">
        <v>15</v>
      </c>
      <c r="N6">
        <f t="shared" si="0"/>
        <v>360</v>
      </c>
    </row>
    <row r="7" spans="1:18" x14ac:dyDescent="0.3">
      <c r="A7" t="s">
        <v>2</v>
      </c>
      <c r="B7" t="s">
        <v>12</v>
      </c>
      <c r="C7">
        <v>10</v>
      </c>
      <c r="D7">
        <v>8</v>
      </c>
      <c r="E7">
        <f t="shared" si="1"/>
        <v>80</v>
      </c>
      <c r="F7">
        <v>40</v>
      </c>
      <c r="G7">
        <f>C7*D7*F7</f>
        <v>3200</v>
      </c>
      <c r="I7" s="12">
        <f>SUM(G7:G9)</f>
        <v>9200</v>
      </c>
      <c r="M7" t="s">
        <v>16</v>
      </c>
      <c r="N7">
        <f t="shared" si="0"/>
        <v>120</v>
      </c>
    </row>
    <row r="8" spans="1:18" x14ac:dyDescent="0.3">
      <c r="B8" t="s">
        <v>13</v>
      </c>
      <c r="C8">
        <v>10</v>
      </c>
      <c r="D8">
        <v>8</v>
      </c>
      <c r="E8">
        <f t="shared" si="1"/>
        <v>80</v>
      </c>
      <c r="F8">
        <v>40</v>
      </c>
      <c r="G8">
        <f>C8*D8*F8</f>
        <v>3200</v>
      </c>
      <c r="I8" s="12"/>
      <c r="M8" t="s">
        <v>17</v>
      </c>
      <c r="N8">
        <f t="shared" si="0"/>
        <v>120</v>
      </c>
    </row>
    <row r="9" spans="1:18" x14ac:dyDescent="0.3">
      <c r="B9" t="s">
        <v>94</v>
      </c>
      <c r="C9">
        <v>10</v>
      </c>
      <c r="D9">
        <v>8</v>
      </c>
      <c r="E9">
        <f t="shared" ref="E9" si="2">C9*D9</f>
        <v>80</v>
      </c>
      <c r="F9">
        <v>35</v>
      </c>
      <c r="G9">
        <f>C9*D9*F9</f>
        <v>2800</v>
      </c>
      <c r="I9" s="12"/>
      <c r="M9" t="s">
        <v>18</v>
      </c>
      <c r="N9">
        <f t="shared" si="0"/>
        <v>120</v>
      </c>
    </row>
    <row r="10" spans="1:18" x14ac:dyDescent="0.3">
      <c r="I10" s="12"/>
      <c r="M10" t="s">
        <v>19</v>
      </c>
      <c r="N10">
        <f t="shared" si="0"/>
        <v>120</v>
      </c>
    </row>
    <row r="11" spans="1:18" x14ac:dyDescent="0.3">
      <c r="A11" t="s">
        <v>3</v>
      </c>
      <c r="B11" t="s">
        <v>14</v>
      </c>
      <c r="C11">
        <v>5</v>
      </c>
      <c r="D11">
        <v>8</v>
      </c>
      <c r="E11">
        <f t="shared" si="1"/>
        <v>40</v>
      </c>
      <c r="F11">
        <v>40</v>
      </c>
      <c r="G11">
        <f>C11*D11*F11</f>
        <v>1600</v>
      </c>
      <c r="I11" s="12">
        <f>SUM(G11:G13)</f>
        <v>4000</v>
      </c>
      <c r="M11" t="s">
        <v>20</v>
      </c>
      <c r="N11">
        <f t="shared" si="0"/>
        <v>120</v>
      </c>
    </row>
    <row r="12" spans="1:18" x14ac:dyDescent="0.3">
      <c r="B12" t="s">
        <v>95</v>
      </c>
      <c r="C12">
        <v>5</v>
      </c>
      <c r="D12">
        <v>8</v>
      </c>
      <c r="E12">
        <f t="shared" ref="E12:E13" si="3">C12*D12</f>
        <v>40</v>
      </c>
      <c r="F12">
        <v>30</v>
      </c>
      <c r="G12">
        <f t="shared" ref="G12:G13" si="4">C12*D12*F12</f>
        <v>1200</v>
      </c>
      <c r="I12" s="12"/>
      <c r="M12" t="s">
        <v>21</v>
      </c>
      <c r="N12">
        <f t="shared" si="0"/>
        <v>80</v>
      </c>
    </row>
    <row r="13" spans="1:18" x14ac:dyDescent="0.3">
      <c r="B13" t="s">
        <v>96</v>
      </c>
      <c r="C13">
        <v>5</v>
      </c>
      <c r="D13">
        <v>8</v>
      </c>
      <c r="E13">
        <f t="shared" si="3"/>
        <v>40</v>
      </c>
      <c r="F13">
        <v>30</v>
      </c>
      <c r="G13">
        <f t="shared" si="4"/>
        <v>1200</v>
      </c>
      <c r="I13" s="12"/>
      <c r="M13" t="s">
        <v>94</v>
      </c>
      <c r="N13">
        <f t="shared" si="0"/>
        <v>120</v>
      </c>
    </row>
    <row r="14" spans="1:18" x14ac:dyDescent="0.3">
      <c r="I14" s="12"/>
      <c r="M14" t="s">
        <v>95</v>
      </c>
      <c r="N14">
        <f t="shared" si="0"/>
        <v>360</v>
      </c>
    </row>
    <row r="15" spans="1:18" x14ac:dyDescent="0.3">
      <c r="A15" t="s">
        <v>4</v>
      </c>
      <c r="B15" t="s">
        <v>12</v>
      </c>
      <c r="C15">
        <v>2.5</v>
      </c>
      <c r="D15">
        <v>8</v>
      </c>
      <c r="E15">
        <f t="shared" si="1"/>
        <v>20</v>
      </c>
      <c r="F15">
        <v>40</v>
      </c>
      <c r="G15">
        <f>C15*D15*F15</f>
        <v>800</v>
      </c>
      <c r="I15" s="12">
        <f>SUM(G15:G17) + 400000</f>
        <v>403000</v>
      </c>
      <c r="M15" t="s">
        <v>96</v>
      </c>
      <c r="N15">
        <f t="shared" si="0"/>
        <v>360</v>
      </c>
    </row>
    <row r="16" spans="1:18" x14ac:dyDescent="0.3">
      <c r="B16" t="s">
        <v>13</v>
      </c>
      <c r="C16">
        <v>2.5</v>
      </c>
      <c r="D16">
        <v>8</v>
      </c>
      <c r="E16">
        <f t="shared" si="1"/>
        <v>20</v>
      </c>
      <c r="F16">
        <v>40</v>
      </c>
      <c r="G16">
        <f>C16*D16*F16</f>
        <v>800</v>
      </c>
      <c r="I16" s="12"/>
    </row>
    <row r="17" spans="1:9" x14ac:dyDescent="0.3">
      <c r="B17" t="s">
        <v>94</v>
      </c>
      <c r="C17">
        <v>5</v>
      </c>
      <c r="D17">
        <v>8</v>
      </c>
      <c r="E17">
        <f t="shared" si="1"/>
        <v>40</v>
      </c>
      <c r="F17" s="17">
        <v>35</v>
      </c>
      <c r="G17">
        <f>C17*D17*F17</f>
        <v>1400</v>
      </c>
      <c r="I17" s="12"/>
    </row>
    <row r="18" spans="1:9" x14ac:dyDescent="0.3">
      <c r="I18" s="12"/>
    </row>
    <row r="19" spans="1:9" x14ac:dyDescent="0.3">
      <c r="A19" t="s">
        <v>5</v>
      </c>
      <c r="B19" t="s">
        <v>15</v>
      </c>
      <c r="C19">
        <v>20</v>
      </c>
      <c r="D19">
        <v>8</v>
      </c>
      <c r="E19">
        <f t="shared" si="1"/>
        <v>160</v>
      </c>
      <c r="F19">
        <v>40</v>
      </c>
      <c r="G19">
        <f>C19*D19*F19</f>
        <v>6400</v>
      </c>
      <c r="I19" s="12">
        <f>SUM(G19)</f>
        <v>6400</v>
      </c>
    </row>
    <row r="20" spans="1:9" x14ac:dyDescent="0.3">
      <c r="F20" s="17"/>
      <c r="I20" s="12"/>
    </row>
    <row r="21" spans="1:9" x14ac:dyDescent="0.3">
      <c r="A21" t="s">
        <v>6</v>
      </c>
      <c r="B21" t="s">
        <v>14</v>
      </c>
      <c r="C21">
        <v>15</v>
      </c>
      <c r="D21">
        <v>8</v>
      </c>
      <c r="E21">
        <f t="shared" si="1"/>
        <v>120</v>
      </c>
      <c r="F21">
        <v>40</v>
      </c>
      <c r="G21">
        <f>C21*D21*F21</f>
        <v>4800</v>
      </c>
      <c r="I21" s="12">
        <f>SUM(G21:G23)</f>
        <v>12000</v>
      </c>
    </row>
    <row r="22" spans="1:9" x14ac:dyDescent="0.3">
      <c r="B22" t="s">
        <v>95</v>
      </c>
      <c r="C22">
        <v>15</v>
      </c>
      <c r="D22">
        <v>8</v>
      </c>
      <c r="E22">
        <f t="shared" ref="E22:E23" si="5">C22*D22</f>
        <v>120</v>
      </c>
      <c r="F22">
        <v>30</v>
      </c>
      <c r="G22">
        <f t="shared" ref="G22:G23" si="6">C22*D22*F22</f>
        <v>3600</v>
      </c>
      <c r="I22" s="12"/>
    </row>
    <row r="23" spans="1:9" x14ac:dyDescent="0.3">
      <c r="B23" t="s">
        <v>96</v>
      </c>
      <c r="C23">
        <v>15</v>
      </c>
      <c r="D23">
        <v>8</v>
      </c>
      <c r="E23">
        <f t="shared" si="5"/>
        <v>120</v>
      </c>
      <c r="F23">
        <v>30</v>
      </c>
      <c r="G23">
        <f t="shared" si="6"/>
        <v>3600</v>
      </c>
      <c r="I23" s="12"/>
    </row>
    <row r="24" spans="1:9" x14ac:dyDescent="0.3">
      <c r="I24" s="12"/>
    </row>
    <row r="25" spans="1:9" x14ac:dyDescent="0.3">
      <c r="A25" t="s">
        <v>7</v>
      </c>
      <c r="B25" t="s">
        <v>16</v>
      </c>
      <c r="C25">
        <v>15</v>
      </c>
      <c r="D25">
        <v>8</v>
      </c>
      <c r="E25">
        <f t="shared" si="1"/>
        <v>120</v>
      </c>
      <c r="F25">
        <v>40</v>
      </c>
      <c r="G25">
        <f>C25*D25*F25</f>
        <v>4800</v>
      </c>
      <c r="I25" s="12">
        <f>SUM(G25:G29)</f>
        <v>19200</v>
      </c>
    </row>
    <row r="26" spans="1:9" x14ac:dyDescent="0.3">
      <c r="B26" t="s">
        <v>17</v>
      </c>
      <c r="C26">
        <v>15</v>
      </c>
      <c r="D26">
        <v>8</v>
      </c>
      <c r="E26">
        <f t="shared" si="1"/>
        <v>120</v>
      </c>
      <c r="F26">
        <v>30</v>
      </c>
      <c r="G26">
        <f>C26*D26*F26</f>
        <v>3600</v>
      </c>
      <c r="I26" s="12"/>
    </row>
    <row r="27" spans="1:9" x14ac:dyDescent="0.3">
      <c r="B27" t="s">
        <v>18</v>
      </c>
      <c r="C27">
        <v>15</v>
      </c>
      <c r="D27">
        <v>8</v>
      </c>
      <c r="E27">
        <f t="shared" si="1"/>
        <v>120</v>
      </c>
      <c r="F27">
        <v>30</v>
      </c>
      <c r="G27">
        <f>C27*D27*F27</f>
        <v>3600</v>
      </c>
      <c r="I27" s="12"/>
    </row>
    <row r="28" spans="1:9" x14ac:dyDescent="0.3">
      <c r="B28" t="s">
        <v>19</v>
      </c>
      <c r="C28">
        <v>15</v>
      </c>
      <c r="D28">
        <v>8</v>
      </c>
      <c r="E28">
        <f t="shared" si="1"/>
        <v>120</v>
      </c>
      <c r="F28">
        <v>30</v>
      </c>
      <c r="G28">
        <f>C28*D28*F28</f>
        <v>3600</v>
      </c>
      <c r="I28" s="12"/>
    </row>
    <row r="29" spans="1:9" x14ac:dyDescent="0.3">
      <c r="B29" t="s">
        <v>20</v>
      </c>
      <c r="C29">
        <v>15</v>
      </c>
      <c r="D29">
        <v>8</v>
      </c>
      <c r="E29">
        <f t="shared" si="1"/>
        <v>120</v>
      </c>
      <c r="F29">
        <v>30</v>
      </c>
      <c r="G29">
        <f>C29*D29*F29</f>
        <v>3600</v>
      </c>
      <c r="I29" s="12"/>
    </row>
    <row r="30" spans="1:9" x14ac:dyDescent="0.3">
      <c r="F30" s="17"/>
      <c r="I30" s="12"/>
    </row>
    <row r="31" spans="1:9" x14ac:dyDescent="0.3">
      <c r="I31" s="12"/>
    </row>
    <row r="32" spans="1:9" x14ac:dyDescent="0.3">
      <c r="A32" t="s">
        <v>8</v>
      </c>
      <c r="B32" t="s">
        <v>21</v>
      </c>
      <c r="C32">
        <v>10</v>
      </c>
      <c r="D32">
        <v>8</v>
      </c>
      <c r="E32">
        <f t="shared" si="1"/>
        <v>80</v>
      </c>
      <c r="F32">
        <v>40</v>
      </c>
      <c r="G32">
        <f>C32*D32*F32</f>
        <v>3200</v>
      </c>
      <c r="I32" s="12">
        <f>SUM(G32:G35)+30000</f>
        <v>41200</v>
      </c>
    </row>
    <row r="33" spans="1:9" x14ac:dyDescent="0.3">
      <c r="B33" t="s">
        <v>13</v>
      </c>
      <c r="C33">
        <v>10</v>
      </c>
      <c r="D33">
        <v>8</v>
      </c>
      <c r="E33">
        <f>C33*D33</f>
        <v>80</v>
      </c>
      <c r="F33">
        <v>40</v>
      </c>
      <c r="G33">
        <f>C33*D33*F33</f>
        <v>3200</v>
      </c>
      <c r="I33" s="12"/>
    </row>
    <row r="34" spans="1:9" x14ac:dyDescent="0.3">
      <c r="B34" t="s">
        <v>95</v>
      </c>
      <c r="C34">
        <v>10</v>
      </c>
      <c r="D34">
        <v>8</v>
      </c>
      <c r="E34">
        <f t="shared" ref="E34:E35" si="7">C34*D34</f>
        <v>80</v>
      </c>
      <c r="F34">
        <v>30</v>
      </c>
      <c r="G34">
        <f t="shared" ref="G34:G35" si="8">C34*D34*F34</f>
        <v>2400</v>
      </c>
      <c r="I34" s="12"/>
    </row>
    <row r="35" spans="1:9" x14ac:dyDescent="0.3">
      <c r="B35" t="s">
        <v>96</v>
      </c>
      <c r="C35">
        <v>10</v>
      </c>
      <c r="D35">
        <v>8</v>
      </c>
      <c r="E35">
        <f t="shared" si="7"/>
        <v>80</v>
      </c>
      <c r="F35">
        <v>30</v>
      </c>
      <c r="G35">
        <f t="shared" si="8"/>
        <v>2400</v>
      </c>
      <c r="I35" s="12"/>
    </row>
    <row r="36" spans="1:9" x14ac:dyDescent="0.3">
      <c r="I36" s="12"/>
    </row>
    <row r="37" spans="1:9" x14ac:dyDescent="0.3">
      <c r="A37" t="s">
        <v>9</v>
      </c>
      <c r="B37" t="s">
        <v>15</v>
      </c>
      <c r="C37">
        <v>10</v>
      </c>
      <c r="D37">
        <v>8</v>
      </c>
      <c r="E37">
        <f t="shared" si="1"/>
        <v>80</v>
      </c>
      <c r="F37">
        <v>40</v>
      </c>
      <c r="G37">
        <f>C37*D37*F37</f>
        <v>3200</v>
      </c>
      <c r="I37" s="12">
        <f>SUM(G37)</f>
        <v>3200</v>
      </c>
    </row>
    <row r="38" spans="1:9" x14ac:dyDescent="0.3">
      <c r="I38" s="12"/>
    </row>
    <row r="39" spans="1:9" x14ac:dyDescent="0.3">
      <c r="A39" t="s">
        <v>10</v>
      </c>
      <c r="B39" t="s">
        <v>15</v>
      </c>
      <c r="C39">
        <v>15</v>
      </c>
      <c r="D39">
        <v>8</v>
      </c>
      <c r="E39">
        <f t="shared" si="1"/>
        <v>120</v>
      </c>
      <c r="F39">
        <v>40</v>
      </c>
      <c r="G39">
        <f>C39*D39*F39</f>
        <v>4800</v>
      </c>
      <c r="I39" s="12">
        <f>SUM(G39:G41)</f>
        <v>12000</v>
      </c>
    </row>
    <row r="40" spans="1:9" x14ac:dyDescent="0.3">
      <c r="B40" t="s">
        <v>95</v>
      </c>
      <c r="C40">
        <v>15</v>
      </c>
      <c r="D40">
        <v>8</v>
      </c>
      <c r="E40">
        <f t="shared" ref="E40:E41" si="9">C40*D40</f>
        <v>120</v>
      </c>
      <c r="F40">
        <v>30</v>
      </c>
      <c r="G40">
        <f t="shared" ref="G40:G41" si="10">C40*D40*F40</f>
        <v>3600</v>
      </c>
    </row>
    <row r="41" spans="1:9" x14ac:dyDescent="0.3">
      <c r="B41" t="s">
        <v>96</v>
      </c>
      <c r="C41">
        <v>15</v>
      </c>
      <c r="D41">
        <v>8</v>
      </c>
      <c r="E41">
        <f t="shared" si="9"/>
        <v>120</v>
      </c>
      <c r="F41">
        <v>30</v>
      </c>
      <c r="G41">
        <f t="shared" si="10"/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DA36-FA62-48F3-ACED-F59FDCF5FA0F}">
  <dimension ref="A1:R46"/>
  <sheetViews>
    <sheetView zoomScaleNormal="100" workbookViewId="0">
      <selection activeCell="M2" sqref="M2:N6"/>
    </sheetView>
  </sheetViews>
  <sheetFormatPr defaultRowHeight="14.4" x14ac:dyDescent="0.3"/>
  <cols>
    <col min="6" max="6" width="11.5546875" customWidth="1"/>
    <col min="7" max="7" width="17.6640625" customWidth="1"/>
    <col min="14" max="14" width="8.5546875" customWidth="1"/>
    <col min="15" max="15" width="13.33203125" customWidth="1"/>
    <col min="18" max="18" width="11.5546875" customWidth="1"/>
  </cols>
  <sheetData>
    <row r="1" spans="1:18" x14ac:dyDescent="0.3">
      <c r="A1" s="2" t="s">
        <v>37</v>
      </c>
      <c r="B1" s="2" t="s">
        <v>23</v>
      </c>
      <c r="C1" s="2" t="s">
        <v>38</v>
      </c>
      <c r="D1" s="2" t="s">
        <v>39</v>
      </c>
      <c r="E1" s="2" t="s">
        <v>24</v>
      </c>
      <c r="F1" s="2" t="s">
        <v>26</v>
      </c>
      <c r="G1" s="2" t="s">
        <v>40</v>
      </c>
      <c r="I1" s="15" t="s">
        <v>22</v>
      </c>
      <c r="M1" s="3" t="s">
        <v>23</v>
      </c>
      <c r="N1" s="3" t="s">
        <v>25</v>
      </c>
      <c r="R1" s="5" t="s">
        <v>27</v>
      </c>
    </row>
    <row r="2" spans="1:18" x14ac:dyDescent="0.3">
      <c r="A2" t="s">
        <v>28</v>
      </c>
      <c r="B2" t="s">
        <v>16</v>
      </c>
      <c r="C2">
        <v>5</v>
      </c>
      <c r="D2">
        <v>8</v>
      </c>
      <c r="E2">
        <f>C2*D2</f>
        <v>40</v>
      </c>
      <c r="F2">
        <v>40</v>
      </c>
      <c r="G2">
        <f>C2*D2*F2</f>
        <v>1600</v>
      </c>
      <c r="I2" s="12">
        <f>SUM(G2:G5)</f>
        <v>9600</v>
      </c>
      <c r="M2" t="s">
        <v>16</v>
      </c>
      <c r="N2">
        <f>SUMIF(B:B,M2,E:E)</f>
        <v>636</v>
      </c>
      <c r="R2" s="4">
        <f>SUM(I:I)</f>
        <v>127840</v>
      </c>
    </row>
    <row r="3" spans="1:18" x14ac:dyDescent="0.3">
      <c r="B3" t="s">
        <v>17</v>
      </c>
      <c r="C3">
        <v>10</v>
      </c>
      <c r="D3">
        <v>8</v>
      </c>
      <c r="E3">
        <f>C3*D3</f>
        <v>80</v>
      </c>
      <c r="F3">
        <v>35</v>
      </c>
      <c r="G3">
        <f>C3*D3*F3</f>
        <v>2800</v>
      </c>
      <c r="I3" s="12"/>
      <c r="M3" t="s">
        <v>42</v>
      </c>
      <c r="N3">
        <f>SUMIF(B:B,M3,E:E)</f>
        <v>80</v>
      </c>
      <c r="R3" s="6"/>
    </row>
    <row r="4" spans="1:18" x14ac:dyDescent="0.3">
      <c r="B4" t="s">
        <v>18</v>
      </c>
      <c r="C4">
        <v>10</v>
      </c>
      <c r="D4">
        <v>8</v>
      </c>
      <c r="E4">
        <f>C4*D4</f>
        <v>80</v>
      </c>
      <c r="F4">
        <v>35</v>
      </c>
      <c r="G4">
        <f>C4*D4*F4</f>
        <v>2800</v>
      </c>
      <c r="I4" s="12"/>
      <c r="M4" t="s">
        <v>17</v>
      </c>
      <c r="N4">
        <f>SUMIF(B:B,M4,E:E)</f>
        <v>1000</v>
      </c>
      <c r="R4" s="6"/>
    </row>
    <row r="5" spans="1:18" x14ac:dyDescent="0.3">
      <c r="B5" t="s">
        <v>108</v>
      </c>
      <c r="C5">
        <v>10</v>
      </c>
      <c r="D5">
        <v>8</v>
      </c>
      <c r="E5">
        <f>C5*D5</f>
        <v>80</v>
      </c>
      <c r="F5">
        <v>30</v>
      </c>
      <c r="G5">
        <f>C5*D5*F5</f>
        <v>2400</v>
      </c>
      <c r="I5" s="12"/>
      <c r="M5" t="s">
        <v>18</v>
      </c>
      <c r="N5">
        <f>SUMIF(B:B,M5,E:E)</f>
        <v>1000</v>
      </c>
    </row>
    <row r="6" spans="1:18" x14ac:dyDescent="0.3">
      <c r="I6" s="12"/>
      <c r="M6" t="s">
        <v>108</v>
      </c>
      <c r="N6">
        <f>SUMIF(B:B,M6,E:E)</f>
        <v>1000</v>
      </c>
    </row>
    <row r="7" spans="1:18" x14ac:dyDescent="0.3">
      <c r="A7" t="s">
        <v>29</v>
      </c>
      <c r="B7" t="s">
        <v>16</v>
      </c>
      <c r="C7">
        <v>5</v>
      </c>
      <c r="D7">
        <v>8</v>
      </c>
      <c r="E7">
        <f>C7*D7</f>
        <v>40</v>
      </c>
      <c r="F7">
        <v>40</v>
      </c>
      <c r="G7">
        <f>C7*D7*F7</f>
        <v>1600</v>
      </c>
      <c r="I7" s="12">
        <f>SUM(G7:G10)</f>
        <v>9600</v>
      </c>
    </row>
    <row r="8" spans="1:18" x14ac:dyDescent="0.3">
      <c r="B8" t="s">
        <v>17</v>
      </c>
      <c r="C8">
        <v>10</v>
      </c>
      <c r="D8">
        <v>8</v>
      </c>
      <c r="E8">
        <f>C8*D8</f>
        <v>80</v>
      </c>
      <c r="F8">
        <v>35</v>
      </c>
      <c r="G8">
        <f>C8*D8*F8</f>
        <v>2800</v>
      </c>
      <c r="I8" s="12"/>
    </row>
    <row r="9" spans="1:18" x14ac:dyDescent="0.3">
      <c r="B9" t="s">
        <v>18</v>
      </c>
      <c r="C9">
        <v>10</v>
      </c>
      <c r="D9">
        <v>8</v>
      </c>
      <c r="E9">
        <f>C9*D9</f>
        <v>80</v>
      </c>
      <c r="F9">
        <v>35</v>
      </c>
      <c r="G9">
        <f>C9*D9*F9</f>
        <v>2800</v>
      </c>
      <c r="I9" s="12"/>
    </row>
    <row r="10" spans="1:18" x14ac:dyDescent="0.3">
      <c r="B10" t="s">
        <v>108</v>
      </c>
      <c r="C10">
        <v>10</v>
      </c>
      <c r="D10">
        <v>8</v>
      </c>
      <c r="E10">
        <f>C10*D10</f>
        <v>80</v>
      </c>
      <c r="F10">
        <v>30</v>
      </c>
      <c r="G10">
        <f>C10*D10*F10</f>
        <v>2400</v>
      </c>
      <c r="I10" s="12"/>
    </row>
    <row r="11" spans="1:18" x14ac:dyDescent="0.3">
      <c r="I11" s="12"/>
    </row>
    <row r="12" spans="1:18" x14ac:dyDescent="0.3">
      <c r="A12" t="s">
        <v>30</v>
      </c>
      <c r="B12" t="s">
        <v>16</v>
      </c>
      <c r="C12">
        <v>5</v>
      </c>
      <c r="D12">
        <v>8</v>
      </c>
      <c r="E12">
        <f>C12*D12</f>
        <v>40</v>
      </c>
      <c r="F12">
        <v>40</v>
      </c>
      <c r="G12">
        <f>C12*D12*F12</f>
        <v>1600</v>
      </c>
      <c r="I12" s="12">
        <f>SUM(G12:G13)</f>
        <v>4000</v>
      </c>
    </row>
    <row r="13" spans="1:18" x14ac:dyDescent="0.3">
      <c r="B13" t="s">
        <v>42</v>
      </c>
      <c r="C13">
        <v>10</v>
      </c>
      <c r="D13">
        <v>8</v>
      </c>
      <c r="E13">
        <f>C13*D13</f>
        <v>80</v>
      </c>
      <c r="F13">
        <v>30</v>
      </c>
      <c r="G13">
        <f>C13*D13*F13</f>
        <v>2400</v>
      </c>
      <c r="I13" s="12"/>
    </row>
    <row r="14" spans="1:18" x14ac:dyDescent="0.3">
      <c r="F14" s="1"/>
      <c r="I14" s="12"/>
    </row>
    <row r="15" spans="1:18" x14ac:dyDescent="0.3">
      <c r="I15" s="12"/>
      <c r="L15" t="s">
        <v>41</v>
      </c>
    </row>
    <row r="16" spans="1:18" x14ac:dyDescent="0.3">
      <c r="A16" t="s">
        <v>31</v>
      </c>
      <c r="B16" t="s">
        <v>16</v>
      </c>
      <c r="C16">
        <v>25</v>
      </c>
      <c r="D16">
        <v>8</v>
      </c>
      <c r="E16">
        <f>C16*D16</f>
        <v>200</v>
      </c>
      <c r="F16">
        <v>40</v>
      </c>
      <c r="G16">
        <f>C16*D16*F16</f>
        <v>8000</v>
      </c>
      <c r="I16" s="12">
        <f>SUM(G16:G19)</f>
        <v>48000</v>
      </c>
    </row>
    <row r="17" spans="1:9" x14ac:dyDescent="0.3">
      <c r="B17" t="s">
        <v>17</v>
      </c>
      <c r="C17">
        <v>50</v>
      </c>
      <c r="D17">
        <v>8</v>
      </c>
      <c r="E17">
        <f>C17*D17</f>
        <v>400</v>
      </c>
      <c r="F17">
        <v>35</v>
      </c>
      <c r="G17">
        <f>C17*D17*F17</f>
        <v>14000</v>
      </c>
      <c r="I17" s="12"/>
    </row>
    <row r="18" spans="1:9" x14ac:dyDescent="0.3">
      <c r="B18" t="s">
        <v>18</v>
      </c>
      <c r="C18">
        <v>50</v>
      </c>
      <c r="D18">
        <v>8</v>
      </c>
      <c r="E18">
        <f>C18*D18</f>
        <v>400</v>
      </c>
      <c r="F18">
        <v>35</v>
      </c>
      <c r="G18">
        <f>C18*D18*F18</f>
        <v>14000</v>
      </c>
      <c r="I18" s="12"/>
    </row>
    <row r="19" spans="1:9" x14ac:dyDescent="0.3">
      <c r="B19" t="s">
        <v>108</v>
      </c>
      <c r="C19">
        <v>50</v>
      </c>
      <c r="D19">
        <v>8</v>
      </c>
      <c r="E19">
        <f>C19*D19</f>
        <v>400</v>
      </c>
      <c r="F19">
        <v>30</v>
      </c>
      <c r="G19">
        <f>C19*D19*F19</f>
        <v>12000</v>
      </c>
      <c r="I19" s="12"/>
    </row>
    <row r="20" spans="1:9" x14ac:dyDescent="0.3">
      <c r="I20" s="12"/>
    </row>
    <row r="21" spans="1:9" x14ac:dyDescent="0.3">
      <c r="A21" t="s">
        <v>32</v>
      </c>
      <c r="B21" t="s">
        <v>16</v>
      </c>
      <c r="C21">
        <v>10</v>
      </c>
      <c r="D21">
        <v>8</v>
      </c>
      <c r="E21">
        <f>C21*D21</f>
        <v>80</v>
      </c>
      <c r="F21">
        <v>40</v>
      </c>
      <c r="G21">
        <f>C21*D21*F21</f>
        <v>3200</v>
      </c>
      <c r="I21" s="12">
        <f>SUM(G21:G24)</f>
        <v>19200</v>
      </c>
    </row>
    <row r="22" spans="1:9" x14ac:dyDescent="0.3">
      <c r="B22" t="s">
        <v>17</v>
      </c>
      <c r="C22">
        <v>20</v>
      </c>
      <c r="D22">
        <v>8</v>
      </c>
      <c r="E22">
        <f>C22*D22</f>
        <v>160</v>
      </c>
      <c r="F22">
        <v>35</v>
      </c>
      <c r="G22">
        <f>C22*D22*F22</f>
        <v>5600</v>
      </c>
      <c r="I22" s="12"/>
    </row>
    <row r="23" spans="1:9" x14ac:dyDescent="0.3">
      <c r="B23" t="s">
        <v>18</v>
      </c>
      <c r="C23">
        <v>20</v>
      </c>
      <c r="D23">
        <v>8</v>
      </c>
      <c r="E23">
        <f>C23*D23</f>
        <v>160</v>
      </c>
      <c r="F23">
        <v>35</v>
      </c>
      <c r="G23">
        <f>C23*D23*F23</f>
        <v>5600</v>
      </c>
      <c r="I23" s="12"/>
    </row>
    <row r="24" spans="1:9" x14ac:dyDescent="0.3">
      <c r="B24" t="s">
        <v>108</v>
      </c>
      <c r="C24">
        <v>20</v>
      </c>
      <c r="D24">
        <v>8</v>
      </c>
      <c r="E24">
        <f>C24*D24</f>
        <v>160</v>
      </c>
      <c r="F24">
        <v>30</v>
      </c>
      <c r="G24">
        <f>C24*D24*F24</f>
        <v>4800</v>
      </c>
      <c r="I24" s="12"/>
    </row>
    <row r="25" spans="1:9" x14ac:dyDescent="0.3">
      <c r="I25" s="12"/>
    </row>
    <row r="26" spans="1:9" x14ac:dyDescent="0.3">
      <c r="A26" t="s">
        <v>33</v>
      </c>
      <c r="B26" t="s">
        <v>16</v>
      </c>
      <c r="C26">
        <v>10</v>
      </c>
      <c r="D26">
        <v>8</v>
      </c>
      <c r="E26">
        <f>C26*D26</f>
        <v>80</v>
      </c>
      <c r="F26">
        <v>40</v>
      </c>
      <c r="G26">
        <f>C26*D26*F26</f>
        <v>3200</v>
      </c>
      <c r="I26" s="12">
        <f>SUM(G26:G29)</f>
        <v>19200</v>
      </c>
    </row>
    <row r="27" spans="1:9" x14ac:dyDescent="0.3">
      <c r="B27" t="s">
        <v>17</v>
      </c>
      <c r="C27">
        <v>20</v>
      </c>
      <c r="D27">
        <v>8</v>
      </c>
      <c r="E27">
        <f>C27*D27</f>
        <v>160</v>
      </c>
      <c r="F27">
        <v>35</v>
      </c>
      <c r="G27">
        <f>C27*D27*F27</f>
        <v>5600</v>
      </c>
      <c r="I27" s="12"/>
    </row>
    <row r="28" spans="1:9" x14ac:dyDescent="0.3">
      <c r="B28" t="s">
        <v>18</v>
      </c>
      <c r="C28">
        <v>20</v>
      </c>
      <c r="D28">
        <v>8</v>
      </c>
      <c r="E28">
        <f>C28*D28</f>
        <v>160</v>
      </c>
      <c r="F28">
        <v>35</v>
      </c>
      <c r="G28">
        <f>C28*D28*F28</f>
        <v>5600</v>
      </c>
      <c r="I28" s="12"/>
    </row>
    <row r="29" spans="1:9" x14ac:dyDescent="0.3">
      <c r="B29" t="s">
        <v>108</v>
      </c>
      <c r="C29">
        <v>20</v>
      </c>
      <c r="D29">
        <v>8</v>
      </c>
      <c r="E29">
        <f>C29*D29</f>
        <v>160</v>
      </c>
      <c r="F29">
        <v>30</v>
      </c>
      <c r="G29">
        <f>C29*D29*F29</f>
        <v>4800</v>
      </c>
      <c r="I29" s="12"/>
    </row>
    <row r="30" spans="1:9" x14ac:dyDescent="0.3">
      <c r="I30" s="12"/>
    </row>
    <row r="31" spans="1:9" x14ac:dyDescent="0.3">
      <c r="A31" t="s">
        <v>34</v>
      </c>
      <c r="B31" t="s">
        <v>16</v>
      </c>
      <c r="C31">
        <v>60</v>
      </c>
      <c r="D31">
        <v>1</v>
      </c>
      <c r="E31">
        <f>C31*D31</f>
        <v>60</v>
      </c>
      <c r="F31">
        <v>40</v>
      </c>
      <c r="G31">
        <f>C31*D31*F31</f>
        <v>2400</v>
      </c>
      <c r="I31" s="12">
        <f>SUM(G31:G34)</f>
        <v>14400</v>
      </c>
    </row>
    <row r="32" spans="1:9" x14ac:dyDescent="0.3">
      <c r="B32" t="s">
        <v>17</v>
      </c>
      <c r="C32">
        <v>120</v>
      </c>
      <c r="D32">
        <v>1</v>
      </c>
      <c r="E32">
        <f>C32*D32</f>
        <v>120</v>
      </c>
      <c r="F32">
        <v>35</v>
      </c>
      <c r="G32">
        <f>C32*D32*F32</f>
        <v>4200</v>
      </c>
      <c r="I32" s="12"/>
    </row>
    <row r="33" spans="1:9" x14ac:dyDescent="0.3">
      <c r="B33" t="s">
        <v>18</v>
      </c>
      <c r="C33">
        <v>120</v>
      </c>
      <c r="D33">
        <v>1</v>
      </c>
      <c r="E33">
        <f>C33*D33</f>
        <v>120</v>
      </c>
      <c r="F33">
        <v>35</v>
      </c>
      <c r="G33">
        <f>C33*D33*F33</f>
        <v>4200</v>
      </c>
      <c r="I33" s="12"/>
    </row>
    <row r="34" spans="1:9" x14ac:dyDescent="0.3">
      <c r="B34" t="s">
        <v>108</v>
      </c>
      <c r="C34">
        <v>120</v>
      </c>
      <c r="D34">
        <v>1</v>
      </c>
      <c r="E34">
        <f>C34*D34</f>
        <v>120</v>
      </c>
      <c r="F34">
        <v>30</v>
      </c>
      <c r="G34">
        <f>C34*D34*F34</f>
        <v>3600</v>
      </c>
      <c r="I34" s="12"/>
    </row>
    <row r="35" spans="1:9" x14ac:dyDescent="0.3">
      <c r="I35" s="12"/>
    </row>
    <row r="36" spans="1:9" x14ac:dyDescent="0.3">
      <c r="A36" t="s">
        <v>35</v>
      </c>
      <c r="B36" t="s">
        <v>16</v>
      </c>
      <c r="C36">
        <v>10</v>
      </c>
      <c r="D36">
        <v>8</v>
      </c>
      <c r="E36">
        <f>C36*D36</f>
        <v>80</v>
      </c>
      <c r="F36">
        <v>40</v>
      </c>
      <c r="G36">
        <f>C36*D36*F36</f>
        <v>3200</v>
      </c>
      <c r="I36" s="12">
        <f>SUM(G36:G36)</f>
        <v>3200</v>
      </c>
    </row>
    <row r="37" spans="1:9" x14ac:dyDescent="0.3">
      <c r="F37" s="1"/>
      <c r="I37" s="12"/>
    </row>
    <row r="38" spans="1:9" x14ac:dyDescent="0.3">
      <c r="I38" s="12"/>
    </row>
    <row r="39" spans="1:9" x14ac:dyDescent="0.3">
      <c r="A39" t="s">
        <v>36</v>
      </c>
      <c r="B39" t="s">
        <v>16</v>
      </c>
      <c r="C39">
        <v>2</v>
      </c>
      <c r="D39">
        <v>8</v>
      </c>
      <c r="E39">
        <f>C39*D39</f>
        <v>16</v>
      </c>
      <c r="F39">
        <v>40</v>
      </c>
      <c r="G39">
        <f>C39*D39*F39</f>
        <v>640</v>
      </c>
      <c r="I39" s="12">
        <f>SUM(G39:G39)</f>
        <v>640</v>
      </c>
    </row>
    <row r="40" spans="1:9" x14ac:dyDescent="0.3">
      <c r="F40" s="1"/>
    </row>
    <row r="43" spans="1:9" x14ac:dyDescent="0.3">
      <c r="F43" s="1"/>
    </row>
    <row r="46" spans="1:9" x14ac:dyDescent="0.3">
      <c r="F46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5A30-19F8-4734-B20D-A3D8B5E160BC}">
  <dimension ref="A1:R51"/>
  <sheetViews>
    <sheetView zoomScale="110" zoomScaleNormal="110" workbookViewId="0">
      <selection activeCell="I21" sqref="I21"/>
    </sheetView>
  </sheetViews>
  <sheetFormatPr defaultRowHeight="14.4" x14ac:dyDescent="0.3"/>
  <cols>
    <col min="6" max="6" width="11.5546875" customWidth="1"/>
    <col min="7" max="7" width="17.6640625" customWidth="1"/>
    <col min="14" max="14" width="8.6640625" customWidth="1"/>
    <col min="15" max="15" width="13.33203125" customWidth="1"/>
    <col min="18" max="18" width="12.6640625" customWidth="1"/>
  </cols>
  <sheetData>
    <row r="1" spans="1:18" x14ac:dyDescent="0.3">
      <c r="A1" s="2" t="s">
        <v>37</v>
      </c>
      <c r="B1" s="2" t="s">
        <v>23</v>
      </c>
      <c r="C1" s="2" t="s">
        <v>38</v>
      </c>
      <c r="D1" s="2" t="s">
        <v>39</v>
      </c>
      <c r="E1" s="2" t="s">
        <v>24</v>
      </c>
      <c r="F1" s="2" t="s">
        <v>26</v>
      </c>
      <c r="G1" s="2" t="s">
        <v>40</v>
      </c>
      <c r="I1" s="11" t="s">
        <v>22</v>
      </c>
      <c r="M1" s="3" t="s">
        <v>23</v>
      </c>
      <c r="N1" s="3" t="s">
        <v>25</v>
      </c>
      <c r="R1" s="5" t="s">
        <v>27</v>
      </c>
    </row>
    <row r="2" spans="1:18" x14ac:dyDescent="0.3">
      <c r="A2" t="s">
        <v>44</v>
      </c>
      <c r="B2" t="s">
        <v>16</v>
      </c>
      <c r="C2">
        <v>5</v>
      </c>
      <c r="D2">
        <v>8</v>
      </c>
      <c r="E2">
        <f>C2*D2</f>
        <v>40</v>
      </c>
      <c r="F2">
        <v>40</v>
      </c>
      <c r="G2">
        <f>C2*D2*F2</f>
        <v>1600</v>
      </c>
      <c r="I2" s="12">
        <f>SUM(G2:G5)</f>
        <v>9600</v>
      </c>
      <c r="M2" t="s">
        <v>16</v>
      </c>
      <c r="N2">
        <f>SUMIF(B:B,M2,E:E)</f>
        <v>721</v>
      </c>
      <c r="R2" s="4">
        <f>SUM(I:I)</f>
        <v>148240</v>
      </c>
    </row>
    <row r="3" spans="1:18" x14ac:dyDescent="0.3">
      <c r="B3" t="s">
        <v>19</v>
      </c>
      <c r="C3">
        <v>10</v>
      </c>
      <c r="D3">
        <v>8</v>
      </c>
      <c r="E3">
        <f>C3*D3</f>
        <v>80</v>
      </c>
      <c r="F3">
        <v>35</v>
      </c>
      <c r="G3">
        <f>C3*D3*F3</f>
        <v>2800</v>
      </c>
      <c r="I3" s="12"/>
      <c r="M3" t="s">
        <v>42</v>
      </c>
      <c r="N3">
        <f>SUMIF(B:B,M3,E:E)</f>
        <v>80</v>
      </c>
      <c r="R3" s="6"/>
    </row>
    <row r="4" spans="1:18" x14ac:dyDescent="0.3">
      <c r="B4" t="s">
        <v>20</v>
      </c>
      <c r="C4">
        <v>10</v>
      </c>
      <c r="D4">
        <v>8</v>
      </c>
      <c r="E4">
        <f>C4*D4</f>
        <v>80</v>
      </c>
      <c r="F4">
        <v>35</v>
      </c>
      <c r="G4">
        <f>C4*D4*F4</f>
        <v>2800</v>
      </c>
      <c r="I4" s="12"/>
      <c r="M4" t="s">
        <v>19</v>
      </c>
      <c r="N4">
        <f>SUMIF(B:B,M4,E:E)</f>
        <v>1170</v>
      </c>
      <c r="R4" s="6"/>
    </row>
    <row r="5" spans="1:18" x14ac:dyDescent="0.3">
      <c r="B5" t="s">
        <v>107</v>
      </c>
      <c r="C5">
        <v>10</v>
      </c>
      <c r="D5">
        <v>8</v>
      </c>
      <c r="E5">
        <f>C5*D5</f>
        <v>80</v>
      </c>
      <c r="F5">
        <v>30</v>
      </c>
      <c r="G5">
        <f>C5*D5*F5</f>
        <v>2400</v>
      </c>
      <c r="I5" s="12"/>
      <c r="M5" t="s">
        <v>20</v>
      </c>
      <c r="N5">
        <f>SUMIF(B:B,M5,E:E)</f>
        <v>1170</v>
      </c>
    </row>
    <row r="6" spans="1:18" x14ac:dyDescent="0.3">
      <c r="I6" s="12"/>
      <c r="M6" t="s">
        <v>107</v>
      </c>
      <c r="N6">
        <f>SUMIF(B:B,M6,E:E)</f>
        <v>1170</v>
      </c>
    </row>
    <row r="7" spans="1:18" x14ac:dyDescent="0.3">
      <c r="A7" t="s">
        <v>45</v>
      </c>
      <c r="B7" t="s">
        <v>16</v>
      </c>
      <c r="C7">
        <v>5</v>
      </c>
      <c r="D7">
        <v>8</v>
      </c>
      <c r="E7">
        <f>C7*D7</f>
        <v>40</v>
      </c>
      <c r="F7">
        <v>40</v>
      </c>
      <c r="G7">
        <f>C7*D7*F7</f>
        <v>1600</v>
      </c>
      <c r="I7" s="12">
        <f>SUM(G7:G10)</f>
        <v>9600</v>
      </c>
    </row>
    <row r="8" spans="1:18" x14ac:dyDescent="0.3">
      <c r="B8" t="s">
        <v>19</v>
      </c>
      <c r="C8">
        <v>10</v>
      </c>
      <c r="D8">
        <v>8</v>
      </c>
      <c r="E8">
        <f>C8*D8</f>
        <v>80</v>
      </c>
      <c r="F8">
        <v>35</v>
      </c>
      <c r="G8">
        <f>C8*D8*F8</f>
        <v>2800</v>
      </c>
      <c r="I8" s="12"/>
    </row>
    <row r="9" spans="1:18" x14ac:dyDescent="0.3">
      <c r="B9" t="s">
        <v>20</v>
      </c>
      <c r="C9">
        <v>10</v>
      </c>
      <c r="D9">
        <v>8</v>
      </c>
      <c r="E9">
        <f>C9*D9</f>
        <v>80</v>
      </c>
      <c r="F9">
        <v>35</v>
      </c>
      <c r="G9">
        <f>C9*D9*F9</f>
        <v>2800</v>
      </c>
      <c r="I9" s="12"/>
    </row>
    <row r="10" spans="1:18" x14ac:dyDescent="0.3">
      <c r="B10" t="s">
        <v>107</v>
      </c>
      <c r="C10">
        <v>10</v>
      </c>
      <c r="D10">
        <v>8</v>
      </c>
      <c r="E10">
        <f>C10*D10</f>
        <v>80</v>
      </c>
      <c r="F10">
        <v>30</v>
      </c>
      <c r="G10">
        <f>C10*D10*F10</f>
        <v>2400</v>
      </c>
      <c r="I10" s="12"/>
    </row>
    <row r="11" spans="1:18" x14ac:dyDescent="0.3">
      <c r="I11" s="12"/>
    </row>
    <row r="12" spans="1:18" x14ac:dyDescent="0.3">
      <c r="A12" t="s">
        <v>46</v>
      </c>
      <c r="B12" t="s">
        <v>16</v>
      </c>
      <c r="C12">
        <v>5</v>
      </c>
      <c r="D12">
        <v>8</v>
      </c>
      <c r="E12">
        <f>C12*D12</f>
        <v>40</v>
      </c>
      <c r="F12">
        <v>40</v>
      </c>
      <c r="G12">
        <f>C12*D12*F12</f>
        <v>1600</v>
      </c>
      <c r="I12" s="12">
        <f>SUM(G12:G13)</f>
        <v>4000</v>
      </c>
    </row>
    <row r="13" spans="1:18" x14ac:dyDescent="0.3">
      <c r="B13" t="s">
        <v>42</v>
      </c>
      <c r="C13">
        <v>10</v>
      </c>
      <c r="D13">
        <v>8</v>
      </c>
      <c r="E13">
        <f>C13*D13</f>
        <v>80</v>
      </c>
      <c r="F13">
        <v>30</v>
      </c>
      <c r="G13">
        <f>C13*D13*F13</f>
        <v>2400</v>
      </c>
      <c r="I13" s="12"/>
    </row>
    <row r="14" spans="1:18" x14ac:dyDescent="0.3">
      <c r="F14" s="1"/>
      <c r="I14" s="12"/>
    </row>
    <row r="15" spans="1:18" x14ac:dyDescent="0.3">
      <c r="I15" s="12"/>
      <c r="L15" t="s">
        <v>41</v>
      </c>
    </row>
    <row r="16" spans="1:18" x14ac:dyDescent="0.3">
      <c r="A16" t="s">
        <v>47</v>
      </c>
      <c r="B16" t="s">
        <v>16</v>
      </c>
      <c r="C16">
        <v>25</v>
      </c>
      <c r="D16">
        <v>8</v>
      </c>
      <c r="E16">
        <f>C16*D16</f>
        <v>200</v>
      </c>
      <c r="F16">
        <v>40</v>
      </c>
      <c r="G16">
        <f>C16*D16*F16</f>
        <v>8000</v>
      </c>
      <c r="I16" s="12">
        <f>SUM(G16:G19)</f>
        <v>48000</v>
      </c>
    </row>
    <row r="17" spans="1:9" x14ac:dyDescent="0.3">
      <c r="B17" t="s">
        <v>19</v>
      </c>
      <c r="C17">
        <v>50</v>
      </c>
      <c r="D17">
        <v>8</v>
      </c>
      <c r="E17">
        <f>C17*D17</f>
        <v>400</v>
      </c>
      <c r="F17">
        <v>35</v>
      </c>
      <c r="G17">
        <f>C17*D17*F17</f>
        <v>14000</v>
      </c>
      <c r="I17" s="12"/>
    </row>
    <row r="18" spans="1:9" x14ac:dyDescent="0.3">
      <c r="B18" t="s">
        <v>20</v>
      </c>
      <c r="C18">
        <v>50</v>
      </c>
      <c r="D18">
        <v>8</v>
      </c>
      <c r="E18">
        <f>C18*D18</f>
        <v>400</v>
      </c>
      <c r="F18">
        <v>35</v>
      </c>
      <c r="G18">
        <f>C18*D18*F18</f>
        <v>14000</v>
      </c>
      <c r="I18" s="12"/>
    </row>
    <row r="19" spans="1:9" x14ac:dyDescent="0.3">
      <c r="B19" t="s">
        <v>107</v>
      </c>
      <c r="C19">
        <v>50</v>
      </c>
      <c r="D19">
        <v>8</v>
      </c>
      <c r="E19">
        <f>C19*D19</f>
        <v>400</v>
      </c>
      <c r="F19">
        <v>30</v>
      </c>
      <c r="G19">
        <f>C19*D19*F19</f>
        <v>12000</v>
      </c>
      <c r="I19" s="12"/>
    </row>
    <row r="20" spans="1:9" x14ac:dyDescent="0.3">
      <c r="I20" s="12"/>
    </row>
    <row r="21" spans="1:9" x14ac:dyDescent="0.3">
      <c r="A21" t="s">
        <v>48</v>
      </c>
      <c r="B21" t="s">
        <v>16</v>
      </c>
      <c r="C21">
        <v>10</v>
      </c>
      <c r="D21">
        <v>8</v>
      </c>
      <c r="E21">
        <f>C21*D21</f>
        <v>80</v>
      </c>
      <c r="F21">
        <v>40</v>
      </c>
      <c r="G21">
        <f>C21*D21*F21</f>
        <v>3200</v>
      </c>
      <c r="I21" s="12">
        <f>SUM(G21:G24)</f>
        <v>19200</v>
      </c>
    </row>
    <row r="22" spans="1:9" x14ac:dyDescent="0.3">
      <c r="B22" t="s">
        <v>19</v>
      </c>
      <c r="C22">
        <v>20</v>
      </c>
      <c r="D22">
        <v>8</v>
      </c>
      <c r="E22">
        <f>C22*D22</f>
        <v>160</v>
      </c>
      <c r="F22">
        <v>35</v>
      </c>
      <c r="G22">
        <f>C22*D22*F22</f>
        <v>5600</v>
      </c>
      <c r="I22" s="12"/>
    </row>
    <row r="23" spans="1:9" x14ac:dyDescent="0.3">
      <c r="B23" t="s">
        <v>20</v>
      </c>
      <c r="C23">
        <v>20</v>
      </c>
      <c r="D23">
        <v>8</v>
      </c>
      <c r="E23">
        <f>C23*D23</f>
        <v>160</v>
      </c>
      <c r="F23">
        <v>35</v>
      </c>
      <c r="G23">
        <f>C23*D23*F23</f>
        <v>5600</v>
      </c>
      <c r="I23" s="12"/>
    </row>
    <row r="24" spans="1:9" x14ac:dyDescent="0.3">
      <c r="B24" t="s">
        <v>107</v>
      </c>
      <c r="C24">
        <v>20</v>
      </c>
      <c r="D24">
        <v>8</v>
      </c>
      <c r="E24">
        <f>C24*D24</f>
        <v>160</v>
      </c>
      <c r="F24">
        <v>30</v>
      </c>
      <c r="G24">
        <f>C24*D24*F24</f>
        <v>4800</v>
      </c>
      <c r="I24" s="12"/>
    </row>
    <row r="25" spans="1:9" x14ac:dyDescent="0.3">
      <c r="F25" s="1"/>
      <c r="I25" s="12"/>
    </row>
    <row r="26" spans="1:9" x14ac:dyDescent="0.3">
      <c r="A26" t="s">
        <v>49</v>
      </c>
      <c r="B26" t="s">
        <v>16</v>
      </c>
      <c r="C26">
        <v>10</v>
      </c>
      <c r="D26">
        <v>8</v>
      </c>
      <c r="E26">
        <f>C26*D26</f>
        <v>80</v>
      </c>
      <c r="F26">
        <v>40</v>
      </c>
      <c r="G26">
        <f>C26*D26*F26</f>
        <v>3200</v>
      </c>
      <c r="I26" s="12">
        <f>SUM(G26:G29)</f>
        <v>19200</v>
      </c>
    </row>
    <row r="27" spans="1:9" x14ac:dyDescent="0.3">
      <c r="B27" t="s">
        <v>19</v>
      </c>
      <c r="C27">
        <v>20</v>
      </c>
      <c r="D27">
        <v>8</v>
      </c>
      <c r="E27">
        <f>C27*D27</f>
        <v>160</v>
      </c>
      <c r="F27">
        <v>35</v>
      </c>
      <c r="G27">
        <f>C27*D27*F27</f>
        <v>5600</v>
      </c>
      <c r="I27" s="12"/>
    </row>
    <row r="28" spans="1:9" x14ac:dyDescent="0.3">
      <c r="B28" t="s">
        <v>20</v>
      </c>
      <c r="C28">
        <v>20</v>
      </c>
      <c r="D28">
        <v>8</v>
      </c>
      <c r="E28">
        <f>C28*D28</f>
        <v>160</v>
      </c>
      <c r="F28">
        <v>35</v>
      </c>
      <c r="G28">
        <f>C28*D28*F28</f>
        <v>5600</v>
      </c>
      <c r="I28" s="12"/>
    </row>
    <row r="29" spans="1:9" x14ac:dyDescent="0.3">
      <c r="B29" t="s">
        <v>107</v>
      </c>
      <c r="C29">
        <v>20</v>
      </c>
      <c r="D29">
        <v>8</v>
      </c>
      <c r="E29">
        <f>C29*D29</f>
        <v>160</v>
      </c>
      <c r="F29">
        <v>30</v>
      </c>
      <c r="G29">
        <f>C29*D29*F29</f>
        <v>4800</v>
      </c>
      <c r="I29" s="12"/>
    </row>
    <row r="30" spans="1:9" x14ac:dyDescent="0.3">
      <c r="I30" s="12"/>
    </row>
    <row r="31" spans="1:9" x14ac:dyDescent="0.3">
      <c r="A31" t="s">
        <v>50</v>
      </c>
      <c r="B31" t="s">
        <v>16</v>
      </c>
      <c r="C31">
        <v>10</v>
      </c>
      <c r="D31">
        <v>8</v>
      </c>
      <c r="E31">
        <f>C31*D31</f>
        <v>80</v>
      </c>
      <c r="F31">
        <v>40</v>
      </c>
      <c r="G31">
        <f>C31*D31*F31</f>
        <v>3200</v>
      </c>
      <c r="I31" s="12">
        <f>SUM(G31:G34)</f>
        <v>19200</v>
      </c>
    </row>
    <row r="32" spans="1:9" x14ac:dyDescent="0.3">
      <c r="B32" t="s">
        <v>19</v>
      </c>
      <c r="C32">
        <v>20</v>
      </c>
      <c r="D32">
        <v>8</v>
      </c>
      <c r="E32">
        <f>C32*D32</f>
        <v>160</v>
      </c>
      <c r="F32">
        <v>35</v>
      </c>
      <c r="G32">
        <f>C32*D32*F32</f>
        <v>5600</v>
      </c>
      <c r="I32" s="12"/>
    </row>
    <row r="33" spans="1:9" x14ac:dyDescent="0.3">
      <c r="B33" t="s">
        <v>20</v>
      </c>
      <c r="C33">
        <v>20</v>
      </c>
      <c r="D33">
        <v>8</v>
      </c>
      <c r="E33">
        <f>C33*D33</f>
        <v>160</v>
      </c>
      <c r="F33">
        <v>35</v>
      </c>
      <c r="G33">
        <f>C33*D33*F33</f>
        <v>5600</v>
      </c>
      <c r="I33" s="12"/>
    </row>
    <row r="34" spans="1:9" x14ac:dyDescent="0.3">
      <c r="B34" t="s">
        <v>107</v>
      </c>
      <c r="C34">
        <v>20</v>
      </c>
      <c r="D34">
        <v>8</v>
      </c>
      <c r="E34">
        <f>C34*D34</f>
        <v>160</v>
      </c>
      <c r="F34">
        <v>30</v>
      </c>
      <c r="G34">
        <f>C34*D34*F34</f>
        <v>4800</v>
      </c>
      <c r="I34" s="12"/>
    </row>
    <row r="35" spans="1:9" x14ac:dyDescent="0.3">
      <c r="I35" s="12"/>
    </row>
    <row r="36" spans="1:9" x14ac:dyDescent="0.3">
      <c r="A36" t="s">
        <v>51</v>
      </c>
      <c r="B36" t="s">
        <v>16</v>
      </c>
      <c r="C36">
        <v>65</v>
      </c>
      <c r="D36">
        <v>1</v>
      </c>
      <c r="E36">
        <f>C36*D36</f>
        <v>65</v>
      </c>
      <c r="F36">
        <v>40</v>
      </c>
      <c r="G36">
        <f>C36*D36*F36</f>
        <v>2600</v>
      </c>
      <c r="I36" s="12">
        <f>SUM(G36:G39)</f>
        <v>15600</v>
      </c>
    </row>
    <row r="37" spans="1:9" x14ac:dyDescent="0.3">
      <c r="B37" t="s">
        <v>19</v>
      </c>
      <c r="C37">
        <v>130</v>
      </c>
      <c r="D37">
        <v>1</v>
      </c>
      <c r="E37">
        <f>C37*D37</f>
        <v>130</v>
      </c>
      <c r="F37">
        <v>35</v>
      </c>
      <c r="G37">
        <f>C37*D37*F37</f>
        <v>4550</v>
      </c>
      <c r="I37" s="12"/>
    </row>
    <row r="38" spans="1:9" x14ac:dyDescent="0.3">
      <c r="B38" t="s">
        <v>20</v>
      </c>
      <c r="C38">
        <v>130</v>
      </c>
      <c r="D38">
        <v>1</v>
      </c>
      <c r="E38">
        <f>C38*D38</f>
        <v>130</v>
      </c>
      <c r="F38">
        <v>35</v>
      </c>
      <c r="G38">
        <f>C38*D38*F38</f>
        <v>4550</v>
      </c>
      <c r="I38" s="12"/>
    </row>
    <row r="39" spans="1:9" x14ac:dyDescent="0.3">
      <c r="B39" t="s">
        <v>107</v>
      </c>
      <c r="C39">
        <v>130</v>
      </c>
      <c r="D39">
        <v>1</v>
      </c>
      <c r="E39">
        <f>C39*D39</f>
        <v>130</v>
      </c>
      <c r="F39">
        <v>30</v>
      </c>
      <c r="G39">
        <f>C39*D39*F39</f>
        <v>3900</v>
      </c>
      <c r="I39" s="12"/>
    </row>
    <row r="40" spans="1:9" x14ac:dyDescent="0.3">
      <c r="I40" s="12"/>
    </row>
    <row r="41" spans="1:9" x14ac:dyDescent="0.3">
      <c r="I41" s="12"/>
    </row>
    <row r="42" spans="1:9" x14ac:dyDescent="0.3">
      <c r="A42" t="s">
        <v>52</v>
      </c>
      <c r="B42" t="s">
        <v>16</v>
      </c>
      <c r="C42">
        <v>10</v>
      </c>
      <c r="D42">
        <v>8</v>
      </c>
      <c r="E42">
        <f>C42*D42</f>
        <v>80</v>
      </c>
      <c r="F42">
        <v>40</v>
      </c>
      <c r="G42">
        <f>C42*D42*F42</f>
        <v>3200</v>
      </c>
      <c r="I42" s="12">
        <f>SUM(G42:G42)</f>
        <v>3200</v>
      </c>
    </row>
    <row r="43" spans="1:9" x14ac:dyDescent="0.3">
      <c r="F43" s="1"/>
      <c r="I43" s="12"/>
    </row>
    <row r="44" spans="1:9" x14ac:dyDescent="0.3">
      <c r="I44" s="12"/>
    </row>
    <row r="45" spans="1:9" x14ac:dyDescent="0.3">
      <c r="A45" t="s">
        <v>43</v>
      </c>
      <c r="B45" t="s">
        <v>16</v>
      </c>
      <c r="C45">
        <v>2</v>
      </c>
      <c r="D45">
        <v>8</v>
      </c>
      <c r="E45">
        <f>C45*D45</f>
        <v>16</v>
      </c>
      <c r="F45">
        <v>40</v>
      </c>
      <c r="G45">
        <f>C45*D45*F45</f>
        <v>640</v>
      </c>
      <c r="I45" s="12">
        <f>SUM(G45:G45)</f>
        <v>640</v>
      </c>
    </row>
    <row r="46" spans="1:9" x14ac:dyDescent="0.3">
      <c r="F46" s="1"/>
    </row>
    <row r="48" spans="1:9" x14ac:dyDescent="0.3">
      <c r="F48" s="1"/>
    </row>
    <row r="51" spans="6:6" x14ac:dyDescent="0.3">
      <c r="F5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BCB3-8434-4FF1-B67A-AE491B9DD5C9}">
  <dimension ref="A1:R50"/>
  <sheetViews>
    <sheetView zoomScaleNormal="100" workbookViewId="0">
      <selection activeCell="M2" sqref="M2:N7"/>
    </sheetView>
  </sheetViews>
  <sheetFormatPr defaultRowHeight="14.4" x14ac:dyDescent="0.3"/>
  <cols>
    <col min="6" max="6" width="11.5546875" customWidth="1"/>
    <col min="7" max="7" width="17.6640625" customWidth="1"/>
    <col min="14" max="14" width="8.5546875" customWidth="1"/>
    <col min="15" max="15" width="13.33203125" customWidth="1"/>
    <col min="18" max="18" width="12.44140625" customWidth="1"/>
  </cols>
  <sheetData>
    <row r="1" spans="1:18" x14ac:dyDescent="0.3">
      <c r="A1" s="2" t="s">
        <v>37</v>
      </c>
      <c r="B1" s="2" t="s">
        <v>23</v>
      </c>
      <c r="C1" s="2" t="s">
        <v>38</v>
      </c>
      <c r="D1" s="2" t="s">
        <v>39</v>
      </c>
      <c r="E1" s="2" t="s">
        <v>24</v>
      </c>
      <c r="F1" s="2" t="s">
        <v>26</v>
      </c>
      <c r="G1" s="2" t="s">
        <v>40</v>
      </c>
      <c r="I1" s="11" t="s">
        <v>22</v>
      </c>
      <c r="M1" s="3" t="s">
        <v>23</v>
      </c>
      <c r="N1" s="3" t="s">
        <v>25</v>
      </c>
      <c r="R1" s="5" t="s">
        <v>27</v>
      </c>
    </row>
    <row r="2" spans="1:18" x14ac:dyDescent="0.3">
      <c r="A2" t="s">
        <v>53</v>
      </c>
      <c r="B2" t="s">
        <v>12</v>
      </c>
      <c r="C2">
        <v>5</v>
      </c>
      <c r="D2">
        <v>8</v>
      </c>
      <c r="E2">
        <f>C2*D2</f>
        <v>40</v>
      </c>
      <c r="F2">
        <v>40</v>
      </c>
      <c r="G2">
        <f>C2*D2*F2</f>
        <v>1600</v>
      </c>
      <c r="I2" s="12">
        <f>SUM(G2:G2)</f>
        <v>1600</v>
      </c>
      <c r="M2" t="s">
        <v>12</v>
      </c>
      <c r="N2">
        <f>SUMIF(B:B,M2,E:E)</f>
        <v>387</v>
      </c>
      <c r="R2" s="4">
        <f>SUM(I:I)</f>
        <v>313505</v>
      </c>
    </row>
    <row r="3" spans="1:18" x14ac:dyDescent="0.3">
      <c r="I3" s="12"/>
      <c r="M3" t="s">
        <v>13</v>
      </c>
      <c r="N3">
        <f>SUMIF(B:B,M3,E:E)</f>
        <v>347</v>
      </c>
    </row>
    <row r="4" spans="1:18" x14ac:dyDescent="0.3">
      <c r="I4" s="12"/>
      <c r="M4" t="s">
        <v>61</v>
      </c>
      <c r="N4">
        <f t="shared" ref="N4:N7" si="0">SUMIF(B:B,M4,E:E)</f>
        <v>128</v>
      </c>
    </row>
    <row r="5" spans="1:18" x14ac:dyDescent="0.3">
      <c r="A5" t="s">
        <v>54</v>
      </c>
      <c r="B5" t="s">
        <v>12</v>
      </c>
      <c r="C5">
        <v>7</v>
      </c>
      <c r="D5">
        <v>8</v>
      </c>
      <c r="E5">
        <f>C5*D5</f>
        <v>56</v>
      </c>
      <c r="F5">
        <v>40</v>
      </c>
      <c r="G5">
        <f>C5*D5*F5</f>
        <v>2240</v>
      </c>
      <c r="I5" s="12">
        <f>SUM(G5:G6)</f>
        <v>4480</v>
      </c>
      <c r="M5" t="s">
        <v>16</v>
      </c>
      <c r="N5">
        <f t="shared" si="0"/>
        <v>32</v>
      </c>
    </row>
    <row r="6" spans="1:18" x14ac:dyDescent="0.3">
      <c r="B6" t="s">
        <v>13</v>
      </c>
      <c r="C6">
        <v>7</v>
      </c>
      <c r="D6">
        <v>8</v>
      </c>
      <c r="E6">
        <f>C6*D6</f>
        <v>56</v>
      </c>
      <c r="F6">
        <v>40</v>
      </c>
      <c r="G6">
        <f>C6*D6*F6</f>
        <v>2240</v>
      </c>
      <c r="I6" s="12"/>
      <c r="M6" t="s">
        <v>15</v>
      </c>
      <c r="N6">
        <f t="shared" si="0"/>
        <v>64</v>
      </c>
    </row>
    <row r="7" spans="1:18" x14ac:dyDescent="0.3">
      <c r="F7" s="1"/>
      <c r="I7" s="12"/>
      <c r="M7" t="s">
        <v>94</v>
      </c>
      <c r="N7">
        <f t="shared" si="0"/>
        <v>291</v>
      </c>
    </row>
    <row r="8" spans="1:18" x14ac:dyDescent="0.3">
      <c r="I8" s="12"/>
    </row>
    <row r="9" spans="1:18" x14ac:dyDescent="0.3">
      <c r="A9" t="s">
        <v>55</v>
      </c>
      <c r="B9" t="s">
        <v>12</v>
      </c>
      <c r="C9">
        <v>15</v>
      </c>
      <c r="D9">
        <v>8</v>
      </c>
      <c r="E9">
        <f>C9*D9</f>
        <v>120</v>
      </c>
      <c r="F9">
        <v>40</v>
      </c>
      <c r="G9">
        <f>C9*D9*F9</f>
        <v>4800</v>
      </c>
      <c r="I9" s="12">
        <f>SUM(G9:G11)</f>
        <v>13800</v>
      </c>
    </row>
    <row r="10" spans="1:18" x14ac:dyDescent="0.3">
      <c r="B10" t="s">
        <v>13</v>
      </c>
      <c r="C10">
        <v>15</v>
      </c>
      <c r="D10">
        <v>8</v>
      </c>
      <c r="E10">
        <f>C10*D10</f>
        <v>120</v>
      </c>
      <c r="F10">
        <v>40</v>
      </c>
      <c r="G10">
        <f>C10*D10*F10</f>
        <v>4800</v>
      </c>
      <c r="I10" s="12"/>
    </row>
    <row r="11" spans="1:18" x14ac:dyDescent="0.3">
      <c r="B11" t="s">
        <v>94</v>
      </c>
      <c r="C11">
        <v>15</v>
      </c>
      <c r="D11">
        <v>8</v>
      </c>
      <c r="E11">
        <f>C11*D11</f>
        <v>120</v>
      </c>
      <c r="F11">
        <v>35</v>
      </c>
      <c r="G11">
        <f>C11*D11*F11</f>
        <v>4200</v>
      </c>
      <c r="I11" s="12"/>
    </row>
    <row r="12" spans="1:18" x14ac:dyDescent="0.3">
      <c r="I12" s="12"/>
      <c r="L12" t="s">
        <v>41</v>
      </c>
    </row>
    <row r="13" spans="1:18" x14ac:dyDescent="0.3">
      <c r="A13" t="s">
        <v>56</v>
      </c>
      <c r="B13" t="s">
        <v>12</v>
      </c>
      <c r="C13">
        <v>4</v>
      </c>
      <c r="D13">
        <v>8</v>
      </c>
      <c r="E13">
        <f>C13*D13</f>
        <v>32</v>
      </c>
      <c r="F13">
        <v>40</v>
      </c>
      <c r="G13">
        <f>C13*D13*F13</f>
        <v>1280</v>
      </c>
      <c r="I13" s="12">
        <f>SUM(G13:G16) + 90000</f>
        <v>94960</v>
      </c>
    </row>
    <row r="14" spans="1:18" x14ac:dyDescent="0.3">
      <c r="B14" t="s">
        <v>13</v>
      </c>
      <c r="C14">
        <v>4</v>
      </c>
      <c r="D14">
        <v>8</v>
      </c>
      <c r="E14">
        <f>C14*D14</f>
        <v>32</v>
      </c>
      <c r="F14">
        <v>40</v>
      </c>
      <c r="G14">
        <f>C14*D14*F14</f>
        <v>1280</v>
      </c>
      <c r="I14" s="12"/>
    </row>
    <row r="15" spans="1:18" x14ac:dyDescent="0.3">
      <c r="B15" t="s">
        <v>61</v>
      </c>
      <c r="C15">
        <v>4</v>
      </c>
      <c r="D15">
        <v>8</v>
      </c>
      <c r="E15">
        <f>C15*D15</f>
        <v>32</v>
      </c>
      <c r="F15">
        <v>40</v>
      </c>
      <c r="G15">
        <f>C15*D15*F15</f>
        <v>1280</v>
      </c>
      <c r="I15" s="12"/>
    </row>
    <row r="16" spans="1:18" x14ac:dyDescent="0.3">
      <c r="B16" t="s">
        <v>94</v>
      </c>
      <c r="C16">
        <v>4</v>
      </c>
      <c r="D16">
        <v>8</v>
      </c>
      <c r="E16">
        <f>C16*D16</f>
        <v>32</v>
      </c>
      <c r="F16">
        <v>35</v>
      </c>
      <c r="G16">
        <f>C16*D16*F16</f>
        <v>1120</v>
      </c>
      <c r="I16" s="12"/>
    </row>
    <row r="17" spans="1:9" x14ac:dyDescent="0.3">
      <c r="I17" s="12"/>
    </row>
    <row r="18" spans="1:9" x14ac:dyDescent="0.3">
      <c r="A18" t="s">
        <v>57</v>
      </c>
      <c r="B18" t="s">
        <v>12</v>
      </c>
      <c r="C18">
        <v>4</v>
      </c>
      <c r="D18">
        <v>8</v>
      </c>
      <c r="E18">
        <f>C18*D18</f>
        <v>32</v>
      </c>
      <c r="F18">
        <v>40</v>
      </c>
      <c r="G18">
        <f>C18*D18*F18</f>
        <v>1280</v>
      </c>
      <c r="I18" s="12">
        <f>SUM(G18:G22)+ 45000</f>
        <v>51240</v>
      </c>
    </row>
    <row r="19" spans="1:9" x14ac:dyDescent="0.3">
      <c r="B19" t="s">
        <v>13</v>
      </c>
      <c r="C19">
        <v>4</v>
      </c>
      <c r="D19">
        <v>8</v>
      </c>
      <c r="E19">
        <f>C19*D19</f>
        <v>32</v>
      </c>
      <c r="F19">
        <v>40</v>
      </c>
      <c r="G19">
        <f>C19*D19*F19</f>
        <v>1280</v>
      </c>
      <c r="I19" s="12"/>
    </row>
    <row r="20" spans="1:9" x14ac:dyDescent="0.3">
      <c r="B20" t="s">
        <v>61</v>
      </c>
      <c r="C20">
        <v>4</v>
      </c>
      <c r="D20">
        <v>8</v>
      </c>
      <c r="E20">
        <f>C20*D20</f>
        <v>32</v>
      </c>
      <c r="F20">
        <v>40</v>
      </c>
      <c r="G20">
        <f>C20*D20*F20</f>
        <v>1280</v>
      </c>
      <c r="I20" s="12"/>
    </row>
    <row r="21" spans="1:9" x14ac:dyDescent="0.3">
      <c r="B21" t="s">
        <v>16</v>
      </c>
      <c r="C21">
        <v>4</v>
      </c>
      <c r="D21">
        <v>8</v>
      </c>
      <c r="E21">
        <f>C21*D21</f>
        <v>32</v>
      </c>
      <c r="F21">
        <v>40</v>
      </c>
      <c r="G21">
        <f>C21*D21*F21</f>
        <v>1280</v>
      </c>
      <c r="I21" s="12"/>
    </row>
    <row r="22" spans="1:9" x14ac:dyDescent="0.3">
      <c r="B22" t="s">
        <v>94</v>
      </c>
      <c r="C22">
        <v>4</v>
      </c>
      <c r="D22">
        <v>8</v>
      </c>
      <c r="E22">
        <f>C22*D22</f>
        <v>32</v>
      </c>
      <c r="F22">
        <v>35</v>
      </c>
      <c r="G22">
        <f>C22*D22*F22</f>
        <v>1120</v>
      </c>
      <c r="I22" s="12"/>
    </row>
    <row r="23" spans="1:9" x14ac:dyDescent="0.3">
      <c r="F23" s="1"/>
      <c r="I23" s="12"/>
    </row>
    <row r="24" spans="1:9" x14ac:dyDescent="0.3">
      <c r="A24" t="s">
        <v>58</v>
      </c>
      <c r="B24" t="s">
        <v>12</v>
      </c>
      <c r="C24">
        <v>4</v>
      </c>
      <c r="D24">
        <v>8</v>
      </c>
      <c r="E24">
        <f>C24*D24</f>
        <v>32</v>
      </c>
      <c r="F24">
        <v>40</v>
      </c>
      <c r="G24">
        <f>C24*D24*F24</f>
        <v>1280</v>
      </c>
      <c r="I24" s="12">
        <f>SUM(G24:G28)+ 90000</f>
        <v>96240</v>
      </c>
    </row>
    <row r="25" spans="1:9" x14ac:dyDescent="0.3">
      <c r="B25" t="s">
        <v>13</v>
      </c>
      <c r="C25">
        <v>4</v>
      </c>
      <c r="D25">
        <v>8</v>
      </c>
      <c r="E25">
        <f>C25*D25</f>
        <v>32</v>
      </c>
      <c r="F25">
        <v>40</v>
      </c>
      <c r="G25">
        <f>C25*D25*F25</f>
        <v>1280</v>
      </c>
      <c r="I25" s="12"/>
    </row>
    <row r="26" spans="1:9" x14ac:dyDescent="0.3">
      <c r="B26" t="s">
        <v>61</v>
      </c>
      <c r="C26">
        <v>4</v>
      </c>
      <c r="D26">
        <v>8</v>
      </c>
      <c r="E26">
        <f>C26*D26</f>
        <v>32</v>
      </c>
      <c r="F26">
        <v>40</v>
      </c>
      <c r="G26">
        <f>C26*D26*F26</f>
        <v>1280</v>
      </c>
      <c r="I26" s="12"/>
    </row>
    <row r="27" spans="1:9" x14ac:dyDescent="0.3">
      <c r="B27" t="s">
        <v>15</v>
      </c>
      <c r="C27">
        <v>4</v>
      </c>
      <c r="D27">
        <v>8</v>
      </c>
      <c r="E27">
        <f>C27*D27</f>
        <v>32</v>
      </c>
      <c r="F27">
        <v>40</v>
      </c>
      <c r="G27">
        <f>C27*D27*F27</f>
        <v>1280</v>
      </c>
      <c r="I27" s="12"/>
    </row>
    <row r="28" spans="1:9" x14ac:dyDescent="0.3">
      <c r="B28" t="s">
        <v>94</v>
      </c>
      <c r="C28">
        <v>4</v>
      </c>
      <c r="D28">
        <v>8</v>
      </c>
      <c r="E28">
        <f>C28*D28</f>
        <v>32</v>
      </c>
      <c r="F28">
        <v>35</v>
      </c>
      <c r="G28">
        <f>C28*D28*F28</f>
        <v>1120</v>
      </c>
      <c r="I28" s="12"/>
    </row>
    <row r="29" spans="1:9" x14ac:dyDescent="0.3">
      <c r="I29" s="12"/>
    </row>
    <row r="30" spans="1:9" x14ac:dyDescent="0.3">
      <c r="A30" t="s">
        <v>59</v>
      </c>
      <c r="B30" t="s">
        <v>12</v>
      </c>
      <c r="C30">
        <v>4</v>
      </c>
      <c r="D30">
        <v>8</v>
      </c>
      <c r="E30">
        <f>C30*D30</f>
        <v>32</v>
      </c>
      <c r="F30">
        <v>40</v>
      </c>
      <c r="G30">
        <f>C30*D30*F30</f>
        <v>1280</v>
      </c>
      <c r="I30" s="12">
        <f>SUM(G30:G34)+ 40000</f>
        <v>46240</v>
      </c>
    </row>
    <row r="31" spans="1:9" x14ac:dyDescent="0.3">
      <c r="B31" t="s">
        <v>13</v>
      </c>
      <c r="C31">
        <v>4</v>
      </c>
      <c r="D31">
        <v>8</v>
      </c>
      <c r="E31">
        <f>C31*D31</f>
        <v>32</v>
      </c>
      <c r="F31">
        <v>40</v>
      </c>
      <c r="G31">
        <f>C31*D31*F31</f>
        <v>1280</v>
      </c>
      <c r="I31" s="12"/>
    </row>
    <row r="32" spans="1:9" x14ac:dyDescent="0.3">
      <c r="B32" t="s">
        <v>61</v>
      </c>
      <c r="C32">
        <v>4</v>
      </c>
      <c r="D32">
        <v>8</v>
      </c>
      <c r="E32">
        <f t="shared" ref="E32:E33" si="1">C32*D32</f>
        <v>32</v>
      </c>
      <c r="F32">
        <v>40</v>
      </c>
      <c r="G32">
        <f t="shared" ref="G32:G33" si="2">C32*D32*F32</f>
        <v>1280</v>
      </c>
      <c r="I32" s="12"/>
    </row>
    <row r="33" spans="1:9" x14ac:dyDescent="0.3">
      <c r="B33" t="s">
        <v>15</v>
      </c>
      <c r="C33">
        <v>4</v>
      </c>
      <c r="D33">
        <v>8</v>
      </c>
      <c r="E33">
        <f t="shared" si="1"/>
        <v>32</v>
      </c>
      <c r="F33">
        <v>40</v>
      </c>
      <c r="G33">
        <f t="shared" si="2"/>
        <v>1280</v>
      </c>
      <c r="I33" s="12"/>
    </row>
    <row r="34" spans="1:9" x14ac:dyDescent="0.3">
      <c r="B34" t="s">
        <v>94</v>
      </c>
      <c r="C34">
        <v>4</v>
      </c>
      <c r="D34">
        <v>8</v>
      </c>
      <c r="E34">
        <f t="shared" ref="E34" si="3">C34*D34</f>
        <v>32</v>
      </c>
      <c r="F34">
        <v>35</v>
      </c>
      <c r="G34">
        <f t="shared" ref="G34" si="4">C34*D34*F34</f>
        <v>1120</v>
      </c>
      <c r="I34" s="12"/>
    </row>
    <row r="35" spans="1:9" x14ac:dyDescent="0.3">
      <c r="I35" s="12"/>
    </row>
    <row r="36" spans="1:9" x14ac:dyDescent="0.3">
      <c r="A36" t="s">
        <v>60</v>
      </c>
      <c r="B36" t="s">
        <v>12</v>
      </c>
      <c r="C36">
        <v>43</v>
      </c>
      <c r="D36">
        <v>1</v>
      </c>
      <c r="E36">
        <f>C36*D36</f>
        <v>43</v>
      </c>
      <c r="F36">
        <v>40</v>
      </c>
      <c r="G36">
        <f>C36*D36*F36</f>
        <v>1720</v>
      </c>
      <c r="I36" s="12">
        <f>SUM(G36:G38)</f>
        <v>4945</v>
      </c>
    </row>
    <row r="37" spans="1:9" x14ac:dyDescent="0.3">
      <c r="B37" t="s">
        <v>13</v>
      </c>
      <c r="C37">
        <v>43</v>
      </c>
      <c r="D37">
        <v>1</v>
      </c>
      <c r="E37">
        <f>C37*D37</f>
        <v>43</v>
      </c>
      <c r="F37">
        <v>40</v>
      </c>
      <c r="G37">
        <f>C37*D37*F37</f>
        <v>1720</v>
      </c>
    </row>
    <row r="38" spans="1:9" x14ac:dyDescent="0.3">
      <c r="B38" t="s">
        <v>94</v>
      </c>
      <c r="C38">
        <v>43</v>
      </c>
      <c r="D38">
        <v>1</v>
      </c>
      <c r="E38">
        <f>C38*D38</f>
        <v>43</v>
      </c>
      <c r="F38">
        <v>35</v>
      </c>
      <c r="G38">
        <f>C38*D38*F38</f>
        <v>1505</v>
      </c>
    </row>
    <row r="41" spans="1:9" x14ac:dyDescent="0.3">
      <c r="F41" s="1"/>
    </row>
    <row r="44" spans="1:9" x14ac:dyDescent="0.3">
      <c r="F44" s="1"/>
    </row>
    <row r="47" spans="1:9" x14ac:dyDescent="0.3">
      <c r="F47" s="1"/>
    </row>
    <row r="50" spans="6:6" x14ac:dyDescent="0.3">
      <c r="F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894E-E120-4BFE-9723-66F3DA9426DC}">
  <dimension ref="A1:R54"/>
  <sheetViews>
    <sheetView zoomScaleNormal="100" workbookViewId="0">
      <selection activeCell="M2" sqref="M2:M8"/>
    </sheetView>
  </sheetViews>
  <sheetFormatPr defaultRowHeight="14.4" x14ac:dyDescent="0.3"/>
  <cols>
    <col min="6" max="6" width="11.5546875" customWidth="1"/>
    <col min="7" max="7" width="17.6640625" customWidth="1"/>
    <col min="14" max="14" width="8.77734375" customWidth="1"/>
    <col min="15" max="15" width="13.33203125" customWidth="1"/>
    <col min="18" max="18" width="12" customWidth="1"/>
  </cols>
  <sheetData>
    <row r="1" spans="1:18" x14ac:dyDescent="0.3">
      <c r="A1" s="2" t="s">
        <v>37</v>
      </c>
      <c r="B1" s="2" t="s">
        <v>23</v>
      </c>
      <c r="C1" s="2" t="s">
        <v>38</v>
      </c>
      <c r="D1" s="2" t="s">
        <v>39</v>
      </c>
      <c r="E1" s="2" t="s">
        <v>24</v>
      </c>
      <c r="F1" s="2" t="s">
        <v>26</v>
      </c>
      <c r="G1" s="2" t="s">
        <v>40</v>
      </c>
      <c r="I1" s="11" t="s">
        <v>22</v>
      </c>
      <c r="M1" s="3" t="s">
        <v>23</v>
      </c>
      <c r="N1" s="3" t="s">
        <v>25</v>
      </c>
      <c r="R1" s="5" t="s">
        <v>27</v>
      </c>
    </row>
    <row r="2" spans="1:18" x14ac:dyDescent="0.3">
      <c r="A2" t="s">
        <v>62</v>
      </c>
      <c r="B2" t="s">
        <v>68</v>
      </c>
      <c r="C2">
        <v>15</v>
      </c>
      <c r="D2">
        <v>8</v>
      </c>
      <c r="E2">
        <f>C2*D2</f>
        <v>120</v>
      </c>
      <c r="F2">
        <v>40</v>
      </c>
      <c r="G2">
        <f>C2*D2*F2</f>
        <v>4800</v>
      </c>
      <c r="I2" s="12">
        <f>SUM(G2:G3)</f>
        <v>9600</v>
      </c>
      <c r="M2" t="s">
        <v>68</v>
      </c>
      <c r="N2">
        <f t="shared" ref="N2:N8" si="0">SUMIF(B:B,M2,E:E)</f>
        <v>640</v>
      </c>
      <c r="R2" s="4">
        <f>SUM(I:I)</f>
        <v>80000</v>
      </c>
    </row>
    <row r="3" spans="1:18" x14ac:dyDescent="0.3">
      <c r="B3" t="s">
        <v>16</v>
      </c>
      <c r="C3">
        <v>15</v>
      </c>
      <c r="D3">
        <v>8</v>
      </c>
      <c r="E3">
        <f>C3*D3</f>
        <v>120</v>
      </c>
      <c r="F3">
        <v>40</v>
      </c>
      <c r="G3">
        <f>C3*D3*F3</f>
        <v>4800</v>
      </c>
      <c r="I3" s="12"/>
      <c r="M3" t="s">
        <v>16</v>
      </c>
      <c r="N3">
        <f t="shared" si="0"/>
        <v>120</v>
      </c>
      <c r="R3" s="6"/>
    </row>
    <row r="4" spans="1:18" x14ac:dyDescent="0.3">
      <c r="I4" s="12"/>
      <c r="M4" t="s">
        <v>69</v>
      </c>
      <c r="N4">
        <f t="shared" si="0"/>
        <v>520</v>
      </c>
    </row>
    <row r="5" spans="1:18" x14ac:dyDescent="0.3">
      <c r="I5" s="12"/>
      <c r="M5" t="s">
        <v>70</v>
      </c>
      <c r="N5">
        <f t="shared" si="0"/>
        <v>520</v>
      </c>
    </row>
    <row r="6" spans="1:18" x14ac:dyDescent="0.3">
      <c r="A6" t="s">
        <v>63</v>
      </c>
      <c r="B6" t="s">
        <v>68</v>
      </c>
      <c r="C6">
        <v>10</v>
      </c>
      <c r="D6">
        <v>8</v>
      </c>
      <c r="E6">
        <f>C6*D6</f>
        <v>80</v>
      </c>
      <c r="F6">
        <v>40</v>
      </c>
      <c r="G6">
        <f>C6*D6*F6</f>
        <v>3200</v>
      </c>
      <c r="I6" s="12">
        <f>SUM(G6:G9)</f>
        <v>10800</v>
      </c>
      <c r="M6" t="s">
        <v>72</v>
      </c>
      <c r="N6">
        <f t="shared" si="0"/>
        <v>120</v>
      </c>
    </row>
    <row r="7" spans="1:18" x14ac:dyDescent="0.3">
      <c r="B7" t="s">
        <v>69</v>
      </c>
      <c r="C7">
        <v>10</v>
      </c>
      <c r="D7">
        <v>8</v>
      </c>
      <c r="E7">
        <f>C7*D7</f>
        <v>80</v>
      </c>
      <c r="F7">
        <v>30</v>
      </c>
      <c r="G7">
        <f>C7*D7*F7</f>
        <v>2400</v>
      </c>
      <c r="I7" s="12"/>
      <c r="M7" t="s">
        <v>14</v>
      </c>
      <c r="N7">
        <f t="shared" si="0"/>
        <v>80</v>
      </c>
    </row>
    <row r="8" spans="1:18" x14ac:dyDescent="0.3">
      <c r="B8" t="s">
        <v>70</v>
      </c>
      <c r="C8">
        <v>10</v>
      </c>
      <c r="D8">
        <v>8</v>
      </c>
      <c r="E8">
        <f>C8*D8</f>
        <v>80</v>
      </c>
      <c r="F8">
        <v>30</v>
      </c>
      <c r="G8">
        <f>C8*D8*F8</f>
        <v>2400</v>
      </c>
      <c r="I8" s="12"/>
      <c r="M8" t="s">
        <v>94</v>
      </c>
      <c r="N8">
        <f t="shared" si="0"/>
        <v>160</v>
      </c>
    </row>
    <row r="9" spans="1:18" x14ac:dyDescent="0.3">
      <c r="B9" t="s">
        <v>94</v>
      </c>
      <c r="C9">
        <v>10</v>
      </c>
      <c r="D9">
        <v>8</v>
      </c>
      <c r="E9">
        <f>C9*D9</f>
        <v>80</v>
      </c>
      <c r="F9">
        <v>35</v>
      </c>
      <c r="G9">
        <f>C9*D9*F9</f>
        <v>2800</v>
      </c>
      <c r="I9" s="12"/>
    </row>
    <row r="10" spans="1:18" x14ac:dyDescent="0.3">
      <c r="I10" s="12"/>
    </row>
    <row r="11" spans="1:18" x14ac:dyDescent="0.3">
      <c r="A11" t="s">
        <v>64</v>
      </c>
      <c r="B11" t="s">
        <v>68</v>
      </c>
      <c r="C11">
        <v>10</v>
      </c>
      <c r="D11">
        <v>8</v>
      </c>
      <c r="E11">
        <f>C11*D11</f>
        <v>80</v>
      </c>
      <c r="F11">
        <v>40</v>
      </c>
      <c r="G11">
        <f>C11*D11*F11</f>
        <v>3200</v>
      </c>
      <c r="I11" s="12">
        <f>SUM(G11:G14)</f>
        <v>10800</v>
      </c>
    </row>
    <row r="12" spans="1:18" x14ac:dyDescent="0.3">
      <c r="B12" t="s">
        <v>69</v>
      </c>
      <c r="C12">
        <v>10</v>
      </c>
      <c r="D12">
        <v>8</v>
      </c>
      <c r="E12">
        <f>C12*D12</f>
        <v>80</v>
      </c>
      <c r="F12">
        <v>30</v>
      </c>
      <c r="G12">
        <f>C12*D12*F12</f>
        <v>2400</v>
      </c>
      <c r="I12" s="12"/>
    </row>
    <row r="13" spans="1:18" x14ac:dyDescent="0.3">
      <c r="B13" t="s">
        <v>70</v>
      </c>
      <c r="C13">
        <v>10</v>
      </c>
      <c r="D13">
        <v>8</v>
      </c>
      <c r="E13">
        <f>C13*D13</f>
        <v>80</v>
      </c>
      <c r="F13">
        <v>30</v>
      </c>
      <c r="G13">
        <f>C13*D13*F13</f>
        <v>2400</v>
      </c>
      <c r="I13" s="12"/>
    </row>
    <row r="14" spans="1:18" x14ac:dyDescent="0.3">
      <c r="B14" t="s">
        <v>94</v>
      </c>
      <c r="C14">
        <v>10</v>
      </c>
      <c r="D14">
        <v>8</v>
      </c>
      <c r="E14">
        <f>C14*D14</f>
        <v>80</v>
      </c>
      <c r="F14">
        <v>35</v>
      </c>
      <c r="G14">
        <f>C14*D14*F14</f>
        <v>2800</v>
      </c>
      <c r="I14" s="12"/>
    </row>
    <row r="15" spans="1:18" x14ac:dyDescent="0.3">
      <c r="I15" s="12"/>
      <c r="L15" t="s">
        <v>41</v>
      </c>
    </row>
    <row r="16" spans="1:18" x14ac:dyDescent="0.3">
      <c r="A16" t="s">
        <v>65</v>
      </c>
      <c r="B16" t="s">
        <v>68</v>
      </c>
      <c r="C16">
        <v>20</v>
      </c>
      <c r="D16">
        <v>8</v>
      </c>
      <c r="E16">
        <f>C16*D16</f>
        <v>160</v>
      </c>
      <c r="F16">
        <v>40</v>
      </c>
      <c r="G16">
        <f>C16*D16*F16</f>
        <v>6400</v>
      </c>
      <c r="I16" s="12">
        <f>SUM(G16:G19)</f>
        <v>20800</v>
      </c>
    </row>
    <row r="17" spans="1:9" x14ac:dyDescent="0.3">
      <c r="B17" t="s">
        <v>69</v>
      </c>
      <c r="C17">
        <v>20</v>
      </c>
      <c r="D17">
        <v>8</v>
      </c>
      <c r="E17">
        <f>C17*D17</f>
        <v>160</v>
      </c>
      <c r="F17">
        <v>30</v>
      </c>
      <c r="G17">
        <f>C17*D17*F17</f>
        <v>4800</v>
      </c>
      <c r="I17" s="12"/>
    </row>
    <row r="18" spans="1:9" x14ac:dyDescent="0.3">
      <c r="B18" t="s">
        <v>70</v>
      </c>
      <c r="C18">
        <v>20</v>
      </c>
      <c r="D18">
        <v>8</v>
      </c>
      <c r="E18">
        <f>C18*D18</f>
        <v>160</v>
      </c>
      <c r="F18">
        <v>30</v>
      </c>
      <c r="G18">
        <f>C18*D18*F18</f>
        <v>4800</v>
      </c>
      <c r="I18" s="12"/>
    </row>
    <row r="19" spans="1:9" x14ac:dyDescent="0.3">
      <c r="B19" t="s">
        <v>71</v>
      </c>
      <c r="C19">
        <v>20</v>
      </c>
      <c r="D19">
        <v>8</v>
      </c>
      <c r="E19">
        <f>C19*D19</f>
        <v>160</v>
      </c>
      <c r="F19">
        <v>30</v>
      </c>
      <c r="G19">
        <f>C19*D19*F19</f>
        <v>4800</v>
      </c>
      <c r="I19" s="12"/>
    </row>
    <row r="20" spans="1:9" x14ac:dyDescent="0.3">
      <c r="F20" s="1"/>
      <c r="I20" s="12"/>
    </row>
    <row r="21" spans="1:9" x14ac:dyDescent="0.3">
      <c r="I21" s="12"/>
    </row>
    <row r="22" spans="1:9" x14ac:dyDescent="0.3">
      <c r="A22" t="s">
        <v>66</v>
      </c>
      <c r="B22" t="s">
        <v>72</v>
      </c>
      <c r="C22">
        <v>15</v>
      </c>
      <c r="D22">
        <v>8</v>
      </c>
      <c r="E22">
        <f>C22*D22</f>
        <v>120</v>
      </c>
      <c r="F22">
        <v>40</v>
      </c>
      <c r="G22">
        <f>C22*D22*F22</f>
        <v>4800</v>
      </c>
      <c r="I22" s="12">
        <f>SUM(G22:G25)</f>
        <v>16800</v>
      </c>
    </row>
    <row r="23" spans="1:9" x14ac:dyDescent="0.3">
      <c r="B23" t="s">
        <v>68</v>
      </c>
      <c r="C23">
        <v>15</v>
      </c>
      <c r="D23">
        <v>8</v>
      </c>
      <c r="E23">
        <f>C23*D23</f>
        <v>120</v>
      </c>
      <c r="F23">
        <v>40</v>
      </c>
      <c r="G23">
        <f>C23*D23*F23</f>
        <v>4800</v>
      </c>
      <c r="I23" s="12"/>
    </row>
    <row r="24" spans="1:9" x14ac:dyDescent="0.3">
      <c r="B24" t="s">
        <v>69</v>
      </c>
      <c r="C24">
        <v>15</v>
      </c>
      <c r="D24">
        <v>8</v>
      </c>
      <c r="E24">
        <f>C24*D24</f>
        <v>120</v>
      </c>
      <c r="F24">
        <v>30</v>
      </c>
      <c r="G24">
        <f>C24*D24*F24</f>
        <v>3600</v>
      </c>
      <c r="I24" s="12"/>
    </row>
    <row r="25" spans="1:9" x14ac:dyDescent="0.3">
      <c r="B25" t="s">
        <v>70</v>
      </c>
      <c r="C25">
        <v>15</v>
      </c>
      <c r="D25">
        <v>8</v>
      </c>
      <c r="E25">
        <f>C25*D25</f>
        <v>120</v>
      </c>
      <c r="F25">
        <v>30</v>
      </c>
      <c r="G25">
        <f>C25*D25*F25</f>
        <v>3600</v>
      </c>
      <c r="I25" s="12"/>
    </row>
    <row r="26" spans="1:9" x14ac:dyDescent="0.3">
      <c r="F26" s="1"/>
      <c r="I26" s="12"/>
    </row>
    <row r="27" spans="1:9" x14ac:dyDescent="0.3">
      <c r="F27" s="1"/>
      <c r="I27" s="12"/>
    </row>
    <row r="28" spans="1:9" x14ac:dyDescent="0.3">
      <c r="A28" t="s">
        <v>67</v>
      </c>
      <c r="B28" t="s">
        <v>14</v>
      </c>
      <c r="C28">
        <v>10</v>
      </c>
      <c r="D28">
        <v>8</v>
      </c>
      <c r="E28">
        <f>C28*D28</f>
        <v>80</v>
      </c>
      <c r="F28">
        <v>40</v>
      </c>
      <c r="G28">
        <f>C28*D28*F28</f>
        <v>3200</v>
      </c>
      <c r="I28" s="12">
        <f>SUM(G28:G31)</f>
        <v>11200</v>
      </c>
    </row>
    <row r="29" spans="1:9" x14ac:dyDescent="0.3">
      <c r="B29" t="s">
        <v>68</v>
      </c>
      <c r="C29">
        <v>10</v>
      </c>
      <c r="D29">
        <v>8</v>
      </c>
      <c r="E29">
        <f>C29*D29</f>
        <v>80</v>
      </c>
      <c r="F29">
        <v>40</v>
      </c>
      <c r="G29">
        <f>C29*D29*F29</f>
        <v>3200</v>
      </c>
    </row>
    <row r="30" spans="1:9" x14ac:dyDescent="0.3">
      <c r="B30" t="s">
        <v>69</v>
      </c>
      <c r="C30">
        <v>10</v>
      </c>
      <c r="D30">
        <v>8</v>
      </c>
      <c r="E30">
        <f>C30*D30</f>
        <v>80</v>
      </c>
      <c r="F30">
        <v>30</v>
      </c>
      <c r="G30">
        <f>C30*D30*F30</f>
        <v>2400</v>
      </c>
    </row>
    <row r="31" spans="1:9" x14ac:dyDescent="0.3">
      <c r="B31" t="s">
        <v>70</v>
      </c>
      <c r="C31">
        <v>10</v>
      </c>
      <c r="D31">
        <v>8</v>
      </c>
      <c r="E31">
        <f>C31*D31</f>
        <v>80</v>
      </c>
      <c r="F31">
        <v>30</v>
      </c>
      <c r="G31">
        <f>C31*D31*F31</f>
        <v>2400</v>
      </c>
    </row>
    <row r="32" spans="1:9" x14ac:dyDescent="0.3">
      <c r="F32" s="1"/>
    </row>
    <row r="38" spans="6:6" x14ac:dyDescent="0.3">
      <c r="F38" s="1"/>
    </row>
    <row r="42" spans="6:6" x14ac:dyDescent="0.3">
      <c r="F42" s="1"/>
    </row>
    <row r="45" spans="6:6" x14ac:dyDescent="0.3">
      <c r="F45" s="1"/>
    </row>
    <row r="48" spans="6:6" x14ac:dyDescent="0.3">
      <c r="F48" s="1"/>
    </row>
    <row r="51" spans="6:6" x14ac:dyDescent="0.3">
      <c r="F51" s="1"/>
    </row>
    <row r="54" spans="6:6" x14ac:dyDescent="0.3">
      <c r="F5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B19-1CBB-4330-9358-BB0C4B82CE81}">
  <dimension ref="A1:R41"/>
  <sheetViews>
    <sheetView zoomScaleNormal="100" workbookViewId="0">
      <selection activeCell="M2" sqref="M2:N4"/>
    </sheetView>
  </sheetViews>
  <sheetFormatPr defaultRowHeight="14.4" x14ac:dyDescent="0.3"/>
  <cols>
    <col min="6" max="6" width="11.5546875" customWidth="1"/>
    <col min="7" max="7" width="17.6640625" customWidth="1"/>
    <col min="14" max="14" width="8.77734375" customWidth="1"/>
    <col min="15" max="15" width="13.33203125" customWidth="1"/>
    <col min="18" max="18" width="12" customWidth="1"/>
  </cols>
  <sheetData>
    <row r="1" spans="1:18" x14ac:dyDescent="0.3">
      <c r="A1" s="2" t="s">
        <v>37</v>
      </c>
      <c r="B1" s="2" t="s">
        <v>23</v>
      </c>
      <c r="C1" s="2" t="s">
        <v>38</v>
      </c>
      <c r="D1" s="2" t="s">
        <v>39</v>
      </c>
      <c r="E1" s="2" t="s">
        <v>24</v>
      </c>
      <c r="F1" s="2" t="s">
        <v>26</v>
      </c>
      <c r="G1" s="2" t="s">
        <v>40</v>
      </c>
      <c r="I1" s="1" t="s">
        <v>22</v>
      </c>
      <c r="M1" s="3" t="s">
        <v>23</v>
      </c>
      <c r="N1" s="3" t="s">
        <v>25</v>
      </c>
      <c r="R1" s="5" t="s">
        <v>27</v>
      </c>
    </row>
    <row r="2" spans="1:18" x14ac:dyDescent="0.3">
      <c r="A2" t="s">
        <v>73</v>
      </c>
      <c r="B2" t="s">
        <v>11</v>
      </c>
      <c r="C2">
        <v>5</v>
      </c>
      <c r="D2">
        <v>8</v>
      </c>
      <c r="E2">
        <f>C2*D2</f>
        <v>40</v>
      </c>
      <c r="F2">
        <v>30</v>
      </c>
      <c r="G2">
        <f>C2*D2*F2</f>
        <v>1200</v>
      </c>
      <c r="I2" s="12">
        <f>SUM(G2:G3)</f>
        <v>2800</v>
      </c>
      <c r="M2" t="s">
        <v>11</v>
      </c>
      <c r="N2">
        <f>SUMIF(B:B,M2,E:E)</f>
        <v>360</v>
      </c>
      <c r="R2" s="4">
        <f>SUM(I:I)</f>
        <v>81000</v>
      </c>
    </row>
    <row r="3" spans="1:18" x14ac:dyDescent="0.3">
      <c r="B3" t="s">
        <v>21</v>
      </c>
      <c r="C3">
        <v>5</v>
      </c>
      <c r="D3">
        <v>8</v>
      </c>
      <c r="E3">
        <f>C3*D3</f>
        <v>40</v>
      </c>
      <c r="F3">
        <v>40</v>
      </c>
      <c r="G3">
        <f>C3*D3*F3</f>
        <v>1600</v>
      </c>
      <c r="I3" s="12"/>
      <c r="M3" t="s">
        <v>21</v>
      </c>
      <c r="N3">
        <f>SUMIF(B:B,M3,E:E)</f>
        <v>360</v>
      </c>
      <c r="R3" s="6"/>
    </row>
    <row r="4" spans="1:18" x14ac:dyDescent="0.3">
      <c r="F4" s="1"/>
      <c r="I4" s="12"/>
      <c r="M4" t="s">
        <v>71</v>
      </c>
      <c r="N4">
        <f>SUMIF(B:B,M4,E:E)</f>
        <v>280</v>
      </c>
    </row>
    <row r="5" spans="1:18" x14ac:dyDescent="0.3">
      <c r="I5" s="12"/>
    </row>
    <row r="6" spans="1:18" x14ac:dyDescent="0.3">
      <c r="A6" t="s">
        <v>74</v>
      </c>
      <c r="B6" t="s">
        <v>11</v>
      </c>
      <c r="C6">
        <v>10</v>
      </c>
      <c r="D6">
        <v>8</v>
      </c>
      <c r="E6">
        <f>C6*D6</f>
        <v>80</v>
      </c>
      <c r="F6">
        <v>30</v>
      </c>
      <c r="G6">
        <f>C6*D6*F6</f>
        <v>2400</v>
      </c>
      <c r="I6" s="12">
        <f>SUM(G6:G7)</f>
        <v>5600</v>
      </c>
    </row>
    <row r="7" spans="1:18" x14ac:dyDescent="0.3">
      <c r="B7" t="s">
        <v>21</v>
      </c>
      <c r="C7">
        <v>10</v>
      </c>
      <c r="D7">
        <v>8</v>
      </c>
      <c r="E7">
        <f>C7*D7</f>
        <v>80</v>
      </c>
      <c r="F7">
        <v>40</v>
      </c>
      <c r="G7">
        <f>C7*D7*F7</f>
        <v>3200</v>
      </c>
      <c r="I7" s="12"/>
    </row>
    <row r="8" spans="1:18" x14ac:dyDescent="0.3">
      <c r="F8" s="1"/>
      <c r="I8" s="12"/>
    </row>
    <row r="9" spans="1:18" x14ac:dyDescent="0.3">
      <c r="I9" s="12"/>
    </row>
    <row r="10" spans="1:18" x14ac:dyDescent="0.3">
      <c r="A10" t="s">
        <v>75</v>
      </c>
      <c r="B10" t="s">
        <v>71</v>
      </c>
      <c r="C10">
        <v>15</v>
      </c>
      <c r="D10">
        <v>8</v>
      </c>
      <c r="E10">
        <f>C10*D10</f>
        <v>120</v>
      </c>
      <c r="F10">
        <v>30</v>
      </c>
      <c r="G10">
        <f>C10*D10*F10</f>
        <v>3600</v>
      </c>
      <c r="I10" s="12">
        <f>SUM(G10:G10)+5000</f>
        <v>8600</v>
      </c>
    </row>
    <row r="11" spans="1:18" x14ac:dyDescent="0.3">
      <c r="F11" s="1"/>
      <c r="I11" s="12"/>
    </row>
    <row r="12" spans="1:18" x14ac:dyDescent="0.3">
      <c r="I12" s="12"/>
      <c r="L12" t="s">
        <v>41</v>
      </c>
    </row>
    <row r="13" spans="1:18" x14ac:dyDescent="0.3">
      <c r="A13" t="s">
        <v>76</v>
      </c>
      <c r="B13" t="s">
        <v>71</v>
      </c>
      <c r="C13">
        <v>15</v>
      </c>
      <c r="D13">
        <v>8</v>
      </c>
      <c r="E13">
        <f>C13*D13</f>
        <v>120</v>
      </c>
      <c r="F13">
        <v>30</v>
      </c>
      <c r="G13">
        <f>C13*D13*F13</f>
        <v>3600</v>
      </c>
      <c r="I13" s="12">
        <f>SUM(G13:G15) + 15000</f>
        <v>28200</v>
      </c>
    </row>
    <row r="14" spans="1:18" x14ac:dyDescent="0.3">
      <c r="B14" t="s">
        <v>21</v>
      </c>
      <c r="C14">
        <v>15</v>
      </c>
      <c r="D14">
        <v>8</v>
      </c>
      <c r="E14">
        <f>C14*D14</f>
        <v>120</v>
      </c>
      <c r="F14">
        <v>40</v>
      </c>
      <c r="G14">
        <f>C14*D14*F14</f>
        <v>4800</v>
      </c>
      <c r="I14" s="12"/>
    </row>
    <row r="15" spans="1:18" x14ac:dyDescent="0.3">
      <c r="B15" t="s">
        <v>11</v>
      </c>
      <c r="C15">
        <v>15</v>
      </c>
      <c r="D15">
        <v>8</v>
      </c>
      <c r="E15">
        <f>C15*D15</f>
        <v>120</v>
      </c>
      <c r="F15">
        <v>40</v>
      </c>
      <c r="G15">
        <f>C15*D15*F15</f>
        <v>4800</v>
      </c>
      <c r="I15" s="12"/>
    </row>
    <row r="16" spans="1:18" x14ac:dyDescent="0.3">
      <c r="F16" s="1"/>
      <c r="I16" s="12"/>
    </row>
    <row r="17" spans="1:9" x14ac:dyDescent="0.3">
      <c r="I17" s="12"/>
    </row>
    <row r="18" spans="1:9" x14ac:dyDescent="0.3">
      <c r="A18" t="s">
        <v>77</v>
      </c>
      <c r="B18" t="s">
        <v>11</v>
      </c>
      <c r="C18">
        <v>5</v>
      </c>
      <c r="D18">
        <v>8</v>
      </c>
      <c r="E18">
        <f>C18*D18</f>
        <v>40</v>
      </c>
      <c r="F18">
        <v>40</v>
      </c>
      <c r="G18">
        <f>C18*D18*F18</f>
        <v>1600</v>
      </c>
      <c r="I18" s="12">
        <f>SUM(G18:G19)+10000</f>
        <v>13200</v>
      </c>
    </row>
    <row r="19" spans="1:9" x14ac:dyDescent="0.3">
      <c r="B19" t="s">
        <v>21</v>
      </c>
      <c r="C19">
        <v>5</v>
      </c>
      <c r="D19">
        <v>8</v>
      </c>
      <c r="E19">
        <f>C19*D19</f>
        <v>40</v>
      </c>
      <c r="F19">
        <v>40</v>
      </c>
      <c r="G19">
        <f>C19*D19*F19</f>
        <v>1600</v>
      </c>
      <c r="I19" s="12"/>
    </row>
    <row r="20" spans="1:9" x14ac:dyDescent="0.3">
      <c r="F20" s="1"/>
      <c r="I20" s="12"/>
    </row>
    <row r="21" spans="1:9" x14ac:dyDescent="0.3">
      <c r="F21" s="1"/>
      <c r="I21" s="12"/>
    </row>
    <row r="22" spans="1:9" x14ac:dyDescent="0.3">
      <c r="A22" t="s">
        <v>78</v>
      </c>
      <c r="B22" t="s">
        <v>11</v>
      </c>
      <c r="C22">
        <v>5</v>
      </c>
      <c r="D22">
        <v>8</v>
      </c>
      <c r="E22">
        <f t="shared" ref="E22:E24" si="0">C22*D22</f>
        <v>40</v>
      </c>
      <c r="F22">
        <v>40</v>
      </c>
      <c r="G22">
        <f t="shared" ref="G22:G24" si="1">C22*D22*F22</f>
        <v>1600</v>
      </c>
      <c r="I22" s="12">
        <f>SUM(G22:G24) + 15000</f>
        <v>19400</v>
      </c>
    </row>
    <row r="23" spans="1:9" x14ac:dyDescent="0.3">
      <c r="B23" t="s">
        <v>21</v>
      </c>
      <c r="C23">
        <v>5</v>
      </c>
      <c r="D23">
        <v>8</v>
      </c>
      <c r="E23">
        <f t="shared" si="0"/>
        <v>40</v>
      </c>
      <c r="F23">
        <v>40</v>
      </c>
      <c r="G23">
        <f t="shared" si="1"/>
        <v>1600</v>
      </c>
      <c r="I23" s="12"/>
    </row>
    <row r="24" spans="1:9" x14ac:dyDescent="0.3">
      <c r="B24" t="s">
        <v>71</v>
      </c>
      <c r="C24">
        <v>5</v>
      </c>
      <c r="D24">
        <v>8</v>
      </c>
      <c r="E24">
        <f t="shared" si="0"/>
        <v>40</v>
      </c>
      <c r="F24">
        <v>30</v>
      </c>
      <c r="G24">
        <f t="shared" si="1"/>
        <v>1200</v>
      </c>
      <c r="I24" s="12"/>
    </row>
    <row r="25" spans="1:9" x14ac:dyDescent="0.3">
      <c r="F25" s="1"/>
      <c r="I25" s="12"/>
    </row>
    <row r="26" spans="1:9" x14ac:dyDescent="0.3">
      <c r="I26" s="12"/>
    </row>
    <row r="27" spans="1:9" x14ac:dyDescent="0.3">
      <c r="I27" s="12"/>
    </row>
    <row r="28" spans="1:9" x14ac:dyDescent="0.3">
      <c r="A28" t="s">
        <v>79</v>
      </c>
      <c r="B28" t="s">
        <v>11</v>
      </c>
      <c r="C28">
        <v>5</v>
      </c>
      <c r="D28">
        <v>8</v>
      </c>
      <c r="E28">
        <f>C28*D28</f>
        <v>40</v>
      </c>
      <c r="F28">
        <v>40</v>
      </c>
      <c r="G28">
        <f>C28*D28*F28</f>
        <v>1600</v>
      </c>
      <c r="I28" s="12">
        <f>SUM(G28:G29)</f>
        <v>3200</v>
      </c>
    </row>
    <row r="29" spans="1:9" x14ac:dyDescent="0.3">
      <c r="B29" t="s">
        <v>21</v>
      </c>
      <c r="C29">
        <v>5</v>
      </c>
      <c r="D29">
        <v>8</v>
      </c>
      <c r="E29">
        <f>C29*D29</f>
        <v>40</v>
      </c>
      <c r="F29">
        <v>40</v>
      </c>
      <c r="G29">
        <f>C29*D29*F29</f>
        <v>1600</v>
      </c>
    </row>
    <row r="32" spans="1:9" x14ac:dyDescent="0.3">
      <c r="F32" s="1"/>
    </row>
    <row r="35" spans="6:6" x14ac:dyDescent="0.3">
      <c r="F35" s="1"/>
    </row>
    <row r="38" spans="6:6" x14ac:dyDescent="0.3">
      <c r="F38" s="1"/>
    </row>
    <row r="41" spans="6:6" x14ac:dyDescent="0.3">
      <c r="F4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C9A8-A334-43A1-81DD-709EBACFD9FC}">
  <dimension ref="A1:B1"/>
  <sheetViews>
    <sheetView workbookViewId="0">
      <selection activeCell="B1" sqref="B1"/>
    </sheetView>
  </sheetViews>
  <sheetFormatPr defaultRowHeight="14.4" x14ac:dyDescent="0.3"/>
  <cols>
    <col min="1" max="1" width="23.33203125" customWidth="1"/>
    <col min="2" max="2" width="14.44140625" bestFit="1" customWidth="1"/>
  </cols>
  <sheetData>
    <row r="1" spans="1:2" x14ac:dyDescent="0.3">
      <c r="A1" t="s">
        <v>80</v>
      </c>
      <c r="B1" s="7">
        <f>'WP1'!R2 + 'WP2'!R2+'WP3'!R2+'WP4'!R2+'WP5'!R2+'WP6'!R2+'WP7'!R2</f>
        <v>1655585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EC71-38E1-42F8-AD19-19A13EA388BB}">
  <dimension ref="A1:T78"/>
  <sheetViews>
    <sheetView zoomScale="85" zoomScaleNormal="85" workbookViewId="0">
      <selection activeCell="P3" sqref="P3"/>
    </sheetView>
  </sheetViews>
  <sheetFormatPr defaultRowHeight="14.4" x14ac:dyDescent="0.3"/>
  <cols>
    <col min="1" max="1" width="10.109375" style="6" customWidth="1"/>
    <col min="2" max="2" width="11.6640625" style="6" customWidth="1"/>
    <col min="3" max="3" width="10.5546875" style="6" bestFit="1" customWidth="1"/>
    <col min="4" max="4" width="28.44140625" customWidth="1"/>
    <col min="5" max="5" width="16.109375" style="23" customWidth="1"/>
    <col min="6" max="6" width="17.88671875" style="23" customWidth="1"/>
    <col min="7" max="7" width="16.5546875" style="23" customWidth="1"/>
    <col min="8" max="8" width="17.44140625" style="20" customWidth="1"/>
    <col min="9" max="9" width="15" style="18" customWidth="1"/>
    <col min="14" max="14" width="11.77734375" customWidth="1"/>
    <col min="15" max="15" width="15.109375" customWidth="1"/>
    <col min="16" max="16" width="16.6640625" customWidth="1"/>
    <col min="17" max="17" width="11.77734375" customWidth="1"/>
    <col min="18" max="18" width="18.21875" customWidth="1"/>
    <col min="20" max="20" width="14.21875" customWidth="1"/>
  </cols>
  <sheetData>
    <row r="1" spans="1:20" x14ac:dyDescent="0.3">
      <c r="A1" s="9" t="s">
        <v>87</v>
      </c>
      <c r="B1" s="9" t="s">
        <v>88</v>
      </c>
      <c r="C1" s="9" t="s">
        <v>89</v>
      </c>
      <c r="D1" s="9" t="s">
        <v>98</v>
      </c>
      <c r="E1" s="21" t="s">
        <v>102</v>
      </c>
      <c r="F1" s="21" t="s">
        <v>103</v>
      </c>
      <c r="G1" s="21" t="s">
        <v>100</v>
      </c>
      <c r="H1" s="24" t="s">
        <v>101</v>
      </c>
      <c r="I1" s="19" t="s">
        <v>99</v>
      </c>
      <c r="M1" s="3" t="s">
        <v>90</v>
      </c>
      <c r="N1" s="9" t="s">
        <v>92</v>
      </c>
      <c r="O1" s="9" t="s">
        <v>88</v>
      </c>
      <c r="P1" s="9" t="s">
        <v>89</v>
      </c>
      <c r="Q1" s="9" t="s">
        <v>93</v>
      </c>
      <c r="R1" s="9" t="s">
        <v>97</v>
      </c>
      <c r="T1" s="9" t="s">
        <v>91</v>
      </c>
    </row>
    <row r="2" spans="1:20" x14ac:dyDescent="0.3">
      <c r="A2" s="6">
        <v>1</v>
      </c>
      <c r="B2" s="8">
        <v>45663</v>
      </c>
      <c r="C2" s="8">
        <f>B2+4</f>
        <v>45667</v>
      </c>
      <c r="D2" t="str" cm="1">
        <f t="array" ref="D2">_xlfn.TEXTJOIN(", ", TRUE, IF((O:O&lt;=C2)*(P:P&gt;=B2), M:M, ""))</f>
        <v>1.1</v>
      </c>
      <c r="E2" s="22">
        <f t="shared" ref="E2:E33" si="0">SUMIFS(R:R, O:O, "&lt;"&amp;C2, P:P, "&gt;"&amp;B2)</f>
        <v>2400</v>
      </c>
      <c r="F2" s="23">
        <f>E2</f>
        <v>2400</v>
      </c>
      <c r="G2" s="23">
        <v>350000</v>
      </c>
      <c r="H2" s="20">
        <f>G2</f>
        <v>350000</v>
      </c>
      <c r="I2" s="18">
        <f>H2-F2</f>
        <v>347600</v>
      </c>
      <c r="M2" s="10" t="s">
        <v>81</v>
      </c>
      <c r="N2">
        <f>'WP1'!I2</f>
        <v>4800</v>
      </c>
      <c r="O2" s="8">
        <v>45664</v>
      </c>
      <c r="P2" s="8">
        <v>45677</v>
      </c>
      <c r="Q2">
        <f>IF(INT((P2-O2)/7) = 0, 1, INT((P2-O2)/7)+1)</f>
        <v>2</v>
      </c>
      <c r="R2" s="16">
        <f t="shared" ref="R2:R33" si="1">N2/Q2</f>
        <v>2400</v>
      </c>
      <c r="T2" s="18">
        <f>SUM(N2:N57)</f>
        <v>1655585</v>
      </c>
    </row>
    <row r="3" spans="1:20" x14ac:dyDescent="0.3">
      <c r="A3" s="6">
        <v>2</v>
      </c>
      <c r="B3" s="8">
        <f>B2+7</f>
        <v>45670</v>
      </c>
      <c r="C3" s="8">
        <f>B3+4</f>
        <v>45674</v>
      </c>
      <c r="D3" t="str" cm="1">
        <f t="array" ref="D3">_xlfn.TEXTJOIN(", ", TRUE, IF((O:O&lt;=C3)*(P:P&gt;=B3), M:M, ""))</f>
        <v>1.1</v>
      </c>
      <c r="E3" s="23">
        <f t="shared" si="0"/>
        <v>2400</v>
      </c>
      <c r="F3" s="23">
        <f>E3+F2</f>
        <v>4800</v>
      </c>
      <c r="G3" s="23">
        <v>0</v>
      </c>
      <c r="H3" s="20">
        <f>G3+H2</f>
        <v>350000</v>
      </c>
      <c r="I3" s="18">
        <f t="shared" ref="I3:I68" si="2">H3-F3</f>
        <v>345200</v>
      </c>
      <c r="M3" s="10" t="s">
        <v>82</v>
      </c>
      <c r="N3">
        <f>'WP1'!I5</f>
        <v>44800</v>
      </c>
      <c r="O3" s="8">
        <v>45678</v>
      </c>
      <c r="P3" s="8">
        <v>45733</v>
      </c>
      <c r="Q3">
        <f t="shared" ref="Q3:Q57" si="3">IF(INT((P3-O3)/7) = 0, 1, INT((P3-O3)/7)+1)</f>
        <v>8</v>
      </c>
      <c r="R3" s="16">
        <f t="shared" si="1"/>
        <v>5600</v>
      </c>
    </row>
    <row r="4" spans="1:20" x14ac:dyDescent="0.3">
      <c r="A4" s="6">
        <v>3</v>
      </c>
      <c r="B4" s="8">
        <f>B3+7</f>
        <v>45677</v>
      </c>
      <c r="C4" s="8">
        <f>B4+4</f>
        <v>45681</v>
      </c>
      <c r="D4" t="str" cm="1">
        <f t="array" ref="D4">_xlfn.TEXTJOIN(", ", TRUE, IF((O:O&lt;C4)*(P:P&gt;B4), M:M, ""))</f>
        <v>1.2, 2.1</v>
      </c>
      <c r="E4" s="23">
        <f t="shared" si="0"/>
        <v>6800</v>
      </c>
      <c r="F4" s="23">
        <f t="shared" ref="F4:F67" si="4">E4+F3</f>
        <v>11600</v>
      </c>
      <c r="G4" s="23">
        <v>0</v>
      </c>
      <c r="H4" s="20">
        <f t="shared" ref="H4:H67" si="5">G4+H3</f>
        <v>350000</v>
      </c>
      <c r="I4" s="18">
        <f t="shared" si="2"/>
        <v>338400</v>
      </c>
      <c r="M4" s="10" t="s">
        <v>83</v>
      </c>
      <c r="N4">
        <f>'WP1'!I10</f>
        <v>144000</v>
      </c>
      <c r="O4" s="8">
        <v>45734</v>
      </c>
      <c r="P4" s="8">
        <v>46153</v>
      </c>
      <c r="Q4">
        <f t="shared" si="3"/>
        <v>60</v>
      </c>
      <c r="R4" s="16">
        <f t="shared" si="1"/>
        <v>2400</v>
      </c>
    </row>
    <row r="5" spans="1:20" x14ac:dyDescent="0.3">
      <c r="A5" s="6">
        <v>4</v>
      </c>
      <c r="B5" s="8">
        <f t="shared" ref="B5:B68" si="6">B4+7</f>
        <v>45684</v>
      </c>
      <c r="C5" s="8">
        <f t="shared" ref="C5:C68" si="7">B5+4</f>
        <v>45688</v>
      </c>
      <c r="D5" t="str" cm="1">
        <f t="array" ref="D5">_xlfn.TEXTJOIN(", ", TRUE, IF((O:O&lt;C5)*(P:P&gt;B5), M:M, ""))</f>
        <v>1.2, 2.2</v>
      </c>
      <c r="E5" s="23">
        <f t="shared" si="0"/>
        <v>7200</v>
      </c>
      <c r="F5" s="23">
        <f t="shared" si="4"/>
        <v>18800</v>
      </c>
      <c r="G5" s="23">
        <v>0</v>
      </c>
      <c r="H5" s="20">
        <f t="shared" si="5"/>
        <v>350000</v>
      </c>
      <c r="I5" s="18">
        <f t="shared" si="2"/>
        <v>331200</v>
      </c>
      <c r="M5" s="10" t="s">
        <v>84</v>
      </c>
      <c r="N5">
        <f>'WP1'!I13</f>
        <v>192000</v>
      </c>
      <c r="O5" s="8">
        <v>45734</v>
      </c>
      <c r="P5" s="8">
        <v>46153</v>
      </c>
      <c r="Q5">
        <f t="shared" si="3"/>
        <v>60</v>
      </c>
      <c r="R5" s="16">
        <f t="shared" si="1"/>
        <v>3200</v>
      </c>
    </row>
    <row r="6" spans="1:20" x14ac:dyDescent="0.3">
      <c r="A6" s="6">
        <v>5</v>
      </c>
      <c r="B6" s="8">
        <f t="shared" si="6"/>
        <v>45691</v>
      </c>
      <c r="C6" s="8">
        <f t="shared" si="7"/>
        <v>45695</v>
      </c>
      <c r="D6" t="str" cm="1">
        <f t="array" ref="D6">_xlfn.TEXTJOIN(", ", TRUE, IF((O:O&lt;C6)*(P:P&gt;B6), M:M, ""))</f>
        <v>1.2, 2.2</v>
      </c>
      <c r="E6" s="23">
        <f t="shared" si="0"/>
        <v>7200</v>
      </c>
      <c r="F6" s="23">
        <f t="shared" si="4"/>
        <v>26000</v>
      </c>
      <c r="G6" s="23">
        <v>0</v>
      </c>
      <c r="H6" s="20">
        <f t="shared" si="5"/>
        <v>350000</v>
      </c>
      <c r="I6" s="18">
        <f t="shared" si="2"/>
        <v>324000</v>
      </c>
      <c r="M6" s="10" t="s">
        <v>85</v>
      </c>
      <c r="N6">
        <f>'WP1'!I17</f>
        <v>4800</v>
      </c>
      <c r="O6" s="8">
        <v>46154</v>
      </c>
      <c r="P6" s="8">
        <v>46167</v>
      </c>
      <c r="Q6">
        <f t="shared" si="3"/>
        <v>2</v>
      </c>
      <c r="R6" s="16">
        <f t="shared" si="1"/>
        <v>2400</v>
      </c>
    </row>
    <row r="7" spans="1:20" x14ac:dyDescent="0.3">
      <c r="A7" s="6">
        <v>6</v>
      </c>
      <c r="B7" s="8">
        <f t="shared" si="6"/>
        <v>45698</v>
      </c>
      <c r="C7" s="8">
        <f t="shared" si="7"/>
        <v>45702</v>
      </c>
      <c r="D7" t="str" cm="1">
        <f t="array" ref="D7">_xlfn.TEXTJOIN(", ", TRUE, IF((O:O&lt;C7)*(P:P&gt;B7), M:M, ""))</f>
        <v>1.2, 3.1, 4.1</v>
      </c>
      <c r="E7" s="23">
        <f t="shared" si="0"/>
        <v>15200</v>
      </c>
      <c r="F7" s="23">
        <f t="shared" si="4"/>
        <v>41200</v>
      </c>
      <c r="G7" s="23">
        <v>0</v>
      </c>
      <c r="H7" s="20">
        <f t="shared" si="5"/>
        <v>350000</v>
      </c>
      <c r="I7" s="18">
        <f t="shared" si="2"/>
        <v>308800</v>
      </c>
      <c r="M7" s="10" t="s">
        <v>0</v>
      </c>
      <c r="N7">
        <f>'WP2'!I2</f>
        <v>1200</v>
      </c>
      <c r="O7" s="8">
        <v>45678</v>
      </c>
      <c r="P7" s="8">
        <v>45684</v>
      </c>
      <c r="Q7">
        <f t="shared" si="3"/>
        <v>1</v>
      </c>
      <c r="R7" s="16">
        <f t="shared" si="1"/>
        <v>1200</v>
      </c>
    </row>
    <row r="8" spans="1:20" x14ac:dyDescent="0.3">
      <c r="A8" s="6">
        <v>7</v>
      </c>
      <c r="B8" s="8">
        <f t="shared" si="6"/>
        <v>45705</v>
      </c>
      <c r="C8" s="8">
        <f t="shared" si="7"/>
        <v>45709</v>
      </c>
      <c r="D8" t="str" cm="1">
        <f t="array" ref="D8">_xlfn.TEXTJOIN(", ", TRUE, IF((O:O&lt;C8)*(P:P&gt;B8), M:M, ""))</f>
        <v>1.2, 3.1, 4.1</v>
      </c>
      <c r="E8" s="23">
        <f t="shared" si="0"/>
        <v>15200</v>
      </c>
      <c r="F8" s="23">
        <f t="shared" si="4"/>
        <v>56400</v>
      </c>
      <c r="G8" s="23">
        <v>0</v>
      </c>
      <c r="H8" s="20">
        <f t="shared" si="5"/>
        <v>350000</v>
      </c>
      <c r="I8" s="18">
        <f t="shared" si="2"/>
        <v>293600</v>
      </c>
      <c r="M8" s="10" t="s">
        <v>1</v>
      </c>
      <c r="N8">
        <f>'WP2'!I4</f>
        <v>3200</v>
      </c>
      <c r="O8" s="8">
        <v>45685</v>
      </c>
      <c r="P8" s="8">
        <v>45698</v>
      </c>
      <c r="Q8">
        <f t="shared" si="3"/>
        <v>2</v>
      </c>
      <c r="R8" s="16">
        <f t="shared" si="1"/>
        <v>1600</v>
      </c>
    </row>
    <row r="9" spans="1:20" ht="14.4" customHeight="1" x14ac:dyDescent="0.3">
      <c r="A9" s="6">
        <v>8</v>
      </c>
      <c r="B9" s="8">
        <f t="shared" si="6"/>
        <v>45712</v>
      </c>
      <c r="C9" s="8">
        <f t="shared" si="7"/>
        <v>45716</v>
      </c>
      <c r="D9" t="str" cm="1">
        <f t="array" ref="D9">_xlfn.TEXTJOIN(", ", TRUE, IF((O:O&lt;C9)*(P:P&gt;B9), M:M, ""))</f>
        <v>1.2, 3.2, 3.7, 4.2, 4.8, 5.1</v>
      </c>
      <c r="E9" s="23">
        <f t="shared" si="0"/>
        <v>18000</v>
      </c>
      <c r="F9" s="23">
        <f t="shared" si="4"/>
        <v>74400</v>
      </c>
      <c r="G9" s="23">
        <v>0</v>
      </c>
      <c r="H9" s="20">
        <f t="shared" si="5"/>
        <v>350000</v>
      </c>
      <c r="I9" s="18">
        <f t="shared" si="2"/>
        <v>275600</v>
      </c>
      <c r="M9" s="10" t="s">
        <v>2</v>
      </c>
      <c r="N9">
        <f>'WP2'!I7</f>
        <v>9200</v>
      </c>
      <c r="O9" s="8">
        <v>45824</v>
      </c>
      <c r="P9" s="8">
        <v>45849</v>
      </c>
      <c r="Q9">
        <f t="shared" si="3"/>
        <v>4</v>
      </c>
      <c r="R9" s="16">
        <f t="shared" si="1"/>
        <v>2300</v>
      </c>
    </row>
    <row r="10" spans="1:20" x14ac:dyDescent="0.3">
      <c r="A10" s="6">
        <v>9</v>
      </c>
      <c r="B10" s="8">
        <f t="shared" si="6"/>
        <v>45719</v>
      </c>
      <c r="C10" s="8">
        <f t="shared" si="7"/>
        <v>45723</v>
      </c>
      <c r="D10" t="str" cm="1">
        <f t="array" ref="D10">_xlfn.TEXTJOIN(", ", TRUE, IF((O:O&lt;C10)*(P:P&gt;B10), M:M, ""))</f>
        <v>1.2, 3.2, 3.7, 4.2, 4.8, 5.2</v>
      </c>
      <c r="E10" s="23">
        <f t="shared" si="0"/>
        <v>18640</v>
      </c>
      <c r="F10" s="23">
        <f t="shared" si="4"/>
        <v>93040</v>
      </c>
      <c r="G10" s="23">
        <v>0</v>
      </c>
      <c r="H10" s="20">
        <f t="shared" si="5"/>
        <v>350000</v>
      </c>
      <c r="I10" s="18">
        <f t="shared" si="2"/>
        <v>256960</v>
      </c>
      <c r="M10" s="10" t="s">
        <v>3</v>
      </c>
      <c r="N10">
        <f>'WP2'!I11</f>
        <v>4000</v>
      </c>
      <c r="O10" s="8">
        <v>45852</v>
      </c>
      <c r="P10" s="8">
        <v>45856</v>
      </c>
      <c r="Q10">
        <f t="shared" si="3"/>
        <v>1</v>
      </c>
      <c r="R10" s="16">
        <f t="shared" si="1"/>
        <v>4000</v>
      </c>
    </row>
    <row r="11" spans="1:20" x14ac:dyDescent="0.3">
      <c r="A11" s="6">
        <v>10</v>
      </c>
      <c r="B11" s="8">
        <f t="shared" si="6"/>
        <v>45726</v>
      </c>
      <c r="C11" s="8">
        <f t="shared" si="7"/>
        <v>45730</v>
      </c>
      <c r="D11" t="str" cm="1">
        <f t="array" ref="D11">_xlfn.TEXTJOIN(", ", TRUE, IF((O:O&lt;C11)*(P:P&gt;B11), M:M, ""))</f>
        <v>1.2, 3.7, 4.3, 4.8, 5.2, 7.1</v>
      </c>
      <c r="E11" s="23">
        <f t="shared" si="0"/>
        <v>13840</v>
      </c>
      <c r="F11" s="23">
        <f t="shared" si="4"/>
        <v>106880</v>
      </c>
      <c r="G11" s="23">
        <v>0</v>
      </c>
      <c r="H11" s="20">
        <f t="shared" si="5"/>
        <v>350000</v>
      </c>
      <c r="I11" s="18">
        <f t="shared" si="2"/>
        <v>243120</v>
      </c>
      <c r="M11" s="10" t="s">
        <v>4</v>
      </c>
      <c r="N11">
        <f>'WP2'!I15</f>
        <v>403000</v>
      </c>
      <c r="O11" s="8">
        <v>45859</v>
      </c>
      <c r="P11" s="8">
        <v>45863</v>
      </c>
      <c r="Q11">
        <f t="shared" si="3"/>
        <v>1</v>
      </c>
      <c r="R11" s="16">
        <f t="shared" si="1"/>
        <v>403000</v>
      </c>
    </row>
    <row r="12" spans="1:20" x14ac:dyDescent="0.3">
      <c r="A12" s="6">
        <v>11</v>
      </c>
      <c r="B12" s="8">
        <f t="shared" si="6"/>
        <v>45733</v>
      </c>
      <c r="C12" s="8">
        <f t="shared" si="7"/>
        <v>45737</v>
      </c>
      <c r="D12" t="str" cm="1">
        <f t="array" ref="D12">_xlfn.TEXTJOIN(", ", TRUE, IF((O:O&lt;C12)*(P:P&gt;B12), M:M, ""))</f>
        <v>1.3, 1.4, 3.7, 4.3, 4.8</v>
      </c>
      <c r="E12" s="23">
        <f t="shared" si="0"/>
        <v>8800</v>
      </c>
      <c r="F12" s="23">
        <f t="shared" si="4"/>
        <v>115680</v>
      </c>
      <c r="G12" s="23">
        <v>0</v>
      </c>
      <c r="H12" s="20">
        <f t="shared" si="5"/>
        <v>350000</v>
      </c>
      <c r="I12" s="18">
        <f t="shared" si="2"/>
        <v>234320</v>
      </c>
      <c r="M12" s="10" t="s">
        <v>5</v>
      </c>
      <c r="N12">
        <f>'WP2'!I19</f>
        <v>6400</v>
      </c>
      <c r="O12" s="8">
        <v>45866</v>
      </c>
      <c r="P12" s="8">
        <v>45891</v>
      </c>
      <c r="Q12">
        <f t="shared" si="3"/>
        <v>4</v>
      </c>
      <c r="R12" s="16">
        <f t="shared" si="1"/>
        <v>1600</v>
      </c>
    </row>
    <row r="13" spans="1:20" ht="14.4" customHeight="1" x14ac:dyDescent="0.3">
      <c r="A13" s="6">
        <v>12</v>
      </c>
      <c r="B13" s="8">
        <f t="shared" si="6"/>
        <v>45740</v>
      </c>
      <c r="C13" s="8">
        <f t="shared" si="7"/>
        <v>45744</v>
      </c>
      <c r="D13" t="str" cm="1">
        <f t="array" ref="D13">_xlfn.TEXTJOIN(", ", TRUE, IF((O:O&lt;C13)*(P:P&gt;B13), M:M, ""))</f>
        <v>1.3, 1.4, 3.3, 3.7, 4.4, 4.8</v>
      </c>
      <c r="E13" s="23">
        <f t="shared" si="0"/>
        <v>13600</v>
      </c>
      <c r="F13" s="23">
        <f t="shared" si="4"/>
        <v>129280</v>
      </c>
      <c r="G13" s="23">
        <v>0</v>
      </c>
      <c r="H13" s="20">
        <f t="shared" si="5"/>
        <v>350000</v>
      </c>
      <c r="I13" s="18">
        <f t="shared" si="2"/>
        <v>220720</v>
      </c>
      <c r="M13" s="10" t="s">
        <v>6</v>
      </c>
      <c r="N13">
        <f>'WP2'!I21</f>
        <v>12000</v>
      </c>
      <c r="O13" s="8">
        <v>45894</v>
      </c>
      <c r="P13" s="8">
        <v>45912</v>
      </c>
      <c r="Q13">
        <f t="shared" si="3"/>
        <v>3</v>
      </c>
      <c r="R13" s="16">
        <f t="shared" si="1"/>
        <v>4000</v>
      </c>
    </row>
    <row r="14" spans="1:20" x14ac:dyDescent="0.3">
      <c r="A14" s="6">
        <v>13</v>
      </c>
      <c r="B14" s="8">
        <f t="shared" si="6"/>
        <v>45747</v>
      </c>
      <c r="C14" s="8">
        <f t="shared" si="7"/>
        <v>45751</v>
      </c>
      <c r="D14" t="str" cm="1">
        <f t="array" ref="D14">_xlfn.TEXTJOIN(", ", TRUE, IF((O:O&lt;C14)*(P:P&gt;B14), M:M, ""))</f>
        <v>1.3, 1.4, 3.3, 3.7, 4.4, 4.8</v>
      </c>
      <c r="E14" s="23">
        <f t="shared" si="0"/>
        <v>13600</v>
      </c>
      <c r="F14" s="23">
        <f t="shared" si="4"/>
        <v>142880</v>
      </c>
      <c r="G14" s="23">
        <v>400000</v>
      </c>
      <c r="H14" s="20">
        <f t="shared" si="5"/>
        <v>750000</v>
      </c>
      <c r="I14" s="18">
        <f t="shared" si="2"/>
        <v>607120</v>
      </c>
      <c r="M14" s="10" t="s">
        <v>7</v>
      </c>
      <c r="N14">
        <f>'WP2'!I25</f>
        <v>19200</v>
      </c>
      <c r="O14" s="8">
        <v>45915</v>
      </c>
      <c r="P14" s="8">
        <v>45933</v>
      </c>
      <c r="Q14">
        <f t="shared" si="3"/>
        <v>3</v>
      </c>
      <c r="R14" s="16">
        <f t="shared" si="1"/>
        <v>6400</v>
      </c>
    </row>
    <row r="15" spans="1:20" x14ac:dyDescent="0.3">
      <c r="A15" s="6">
        <v>14</v>
      </c>
      <c r="B15" s="8">
        <f t="shared" si="6"/>
        <v>45754</v>
      </c>
      <c r="C15" s="8">
        <f t="shared" si="7"/>
        <v>45758</v>
      </c>
      <c r="D15" t="str" cm="1">
        <f t="array" ref="D15">_xlfn.TEXTJOIN(", ", TRUE, IF((O:O&lt;C15)*(P:P&gt;B15), M:M, ""))</f>
        <v>1.3, 1.4, 3.4, 3.7, 4.4, 4.8</v>
      </c>
      <c r="E15" s="23">
        <f t="shared" si="0"/>
        <v>16400</v>
      </c>
      <c r="F15" s="23">
        <f t="shared" si="4"/>
        <v>159280</v>
      </c>
      <c r="G15" s="23">
        <v>0</v>
      </c>
      <c r="H15" s="20">
        <f t="shared" si="5"/>
        <v>750000</v>
      </c>
      <c r="I15" s="18">
        <f t="shared" si="2"/>
        <v>590720</v>
      </c>
      <c r="M15" s="10" t="s">
        <v>8</v>
      </c>
      <c r="N15">
        <f>'WP2'!I32</f>
        <v>41200</v>
      </c>
      <c r="O15" s="8">
        <v>45936</v>
      </c>
      <c r="P15" s="8">
        <v>45947</v>
      </c>
      <c r="Q15">
        <f t="shared" si="3"/>
        <v>2</v>
      </c>
      <c r="R15" s="16">
        <f t="shared" si="1"/>
        <v>20600</v>
      </c>
    </row>
    <row r="16" spans="1:20" x14ac:dyDescent="0.3">
      <c r="A16" s="6">
        <v>15</v>
      </c>
      <c r="B16" s="8">
        <f t="shared" si="6"/>
        <v>45761</v>
      </c>
      <c r="C16" s="8">
        <f t="shared" si="7"/>
        <v>45765</v>
      </c>
      <c r="D16" t="str" cm="1">
        <f t="array" ref="D16">_xlfn.TEXTJOIN(", ", TRUE, IF((O:O&lt;C16)*(P:P&gt;B16), M:M, ""))</f>
        <v>1.3, 1.4, 3.4, 3.7, 4.4, 4.8</v>
      </c>
      <c r="E16" s="23">
        <f t="shared" si="0"/>
        <v>16400</v>
      </c>
      <c r="F16" s="23">
        <f t="shared" si="4"/>
        <v>175680</v>
      </c>
      <c r="G16" s="23">
        <v>0</v>
      </c>
      <c r="H16" s="20">
        <f t="shared" si="5"/>
        <v>750000</v>
      </c>
      <c r="I16" s="18">
        <f t="shared" si="2"/>
        <v>574320</v>
      </c>
      <c r="M16" s="10" t="s">
        <v>9</v>
      </c>
      <c r="N16">
        <f>'WP2'!I37</f>
        <v>3200</v>
      </c>
      <c r="O16" s="8">
        <v>45950</v>
      </c>
      <c r="P16" s="8">
        <v>45961</v>
      </c>
      <c r="Q16">
        <f t="shared" si="3"/>
        <v>2</v>
      </c>
      <c r="R16" s="16">
        <f t="shared" si="1"/>
        <v>1600</v>
      </c>
    </row>
    <row r="17" spans="1:18" x14ac:dyDescent="0.3">
      <c r="A17" s="6">
        <v>16</v>
      </c>
      <c r="B17" s="8">
        <f t="shared" si="6"/>
        <v>45768</v>
      </c>
      <c r="C17" s="8">
        <f t="shared" si="7"/>
        <v>45772</v>
      </c>
      <c r="D17" t="str" cm="1">
        <f t="array" ref="D17">_xlfn.TEXTJOIN(", ", TRUE, IF((O:O&lt;C17)*(P:P&gt;B17), M:M, ""))</f>
        <v>1.3, 1.4, 3.4, 3.7, 4.4, 4.8</v>
      </c>
      <c r="E17" s="23">
        <f t="shared" si="0"/>
        <v>16400</v>
      </c>
      <c r="F17" s="23">
        <f t="shared" si="4"/>
        <v>192080</v>
      </c>
      <c r="G17" s="23">
        <v>0</v>
      </c>
      <c r="H17" s="20">
        <f t="shared" si="5"/>
        <v>750000</v>
      </c>
      <c r="I17" s="18">
        <f t="shared" si="2"/>
        <v>557920</v>
      </c>
      <c r="M17" s="10" t="s">
        <v>10</v>
      </c>
      <c r="N17">
        <f>'WP2'!I39</f>
        <v>12000</v>
      </c>
      <c r="O17" s="8">
        <v>46139</v>
      </c>
      <c r="P17" s="8">
        <v>46157</v>
      </c>
      <c r="Q17">
        <f t="shared" si="3"/>
        <v>3</v>
      </c>
      <c r="R17" s="16">
        <f t="shared" si="1"/>
        <v>4000</v>
      </c>
    </row>
    <row r="18" spans="1:18" x14ac:dyDescent="0.3">
      <c r="A18" s="6">
        <v>17</v>
      </c>
      <c r="B18" s="8">
        <f t="shared" si="6"/>
        <v>45775</v>
      </c>
      <c r="C18" s="8">
        <f t="shared" si="7"/>
        <v>45779</v>
      </c>
      <c r="D18" t="str" cm="1">
        <f t="array" ref="D18">_xlfn.TEXTJOIN(", ", TRUE, IF((O:O&lt;C18)*(P:P&gt;B18), M:M, ""))</f>
        <v>1.3, 1.4, 3.4, 3.7, 4.4, 4.8</v>
      </c>
      <c r="E18" s="23">
        <f t="shared" si="0"/>
        <v>16400</v>
      </c>
      <c r="F18" s="23">
        <f t="shared" si="4"/>
        <v>208480</v>
      </c>
      <c r="G18" s="23">
        <v>0</v>
      </c>
      <c r="H18" s="20">
        <f t="shared" si="5"/>
        <v>750000</v>
      </c>
      <c r="I18" s="18">
        <f t="shared" si="2"/>
        <v>541520</v>
      </c>
      <c r="M18" s="10" t="s">
        <v>28</v>
      </c>
      <c r="N18">
        <f>'WP3'!I2</f>
        <v>9600</v>
      </c>
      <c r="O18" s="8">
        <v>45699</v>
      </c>
      <c r="P18" s="8">
        <v>45712</v>
      </c>
      <c r="Q18">
        <f t="shared" si="3"/>
        <v>2</v>
      </c>
      <c r="R18" s="16">
        <f t="shared" si="1"/>
        <v>4800</v>
      </c>
    </row>
    <row r="19" spans="1:18" x14ac:dyDescent="0.3">
      <c r="A19" s="6">
        <v>18</v>
      </c>
      <c r="B19" s="8">
        <f t="shared" si="6"/>
        <v>45782</v>
      </c>
      <c r="C19" s="8">
        <f t="shared" si="7"/>
        <v>45786</v>
      </c>
      <c r="D19" t="str" cm="1">
        <f t="array" ref="D19">_xlfn.TEXTJOIN(", ", TRUE, IF((O:O&lt;C19)*(P:P&gt;B19), M:M, ""))</f>
        <v>1.3, 1.4, 3.4, 3.7, 4.4, 4.8</v>
      </c>
      <c r="E19" s="23">
        <f t="shared" si="0"/>
        <v>16400</v>
      </c>
      <c r="F19" s="23">
        <f t="shared" si="4"/>
        <v>224880</v>
      </c>
      <c r="G19" s="23">
        <v>0</v>
      </c>
      <c r="H19" s="20">
        <f t="shared" si="5"/>
        <v>750000</v>
      </c>
      <c r="I19" s="18">
        <f t="shared" si="2"/>
        <v>525120</v>
      </c>
      <c r="M19" s="10" t="s">
        <v>29</v>
      </c>
      <c r="N19">
        <f>'WP3'!I7</f>
        <v>9600</v>
      </c>
      <c r="O19" s="8">
        <v>45713</v>
      </c>
      <c r="P19" s="8">
        <v>45726</v>
      </c>
      <c r="Q19">
        <f t="shared" si="3"/>
        <v>2</v>
      </c>
      <c r="R19" s="16">
        <f t="shared" si="1"/>
        <v>4800</v>
      </c>
    </row>
    <row r="20" spans="1:18" x14ac:dyDescent="0.3">
      <c r="A20" s="6">
        <v>19</v>
      </c>
      <c r="B20" s="8">
        <f t="shared" si="6"/>
        <v>45789</v>
      </c>
      <c r="C20" s="8">
        <f t="shared" si="7"/>
        <v>45793</v>
      </c>
      <c r="D20" t="str" cm="1">
        <f t="array" ref="D20">_xlfn.TEXTJOIN(", ", TRUE, IF((O:O&lt;C20)*(P:P&gt;B20), M:M, ""))</f>
        <v>1.3, 1.4, 3.4, 3.7, 4.4, 4.8</v>
      </c>
      <c r="E20" s="23">
        <f t="shared" si="0"/>
        <v>16400</v>
      </c>
      <c r="F20" s="23">
        <f t="shared" si="4"/>
        <v>241280</v>
      </c>
      <c r="G20" s="23">
        <v>0</v>
      </c>
      <c r="H20" s="20">
        <f t="shared" si="5"/>
        <v>750000</v>
      </c>
      <c r="I20" s="18">
        <f t="shared" si="2"/>
        <v>508720</v>
      </c>
      <c r="M20" s="10" t="s">
        <v>30</v>
      </c>
      <c r="N20">
        <f>'WP3'!I12</f>
        <v>4000</v>
      </c>
      <c r="O20" s="8">
        <v>45741</v>
      </c>
      <c r="P20" s="8">
        <v>45754</v>
      </c>
      <c r="Q20">
        <f t="shared" si="3"/>
        <v>2</v>
      </c>
      <c r="R20" s="16">
        <f t="shared" si="1"/>
        <v>2000</v>
      </c>
    </row>
    <row r="21" spans="1:18" x14ac:dyDescent="0.3">
      <c r="A21" s="6">
        <v>20</v>
      </c>
      <c r="B21" s="8">
        <f t="shared" si="6"/>
        <v>45796</v>
      </c>
      <c r="C21" s="8">
        <f t="shared" si="7"/>
        <v>45800</v>
      </c>
      <c r="D21" t="str" cm="1">
        <f t="array" ref="D21">_xlfn.TEXTJOIN(", ", TRUE, IF((O:O&lt;C21)*(P:P&gt;B21), M:M, ""))</f>
        <v>1.3, 1.4, 3.4, 3.7, 4.4, 4.8</v>
      </c>
      <c r="E21" s="23">
        <f t="shared" si="0"/>
        <v>16400</v>
      </c>
      <c r="F21" s="23">
        <f t="shared" si="4"/>
        <v>257680</v>
      </c>
      <c r="G21" s="23">
        <v>0</v>
      </c>
      <c r="H21" s="20">
        <f t="shared" si="5"/>
        <v>750000</v>
      </c>
      <c r="I21" s="18">
        <f t="shared" si="2"/>
        <v>492320</v>
      </c>
      <c r="M21" s="10" t="s">
        <v>31</v>
      </c>
      <c r="N21">
        <f>'WP3'!I16</f>
        <v>48000</v>
      </c>
      <c r="O21" s="8">
        <v>45755</v>
      </c>
      <c r="P21" s="8">
        <v>45824</v>
      </c>
      <c r="Q21">
        <f t="shared" si="3"/>
        <v>10</v>
      </c>
      <c r="R21" s="16">
        <f t="shared" si="1"/>
        <v>4800</v>
      </c>
    </row>
    <row r="22" spans="1:18" x14ac:dyDescent="0.3">
      <c r="A22" s="6">
        <v>21</v>
      </c>
      <c r="B22" s="8">
        <f t="shared" si="6"/>
        <v>45803</v>
      </c>
      <c r="C22" s="8">
        <f t="shared" si="7"/>
        <v>45807</v>
      </c>
      <c r="D22" t="str" cm="1">
        <f t="array" ref="D22">_xlfn.TEXTJOIN(", ", TRUE, IF((O:O&lt;C22)*(P:P&gt;B22), M:M, ""))</f>
        <v>1.3, 1.4, 3.4, 3.7, 4.4, 4.8</v>
      </c>
      <c r="E22" s="23">
        <f t="shared" si="0"/>
        <v>16400</v>
      </c>
      <c r="F22" s="23">
        <f t="shared" si="4"/>
        <v>274080</v>
      </c>
      <c r="G22" s="23">
        <v>0</v>
      </c>
      <c r="H22" s="20">
        <f t="shared" si="5"/>
        <v>750000</v>
      </c>
      <c r="I22" s="18">
        <f t="shared" si="2"/>
        <v>475920</v>
      </c>
      <c r="M22" s="10" t="s">
        <v>32</v>
      </c>
      <c r="N22">
        <f>'WP3'!I21</f>
        <v>19200</v>
      </c>
      <c r="O22" s="8">
        <v>45825</v>
      </c>
      <c r="P22" s="8">
        <v>45852</v>
      </c>
      <c r="Q22">
        <f t="shared" si="3"/>
        <v>4</v>
      </c>
      <c r="R22" s="16">
        <f t="shared" si="1"/>
        <v>4800</v>
      </c>
    </row>
    <row r="23" spans="1:18" x14ac:dyDescent="0.3">
      <c r="A23" s="6">
        <v>22</v>
      </c>
      <c r="B23" s="8">
        <f t="shared" si="6"/>
        <v>45810</v>
      </c>
      <c r="C23" s="8">
        <f t="shared" si="7"/>
        <v>45814</v>
      </c>
      <c r="D23" t="str" cm="1">
        <f t="array" ref="D23">_xlfn.TEXTJOIN(", ", TRUE, IF((O:O&lt;C23)*(P:P&gt;B23), M:M, ""))</f>
        <v>1.3, 1.4, 3.4, 3.7, 4.5, 4.8</v>
      </c>
      <c r="E23" s="23">
        <f t="shared" si="0"/>
        <v>16400</v>
      </c>
      <c r="F23" s="23">
        <f t="shared" si="4"/>
        <v>290480</v>
      </c>
      <c r="G23" s="23">
        <v>0</v>
      </c>
      <c r="H23" s="20">
        <f t="shared" si="5"/>
        <v>750000</v>
      </c>
      <c r="I23" s="18">
        <f t="shared" si="2"/>
        <v>459520</v>
      </c>
      <c r="M23" s="10" t="s">
        <v>33</v>
      </c>
      <c r="N23">
        <f>'WP3'!I26</f>
        <v>19200</v>
      </c>
      <c r="O23" s="8">
        <v>45853</v>
      </c>
      <c r="P23" s="8">
        <v>45880</v>
      </c>
      <c r="Q23">
        <f t="shared" si="3"/>
        <v>4</v>
      </c>
      <c r="R23" s="16">
        <f t="shared" si="1"/>
        <v>4800</v>
      </c>
    </row>
    <row r="24" spans="1:18" x14ac:dyDescent="0.3">
      <c r="A24" s="6">
        <v>23</v>
      </c>
      <c r="B24" s="8">
        <f t="shared" si="6"/>
        <v>45817</v>
      </c>
      <c r="C24" s="8">
        <f t="shared" si="7"/>
        <v>45821</v>
      </c>
      <c r="D24" t="str" cm="1">
        <f t="array" ref="D24">_xlfn.TEXTJOIN(", ", TRUE, IF((O:O&lt;C24)*(P:P&gt;B24), M:M, ""))</f>
        <v>1.3, 1.4, 3.4, 3.7, 4.5, 4.8</v>
      </c>
      <c r="E24" s="23">
        <f t="shared" si="0"/>
        <v>16400</v>
      </c>
      <c r="F24" s="23">
        <f t="shared" si="4"/>
        <v>306880</v>
      </c>
      <c r="G24" s="23">
        <v>0</v>
      </c>
      <c r="H24" s="20">
        <f t="shared" si="5"/>
        <v>750000</v>
      </c>
      <c r="I24" s="18">
        <f t="shared" si="2"/>
        <v>443120</v>
      </c>
      <c r="M24" s="10" t="s">
        <v>34</v>
      </c>
      <c r="N24">
        <f>'WP3'!I31</f>
        <v>14400</v>
      </c>
      <c r="O24" s="8">
        <v>45713</v>
      </c>
      <c r="P24" s="8">
        <v>45880</v>
      </c>
      <c r="Q24">
        <f t="shared" si="3"/>
        <v>24</v>
      </c>
      <c r="R24" s="16">
        <f t="shared" si="1"/>
        <v>600</v>
      </c>
    </row>
    <row r="25" spans="1:18" x14ac:dyDescent="0.3">
      <c r="A25" s="6">
        <v>24</v>
      </c>
      <c r="B25" s="8">
        <f t="shared" si="6"/>
        <v>45824</v>
      </c>
      <c r="C25" s="8">
        <f t="shared" si="7"/>
        <v>45828</v>
      </c>
      <c r="D25" t="str" cm="1">
        <f t="array" ref="D25">_xlfn.TEXTJOIN(", ", TRUE, IF((O:O&lt;C25)*(P:P&gt;B25), M:M, ""))</f>
        <v>1.3, 1.4, 2.3, 3.5, 3.7, 4.5, 4.8</v>
      </c>
      <c r="E25" s="23">
        <f t="shared" si="0"/>
        <v>18700</v>
      </c>
      <c r="F25" s="23">
        <f t="shared" si="4"/>
        <v>325580</v>
      </c>
      <c r="G25" s="23">
        <v>0</v>
      </c>
      <c r="H25" s="20">
        <f t="shared" si="5"/>
        <v>750000</v>
      </c>
      <c r="I25" s="18">
        <f t="shared" si="2"/>
        <v>424420</v>
      </c>
      <c r="M25" s="10" t="s">
        <v>35</v>
      </c>
      <c r="N25">
        <f>'WP3'!I36</f>
        <v>3200</v>
      </c>
      <c r="O25" s="8">
        <v>45881</v>
      </c>
      <c r="P25" s="8">
        <v>45894</v>
      </c>
      <c r="Q25">
        <f t="shared" si="3"/>
        <v>2</v>
      </c>
      <c r="R25" s="16">
        <f t="shared" si="1"/>
        <v>1600</v>
      </c>
    </row>
    <row r="26" spans="1:18" x14ac:dyDescent="0.3">
      <c r="A26" s="6">
        <v>25</v>
      </c>
      <c r="B26" s="8">
        <f t="shared" si="6"/>
        <v>45831</v>
      </c>
      <c r="C26" s="8">
        <f t="shared" si="7"/>
        <v>45835</v>
      </c>
      <c r="D26" t="str" cm="1">
        <f t="array" ref="D26">_xlfn.TEXTJOIN(", ", TRUE, IF((O:O&lt;C26)*(P:P&gt;B26), M:M, ""))</f>
        <v>1.3, 1.4, 2.3, 3.5, 3.7, 4.5, 4.8</v>
      </c>
      <c r="E26" s="23">
        <f t="shared" si="0"/>
        <v>18700</v>
      </c>
      <c r="F26" s="23">
        <f t="shared" si="4"/>
        <v>344280</v>
      </c>
      <c r="G26" s="23">
        <v>550000</v>
      </c>
      <c r="H26" s="20">
        <f t="shared" si="5"/>
        <v>1300000</v>
      </c>
      <c r="I26" s="18">
        <f t="shared" si="2"/>
        <v>955720</v>
      </c>
      <c r="M26" s="10" t="s">
        <v>36</v>
      </c>
      <c r="N26">
        <f>'WP3'!I39</f>
        <v>640</v>
      </c>
      <c r="O26" s="8">
        <v>46153</v>
      </c>
      <c r="P26" s="8">
        <v>46154</v>
      </c>
      <c r="Q26">
        <f t="shared" si="3"/>
        <v>1</v>
      </c>
      <c r="R26" s="16">
        <f t="shared" si="1"/>
        <v>640</v>
      </c>
    </row>
    <row r="27" spans="1:18" x14ac:dyDescent="0.3">
      <c r="A27" s="6">
        <v>26</v>
      </c>
      <c r="B27" s="8">
        <f t="shared" si="6"/>
        <v>45838</v>
      </c>
      <c r="C27" s="8">
        <f t="shared" si="7"/>
        <v>45842</v>
      </c>
      <c r="D27" t="str" cm="1">
        <f t="array" ref="D27">_xlfn.TEXTJOIN(", ", TRUE, IF((O:O&lt;C27)*(P:P&gt;B27), M:M, ""))</f>
        <v>1.3, 1.4, 2.3, 3.5, 3.7, 4.6, 4.8</v>
      </c>
      <c r="E27" s="23">
        <f t="shared" si="0"/>
        <v>18700</v>
      </c>
      <c r="F27" s="23">
        <f t="shared" si="4"/>
        <v>362980</v>
      </c>
      <c r="G27" s="23">
        <v>0</v>
      </c>
      <c r="H27" s="20">
        <f t="shared" si="5"/>
        <v>1300000</v>
      </c>
      <c r="I27" s="18">
        <f t="shared" si="2"/>
        <v>937020</v>
      </c>
      <c r="M27" s="10" t="s">
        <v>44</v>
      </c>
      <c r="N27">
        <f>'WP4'!I2</f>
        <v>9600</v>
      </c>
      <c r="O27" s="8">
        <v>45699</v>
      </c>
      <c r="P27" s="8">
        <v>45712</v>
      </c>
      <c r="Q27">
        <f t="shared" si="3"/>
        <v>2</v>
      </c>
      <c r="R27" s="16">
        <f t="shared" si="1"/>
        <v>4800</v>
      </c>
    </row>
    <row r="28" spans="1:18" x14ac:dyDescent="0.3">
      <c r="A28" s="6">
        <v>27</v>
      </c>
      <c r="B28" s="8">
        <f t="shared" si="6"/>
        <v>45845</v>
      </c>
      <c r="C28" s="8">
        <f t="shared" si="7"/>
        <v>45849</v>
      </c>
      <c r="D28" t="str" cm="1">
        <f t="array" ref="D28">_xlfn.TEXTJOIN(", ", TRUE, IF((O:O&lt;C28)*(P:P&gt;B28), M:M, ""))</f>
        <v>1.3, 1.4, 2.3, 3.5, 3.7, 4.6, 4.8</v>
      </c>
      <c r="E28" s="23">
        <f t="shared" si="0"/>
        <v>18700</v>
      </c>
      <c r="F28" s="23">
        <f t="shared" si="4"/>
        <v>381680</v>
      </c>
      <c r="G28" s="23">
        <v>0</v>
      </c>
      <c r="H28" s="20">
        <f t="shared" si="5"/>
        <v>1300000</v>
      </c>
      <c r="I28" s="18">
        <f t="shared" si="2"/>
        <v>918320</v>
      </c>
      <c r="M28" s="10" t="s">
        <v>45</v>
      </c>
      <c r="N28">
        <f>'WP4'!I7</f>
        <v>9600</v>
      </c>
      <c r="O28" s="8">
        <v>45713</v>
      </c>
      <c r="P28" s="8">
        <v>45726</v>
      </c>
      <c r="Q28">
        <f t="shared" si="3"/>
        <v>2</v>
      </c>
      <c r="R28" s="16">
        <f t="shared" si="1"/>
        <v>4800</v>
      </c>
    </row>
    <row r="29" spans="1:18" x14ac:dyDescent="0.3">
      <c r="A29" s="6">
        <v>28</v>
      </c>
      <c r="B29" s="8">
        <f t="shared" si="6"/>
        <v>45852</v>
      </c>
      <c r="C29" s="8">
        <f t="shared" si="7"/>
        <v>45856</v>
      </c>
      <c r="D29" t="str" cm="1">
        <f t="array" ref="D29">_xlfn.TEXTJOIN(", ", TRUE, IF((O:O&lt;C29)*(P:P&gt;B29), M:M, ""))</f>
        <v>1.3, 1.4, 2.4, 3.6, 3.7, 4.6, 4.8</v>
      </c>
      <c r="E29" s="23">
        <f t="shared" si="0"/>
        <v>20400</v>
      </c>
      <c r="F29" s="23">
        <f t="shared" si="4"/>
        <v>402080</v>
      </c>
      <c r="G29" s="23">
        <v>0</v>
      </c>
      <c r="H29" s="20">
        <f t="shared" si="5"/>
        <v>1300000</v>
      </c>
      <c r="I29" s="18">
        <f t="shared" si="2"/>
        <v>897920</v>
      </c>
      <c r="M29" s="10" t="s">
        <v>46</v>
      </c>
      <c r="N29">
        <f>'WP4'!I12</f>
        <v>4000</v>
      </c>
      <c r="O29" s="8">
        <v>45727</v>
      </c>
      <c r="P29" s="8">
        <v>45740</v>
      </c>
      <c r="Q29">
        <f t="shared" si="3"/>
        <v>2</v>
      </c>
      <c r="R29" s="16">
        <f t="shared" si="1"/>
        <v>2000</v>
      </c>
    </row>
    <row r="30" spans="1:18" x14ac:dyDescent="0.3">
      <c r="A30" s="6">
        <v>29</v>
      </c>
      <c r="B30" s="8">
        <f t="shared" si="6"/>
        <v>45859</v>
      </c>
      <c r="C30" s="8">
        <f t="shared" si="7"/>
        <v>45863</v>
      </c>
      <c r="D30" t="str" cm="1">
        <f t="array" ref="D30">_xlfn.TEXTJOIN(", ", TRUE, IF((O:O&lt;C30)*(P:P&gt;B30), M:M, ""))</f>
        <v>1.3, 1.4, 2.5, 3.6, 3.7, 4.6, 4.8</v>
      </c>
      <c r="E30" s="23">
        <f t="shared" si="0"/>
        <v>419400</v>
      </c>
      <c r="F30" s="23">
        <f t="shared" si="4"/>
        <v>821480</v>
      </c>
      <c r="G30" s="23">
        <v>0</v>
      </c>
      <c r="H30" s="20">
        <f t="shared" si="5"/>
        <v>1300000</v>
      </c>
      <c r="I30" s="18">
        <f t="shared" si="2"/>
        <v>478520</v>
      </c>
      <c r="M30" s="10" t="s">
        <v>47</v>
      </c>
      <c r="N30">
        <f>'WP4'!I16</f>
        <v>48000</v>
      </c>
      <c r="O30" s="8">
        <v>45741</v>
      </c>
      <c r="P30" s="8">
        <v>45810</v>
      </c>
      <c r="Q30">
        <f t="shared" si="3"/>
        <v>10</v>
      </c>
      <c r="R30" s="16">
        <f t="shared" si="1"/>
        <v>4800</v>
      </c>
    </row>
    <row r="31" spans="1:18" x14ac:dyDescent="0.3">
      <c r="A31" s="6">
        <v>30</v>
      </c>
      <c r="B31" s="8">
        <f t="shared" si="6"/>
        <v>45866</v>
      </c>
      <c r="C31" s="8">
        <f t="shared" si="7"/>
        <v>45870</v>
      </c>
      <c r="D31" t="str" cm="1">
        <f t="array" ref="D31">_xlfn.TEXTJOIN(", ", TRUE, IF((O:O&lt;C31)*(P:P&gt;B31), M:M, ""))</f>
        <v>1.3, 1.4, 2.6, 3.6, 3.7, 4.7, 4.8</v>
      </c>
      <c r="E31" s="23">
        <f t="shared" si="0"/>
        <v>18000</v>
      </c>
      <c r="F31" s="23">
        <f t="shared" si="4"/>
        <v>839480</v>
      </c>
      <c r="G31" s="23">
        <v>0</v>
      </c>
      <c r="H31" s="20">
        <f t="shared" si="5"/>
        <v>1300000</v>
      </c>
      <c r="I31" s="18">
        <f t="shared" si="2"/>
        <v>460520</v>
      </c>
      <c r="M31" s="10" t="s">
        <v>48</v>
      </c>
      <c r="N31">
        <f>'WP4'!I21</f>
        <v>19200</v>
      </c>
      <c r="O31" s="8">
        <v>45811</v>
      </c>
      <c r="P31" s="8">
        <v>45838</v>
      </c>
      <c r="Q31">
        <f t="shared" si="3"/>
        <v>4</v>
      </c>
      <c r="R31" s="16">
        <f t="shared" si="1"/>
        <v>4800</v>
      </c>
    </row>
    <row r="32" spans="1:18" x14ac:dyDescent="0.3">
      <c r="A32" s="6">
        <v>31</v>
      </c>
      <c r="B32" s="8">
        <f t="shared" si="6"/>
        <v>45873</v>
      </c>
      <c r="C32" s="8">
        <f t="shared" si="7"/>
        <v>45877</v>
      </c>
      <c r="D32" t="str" cm="1">
        <f t="array" ref="D32">_xlfn.TEXTJOIN(", ", TRUE, IF((O:O&lt;C32)*(P:P&gt;B32), M:M, ""))</f>
        <v>1.3, 1.4, 2.6, 3.6, 3.7, 4.7, 4.8, 5.3</v>
      </c>
      <c r="E32" s="23">
        <f t="shared" si="0"/>
        <v>22600</v>
      </c>
      <c r="F32" s="23">
        <f t="shared" si="4"/>
        <v>862080</v>
      </c>
      <c r="G32" s="23">
        <v>0</v>
      </c>
      <c r="H32" s="20">
        <f t="shared" si="5"/>
        <v>1300000</v>
      </c>
      <c r="I32" s="18">
        <f t="shared" si="2"/>
        <v>437920</v>
      </c>
      <c r="M32" s="10" t="s">
        <v>49</v>
      </c>
      <c r="N32">
        <f>'WP4'!I26</f>
        <v>19200</v>
      </c>
      <c r="O32" s="8">
        <v>45839</v>
      </c>
      <c r="P32" s="8">
        <v>45866</v>
      </c>
      <c r="Q32">
        <f t="shared" si="3"/>
        <v>4</v>
      </c>
      <c r="R32" s="16">
        <f t="shared" si="1"/>
        <v>4800</v>
      </c>
    </row>
    <row r="33" spans="1:18" x14ac:dyDescent="0.3">
      <c r="A33" s="6">
        <v>32</v>
      </c>
      <c r="B33" s="8">
        <f t="shared" si="6"/>
        <v>45880</v>
      </c>
      <c r="C33" s="8">
        <f t="shared" si="7"/>
        <v>45884</v>
      </c>
      <c r="D33" t="str" cm="1">
        <f t="array" ref="D33">_xlfn.TEXTJOIN(", ", TRUE, IF((O:O&lt;C33)*(P:P&gt;B33), M:M, ""))</f>
        <v>1.3, 1.4, 2.6, 3.8, 4.7, 4.8, 5.3</v>
      </c>
      <c r="E33" s="23">
        <f t="shared" si="0"/>
        <v>18800</v>
      </c>
      <c r="F33" s="23">
        <f t="shared" si="4"/>
        <v>880880</v>
      </c>
      <c r="G33" s="23">
        <v>0</v>
      </c>
      <c r="H33" s="20">
        <f t="shared" si="5"/>
        <v>1300000</v>
      </c>
      <c r="I33" s="18">
        <f t="shared" si="2"/>
        <v>419120</v>
      </c>
      <c r="M33" s="10" t="s">
        <v>50</v>
      </c>
      <c r="N33">
        <f>'WP4'!I31</f>
        <v>19200</v>
      </c>
      <c r="O33" s="8">
        <v>45867</v>
      </c>
      <c r="P33" s="8">
        <v>45894</v>
      </c>
      <c r="Q33">
        <f t="shared" si="3"/>
        <v>4</v>
      </c>
      <c r="R33" s="16">
        <f t="shared" si="1"/>
        <v>4800</v>
      </c>
    </row>
    <row r="34" spans="1:18" x14ac:dyDescent="0.3">
      <c r="A34" s="6">
        <v>33</v>
      </c>
      <c r="B34" s="8">
        <f t="shared" si="6"/>
        <v>45887</v>
      </c>
      <c r="C34" s="8">
        <f t="shared" si="7"/>
        <v>45891</v>
      </c>
      <c r="D34" t="str" cm="1">
        <f t="array" ref="D34">_xlfn.TEXTJOIN(", ", TRUE, IF((O:O&lt;C34)*(P:P&gt;B34), M:M, ""))</f>
        <v>1.3, 1.4, 2.6, 3.8, 4.7, 4.8, 5.3</v>
      </c>
      <c r="E34" s="23">
        <f t="shared" ref="E34:E65" si="8">SUMIFS(R:R, O:O, "&lt;"&amp;C34, P:P, "&gt;"&amp;B34)</f>
        <v>18800</v>
      </c>
      <c r="F34" s="23">
        <f t="shared" si="4"/>
        <v>899680</v>
      </c>
      <c r="G34" s="23">
        <v>0</v>
      </c>
      <c r="H34" s="20">
        <f t="shared" si="5"/>
        <v>1300000</v>
      </c>
      <c r="I34" s="18">
        <f t="shared" si="2"/>
        <v>400320</v>
      </c>
      <c r="M34" s="10" t="s">
        <v>51</v>
      </c>
      <c r="N34">
        <f>'WP4'!I36</f>
        <v>15600</v>
      </c>
      <c r="O34" s="8">
        <v>45713</v>
      </c>
      <c r="P34" s="8">
        <v>45894</v>
      </c>
      <c r="Q34">
        <f t="shared" si="3"/>
        <v>26</v>
      </c>
      <c r="R34" s="16">
        <f t="shared" ref="R34:R57" si="9">N34/Q34</f>
        <v>600</v>
      </c>
    </row>
    <row r="35" spans="1:18" x14ac:dyDescent="0.3">
      <c r="A35" s="6">
        <v>34</v>
      </c>
      <c r="B35" s="8">
        <f t="shared" si="6"/>
        <v>45894</v>
      </c>
      <c r="C35" s="8">
        <f t="shared" si="7"/>
        <v>45898</v>
      </c>
      <c r="D35" t="str" cm="1">
        <f t="array" ref="D35">_xlfn.TEXTJOIN(", ", TRUE, IF((O:O&lt;C35)*(P:P&gt;B35), M:M, ""))</f>
        <v>1.3, 1.4, 2.7, 4.9, 5.4</v>
      </c>
      <c r="E35" s="23">
        <f t="shared" si="8"/>
        <v>106160</v>
      </c>
      <c r="F35" s="23">
        <f t="shared" si="4"/>
        <v>1005840</v>
      </c>
      <c r="G35" s="23">
        <v>0</v>
      </c>
      <c r="H35" s="20">
        <f t="shared" si="5"/>
        <v>1300000</v>
      </c>
      <c r="I35" s="18">
        <f t="shared" si="2"/>
        <v>294160</v>
      </c>
      <c r="M35" s="10" t="s">
        <v>52</v>
      </c>
      <c r="N35">
        <f>'WP4'!I42</f>
        <v>3200</v>
      </c>
      <c r="O35" s="8">
        <v>45895</v>
      </c>
      <c r="P35" s="8">
        <v>45908</v>
      </c>
      <c r="Q35">
        <f t="shared" si="3"/>
        <v>2</v>
      </c>
      <c r="R35" s="16">
        <f t="shared" si="9"/>
        <v>1600</v>
      </c>
    </row>
    <row r="36" spans="1:18" x14ac:dyDescent="0.3">
      <c r="A36" s="6">
        <v>35</v>
      </c>
      <c r="B36" s="8">
        <f t="shared" si="6"/>
        <v>45901</v>
      </c>
      <c r="C36" s="8">
        <f t="shared" si="7"/>
        <v>45905</v>
      </c>
      <c r="D36" t="str" cm="1">
        <f t="array" ref="D36">_xlfn.TEXTJOIN(", ", TRUE, IF((O:O&lt;C36)*(P:P&gt;B36), M:M, ""))</f>
        <v>1.3, 1.4, 2.7, 4.9, 5.5</v>
      </c>
      <c r="E36" s="23">
        <f t="shared" si="8"/>
        <v>62440</v>
      </c>
      <c r="F36" s="23">
        <f t="shared" si="4"/>
        <v>1068280</v>
      </c>
      <c r="G36" s="23">
        <v>0</v>
      </c>
      <c r="H36" s="20">
        <f t="shared" si="5"/>
        <v>1300000</v>
      </c>
      <c r="I36" s="18">
        <f t="shared" si="2"/>
        <v>231720</v>
      </c>
      <c r="M36" s="10" t="s">
        <v>43</v>
      </c>
      <c r="N36">
        <f>'WP4'!I45</f>
        <v>640</v>
      </c>
      <c r="O36" s="8">
        <v>46153</v>
      </c>
      <c r="P36" s="8">
        <v>46154</v>
      </c>
      <c r="Q36">
        <f t="shared" si="3"/>
        <v>1</v>
      </c>
      <c r="R36" s="16">
        <f t="shared" si="9"/>
        <v>640</v>
      </c>
    </row>
    <row r="37" spans="1:18" x14ac:dyDescent="0.3">
      <c r="A37" s="6">
        <v>36</v>
      </c>
      <c r="B37" s="8">
        <f t="shared" si="6"/>
        <v>45908</v>
      </c>
      <c r="C37" s="8">
        <f t="shared" si="7"/>
        <v>45912</v>
      </c>
      <c r="D37" t="str" cm="1">
        <f t="array" ref="D37">_xlfn.TEXTJOIN(", ", TRUE, IF((O:O&lt;C37)*(P:P&gt;B37), M:M, ""))</f>
        <v>1.3, 1.4, 2.7, 5.6</v>
      </c>
      <c r="E37" s="23">
        <f t="shared" si="8"/>
        <v>105840</v>
      </c>
      <c r="F37" s="23">
        <f t="shared" si="4"/>
        <v>1174120</v>
      </c>
      <c r="G37" s="23">
        <v>0</v>
      </c>
      <c r="H37" s="20">
        <f t="shared" si="5"/>
        <v>1300000</v>
      </c>
      <c r="I37" s="18">
        <f t="shared" si="2"/>
        <v>125880</v>
      </c>
      <c r="M37" s="10" t="s">
        <v>53</v>
      </c>
      <c r="N37">
        <f>'WP5'!I2</f>
        <v>1600</v>
      </c>
      <c r="O37" s="8">
        <v>45713</v>
      </c>
      <c r="P37" s="8">
        <v>45719</v>
      </c>
      <c r="Q37">
        <f t="shared" si="3"/>
        <v>1</v>
      </c>
      <c r="R37" s="16">
        <f t="shared" si="9"/>
        <v>1600</v>
      </c>
    </row>
    <row r="38" spans="1:18" x14ac:dyDescent="0.3">
      <c r="A38" s="6">
        <v>37</v>
      </c>
      <c r="B38" s="8">
        <f t="shared" si="6"/>
        <v>45915</v>
      </c>
      <c r="C38" s="8">
        <f t="shared" si="7"/>
        <v>45919</v>
      </c>
      <c r="D38" t="str" cm="1">
        <f t="array" ref="D38">_xlfn.TEXTJOIN(", ", TRUE, IF((O:O&lt;C38)*(P:P&gt;B38), M:M, ""))</f>
        <v>1.3, 1.4, 2.8, 5.7</v>
      </c>
      <c r="E38" s="23">
        <f t="shared" si="8"/>
        <v>58240</v>
      </c>
      <c r="F38" s="23">
        <f t="shared" si="4"/>
        <v>1232360</v>
      </c>
      <c r="G38" s="23">
        <v>0</v>
      </c>
      <c r="H38" s="20">
        <f t="shared" si="5"/>
        <v>1300000</v>
      </c>
      <c r="I38" s="18">
        <f t="shared" si="2"/>
        <v>67640</v>
      </c>
      <c r="M38" s="10" t="s">
        <v>54</v>
      </c>
      <c r="N38">
        <f>'WP5'!I5</f>
        <v>4480</v>
      </c>
      <c r="O38" s="8">
        <v>45720</v>
      </c>
      <c r="P38" s="8">
        <v>45728</v>
      </c>
      <c r="Q38">
        <f t="shared" si="3"/>
        <v>2</v>
      </c>
      <c r="R38" s="16">
        <f t="shared" si="9"/>
        <v>2240</v>
      </c>
    </row>
    <row r="39" spans="1:18" x14ac:dyDescent="0.3">
      <c r="A39" s="6">
        <v>38</v>
      </c>
      <c r="B39" s="8">
        <f t="shared" si="6"/>
        <v>45922</v>
      </c>
      <c r="C39" s="8">
        <f t="shared" si="7"/>
        <v>45926</v>
      </c>
      <c r="D39" t="str" cm="1">
        <f t="array" ref="D39">_xlfn.TEXTJOIN(", ", TRUE, IF((O:O&lt;C39)*(P:P&gt;B39), M:M, ""))</f>
        <v>1.3, 1.4, 2.8, 5.8</v>
      </c>
      <c r="E39" s="23">
        <f t="shared" si="8"/>
        <v>16945</v>
      </c>
      <c r="F39" s="23">
        <f t="shared" si="4"/>
        <v>1249305</v>
      </c>
      <c r="G39" s="23">
        <v>0</v>
      </c>
      <c r="H39" s="20">
        <f t="shared" si="5"/>
        <v>1300000</v>
      </c>
      <c r="I39" s="18">
        <f t="shared" si="2"/>
        <v>50695</v>
      </c>
      <c r="M39" s="10" t="s">
        <v>55</v>
      </c>
      <c r="N39">
        <f>'WP5'!I9</f>
        <v>13800</v>
      </c>
      <c r="O39" s="8">
        <v>45873</v>
      </c>
      <c r="P39" s="8">
        <v>45891</v>
      </c>
      <c r="Q39">
        <f t="shared" si="3"/>
        <v>3</v>
      </c>
      <c r="R39" s="16">
        <f t="shared" si="9"/>
        <v>4600</v>
      </c>
    </row>
    <row r="40" spans="1:18" x14ac:dyDescent="0.3">
      <c r="A40" s="6">
        <v>39</v>
      </c>
      <c r="B40" s="8">
        <f t="shared" si="6"/>
        <v>45929</v>
      </c>
      <c r="C40" s="8">
        <f t="shared" si="7"/>
        <v>45933</v>
      </c>
      <c r="D40" t="str" cm="1">
        <f t="array" ref="D40">_xlfn.TEXTJOIN(", ", TRUE, IF((O:O&lt;C40)*(P:P&gt;B40), M:M, ""))</f>
        <v>1.3, 1.4, 2.8, 6.1</v>
      </c>
      <c r="E40" s="23">
        <f t="shared" si="8"/>
        <v>15200</v>
      </c>
      <c r="F40" s="23">
        <f t="shared" si="4"/>
        <v>1264505</v>
      </c>
      <c r="G40" s="23">
        <v>250000</v>
      </c>
      <c r="H40" s="20">
        <f t="shared" si="5"/>
        <v>1550000</v>
      </c>
      <c r="I40" s="18">
        <f t="shared" si="2"/>
        <v>285495</v>
      </c>
      <c r="M40" s="10" t="s">
        <v>56</v>
      </c>
      <c r="N40">
        <f>'WP5'!I13</f>
        <v>94960</v>
      </c>
      <c r="O40" s="8">
        <v>45894</v>
      </c>
      <c r="P40" s="8">
        <v>45897</v>
      </c>
      <c r="Q40">
        <f t="shared" si="3"/>
        <v>1</v>
      </c>
      <c r="R40" s="16">
        <f t="shared" si="9"/>
        <v>94960</v>
      </c>
    </row>
    <row r="41" spans="1:18" x14ac:dyDescent="0.3">
      <c r="A41" s="6">
        <v>40</v>
      </c>
      <c r="B41" s="8">
        <f t="shared" si="6"/>
        <v>45936</v>
      </c>
      <c r="C41" s="8">
        <f t="shared" si="7"/>
        <v>45940</v>
      </c>
      <c r="D41" t="str" cm="1">
        <f t="array" ref="D41">_xlfn.TEXTJOIN(", ", TRUE, IF((O:O&lt;C41)*(P:P&gt;B41), M:M, ""))</f>
        <v>1.3, 1.4, 2.9, 6.1</v>
      </c>
      <c r="E41" s="23">
        <f t="shared" si="8"/>
        <v>29400</v>
      </c>
      <c r="F41" s="23">
        <f t="shared" si="4"/>
        <v>1293905</v>
      </c>
      <c r="G41" s="23">
        <v>0</v>
      </c>
      <c r="H41" s="20">
        <f t="shared" si="5"/>
        <v>1550000</v>
      </c>
      <c r="I41" s="18">
        <f t="shared" si="2"/>
        <v>256095</v>
      </c>
      <c r="M41" s="10" t="s">
        <v>57</v>
      </c>
      <c r="N41">
        <f>'WP5'!I18</f>
        <v>51240</v>
      </c>
      <c r="O41" s="8">
        <v>45901</v>
      </c>
      <c r="P41" s="8">
        <v>45904</v>
      </c>
      <c r="Q41">
        <f t="shared" si="3"/>
        <v>1</v>
      </c>
      <c r="R41" s="16">
        <f t="shared" si="9"/>
        <v>51240</v>
      </c>
    </row>
    <row r="42" spans="1:18" x14ac:dyDescent="0.3">
      <c r="A42" s="6">
        <v>41</v>
      </c>
      <c r="B42" s="8">
        <f t="shared" si="6"/>
        <v>45943</v>
      </c>
      <c r="C42" s="8">
        <f t="shared" si="7"/>
        <v>45947</v>
      </c>
      <c r="D42" t="str" cm="1">
        <f t="array" ref="D42">_xlfn.TEXTJOIN(", ", TRUE, IF((O:O&lt;C42)*(P:P&gt;B42), M:M, ""))</f>
        <v>1.3, 1.4, 2.9, 6.1</v>
      </c>
      <c r="E42" s="23">
        <f t="shared" si="8"/>
        <v>29400</v>
      </c>
      <c r="F42" s="23">
        <f t="shared" si="4"/>
        <v>1323305</v>
      </c>
      <c r="G42" s="23">
        <v>0</v>
      </c>
      <c r="H42" s="20">
        <f t="shared" si="5"/>
        <v>1550000</v>
      </c>
      <c r="I42" s="18">
        <f t="shared" si="2"/>
        <v>226695</v>
      </c>
      <c r="M42" s="10" t="s">
        <v>58</v>
      </c>
      <c r="N42">
        <f>'WP5'!I24</f>
        <v>96240</v>
      </c>
      <c r="O42" s="8">
        <v>45908</v>
      </c>
      <c r="P42" s="8">
        <v>45911</v>
      </c>
      <c r="Q42">
        <f t="shared" si="3"/>
        <v>1</v>
      </c>
      <c r="R42" s="16">
        <f t="shared" si="9"/>
        <v>96240</v>
      </c>
    </row>
    <row r="43" spans="1:18" x14ac:dyDescent="0.3">
      <c r="A43" s="6">
        <v>42</v>
      </c>
      <c r="B43" s="8">
        <f t="shared" si="6"/>
        <v>45950</v>
      </c>
      <c r="C43" s="8">
        <f t="shared" si="7"/>
        <v>45954</v>
      </c>
      <c r="D43" t="str" cm="1">
        <f t="array" ref="D43">_xlfn.TEXTJOIN(", ", TRUE, IF((O:O&lt;C43)*(P:P&gt;B43), M:M, ""))</f>
        <v>1.3, 1.4, 2.10, 6.2</v>
      </c>
      <c r="E43" s="23">
        <f t="shared" si="8"/>
        <v>12600</v>
      </c>
      <c r="F43" s="23">
        <f t="shared" si="4"/>
        <v>1335905</v>
      </c>
      <c r="G43" s="23">
        <v>0</v>
      </c>
      <c r="H43" s="20">
        <f t="shared" si="5"/>
        <v>1550000</v>
      </c>
      <c r="I43" s="18">
        <f t="shared" si="2"/>
        <v>214095</v>
      </c>
      <c r="M43" s="10" t="s">
        <v>59</v>
      </c>
      <c r="N43">
        <f>'WP5'!I30</f>
        <v>46240</v>
      </c>
      <c r="O43" s="8">
        <v>45915</v>
      </c>
      <c r="P43" s="8">
        <v>45918</v>
      </c>
      <c r="Q43">
        <f t="shared" si="3"/>
        <v>1</v>
      </c>
      <c r="R43" s="16">
        <f t="shared" si="9"/>
        <v>46240</v>
      </c>
    </row>
    <row r="44" spans="1:18" x14ac:dyDescent="0.3">
      <c r="A44" s="6">
        <v>43</v>
      </c>
      <c r="B44" s="8">
        <f t="shared" si="6"/>
        <v>45957</v>
      </c>
      <c r="C44" s="8">
        <f t="shared" si="7"/>
        <v>45961</v>
      </c>
      <c r="D44" t="str" cm="1">
        <f t="array" ref="D44">_xlfn.TEXTJOIN(", ", TRUE, IF((O:O&lt;C44)*(P:P&gt;B44), M:M, ""))</f>
        <v>1.3, 1.4, 2.10, 6.2</v>
      </c>
      <c r="E44" s="23">
        <f t="shared" si="8"/>
        <v>12600</v>
      </c>
      <c r="F44" s="23">
        <f t="shared" si="4"/>
        <v>1348505</v>
      </c>
      <c r="G44" s="23">
        <v>0</v>
      </c>
      <c r="H44" s="20">
        <f t="shared" si="5"/>
        <v>1550000</v>
      </c>
      <c r="I44" s="18">
        <f t="shared" si="2"/>
        <v>201495</v>
      </c>
      <c r="M44" s="10" t="s">
        <v>60</v>
      </c>
      <c r="N44">
        <f>'WP5'!I36</f>
        <v>4945</v>
      </c>
      <c r="O44" s="8">
        <v>45922</v>
      </c>
      <c r="P44" s="8">
        <v>45926</v>
      </c>
      <c r="Q44">
        <f t="shared" si="3"/>
        <v>1</v>
      </c>
      <c r="R44" s="16">
        <f t="shared" si="9"/>
        <v>4945</v>
      </c>
    </row>
    <row r="45" spans="1:18" x14ac:dyDescent="0.3">
      <c r="A45" s="6">
        <v>44</v>
      </c>
      <c r="B45" s="8">
        <f t="shared" si="6"/>
        <v>45964</v>
      </c>
      <c r="C45" s="8">
        <f t="shared" si="7"/>
        <v>45968</v>
      </c>
      <c r="D45" t="str" cm="1">
        <f t="array" ref="D45">_xlfn.TEXTJOIN(", ", TRUE, IF((O:O&lt;C45)*(P:P&gt;B45), M:M, ""))</f>
        <v>1.3, 1.4, 6.3</v>
      </c>
      <c r="E45" s="23">
        <f t="shared" si="8"/>
        <v>11000</v>
      </c>
      <c r="F45" s="23">
        <f t="shared" si="4"/>
        <v>1359505</v>
      </c>
      <c r="G45" s="23">
        <v>0</v>
      </c>
      <c r="H45" s="20">
        <f t="shared" si="5"/>
        <v>1550000</v>
      </c>
      <c r="I45" s="18">
        <f t="shared" si="2"/>
        <v>190495</v>
      </c>
      <c r="M45" s="10" t="s">
        <v>62</v>
      </c>
      <c r="N45">
        <f>'WP6'!I2</f>
        <v>9600</v>
      </c>
      <c r="O45" s="8">
        <v>45929</v>
      </c>
      <c r="P45" s="8">
        <v>45947</v>
      </c>
      <c r="Q45">
        <f t="shared" si="3"/>
        <v>3</v>
      </c>
      <c r="R45" s="16">
        <f t="shared" si="9"/>
        <v>3200</v>
      </c>
    </row>
    <row r="46" spans="1:18" x14ac:dyDescent="0.3">
      <c r="A46" s="6">
        <v>45</v>
      </c>
      <c r="B46" s="8">
        <f t="shared" si="6"/>
        <v>45971</v>
      </c>
      <c r="C46" s="8">
        <f t="shared" si="7"/>
        <v>45975</v>
      </c>
      <c r="D46" t="str" cm="1">
        <f t="array" ref="D46">_xlfn.TEXTJOIN(", ", TRUE, IF((O:O&lt;C46)*(P:P&gt;B46), M:M, ""))</f>
        <v>1.3, 1.4, 6.3</v>
      </c>
      <c r="E46" s="23">
        <f t="shared" si="8"/>
        <v>11000</v>
      </c>
      <c r="F46" s="23">
        <f t="shared" si="4"/>
        <v>1370505</v>
      </c>
      <c r="G46" s="23">
        <v>0</v>
      </c>
      <c r="H46" s="20">
        <f t="shared" si="5"/>
        <v>1550000</v>
      </c>
      <c r="I46" s="18">
        <f t="shared" si="2"/>
        <v>179495</v>
      </c>
      <c r="M46" s="10" t="s">
        <v>63</v>
      </c>
      <c r="N46">
        <f>'WP6'!I6</f>
        <v>10800</v>
      </c>
      <c r="O46" s="8">
        <v>45950</v>
      </c>
      <c r="P46" s="8">
        <v>45961</v>
      </c>
      <c r="Q46">
        <f t="shared" si="3"/>
        <v>2</v>
      </c>
      <c r="R46" s="16">
        <f t="shared" si="9"/>
        <v>5400</v>
      </c>
    </row>
    <row r="47" spans="1:18" x14ac:dyDescent="0.3">
      <c r="A47" s="6">
        <v>46</v>
      </c>
      <c r="B47" s="8">
        <f t="shared" si="6"/>
        <v>45978</v>
      </c>
      <c r="C47" s="8">
        <f t="shared" si="7"/>
        <v>45982</v>
      </c>
      <c r="D47" t="str" cm="1">
        <f t="array" ref="D47">_xlfn.TEXTJOIN(", ", TRUE, IF((O:O&lt;C47)*(P:P&gt;B47), M:M, ""))</f>
        <v>1.3, 1.4, 6.4</v>
      </c>
      <c r="E47" s="23">
        <f t="shared" si="8"/>
        <v>10800</v>
      </c>
      <c r="F47" s="23">
        <f t="shared" si="4"/>
        <v>1381305</v>
      </c>
      <c r="G47" s="23">
        <v>0</v>
      </c>
      <c r="H47" s="20">
        <f t="shared" si="5"/>
        <v>1550000</v>
      </c>
      <c r="I47" s="18">
        <f t="shared" si="2"/>
        <v>168695</v>
      </c>
      <c r="M47" s="10" t="s">
        <v>64</v>
      </c>
      <c r="N47">
        <f>'WP6'!I11</f>
        <v>10800</v>
      </c>
      <c r="O47" s="8">
        <v>45964</v>
      </c>
      <c r="P47" s="8">
        <v>45975</v>
      </c>
      <c r="Q47">
        <f t="shared" si="3"/>
        <v>2</v>
      </c>
      <c r="R47" s="16">
        <f t="shared" si="9"/>
        <v>5400</v>
      </c>
    </row>
    <row r="48" spans="1:18" x14ac:dyDescent="0.3">
      <c r="A48" s="6">
        <v>47</v>
      </c>
      <c r="B48" s="8">
        <f t="shared" si="6"/>
        <v>45985</v>
      </c>
      <c r="C48" s="8">
        <f t="shared" si="7"/>
        <v>45989</v>
      </c>
      <c r="D48" t="str" cm="1">
        <f t="array" ref="D48">_xlfn.TEXTJOIN(", ", TRUE, IF((O:O&lt;C48)*(P:P&gt;B48), M:M, ""))</f>
        <v>1.3, 1.4, 6.4</v>
      </c>
      <c r="E48" s="23">
        <f t="shared" si="8"/>
        <v>10800</v>
      </c>
      <c r="F48" s="23">
        <f t="shared" si="4"/>
        <v>1392105</v>
      </c>
      <c r="G48" s="23">
        <v>0</v>
      </c>
      <c r="H48" s="20">
        <f t="shared" si="5"/>
        <v>1550000</v>
      </c>
      <c r="I48" s="18">
        <f t="shared" si="2"/>
        <v>157895</v>
      </c>
      <c r="M48" s="10" t="s">
        <v>65</v>
      </c>
      <c r="N48">
        <f>'WP6'!I16</f>
        <v>20800</v>
      </c>
      <c r="O48" s="8">
        <v>45978</v>
      </c>
      <c r="P48" s="8">
        <v>46003</v>
      </c>
      <c r="Q48">
        <f t="shared" si="3"/>
        <v>4</v>
      </c>
      <c r="R48" s="16">
        <f t="shared" si="9"/>
        <v>5200</v>
      </c>
    </row>
    <row r="49" spans="1:18" ht="14.4" customHeight="1" x14ac:dyDescent="0.3">
      <c r="A49" s="6">
        <v>48</v>
      </c>
      <c r="B49" s="8">
        <f t="shared" si="6"/>
        <v>45992</v>
      </c>
      <c r="C49" s="8">
        <f t="shared" si="7"/>
        <v>45996</v>
      </c>
      <c r="D49" t="str" cm="1">
        <f t="array" ref="D49">_xlfn.TEXTJOIN(", ", TRUE, IF((O:O&lt;C49)*(P:P&gt;B49), M:M, ""))</f>
        <v>1.3, 1.4, 6.4</v>
      </c>
      <c r="E49" s="23">
        <f t="shared" si="8"/>
        <v>10800</v>
      </c>
      <c r="F49" s="23">
        <f t="shared" si="4"/>
        <v>1402905</v>
      </c>
      <c r="G49" s="23">
        <v>0</v>
      </c>
      <c r="H49" s="20">
        <f t="shared" si="5"/>
        <v>1550000</v>
      </c>
      <c r="I49" s="18">
        <f t="shared" si="2"/>
        <v>147095</v>
      </c>
      <c r="M49" s="10" t="s">
        <v>66</v>
      </c>
      <c r="N49">
        <f>'WP6'!I22</f>
        <v>16800</v>
      </c>
      <c r="O49" s="8">
        <v>46006</v>
      </c>
      <c r="P49" s="8">
        <v>46024</v>
      </c>
      <c r="Q49">
        <f t="shared" si="3"/>
        <v>3</v>
      </c>
      <c r="R49" s="16">
        <f t="shared" si="9"/>
        <v>5600</v>
      </c>
    </row>
    <row r="50" spans="1:18" x14ac:dyDescent="0.3">
      <c r="A50" s="6">
        <v>49</v>
      </c>
      <c r="B50" s="8">
        <f t="shared" si="6"/>
        <v>45999</v>
      </c>
      <c r="C50" s="8">
        <f t="shared" si="7"/>
        <v>46003</v>
      </c>
      <c r="D50" t="str" cm="1">
        <f t="array" ref="D50">_xlfn.TEXTJOIN(", ", TRUE, IF((O:O&lt;C50)*(P:P&gt;B50), M:M, ""))</f>
        <v>1.3, 1.4, 6.4</v>
      </c>
      <c r="E50" s="23">
        <f t="shared" si="8"/>
        <v>10800</v>
      </c>
      <c r="F50" s="23">
        <f t="shared" si="4"/>
        <v>1413705</v>
      </c>
      <c r="G50" s="23">
        <v>0</v>
      </c>
      <c r="H50" s="20">
        <f t="shared" si="5"/>
        <v>1550000</v>
      </c>
      <c r="I50" s="18">
        <f t="shared" si="2"/>
        <v>136295</v>
      </c>
      <c r="M50" s="10" t="s">
        <v>67</v>
      </c>
      <c r="N50">
        <f>'WP6'!I28</f>
        <v>11200</v>
      </c>
      <c r="O50" s="8">
        <v>46027</v>
      </c>
      <c r="P50" s="8">
        <v>46038</v>
      </c>
      <c r="Q50">
        <f t="shared" si="3"/>
        <v>2</v>
      </c>
      <c r="R50" s="16">
        <f t="shared" si="9"/>
        <v>5600</v>
      </c>
    </row>
    <row r="51" spans="1:18" x14ac:dyDescent="0.3">
      <c r="A51" s="6">
        <v>50</v>
      </c>
      <c r="B51" s="8">
        <f t="shared" si="6"/>
        <v>46006</v>
      </c>
      <c r="C51" s="8">
        <f t="shared" si="7"/>
        <v>46010</v>
      </c>
      <c r="D51" t="str" cm="1">
        <f t="array" ref="D51">_xlfn.TEXTJOIN(", ", TRUE, IF((O:O&lt;C51)*(P:P&gt;B51), M:M, ""))</f>
        <v>1.3, 1.4, 6.5</v>
      </c>
      <c r="E51" s="23">
        <f t="shared" si="8"/>
        <v>11200</v>
      </c>
      <c r="F51" s="23">
        <f t="shared" si="4"/>
        <v>1424905</v>
      </c>
      <c r="G51" s="23">
        <v>100000</v>
      </c>
      <c r="H51" s="20">
        <f t="shared" si="5"/>
        <v>1650000</v>
      </c>
      <c r="I51" s="18">
        <f t="shared" si="2"/>
        <v>225095</v>
      </c>
      <c r="M51" s="10" t="s">
        <v>73</v>
      </c>
      <c r="N51">
        <f>'WP7'!I2</f>
        <v>2800</v>
      </c>
      <c r="O51" s="8">
        <v>45726</v>
      </c>
      <c r="P51" s="8">
        <v>45730</v>
      </c>
      <c r="Q51">
        <f t="shared" si="3"/>
        <v>1</v>
      </c>
      <c r="R51" s="16">
        <f t="shared" si="9"/>
        <v>2800</v>
      </c>
    </row>
    <row r="52" spans="1:18" x14ac:dyDescent="0.3">
      <c r="A52" s="6">
        <v>51</v>
      </c>
      <c r="B52" s="8">
        <f t="shared" si="6"/>
        <v>46013</v>
      </c>
      <c r="C52" s="8">
        <f t="shared" si="7"/>
        <v>46017</v>
      </c>
      <c r="D52" t="str" cm="1">
        <f t="array" ref="D52">_xlfn.TEXTJOIN(", ", TRUE, IF((O:O&lt;C52)*(P:P&gt;B52), M:M, ""))</f>
        <v>1.3, 1.4, 6.5</v>
      </c>
      <c r="E52" s="23">
        <f t="shared" si="8"/>
        <v>11200</v>
      </c>
      <c r="F52" s="23">
        <f t="shared" si="4"/>
        <v>1436105</v>
      </c>
      <c r="G52" s="23">
        <v>0</v>
      </c>
      <c r="H52" s="20">
        <f t="shared" si="5"/>
        <v>1650000</v>
      </c>
      <c r="I52" s="18">
        <f t="shared" si="2"/>
        <v>213895</v>
      </c>
      <c r="M52" s="10" t="s">
        <v>74</v>
      </c>
      <c r="N52">
        <f>'WP7'!I6</f>
        <v>5600</v>
      </c>
      <c r="O52" s="8">
        <v>46041</v>
      </c>
      <c r="P52" s="8">
        <v>46052</v>
      </c>
      <c r="Q52">
        <f t="shared" si="3"/>
        <v>2</v>
      </c>
      <c r="R52" s="16">
        <f t="shared" si="9"/>
        <v>2800</v>
      </c>
    </row>
    <row r="53" spans="1:18" ht="14.4" customHeight="1" x14ac:dyDescent="0.3">
      <c r="A53" s="6">
        <v>52</v>
      </c>
      <c r="B53" s="8">
        <f t="shared" si="6"/>
        <v>46020</v>
      </c>
      <c r="C53" s="8">
        <f t="shared" si="7"/>
        <v>46024</v>
      </c>
      <c r="D53" t="str" cm="1">
        <f t="array" ref="D53">_xlfn.TEXTJOIN(", ", TRUE, IF((O:O&lt;C53)*(P:P&gt;B53), M:M, ""))</f>
        <v>1.3, 1.4, 6.5</v>
      </c>
      <c r="E53" s="23">
        <f t="shared" si="8"/>
        <v>11200</v>
      </c>
      <c r="F53" s="23">
        <f t="shared" si="4"/>
        <v>1447305</v>
      </c>
      <c r="G53" s="23">
        <v>0</v>
      </c>
      <c r="H53" s="20">
        <f t="shared" si="5"/>
        <v>1650000</v>
      </c>
      <c r="I53" s="18">
        <f t="shared" si="2"/>
        <v>202695</v>
      </c>
      <c r="M53" s="10" t="s">
        <v>75</v>
      </c>
      <c r="N53">
        <f>'WP7'!I10</f>
        <v>8600</v>
      </c>
      <c r="O53" s="8">
        <v>46055</v>
      </c>
      <c r="P53" s="8">
        <v>46073</v>
      </c>
      <c r="Q53">
        <f t="shared" si="3"/>
        <v>3</v>
      </c>
      <c r="R53" s="16">
        <f t="shared" si="9"/>
        <v>2866.6666666666665</v>
      </c>
    </row>
    <row r="54" spans="1:18" x14ac:dyDescent="0.3">
      <c r="A54" s="6">
        <v>53</v>
      </c>
      <c r="B54" s="8">
        <f t="shared" si="6"/>
        <v>46027</v>
      </c>
      <c r="C54" s="8">
        <f t="shared" si="7"/>
        <v>46031</v>
      </c>
      <c r="D54" t="str" cm="1">
        <f t="array" ref="D54">_xlfn.TEXTJOIN(", ", TRUE, IF((O:O&lt;C54)*(P:P&gt;B54), M:M, ""))</f>
        <v>1.3, 1.4, 6.6</v>
      </c>
      <c r="E54" s="23">
        <f t="shared" si="8"/>
        <v>11200</v>
      </c>
      <c r="F54" s="23">
        <f t="shared" si="4"/>
        <v>1458505</v>
      </c>
      <c r="G54" s="23">
        <v>0</v>
      </c>
      <c r="H54" s="20">
        <f t="shared" si="5"/>
        <v>1650000</v>
      </c>
      <c r="I54" s="18">
        <f t="shared" si="2"/>
        <v>191495</v>
      </c>
      <c r="M54" s="10" t="s">
        <v>76</v>
      </c>
      <c r="N54">
        <f>'WP7'!I13</f>
        <v>28200</v>
      </c>
      <c r="O54" s="8">
        <v>46076</v>
      </c>
      <c r="P54" s="8">
        <v>46094</v>
      </c>
      <c r="Q54">
        <f t="shared" si="3"/>
        <v>3</v>
      </c>
      <c r="R54" s="16">
        <f t="shared" si="9"/>
        <v>9400</v>
      </c>
    </row>
    <row r="55" spans="1:18" x14ac:dyDescent="0.3">
      <c r="A55" s="6">
        <v>54</v>
      </c>
      <c r="B55" s="8">
        <f t="shared" si="6"/>
        <v>46034</v>
      </c>
      <c r="C55" s="8">
        <f t="shared" si="7"/>
        <v>46038</v>
      </c>
      <c r="D55" t="str" cm="1">
        <f t="array" ref="D55">_xlfn.TEXTJOIN(", ", TRUE, IF((O:O&lt;C55)*(P:P&gt;B55), M:M, ""))</f>
        <v>1.3, 1.4, 6.6</v>
      </c>
      <c r="E55" s="23">
        <f t="shared" si="8"/>
        <v>11200</v>
      </c>
      <c r="F55" s="23">
        <f t="shared" si="4"/>
        <v>1469705</v>
      </c>
      <c r="G55" s="23">
        <v>0</v>
      </c>
      <c r="H55" s="20">
        <f t="shared" si="5"/>
        <v>1650000</v>
      </c>
      <c r="I55" s="18">
        <f t="shared" si="2"/>
        <v>180295</v>
      </c>
      <c r="M55" s="10" t="s">
        <v>77</v>
      </c>
      <c r="N55">
        <f>'WP7'!I18</f>
        <v>13200</v>
      </c>
      <c r="O55" s="8">
        <v>46097</v>
      </c>
      <c r="P55" s="8">
        <v>46101</v>
      </c>
      <c r="Q55">
        <f t="shared" si="3"/>
        <v>1</v>
      </c>
      <c r="R55" s="16">
        <f t="shared" si="9"/>
        <v>13200</v>
      </c>
    </row>
    <row r="56" spans="1:18" x14ac:dyDescent="0.3">
      <c r="A56" s="6">
        <v>55</v>
      </c>
      <c r="B56" s="8">
        <f t="shared" si="6"/>
        <v>46041</v>
      </c>
      <c r="C56" s="8">
        <f t="shared" si="7"/>
        <v>46045</v>
      </c>
      <c r="D56" t="str" cm="1">
        <f t="array" ref="D56">_xlfn.TEXTJOIN(", ", TRUE, IF((O:O&lt;C56)*(P:P&gt;B56), M:M, ""))</f>
        <v>1.3, 1.4, 7.2</v>
      </c>
      <c r="E56" s="23">
        <f t="shared" si="8"/>
        <v>8400</v>
      </c>
      <c r="F56" s="23">
        <f t="shared" si="4"/>
        <v>1478105</v>
      </c>
      <c r="G56" s="23">
        <v>0</v>
      </c>
      <c r="H56" s="20">
        <f t="shared" si="5"/>
        <v>1650000</v>
      </c>
      <c r="I56" s="18">
        <f t="shared" si="2"/>
        <v>171895</v>
      </c>
      <c r="M56" s="10" t="s">
        <v>78</v>
      </c>
      <c r="N56">
        <f>'WP7'!I22</f>
        <v>19400</v>
      </c>
      <c r="O56" s="8">
        <v>46104</v>
      </c>
      <c r="P56" s="8">
        <v>46108</v>
      </c>
      <c r="Q56">
        <f t="shared" si="3"/>
        <v>1</v>
      </c>
      <c r="R56" s="16">
        <f t="shared" si="9"/>
        <v>19400</v>
      </c>
    </row>
    <row r="57" spans="1:18" x14ac:dyDescent="0.3">
      <c r="A57" s="6">
        <v>56</v>
      </c>
      <c r="B57" s="8">
        <f t="shared" si="6"/>
        <v>46048</v>
      </c>
      <c r="C57" s="8">
        <f t="shared" si="7"/>
        <v>46052</v>
      </c>
      <c r="D57" t="str" cm="1">
        <f t="array" ref="D57">_xlfn.TEXTJOIN(", ", TRUE, IF((O:O&lt;C57)*(P:P&gt;B57), M:M, ""))</f>
        <v>1.3, 1.4, 7.2</v>
      </c>
      <c r="E57" s="23">
        <f t="shared" si="8"/>
        <v>8400</v>
      </c>
      <c r="F57" s="23">
        <f t="shared" si="4"/>
        <v>1486505</v>
      </c>
      <c r="G57" s="23">
        <v>0</v>
      </c>
      <c r="H57" s="20">
        <f t="shared" si="5"/>
        <v>1650000</v>
      </c>
      <c r="I57" s="18">
        <f t="shared" si="2"/>
        <v>163495</v>
      </c>
      <c r="M57" s="10" t="s">
        <v>79</v>
      </c>
      <c r="N57">
        <f>'WP7'!I28</f>
        <v>3200</v>
      </c>
      <c r="O57" s="8">
        <v>46111</v>
      </c>
      <c r="P57" s="8">
        <v>46115</v>
      </c>
      <c r="Q57">
        <f t="shared" si="3"/>
        <v>1</v>
      </c>
      <c r="R57" s="16">
        <f t="shared" si="9"/>
        <v>3200</v>
      </c>
    </row>
    <row r="58" spans="1:18" x14ac:dyDescent="0.3">
      <c r="A58" s="6">
        <v>57</v>
      </c>
      <c r="B58" s="8">
        <f t="shared" si="6"/>
        <v>46055</v>
      </c>
      <c r="C58" s="8">
        <f t="shared" si="7"/>
        <v>46059</v>
      </c>
      <c r="D58" t="str" cm="1">
        <f t="array" ref="D58">_xlfn.TEXTJOIN(", ", TRUE, IF((O:O&lt;C58)*(P:P&gt;B58), M:M, ""))</f>
        <v>1.3, 1.4, 7.3</v>
      </c>
      <c r="E58" s="23">
        <f t="shared" si="8"/>
        <v>8466.6666666666661</v>
      </c>
      <c r="F58" s="23">
        <f t="shared" si="4"/>
        <v>1494971.6666666667</v>
      </c>
      <c r="G58" s="23">
        <v>0</v>
      </c>
      <c r="H58" s="20">
        <f t="shared" si="5"/>
        <v>1650000</v>
      </c>
      <c r="I58" s="18">
        <f t="shared" si="2"/>
        <v>155028.33333333326</v>
      </c>
    </row>
    <row r="59" spans="1:18" x14ac:dyDescent="0.3">
      <c r="A59" s="6">
        <v>58</v>
      </c>
      <c r="B59" s="8">
        <f t="shared" si="6"/>
        <v>46062</v>
      </c>
      <c r="C59" s="8">
        <f t="shared" si="7"/>
        <v>46066</v>
      </c>
      <c r="D59" t="str" cm="1">
        <f t="array" ref="D59">_xlfn.TEXTJOIN(", ", TRUE, IF((O:O&lt;C59)*(P:P&gt;B59), M:M, ""))</f>
        <v>1.3, 1.4, 7.3</v>
      </c>
      <c r="E59" s="23">
        <f t="shared" si="8"/>
        <v>8466.6666666666661</v>
      </c>
      <c r="F59" s="23">
        <f t="shared" si="4"/>
        <v>1503438.3333333335</v>
      </c>
      <c r="G59" s="23">
        <v>0</v>
      </c>
      <c r="H59" s="20">
        <f t="shared" si="5"/>
        <v>1650000</v>
      </c>
      <c r="I59" s="18">
        <f t="shared" si="2"/>
        <v>146561.66666666651</v>
      </c>
    </row>
    <row r="60" spans="1:18" x14ac:dyDescent="0.3">
      <c r="A60" s="6">
        <v>59</v>
      </c>
      <c r="B60" s="8">
        <f t="shared" si="6"/>
        <v>46069</v>
      </c>
      <c r="C60" s="8">
        <f t="shared" si="7"/>
        <v>46073</v>
      </c>
      <c r="D60" t="str" cm="1">
        <f t="array" ref="D60">_xlfn.TEXTJOIN(", ", TRUE, IF((O:O&lt;C60)*(P:P&gt;B60), M:M, ""))</f>
        <v>1.3, 1.4, 7.3</v>
      </c>
      <c r="E60" s="23">
        <f t="shared" si="8"/>
        <v>8466.6666666666661</v>
      </c>
      <c r="F60" s="23">
        <f t="shared" si="4"/>
        <v>1511905.0000000002</v>
      </c>
      <c r="G60" s="23">
        <v>0</v>
      </c>
      <c r="H60" s="20">
        <f t="shared" si="5"/>
        <v>1650000</v>
      </c>
      <c r="I60" s="18">
        <f t="shared" si="2"/>
        <v>138094.99999999977</v>
      </c>
    </row>
    <row r="61" spans="1:18" x14ac:dyDescent="0.3">
      <c r="A61" s="6">
        <v>60</v>
      </c>
      <c r="B61" s="8">
        <f t="shared" si="6"/>
        <v>46076</v>
      </c>
      <c r="C61" s="8">
        <f t="shared" si="7"/>
        <v>46080</v>
      </c>
      <c r="D61" t="str" cm="1">
        <f t="array" ref="D61">_xlfn.TEXTJOIN(", ", TRUE, IF((O:O&lt;C61)*(P:P&gt;B61), M:M, ""))</f>
        <v>1.3, 1.4, 7.4</v>
      </c>
      <c r="E61" s="23">
        <f t="shared" si="8"/>
        <v>15000</v>
      </c>
      <c r="F61" s="23">
        <f t="shared" si="4"/>
        <v>1526905.0000000002</v>
      </c>
      <c r="G61" s="23">
        <v>0</v>
      </c>
      <c r="H61" s="20">
        <f t="shared" si="5"/>
        <v>1650000</v>
      </c>
      <c r="I61" s="18">
        <f t="shared" si="2"/>
        <v>123094.99999999977</v>
      </c>
    </row>
    <row r="62" spans="1:18" x14ac:dyDescent="0.3">
      <c r="A62" s="6">
        <v>61</v>
      </c>
      <c r="B62" s="8">
        <f t="shared" si="6"/>
        <v>46083</v>
      </c>
      <c r="C62" s="8">
        <f t="shared" si="7"/>
        <v>46087</v>
      </c>
      <c r="D62" t="str" cm="1">
        <f t="array" ref="D62">_xlfn.TEXTJOIN(", ", TRUE, IF((O:O&lt;C62)*(P:P&gt;B62), M:M, ""))</f>
        <v>1.3, 1.4, 7.4</v>
      </c>
      <c r="E62" s="23">
        <f>SUMIFS(R:R, O:O, "&lt;"&amp;C62, P:P, "&gt;"&amp;B62)</f>
        <v>15000</v>
      </c>
      <c r="F62" s="23">
        <f>E62+F61</f>
        <v>1541905.0000000002</v>
      </c>
      <c r="G62" s="23">
        <v>0</v>
      </c>
      <c r="H62" s="20">
        <f t="shared" si="5"/>
        <v>1650000</v>
      </c>
      <c r="I62" s="29">
        <f>H62-F62</f>
        <v>108094.99999999977</v>
      </c>
    </row>
    <row r="63" spans="1:18" x14ac:dyDescent="0.3">
      <c r="A63" s="6">
        <v>62</v>
      </c>
      <c r="B63" s="8">
        <f t="shared" si="6"/>
        <v>46090</v>
      </c>
      <c r="C63" s="8">
        <f t="shared" si="7"/>
        <v>46094</v>
      </c>
      <c r="D63" t="str" cm="1">
        <f t="array" ref="D63">_xlfn.TEXTJOIN(", ", TRUE, IF((O:O&lt;C63)*(P:P&gt;B63), M:M, ""))</f>
        <v>1.3, 1.4, 7.4</v>
      </c>
      <c r="E63" s="23">
        <f t="shared" si="8"/>
        <v>15000</v>
      </c>
      <c r="F63" s="23">
        <f t="shared" si="4"/>
        <v>1556905.0000000002</v>
      </c>
      <c r="G63" s="23">
        <v>0</v>
      </c>
      <c r="H63" s="20">
        <f t="shared" si="5"/>
        <v>1650000</v>
      </c>
      <c r="I63" s="18">
        <f t="shared" si="2"/>
        <v>93094.999999999767</v>
      </c>
    </row>
    <row r="64" spans="1:18" x14ac:dyDescent="0.3">
      <c r="A64" s="6">
        <v>63</v>
      </c>
      <c r="B64" s="8">
        <f t="shared" si="6"/>
        <v>46097</v>
      </c>
      <c r="C64" s="8">
        <f t="shared" si="7"/>
        <v>46101</v>
      </c>
      <c r="D64" t="str" cm="1">
        <f t="array" ref="D64">_xlfn.TEXTJOIN(", ", TRUE, IF((O:O&lt;C64)*(P:P&gt;B64), M:M, ""))</f>
        <v>1.3, 1.4, 7.5</v>
      </c>
      <c r="E64" s="23">
        <f t="shared" si="8"/>
        <v>18800</v>
      </c>
      <c r="F64" s="23">
        <f t="shared" si="4"/>
        <v>1575705.0000000002</v>
      </c>
      <c r="G64" s="23">
        <v>100000</v>
      </c>
      <c r="H64" s="20">
        <f t="shared" si="5"/>
        <v>1750000</v>
      </c>
      <c r="I64" s="18">
        <f t="shared" si="2"/>
        <v>174294.99999999977</v>
      </c>
    </row>
    <row r="65" spans="1:15" x14ac:dyDescent="0.3">
      <c r="A65" s="6">
        <v>64</v>
      </c>
      <c r="B65" s="8">
        <f t="shared" si="6"/>
        <v>46104</v>
      </c>
      <c r="C65" s="8">
        <f t="shared" si="7"/>
        <v>46108</v>
      </c>
      <c r="D65" t="str" cm="1">
        <f t="array" ref="D65">_xlfn.TEXTJOIN(", ", TRUE, IF((O:O&lt;C65)*(P:P&gt;B65), M:M, ""))</f>
        <v>1.3, 1.4, 7.6</v>
      </c>
      <c r="E65" s="23">
        <f t="shared" si="8"/>
        <v>25000</v>
      </c>
      <c r="F65" s="23">
        <f t="shared" si="4"/>
        <v>1600705.0000000002</v>
      </c>
      <c r="G65" s="23">
        <v>0</v>
      </c>
      <c r="H65" s="20">
        <f t="shared" si="5"/>
        <v>1750000</v>
      </c>
      <c r="I65" s="18">
        <f t="shared" si="2"/>
        <v>149294.99999999977</v>
      </c>
    </row>
    <row r="66" spans="1:15" x14ac:dyDescent="0.3">
      <c r="A66" s="6">
        <v>65</v>
      </c>
      <c r="B66" s="8">
        <f t="shared" si="6"/>
        <v>46111</v>
      </c>
      <c r="C66" s="8">
        <f t="shared" si="7"/>
        <v>46115</v>
      </c>
      <c r="D66" t="str" cm="1">
        <f t="array" ref="D66">_xlfn.TEXTJOIN(", ", TRUE, IF((O:O&lt;C66)*(P:P&gt;B66), M:M, ""))</f>
        <v>1.3, 1.4, 7.7</v>
      </c>
      <c r="E66" s="23">
        <f t="shared" ref="E66:E74" si="10">SUMIFS(R:R, O:O, "&lt;"&amp;C66, P:P, "&gt;"&amp;B66)</f>
        <v>8800</v>
      </c>
      <c r="F66" s="23">
        <f t="shared" si="4"/>
        <v>1609505.0000000002</v>
      </c>
      <c r="G66" s="23">
        <v>0</v>
      </c>
      <c r="H66" s="20">
        <f t="shared" si="5"/>
        <v>1750000</v>
      </c>
      <c r="I66" s="18">
        <f t="shared" si="2"/>
        <v>140494.99999999977</v>
      </c>
    </row>
    <row r="67" spans="1:15" x14ac:dyDescent="0.3">
      <c r="A67" s="6">
        <v>66</v>
      </c>
      <c r="B67" s="8">
        <f t="shared" si="6"/>
        <v>46118</v>
      </c>
      <c r="C67" s="8">
        <f t="shared" si="7"/>
        <v>46122</v>
      </c>
      <c r="D67" t="str" cm="1">
        <f t="array" ref="D67">_xlfn.TEXTJOIN(", ", TRUE, IF((O:O&lt;C67)*(P:P&gt;B67), M:M, ""))</f>
        <v>1.3, 1.4</v>
      </c>
      <c r="E67" s="23">
        <f t="shared" si="10"/>
        <v>5600</v>
      </c>
      <c r="F67" s="23">
        <f t="shared" si="4"/>
        <v>1615105.0000000002</v>
      </c>
      <c r="G67" s="23">
        <v>0</v>
      </c>
      <c r="H67" s="20">
        <f t="shared" si="5"/>
        <v>1750000</v>
      </c>
      <c r="I67" s="18">
        <f t="shared" ref="I67:I73" si="11">H67-F67</f>
        <v>134894.99999999977</v>
      </c>
    </row>
    <row r="68" spans="1:15" x14ac:dyDescent="0.3">
      <c r="A68" s="6">
        <v>67</v>
      </c>
      <c r="B68" s="8">
        <f t="shared" si="6"/>
        <v>46125</v>
      </c>
      <c r="C68" s="8">
        <f t="shared" si="7"/>
        <v>46129</v>
      </c>
      <c r="D68" t="str" cm="1">
        <f t="array" ref="D68">_xlfn.TEXTJOIN(", ", TRUE, IF((O:O&lt;C68)*(P:P&gt;B68), M:M, ""))</f>
        <v>1.3, 1.4</v>
      </c>
      <c r="E68" s="23">
        <f t="shared" si="10"/>
        <v>5600</v>
      </c>
      <c r="F68" s="23">
        <f t="shared" ref="F68:F73" si="12">E68+F67</f>
        <v>1620705.0000000002</v>
      </c>
      <c r="G68" s="23">
        <v>0</v>
      </c>
      <c r="H68" s="20">
        <f>G68+H67</f>
        <v>1750000</v>
      </c>
      <c r="I68" s="18">
        <f t="shared" si="2"/>
        <v>129294.99999999977</v>
      </c>
    </row>
    <row r="69" spans="1:15" x14ac:dyDescent="0.3">
      <c r="A69" s="6">
        <v>68</v>
      </c>
      <c r="B69" s="8">
        <f t="shared" ref="B69:B71" si="13">B68+7</f>
        <v>46132</v>
      </c>
      <c r="C69" s="8">
        <f t="shared" ref="C69:C72" si="14">B69+4</f>
        <v>46136</v>
      </c>
      <c r="D69" t="str" cm="1">
        <f t="array" ref="D69">_xlfn.TEXTJOIN(", ", TRUE, IF((O:O&lt;C69)*(P:P&gt;B69), M:M, ""))</f>
        <v>1.3, 1.4</v>
      </c>
      <c r="E69" s="23">
        <f t="shared" si="10"/>
        <v>5600</v>
      </c>
      <c r="F69" s="23">
        <f t="shared" si="12"/>
        <v>1626305.0000000002</v>
      </c>
      <c r="G69" s="23">
        <v>0</v>
      </c>
      <c r="H69" s="20">
        <f t="shared" ref="H69:H74" si="15">G69+H68</f>
        <v>1750000</v>
      </c>
      <c r="I69" s="18">
        <f t="shared" ref="I69:I72" si="16">H69-F69</f>
        <v>123694.99999999977</v>
      </c>
    </row>
    <row r="70" spans="1:15" x14ac:dyDescent="0.3">
      <c r="A70" s="6">
        <v>69</v>
      </c>
      <c r="B70" s="8">
        <f t="shared" si="13"/>
        <v>46139</v>
      </c>
      <c r="C70" s="8">
        <f t="shared" si="14"/>
        <v>46143</v>
      </c>
      <c r="D70" t="str" cm="1">
        <f t="array" ref="D70">_xlfn.TEXTJOIN(", ", TRUE, IF((O:O&lt;C70)*(P:P&gt;B70), M:M, ""))</f>
        <v>1.3, 1.4, 2.11</v>
      </c>
      <c r="E70" s="23">
        <f t="shared" si="10"/>
        <v>9600</v>
      </c>
      <c r="F70" s="23">
        <f t="shared" si="12"/>
        <v>1635905.0000000002</v>
      </c>
      <c r="G70" s="23">
        <v>0</v>
      </c>
      <c r="H70" s="20">
        <f t="shared" si="15"/>
        <v>1750000</v>
      </c>
      <c r="I70" s="18">
        <f t="shared" si="16"/>
        <v>114094.99999999977</v>
      </c>
    </row>
    <row r="71" spans="1:15" x14ac:dyDescent="0.3">
      <c r="A71" s="6">
        <v>70</v>
      </c>
      <c r="B71" s="8">
        <f t="shared" si="13"/>
        <v>46146</v>
      </c>
      <c r="C71" s="8">
        <f t="shared" si="14"/>
        <v>46150</v>
      </c>
      <c r="D71" t="str" cm="1">
        <f t="array" ref="D71">_xlfn.TEXTJOIN(", ", TRUE, IF((O:O&lt;C71)*(P:P&gt;B71), M:M, ""))</f>
        <v>1.3, 1.4, 2.11</v>
      </c>
      <c r="E71" s="23">
        <f t="shared" si="10"/>
        <v>9600</v>
      </c>
      <c r="F71" s="23">
        <f t="shared" si="12"/>
        <v>1645505.0000000002</v>
      </c>
      <c r="G71" s="23">
        <v>0</v>
      </c>
      <c r="H71" s="20">
        <f t="shared" si="15"/>
        <v>1750000</v>
      </c>
      <c r="I71" s="18">
        <f t="shared" si="16"/>
        <v>104494.99999999977</v>
      </c>
    </row>
    <row r="72" spans="1:15" x14ac:dyDescent="0.3">
      <c r="A72" s="6">
        <v>71</v>
      </c>
      <c r="B72" s="8">
        <f t="shared" ref="B72:C73" si="17">B71+7</f>
        <v>46153</v>
      </c>
      <c r="C72" s="8">
        <f t="shared" si="14"/>
        <v>46157</v>
      </c>
      <c r="D72" t="str" cm="1">
        <f t="array" ref="D72">_xlfn.TEXTJOIN(", ", TRUE, IF((O:O&lt;C72)*(P:P&gt;B72), M:M, ""))</f>
        <v>1.5, 2.11, 3.9, 4.10</v>
      </c>
      <c r="E72" s="23">
        <f t="shared" si="10"/>
        <v>7680</v>
      </c>
      <c r="F72" s="23">
        <f t="shared" si="12"/>
        <v>1653185.0000000002</v>
      </c>
      <c r="G72" s="23">
        <v>0</v>
      </c>
      <c r="H72" s="20">
        <f t="shared" si="15"/>
        <v>1750000</v>
      </c>
      <c r="I72" s="18">
        <f t="shared" si="16"/>
        <v>96814.999999999767</v>
      </c>
    </row>
    <row r="73" spans="1:15" x14ac:dyDescent="0.3">
      <c r="A73" s="6">
        <v>72</v>
      </c>
      <c r="B73" s="8">
        <f t="shared" si="17"/>
        <v>46160</v>
      </c>
      <c r="C73" s="8">
        <f t="shared" si="17"/>
        <v>46164</v>
      </c>
      <c r="D73" t="str" cm="1">
        <f t="array" ref="D73">_xlfn.TEXTJOIN(", ", TRUE, IF((O:O&lt;C73)*(P:P&gt;B73), M:M, ""))</f>
        <v>1.5</v>
      </c>
      <c r="E73" s="23">
        <f t="shared" si="10"/>
        <v>2400</v>
      </c>
      <c r="F73" s="23">
        <f t="shared" si="12"/>
        <v>1655585.0000000002</v>
      </c>
      <c r="G73" s="23">
        <v>0</v>
      </c>
      <c r="H73" s="20">
        <f t="shared" si="15"/>
        <v>1750000</v>
      </c>
      <c r="I73" s="18">
        <f t="shared" si="11"/>
        <v>94414.999999999767</v>
      </c>
    </row>
    <row r="74" spans="1:15" x14ac:dyDescent="0.3">
      <c r="A74" s="6">
        <v>73</v>
      </c>
      <c r="B74" s="8">
        <f t="shared" ref="B74" si="18">B73+7</f>
        <v>46167</v>
      </c>
      <c r="C74" s="8">
        <f t="shared" ref="C74" si="19">C73+7</f>
        <v>46171</v>
      </c>
      <c r="D74" t="str" cm="1">
        <f t="array" ref="D74">_xlfn.TEXTJOIN(", ", TRUE, IF((O:O&lt;C74)*(P:P&gt;B74), M:M, ""))</f>
        <v/>
      </c>
      <c r="E74" s="23">
        <f t="shared" si="10"/>
        <v>0</v>
      </c>
      <c r="F74" s="23">
        <f t="shared" ref="F74" si="20">E74+F73</f>
        <v>1655585.0000000002</v>
      </c>
      <c r="G74" s="23">
        <v>20000</v>
      </c>
      <c r="H74" s="20">
        <f t="shared" si="15"/>
        <v>1770000</v>
      </c>
      <c r="I74" s="29">
        <f>H74-F74</f>
        <v>114414.99999999977</v>
      </c>
    </row>
    <row r="75" spans="1:15" x14ac:dyDescent="0.3">
      <c r="B75" s="8"/>
      <c r="C75" s="8"/>
    </row>
    <row r="78" spans="1:15" x14ac:dyDescent="0.3">
      <c r="O78" s="25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805E-678A-4A71-BE2C-59E7EA71CBE7}">
  <dimension ref="A1:H25"/>
  <sheetViews>
    <sheetView tabSelected="1" workbookViewId="0">
      <selection activeCell="P21" sqref="P21"/>
    </sheetView>
  </sheetViews>
  <sheetFormatPr defaultRowHeight="14.4" x14ac:dyDescent="0.3"/>
  <cols>
    <col min="3" max="3" width="11.5546875" customWidth="1"/>
    <col min="4" max="4" width="11.77734375" style="25" customWidth="1"/>
    <col min="8" max="8" width="11.44140625" bestFit="1" customWidth="1"/>
  </cols>
  <sheetData>
    <row r="1" spans="1:4" x14ac:dyDescent="0.3">
      <c r="A1" s="27" t="s">
        <v>104</v>
      </c>
      <c r="B1" s="27" t="s">
        <v>105</v>
      </c>
      <c r="C1" s="27" t="s">
        <v>106</v>
      </c>
      <c r="D1" s="28" t="s">
        <v>91</v>
      </c>
    </row>
    <row r="2" spans="1:4" x14ac:dyDescent="0.3">
      <c r="A2" s="26" t="s">
        <v>86</v>
      </c>
      <c r="B2" s="26">
        <f>SUMIFS('WP1'!N:N, 'WP1'!M:M, A2) + SUMIFS('WP2'!N:N, 'WP2'!M:M, A2) + SUMIFS('WP3'!N:N, 'WP3'!M:M, A2) + SUMIFS('WP4'!N:N, 'WP4'!M:M, A2) + SUMIFS('WP5'!N:N, 'WP5'!M:M, A2) + SUMIFS('WP6'!N:N, 'WP6'!M:M, A2) + SUMIFS('WP7'!N:N, 'WP7'!M:M, A2)</f>
        <v>2880</v>
      </c>
      <c r="C2" s="26">
        <v>60</v>
      </c>
      <c r="D2" s="25">
        <f>B2*C2</f>
        <v>172800</v>
      </c>
    </row>
    <row r="3" spans="1:4" x14ac:dyDescent="0.3">
      <c r="A3" s="26" t="s">
        <v>15</v>
      </c>
      <c r="B3" s="26">
        <f>SUMIFS('WP1'!N:N, 'WP1'!M:M, A3) + SUMIFS('WP2'!N:N, 'WP2'!M:M, A3) + SUMIFS('WP3'!N:N, 'WP3'!M:M, A3) + SUMIFS('WP4'!N:N, 'WP4'!M:M, A3) + SUMIFS('WP5'!N:N, 'WP5'!M:M, A3) + SUMIFS('WP6'!N:N, 'WP6'!M:M, A3) + SUMIFS('WP7'!N:N, 'WP7'!M:M, A3)</f>
        <v>744</v>
      </c>
      <c r="C3" s="26">
        <v>40</v>
      </c>
      <c r="D3" s="25">
        <f>B3*C3</f>
        <v>29760</v>
      </c>
    </row>
    <row r="4" spans="1:4" x14ac:dyDescent="0.3">
      <c r="A4" s="26" t="s">
        <v>61</v>
      </c>
      <c r="B4" s="26">
        <f>SUMIFS('WP1'!N:N, 'WP1'!M:M, A4) + SUMIFS('WP2'!N:N, 'WP2'!M:M, A4) + SUMIFS('WP3'!N:N, 'WP3'!M:M, A4) + SUMIFS('WP4'!N:N, 'WP4'!M:M, A4) + SUMIFS('WP5'!N:N, 'WP5'!M:M, A4) + SUMIFS('WP6'!N:N, 'WP6'!M:M, A4) + SUMIFS('WP7'!N:N, 'WP7'!M:M, A4)</f>
        <v>2848</v>
      </c>
      <c r="C4" s="26">
        <v>40</v>
      </c>
      <c r="D4" s="25">
        <f>B4*C4</f>
        <v>113920</v>
      </c>
    </row>
    <row r="5" spans="1:4" x14ac:dyDescent="0.3">
      <c r="A5" s="26" t="s">
        <v>14</v>
      </c>
      <c r="B5" s="26">
        <f>SUMIFS('WP1'!N:N, 'WP1'!M:M, A5) + SUMIFS('WP2'!N:N, 'WP2'!M:M, A5) + SUMIFS('WP3'!N:N, 'WP3'!M:M, A5) + SUMIFS('WP4'!N:N, 'WP4'!M:M, A5) + SUMIFS('WP5'!N:N, 'WP5'!M:M, A5) + SUMIFS('WP6'!N:N, 'WP6'!M:M, A5) + SUMIFS('WP7'!N:N, 'WP7'!M:M, A5)</f>
        <v>2640</v>
      </c>
      <c r="C5" s="26">
        <v>40</v>
      </c>
      <c r="D5" s="25">
        <f t="shared" ref="D5:D25" si="0">B5*C5</f>
        <v>105600</v>
      </c>
    </row>
    <row r="6" spans="1:4" x14ac:dyDescent="0.3">
      <c r="A6" s="26" t="s">
        <v>11</v>
      </c>
      <c r="B6" s="26">
        <f>SUMIFS('WP1'!N:N, 'WP1'!M:M, A6) + SUMIFS('WP2'!N:N, 'WP2'!M:M, A6) + SUMIFS('WP3'!N:N, 'WP3'!M:M, A6) + SUMIFS('WP4'!N:N, 'WP4'!M:M, A6) + SUMIFS('WP5'!N:N, 'WP5'!M:M, A6) + SUMIFS('WP6'!N:N, 'WP6'!M:M, A6) + SUMIFS('WP7'!N:N, 'WP7'!M:M, A6)</f>
        <v>400</v>
      </c>
      <c r="C6" s="26">
        <v>30</v>
      </c>
      <c r="D6" s="25">
        <f>B6*C6</f>
        <v>12000</v>
      </c>
    </row>
    <row r="7" spans="1:4" x14ac:dyDescent="0.3">
      <c r="A7" s="26" t="s">
        <v>12</v>
      </c>
      <c r="B7" s="26">
        <f>SUMIFS('WP1'!N:N, 'WP1'!M:M, A7) + SUMIFS('WP2'!N:N, 'WP2'!M:M, A7) + SUMIFS('WP3'!N:N, 'WP3'!M:M, A7) + SUMIFS('WP4'!N:N, 'WP4'!M:M, A7) + SUMIFS('WP5'!N:N, 'WP5'!M:M, A7) + SUMIFS('WP6'!N:N, 'WP6'!M:M, A7) + SUMIFS('WP7'!N:N, 'WP7'!M:M, A7)</f>
        <v>527</v>
      </c>
      <c r="C7" s="26">
        <v>40</v>
      </c>
      <c r="D7" s="25">
        <f t="shared" si="0"/>
        <v>21080</v>
      </c>
    </row>
    <row r="8" spans="1:4" x14ac:dyDescent="0.3">
      <c r="A8" s="26" t="s">
        <v>13</v>
      </c>
      <c r="B8" s="26">
        <f>SUMIFS('WP1'!N:N, 'WP1'!M:M, A8) + SUMIFS('WP2'!N:N, 'WP2'!M:M, A8) + SUMIFS('WP3'!N:N, 'WP3'!M:M, A8) + SUMIFS('WP4'!N:N, 'WP4'!M:M, A8) + SUMIFS('WP5'!N:N, 'WP5'!M:M, A8) + SUMIFS('WP6'!N:N, 'WP6'!M:M, A8) + SUMIFS('WP7'!N:N, 'WP7'!M:M, A8)</f>
        <v>567</v>
      </c>
      <c r="C8" s="26">
        <v>40</v>
      </c>
      <c r="D8" s="25">
        <f>B8*C8</f>
        <v>22680</v>
      </c>
    </row>
    <row r="9" spans="1:4" x14ac:dyDescent="0.3">
      <c r="A9" s="26" t="s">
        <v>16</v>
      </c>
      <c r="B9" s="26">
        <f>SUMIFS('WP1'!N:N, 'WP1'!M:M, A9) + SUMIFS('WP2'!N:N, 'WP2'!M:M, A9) + SUMIFS('WP3'!N:N, 'WP3'!M:M, A9) + SUMIFS('WP4'!N:N, 'WP4'!M:M, A9) + SUMIFS('WP5'!N:N, 'WP5'!M:M, A9) + SUMIFS('WP6'!N:N, 'WP6'!M:M, A9) + SUMIFS('WP7'!N:N, 'WP7'!M:M, A9)</f>
        <v>1629</v>
      </c>
      <c r="C9" s="26">
        <v>40</v>
      </c>
      <c r="D9" s="25">
        <f t="shared" si="0"/>
        <v>65160</v>
      </c>
    </row>
    <row r="10" spans="1:4" x14ac:dyDescent="0.3">
      <c r="A10" s="26" t="s">
        <v>17</v>
      </c>
      <c r="B10" s="26">
        <f>SUMIFS('WP1'!N:N, 'WP1'!M:M, A10) + SUMIFS('WP2'!N:N, 'WP2'!M:M, A10) + SUMIFS('WP3'!N:N, 'WP3'!M:M, A10) + SUMIFS('WP4'!N:N, 'WP4'!M:M, A10) + SUMIFS('WP5'!N:N, 'WP5'!M:M, A10) + SUMIFS('WP6'!N:N, 'WP6'!M:M, A10) + SUMIFS('WP7'!N:N, 'WP7'!M:M, A10)</f>
        <v>1120</v>
      </c>
      <c r="C10" s="26">
        <v>35</v>
      </c>
      <c r="D10" s="25">
        <f>B10*C10</f>
        <v>39200</v>
      </c>
    </row>
    <row r="11" spans="1:4" x14ac:dyDescent="0.3">
      <c r="A11" s="26" t="s">
        <v>18</v>
      </c>
      <c r="B11" s="26">
        <f>SUMIFS('WP1'!N:N, 'WP1'!M:M, A11) + SUMIFS('WP2'!N:N, 'WP2'!M:M, A11) + SUMIFS('WP3'!N:N, 'WP3'!M:M, A11) + SUMIFS('WP4'!N:N, 'WP4'!M:M, A11) + SUMIFS('WP5'!N:N, 'WP5'!M:M, A11) + SUMIFS('WP6'!N:N, 'WP6'!M:M, A11) + SUMIFS('WP7'!N:N, 'WP7'!M:M, A11)</f>
        <v>1120</v>
      </c>
      <c r="C11" s="26">
        <v>35</v>
      </c>
      <c r="D11" s="25">
        <f>B11*C11</f>
        <v>39200</v>
      </c>
    </row>
    <row r="12" spans="1:4" x14ac:dyDescent="0.3">
      <c r="A12" s="26" t="s">
        <v>19</v>
      </c>
      <c r="B12" s="26">
        <f>SUMIFS('WP1'!N:N, 'WP1'!M:M, A12) + SUMIFS('WP2'!N:N, 'WP2'!M:M, A12) + SUMIFS('WP3'!N:N, 'WP3'!M:M, A12) + SUMIFS('WP4'!N:N, 'WP4'!M:M, A12) + SUMIFS('WP5'!N:N, 'WP5'!M:M, A12) + SUMIFS('WP6'!N:N, 'WP6'!M:M, A12) + SUMIFS('WP7'!N:N, 'WP7'!M:M, A12)</f>
        <v>1290</v>
      </c>
      <c r="C12" s="26">
        <v>35</v>
      </c>
      <c r="D12" s="25">
        <f t="shared" si="0"/>
        <v>45150</v>
      </c>
    </row>
    <row r="13" spans="1:4" x14ac:dyDescent="0.3">
      <c r="A13" s="26" t="s">
        <v>20</v>
      </c>
      <c r="B13" s="26">
        <f>SUMIFS('WP1'!N:N, 'WP1'!M:M, A13) + SUMIFS('WP2'!N:N, 'WP2'!M:M, A13) + SUMIFS('WP3'!N:N, 'WP3'!M:M, A13) + SUMIFS('WP4'!N:N, 'WP4'!M:M, A13) + SUMIFS('WP5'!N:N, 'WP5'!M:M, A13) + SUMIFS('WP6'!N:N, 'WP6'!M:M, A13) + SUMIFS('WP7'!N:N, 'WP7'!M:M, A13)</f>
        <v>1290</v>
      </c>
      <c r="C13" s="26">
        <v>35</v>
      </c>
      <c r="D13" s="25">
        <f t="shared" si="0"/>
        <v>45150</v>
      </c>
    </row>
    <row r="14" spans="1:4" x14ac:dyDescent="0.3">
      <c r="A14" s="26" t="s">
        <v>21</v>
      </c>
      <c r="B14" s="26">
        <f>SUMIFS('WP1'!N:N, 'WP1'!M:M, A14) + SUMIFS('WP2'!N:N, 'WP2'!M:M, A14) + SUMIFS('WP3'!N:N, 'WP3'!M:M, A14) + SUMIFS('WP4'!N:N, 'WP4'!M:M, A14) + SUMIFS('WP5'!N:N, 'WP5'!M:M, A14) + SUMIFS('WP6'!N:N, 'WP6'!M:M, A14) + SUMIFS('WP7'!N:N, 'WP7'!M:M, A14)</f>
        <v>440</v>
      </c>
      <c r="C14" s="26">
        <v>40</v>
      </c>
      <c r="D14" s="25">
        <f t="shared" si="0"/>
        <v>17600</v>
      </c>
    </row>
    <row r="15" spans="1:4" x14ac:dyDescent="0.3">
      <c r="A15" s="26" t="s">
        <v>94</v>
      </c>
      <c r="B15" s="26">
        <f>SUMIFS('WP1'!N:N, 'WP1'!M:M, A15) + SUMIFS('WP2'!N:N, 'WP2'!M:M, A15) + SUMIFS('WP3'!N:N, 'WP3'!M:M, A15) + SUMIFS('WP4'!N:N, 'WP4'!M:M, A15) + SUMIFS('WP5'!N:N, 'WP5'!M:M, A15) + SUMIFS('WP6'!N:N, 'WP6'!M:M, A15) + SUMIFS('WP7'!N:N, 'WP7'!M:M, A15)</f>
        <v>571</v>
      </c>
      <c r="C15" s="26">
        <v>35</v>
      </c>
      <c r="D15" s="25">
        <f>B15*C15</f>
        <v>19985</v>
      </c>
    </row>
    <row r="16" spans="1:4" x14ac:dyDescent="0.3">
      <c r="A16" s="26" t="s">
        <v>95</v>
      </c>
      <c r="B16" s="26">
        <f>SUMIFS('WP1'!N:N, 'WP1'!M:M, A16) + SUMIFS('WP2'!N:N, 'WP2'!M:M, A16) + SUMIFS('WP3'!N:N, 'WP3'!M:M, A16) + SUMIFS('WP4'!N:N, 'WP4'!M:M, A16) + SUMIFS('WP5'!N:N, 'WP5'!M:M, A16) + SUMIFS('WP6'!N:N, 'WP6'!M:M, A16) + SUMIFS('WP7'!N:N, 'WP7'!M:M, A16)</f>
        <v>360</v>
      </c>
      <c r="C16" s="26">
        <v>30</v>
      </c>
      <c r="D16" s="25">
        <f>B16*C16</f>
        <v>10800</v>
      </c>
    </row>
    <row r="17" spans="1:8" x14ac:dyDescent="0.3">
      <c r="A17" s="26" t="s">
        <v>96</v>
      </c>
      <c r="B17" s="26">
        <f>SUMIFS('WP1'!N:N, 'WP1'!M:M, A17) + SUMIFS('WP2'!N:N, 'WP2'!M:M, A17) + SUMIFS('WP3'!N:N, 'WP3'!M:M, A17) + SUMIFS('WP4'!N:N, 'WP4'!M:M, A17) + SUMIFS('WP5'!N:N, 'WP5'!M:M, A17) + SUMIFS('WP6'!N:N, 'WP6'!M:M, A17) + SUMIFS('WP7'!N:N, 'WP7'!M:M, A17)</f>
        <v>360</v>
      </c>
      <c r="C17" s="26">
        <v>30</v>
      </c>
      <c r="D17" s="25">
        <f t="shared" si="0"/>
        <v>10800</v>
      </c>
    </row>
    <row r="18" spans="1:8" x14ac:dyDescent="0.3">
      <c r="A18" s="26" t="s">
        <v>42</v>
      </c>
      <c r="B18" s="26">
        <f>SUMIFS('WP1'!N:N, 'WP1'!M:M, A18) + SUMIFS('WP2'!N:N, 'WP2'!M:M, A18) + SUMIFS('WP3'!N:N, 'WP3'!M:M, A18) + SUMIFS('WP4'!N:N, 'WP4'!M:M, A18) + SUMIFS('WP5'!N:N, 'WP5'!M:M, A18) + SUMIFS('WP6'!N:N, 'WP6'!M:M, A18) + SUMIFS('WP7'!N:N, 'WP7'!M:M, A18)</f>
        <v>160</v>
      </c>
      <c r="C18" s="26">
        <v>30</v>
      </c>
      <c r="D18" s="25">
        <f>B18*C18</f>
        <v>4800</v>
      </c>
    </row>
    <row r="19" spans="1:8" x14ac:dyDescent="0.3">
      <c r="A19" s="26" t="s">
        <v>108</v>
      </c>
      <c r="B19" s="26">
        <f>SUMIFS('WP1'!N:N, 'WP1'!M:M, A19) + SUMIFS('WP2'!N:N, 'WP2'!M:M, A19) + SUMIFS('WP3'!N:N, 'WP3'!M:M, A19) + SUMIFS('WP4'!N:N, 'WP4'!M:M, A19) + SUMIFS('WP5'!N:N, 'WP5'!M:M, A19) + SUMIFS('WP6'!N:N, 'WP6'!M:M, A19) + SUMIFS('WP7'!N:N, 'WP7'!M:M, A19)</f>
        <v>1000</v>
      </c>
      <c r="C19" s="26">
        <v>30</v>
      </c>
      <c r="D19" s="25">
        <f t="shared" si="0"/>
        <v>30000</v>
      </c>
    </row>
    <row r="20" spans="1:8" x14ac:dyDescent="0.3">
      <c r="A20" s="26" t="s">
        <v>107</v>
      </c>
      <c r="B20" s="26">
        <f>SUMIFS('WP1'!N:N, 'WP1'!M:M, A20) + SUMIFS('WP2'!N:N, 'WP2'!M:M, A20) + SUMIFS('WP3'!N:N, 'WP3'!M:M, A20) + SUMIFS('WP4'!N:N, 'WP4'!M:M, A20) + SUMIFS('WP5'!N:N, 'WP5'!M:M, A20) + SUMIFS('WP6'!N:N, 'WP6'!M:M, A20) + SUMIFS('WP7'!N:N, 'WP7'!M:M, A20)</f>
        <v>1170</v>
      </c>
      <c r="C20" s="26">
        <v>30</v>
      </c>
      <c r="D20" s="25">
        <f>B20*C20</f>
        <v>35100</v>
      </c>
    </row>
    <row r="21" spans="1:8" x14ac:dyDescent="0.3">
      <c r="A21" s="26" t="s">
        <v>68</v>
      </c>
      <c r="B21" s="26">
        <f>SUMIFS('WP1'!N:N, 'WP1'!M:M, A21) + SUMIFS('WP2'!N:N, 'WP2'!M:M, A21) + SUMIFS('WP3'!N:N, 'WP3'!M:M, A21) + SUMIFS('WP4'!N:N, 'WP4'!M:M, A21) + SUMIFS('WP5'!N:N, 'WP5'!M:M, A21) + SUMIFS('WP6'!N:N, 'WP6'!M:M, A21) + SUMIFS('WP7'!N:N, 'WP7'!M:M, A21)</f>
        <v>640</v>
      </c>
      <c r="C21" s="26">
        <v>40</v>
      </c>
      <c r="D21" s="25">
        <f t="shared" si="0"/>
        <v>25600</v>
      </c>
    </row>
    <row r="22" spans="1:8" x14ac:dyDescent="0.3">
      <c r="A22" s="26" t="s">
        <v>69</v>
      </c>
      <c r="B22" s="26">
        <f>SUMIFS('WP1'!N:N, 'WP1'!M:M, A22) + SUMIFS('WP2'!N:N, 'WP2'!M:M, A22) + SUMIFS('WP3'!N:N, 'WP3'!M:M, A22) + SUMIFS('WP4'!N:N, 'WP4'!M:M, A22) + SUMIFS('WP5'!N:N, 'WP5'!M:M, A22) + SUMIFS('WP6'!N:N, 'WP6'!M:M, A22) + SUMIFS('WP7'!N:N, 'WP7'!M:M, A22)</f>
        <v>520</v>
      </c>
      <c r="C22" s="26">
        <v>30</v>
      </c>
      <c r="D22" s="25">
        <f t="shared" si="0"/>
        <v>15600</v>
      </c>
    </row>
    <row r="23" spans="1:8" x14ac:dyDescent="0.3">
      <c r="A23" s="26" t="s">
        <v>70</v>
      </c>
      <c r="B23" s="26">
        <f>SUMIFS('WP1'!N:N, 'WP1'!M:M, A23) + SUMIFS('WP2'!N:N, 'WP2'!M:M, A23) + SUMIFS('WP3'!N:N, 'WP3'!M:M, A23) + SUMIFS('WP4'!N:N, 'WP4'!M:M, A23) + SUMIFS('WP5'!N:N, 'WP5'!M:M, A23) + SUMIFS('WP6'!N:N, 'WP6'!M:M, A23) + SUMIFS('WP7'!N:N, 'WP7'!M:M, A23)</f>
        <v>520</v>
      </c>
      <c r="C23" s="26">
        <v>30</v>
      </c>
      <c r="D23" s="25">
        <f t="shared" si="0"/>
        <v>15600</v>
      </c>
    </row>
    <row r="24" spans="1:8" x14ac:dyDescent="0.3">
      <c r="A24" s="26" t="s">
        <v>72</v>
      </c>
      <c r="B24" s="26">
        <f>SUMIFS('WP1'!N:N, 'WP1'!M:M, A24) + SUMIFS('WP2'!N:N, 'WP2'!M:M, A24) + SUMIFS('WP3'!N:N, 'WP3'!M:M, A24) + SUMIFS('WP4'!N:N, 'WP4'!M:M, A24) + SUMIFS('WP5'!N:N, 'WP5'!M:M, A24) + SUMIFS('WP6'!N:N, 'WP6'!M:M, A24) + SUMIFS('WP7'!N:N, 'WP7'!M:M, A24)</f>
        <v>120</v>
      </c>
      <c r="C24" s="26">
        <v>40</v>
      </c>
      <c r="D24" s="25">
        <f t="shared" si="0"/>
        <v>4800</v>
      </c>
      <c r="H24" s="25"/>
    </row>
    <row r="25" spans="1:8" x14ac:dyDescent="0.3">
      <c r="A25" s="26" t="s">
        <v>71</v>
      </c>
      <c r="B25" s="26">
        <f>SUMIFS('WP1'!N:N, 'WP1'!M:M, A25) + SUMIFS('WP2'!N:N, 'WP2'!M:M, A25) + SUMIFS('WP3'!N:N, 'WP3'!M:M, A25) + SUMIFS('WP4'!N:N, 'WP4'!M:M, A25) + SUMIFS('WP5'!N:N, 'WP5'!M:M, A25) + SUMIFS('WP6'!N:N, 'WP6'!M:M, A25) + SUMIFS('WP7'!N:N, 'WP7'!M:M, A25)</f>
        <v>280</v>
      </c>
      <c r="C25" s="26">
        <v>30</v>
      </c>
      <c r="D25" s="25">
        <f t="shared" si="0"/>
        <v>8400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WP1</vt:lpstr>
      <vt:lpstr>WP2</vt:lpstr>
      <vt:lpstr>WP3</vt:lpstr>
      <vt:lpstr>WP4</vt:lpstr>
      <vt:lpstr>WP5</vt:lpstr>
      <vt:lpstr>WP6</vt:lpstr>
      <vt:lpstr>WP7</vt:lpstr>
      <vt:lpstr>TOTALE</vt:lpstr>
      <vt:lpstr>Baseline</vt:lpstr>
      <vt:lpstr>Costo personale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TICCHIARELLI DAVIDE</cp:lastModifiedBy>
  <dcterms:created xsi:type="dcterms:W3CDTF">2024-11-29T14:03:29Z</dcterms:created>
  <dcterms:modified xsi:type="dcterms:W3CDTF">2025-01-24T16:39:56Z</dcterms:modified>
</cp:coreProperties>
</file>