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Elvis Stein\Desktop\analise de dados PTF\PROJETO_3\"/>
    </mc:Choice>
  </mc:AlternateContent>
  <xr:revisionPtr revIDLastSave="0" documentId="13_ncr:1_{40DC0D6F-87DE-45BC-9715-C906A511098D}" xr6:coauthVersionLast="47" xr6:coauthVersionMax="47" xr10:uidLastSave="{00000000-0000-0000-0000-000000000000}"/>
  <bookViews>
    <workbookView xWindow="-19320" yWindow="-2415" windowWidth="19440" windowHeight="14880" activeTab="3" xr2:uid="{00000000-000D-0000-FFFF-FFFF00000000}"/>
  </bookViews>
  <sheets>
    <sheet name="Requisitos" sheetId="5" r:id="rId1"/>
    <sheet name="dados" sheetId="2" r:id="rId2"/>
    <sheet name="Base" sheetId="3" r:id="rId3"/>
    <sheet name="Dashboard" sheetId="6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3" l="1"/>
  <c r="N8" i="3"/>
  <c r="L9" i="3"/>
  <c r="M9" i="3"/>
  <c r="N9" i="3"/>
  <c r="C9" i="3"/>
  <c r="D9" i="3"/>
  <c r="E9" i="3"/>
  <c r="F9" i="3"/>
  <c r="G9" i="3"/>
  <c r="H9" i="3"/>
  <c r="I9" i="3"/>
  <c r="J9" i="3"/>
  <c r="K9" i="3"/>
  <c r="C8" i="3"/>
  <c r="D8" i="3"/>
  <c r="E8" i="3"/>
  <c r="F8" i="3"/>
  <c r="G8" i="3"/>
  <c r="H8" i="3"/>
  <c r="I8" i="3"/>
  <c r="J8" i="3"/>
  <c r="K8" i="3"/>
  <c r="L8" i="3"/>
  <c r="B9" i="3"/>
  <c r="B8" i="3"/>
  <c r="B14" i="3" l="1"/>
  <c r="D17" i="3" s="1"/>
  <c r="C16" i="3"/>
  <c r="C17" i="3"/>
  <c r="C18" i="3"/>
  <c r="C15" i="3"/>
  <c r="D15" i="3" l="1"/>
  <c r="D18" i="3"/>
  <c r="D16" i="3"/>
  <c r="N18" i="2" l="1"/>
  <c r="N19" i="2"/>
  <c r="N20" i="2"/>
  <c r="N21" i="2"/>
  <c r="N17" i="2"/>
  <c r="C22" i="2"/>
  <c r="D22" i="2"/>
  <c r="E22" i="2"/>
  <c r="F22" i="2"/>
  <c r="G22" i="2"/>
  <c r="H22" i="2"/>
  <c r="I22" i="2"/>
  <c r="J22" i="2"/>
  <c r="K22" i="2"/>
  <c r="K3" i="3" s="1"/>
  <c r="L22" i="2"/>
  <c r="M22" i="2"/>
  <c r="M3" i="3" s="1"/>
  <c r="B22" i="2"/>
  <c r="D14" i="2"/>
  <c r="D4" i="3" s="1"/>
  <c r="E14" i="2"/>
  <c r="E4" i="3" s="1"/>
  <c r="F14" i="2"/>
  <c r="F4" i="3" s="1"/>
  <c r="G14" i="2"/>
  <c r="G4" i="3" s="1"/>
  <c r="H14" i="2"/>
  <c r="H4" i="3" s="1"/>
  <c r="B16" i="3" s="1"/>
  <c r="I14" i="2"/>
  <c r="I4" i="3" s="1"/>
  <c r="J14" i="2"/>
  <c r="J4" i="3" s="1"/>
  <c r="K14" i="2"/>
  <c r="K4" i="3" s="1"/>
  <c r="L14" i="2"/>
  <c r="L4" i="3" s="1"/>
  <c r="M14" i="2"/>
  <c r="C14" i="2"/>
  <c r="C4" i="3" s="1"/>
  <c r="B14" i="2"/>
  <c r="B4" i="3" s="1"/>
  <c r="N2" i="2"/>
  <c r="N3" i="2"/>
  <c r="N4" i="2"/>
  <c r="N5" i="2"/>
  <c r="N6" i="2"/>
  <c r="N7" i="2"/>
  <c r="N8" i="2"/>
  <c r="N9" i="2"/>
  <c r="N10" i="2"/>
  <c r="N11" i="2"/>
  <c r="N12" i="2"/>
  <c r="N13" i="2"/>
  <c r="J25" i="2" l="1"/>
  <c r="J5" i="3" s="1"/>
  <c r="J10" i="3" s="1"/>
  <c r="J3" i="3"/>
  <c r="I25" i="2"/>
  <c r="I5" i="3" s="1"/>
  <c r="I10" i="3" s="1"/>
  <c r="I3" i="3"/>
  <c r="M25" i="2"/>
  <c r="M5" i="3" s="1"/>
  <c r="M10" i="3" s="1"/>
  <c r="M4" i="3"/>
  <c r="H25" i="2"/>
  <c r="H5" i="3" s="1"/>
  <c r="H3" i="3"/>
  <c r="B15" i="3" s="1"/>
  <c r="G25" i="2"/>
  <c r="G5" i="3" s="1"/>
  <c r="G10" i="3" s="1"/>
  <c r="G3" i="3"/>
  <c r="B25" i="2"/>
  <c r="B3" i="3"/>
  <c r="F25" i="2"/>
  <c r="F5" i="3" s="1"/>
  <c r="F10" i="3" s="1"/>
  <c r="F3" i="3"/>
  <c r="E25" i="2"/>
  <c r="E5" i="3" s="1"/>
  <c r="E10" i="3" s="1"/>
  <c r="E3" i="3"/>
  <c r="L25" i="2"/>
  <c r="L5" i="3" s="1"/>
  <c r="L10" i="3" s="1"/>
  <c r="L3" i="3"/>
  <c r="D25" i="2"/>
  <c r="D5" i="3" s="1"/>
  <c r="D10" i="3" s="1"/>
  <c r="D3" i="3"/>
  <c r="C25" i="2"/>
  <c r="C5" i="3" s="1"/>
  <c r="C10" i="3" s="1"/>
  <c r="C3" i="3"/>
  <c r="K25" i="2"/>
  <c r="N22" i="2"/>
  <c r="N3" i="3" s="1"/>
  <c r="N14" i="2"/>
  <c r="N4" i="3" s="1"/>
  <c r="B17" i="3" l="1"/>
  <c r="B21" i="3" s="1"/>
  <c r="H10" i="3"/>
  <c r="N25" i="2"/>
  <c r="N5" i="3" s="1"/>
  <c r="N10" i="3" s="1"/>
  <c r="K5" i="3"/>
  <c r="K10" i="3" s="1"/>
  <c r="B26" i="2"/>
  <c r="B5" i="3"/>
  <c r="B10" i="3" s="1"/>
  <c r="E16" i="3" l="1"/>
  <c r="E15" i="3"/>
  <c r="E17" i="3"/>
  <c r="B6" i="3"/>
  <c r="B11" i="3" s="1"/>
  <c r="C26" i="2"/>
  <c r="D26" i="2" l="1"/>
  <c r="C6" i="3"/>
  <c r="C11" i="3" s="1"/>
  <c r="E26" i="2" l="1"/>
  <c r="D6" i="3"/>
  <c r="D11" i="3" s="1"/>
  <c r="F26" i="2" l="1"/>
  <c r="E6" i="3"/>
  <c r="E11" i="3" s="1"/>
  <c r="G26" i="2" l="1"/>
  <c r="F6" i="3"/>
  <c r="F11" i="3" s="1"/>
  <c r="H26" i="2" l="1"/>
  <c r="G6" i="3"/>
  <c r="G11" i="3" s="1"/>
  <c r="I26" i="2" l="1"/>
  <c r="H6" i="3"/>
  <c r="B18" i="3" l="1"/>
  <c r="H11" i="3"/>
  <c r="J26" i="2"/>
  <c r="I6" i="3"/>
  <c r="I11" i="3" s="1"/>
  <c r="J6" i="3" l="1"/>
  <c r="J11" i="3" s="1"/>
  <c r="K26" i="2"/>
  <c r="L26" i="2" l="1"/>
  <c r="K6" i="3"/>
  <c r="K11" i="3" s="1"/>
  <c r="M26" i="2" l="1"/>
  <c r="L6" i="3"/>
  <c r="L11" i="3" s="1"/>
  <c r="N26" i="2" l="1"/>
  <c r="N6" i="3" s="1"/>
  <c r="N11" i="3" s="1"/>
  <c r="M6" i="3"/>
  <c r="M11" i="3" s="1"/>
</calcChain>
</file>

<file path=xl/sharedStrings.xml><?xml version="1.0" encoding="utf-8"?>
<sst xmlns="http://schemas.openxmlformats.org/spreadsheetml/2006/main" count="110" uniqueCount="71">
  <si>
    <t>Jan</t>
  </si>
  <si>
    <t>Fev</t>
  </si>
  <si>
    <t>Mar</t>
  </si>
  <si>
    <t>Mai</t>
  </si>
  <si>
    <t>Jun</t>
  </si>
  <si>
    <t>Abr</t>
  </si>
  <si>
    <t>Jul</t>
  </si>
  <si>
    <t>Ago</t>
  </si>
  <si>
    <t>Set</t>
  </si>
  <si>
    <t>Out</t>
  </si>
  <si>
    <t>Nov</t>
  </si>
  <si>
    <t>Dez</t>
  </si>
  <si>
    <t>Condominio</t>
  </si>
  <si>
    <t>IPVA</t>
  </si>
  <si>
    <t>IPTU</t>
  </si>
  <si>
    <t>Tv cabo</t>
  </si>
  <si>
    <t>Seguro Carro</t>
  </si>
  <si>
    <t>Faculdade</t>
  </si>
  <si>
    <t>Gás</t>
  </si>
  <si>
    <t>Celular</t>
  </si>
  <si>
    <t>Cartão Cred</t>
  </si>
  <si>
    <t>Outros</t>
  </si>
  <si>
    <t>Total Despesa</t>
  </si>
  <si>
    <t>Total</t>
  </si>
  <si>
    <t>Receitas</t>
  </si>
  <si>
    <t>Sálario</t>
  </si>
  <si>
    <t>13º</t>
  </si>
  <si>
    <t>Férias</t>
  </si>
  <si>
    <t>Rendimentos Extras</t>
  </si>
  <si>
    <t>Saldo Mês</t>
  </si>
  <si>
    <t>Saldo Acumulado</t>
  </si>
  <si>
    <t>Despesa</t>
  </si>
  <si>
    <t>Total receita</t>
  </si>
  <si>
    <t>Saldo</t>
  </si>
  <si>
    <t>Total de receitas</t>
  </si>
  <si>
    <t>Total de Despesas</t>
  </si>
  <si>
    <t>Meses</t>
  </si>
  <si>
    <t>Linha</t>
  </si>
  <si>
    <t>Coluna</t>
  </si>
  <si>
    <t>Requisitos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</si>
  <si>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</si>
  <si>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</si>
  <si>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</si>
  <si>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</si>
  <si>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</si>
  <si>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</si>
  <si>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</si>
  <si>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</si>
  <si>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</si>
  <si>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</si>
  <si>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</si>
  <si>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</si>
  <si>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Indicador de receitas</t>
  </si>
  <si>
    <t>Indicador de despesas</t>
  </si>
  <si>
    <t>Indicador de Econômia Mês</t>
  </si>
  <si>
    <t>Linha do tempo indicadores</t>
  </si>
  <si>
    <t>Grafico Linha e coluna</t>
  </si>
  <si>
    <t>Analise de comparativa de receita x Despesas X Econômia Mês</t>
  </si>
  <si>
    <t>Grafico Rosca</t>
  </si>
  <si>
    <t>Filtros</t>
  </si>
  <si>
    <t>Mês</t>
  </si>
  <si>
    <r>
      <rPr>
        <b/>
        <sz val="11"/>
        <color theme="1"/>
        <rFont val="Verdana"/>
        <family val="2"/>
        <scheme val="minor"/>
      </rPr>
      <t>OBS:</t>
    </r>
    <r>
      <rPr>
        <sz val="11"/>
        <color theme="1"/>
        <rFont val="Verdana"/>
        <family val="2"/>
        <scheme val="minor"/>
      </rPr>
      <t xml:space="preserve"> Apenas para os cards e grafico de rosca</t>
    </r>
  </si>
  <si>
    <t>Gráficos</t>
  </si>
  <si>
    <t>Origem informação</t>
  </si>
  <si>
    <t>Objetivo</t>
  </si>
  <si>
    <t>Planilha de Orçamento Doméstico</t>
  </si>
  <si>
    <t>Mês &gt;&gt;</t>
  </si>
  <si>
    <t>Indicacor de Econômia Acumulada</t>
  </si>
  <si>
    <t>Escolha o Mês para Análise</t>
  </si>
  <si>
    <t>Construir painel para administração financeira Doméstica</t>
  </si>
  <si>
    <t>Dados fictícios acima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</si>
</sst>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&quot;R$&quot;\ #,##0.0\ &quot;mil&quot;"/>
  </numFmts>
  <fonts count="15" x14ac:knownFonts="1">
    <font>
      <sz val="11"/>
      <color theme="1"/>
      <name val="Verdana"/>
      <family val="2"/>
      <scheme val="minor"/>
    </font>
    <font>
      <sz val="11"/>
      <color theme="1"/>
      <name val="Verdana"/>
      <family val="2"/>
      <scheme val="minor"/>
    </font>
    <font>
      <sz val="11"/>
      <color rgb="FF9C0006"/>
      <name val="Verdana"/>
      <family val="2"/>
      <scheme val="minor"/>
    </font>
    <font>
      <b/>
      <sz val="11"/>
      <color theme="0"/>
      <name val="Verdana"/>
      <family val="2"/>
      <scheme val="minor"/>
    </font>
    <font>
      <sz val="11"/>
      <color theme="0"/>
      <name val="Verdana"/>
      <family val="2"/>
      <scheme val="minor"/>
    </font>
    <font>
      <b/>
      <sz val="11"/>
      <color rgb="FF9C0006"/>
      <name val="Verdana"/>
      <family val="2"/>
      <scheme val="minor"/>
    </font>
    <font>
      <sz val="11"/>
      <color rgb="FF006100"/>
      <name val="Verdana"/>
      <family val="2"/>
      <scheme val="minor"/>
    </font>
    <font>
      <b/>
      <sz val="11"/>
      <color rgb="FF3F3F3F"/>
      <name val="Verdana"/>
      <family val="2"/>
      <scheme val="minor"/>
    </font>
    <font>
      <b/>
      <sz val="11"/>
      <color theme="1"/>
      <name val="Verdana"/>
      <family val="2"/>
      <scheme val="minor"/>
    </font>
    <font>
      <b/>
      <sz val="11"/>
      <color rgb="FF006100"/>
      <name val="Verdana"/>
      <family val="2"/>
      <scheme val="minor"/>
    </font>
    <font>
      <b/>
      <sz val="11"/>
      <color theme="1" tint="4.9989318521683403E-2"/>
      <name val="Verdana"/>
      <family val="2"/>
      <scheme val="minor"/>
    </font>
    <font>
      <b/>
      <sz val="13"/>
      <color theme="3"/>
      <name val="Verdana"/>
      <family val="2"/>
      <scheme val="minor"/>
    </font>
    <font>
      <b/>
      <sz val="11"/>
      <color theme="6"/>
      <name val="Verdana"/>
      <family val="2"/>
      <scheme val="minor"/>
    </font>
    <font>
      <b/>
      <sz val="11"/>
      <color theme="6" tint="0.39997558519241921"/>
      <name val="Verdana"/>
      <family val="2"/>
      <scheme val="minor"/>
    </font>
    <font>
      <sz val="22"/>
      <color theme="1"/>
      <name val="Verdan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3E2EF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4" applyNumberFormat="0" applyAlignment="0" applyProtection="0"/>
    <xf numFmtId="0" fontId="4" fillId="7" borderId="0" applyNumberFormat="0" applyBorder="0" applyAlignment="0" applyProtection="0"/>
    <xf numFmtId="0" fontId="11" fillId="0" borderId="8" applyNumberFormat="0" applyFill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5" fillId="3" borderId="1" xfId="2" applyFont="1" applyBorder="1"/>
    <xf numFmtId="44" fontId="0" fillId="0" borderId="1" xfId="1" applyFont="1" applyBorder="1"/>
    <xf numFmtId="44" fontId="5" fillId="3" borderId="1" xfId="1" applyFont="1" applyFill="1" applyBorder="1"/>
    <xf numFmtId="0" fontId="3" fillId="2" borderId="3" xfId="0" applyFont="1" applyFill="1" applyBorder="1"/>
    <xf numFmtId="0" fontId="3" fillId="4" borderId="2" xfId="3" applyFont="1" applyBorder="1"/>
    <xf numFmtId="164" fontId="0" fillId="0" borderId="1" xfId="0" applyNumberFormat="1" applyBorder="1"/>
    <xf numFmtId="164" fontId="3" fillId="4" borderId="2" xfId="3" applyNumberFormat="1" applyFont="1" applyBorder="1"/>
    <xf numFmtId="0" fontId="7" fillId="6" borderId="5" xfId="5" applyBorder="1"/>
    <xf numFmtId="164" fontId="9" fillId="5" borderId="1" xfId="4" applyNumberFormat="1" applyFont="1" applyBorder="1"/>
    <xf numFmtId="0" fontId="7" fillId="6" borderId="6" xfId="5" applyBorder="1"/>
    <xf numFmtId="164" fontId="9" fillId="5" borderId="7" xfId="4" applyNumberFormat="1" applyFont="1" applyBorder="1"/>
    <xf numFmtId="0" fontId="10" fillId="7" borderId="1" xfId="6" applyFont="1" applyBorder="1"/>
    <xf numFmtId="0" fontId="8" fillId="0" borderId="0" xfId="0" applyFont="1"/>
    <xf numFmtId="44" fontId="0" fillId="0" borderId="0" xfId="0" applyNumberFormat="1"/>
    <xf numFmtId="8" fontId="0" fillId="0" borderId="0" xfId="0" applyNumberFormat="1"/>
    <xf numFmtId="0" fontId="0" fillId="8" borderId="0" xfId="0" applyFill="1"/>
    <xf numFmtId="0" fontId="11" fillId="0" borderId="8" xfId="7"/>
    <xf numFmtId="0" fontId="0" fillId="9" borderId="0" xfId="0" applyFill="1"/>
    <xf numFmtId="0" fontId="0" fillId="10" borderId="0" xfId="0" applyFill="1"/>
    <xf numFmtId="0" fontId="12" fillId="10" borderId="0" xfId="0" applyFont="1" applyFill="1"/>
    <xf numFmtId="0" fontId="3" fillId="10" borderId="0" xfId="0" applyFont="1" applyFill="1" applyProtection="1">
      <protection locked="0"/>
    </xf>
    <xf numFmtId="165" fontId="0" fillId="0" borderId="0" xfId="0" applyNumberFormat="1"/>
    <xf numFmtId="9" fontId="0" fillId="0" borderId="0" xfId="8" applyFont="1"/>
    <xf numFmtId="0" fontId="13" fillId="10" borderId="0" xfId="0" applyFont="1" applyFill="1" applyAlignment="1">
      <alignment horizontal="left"/>
    </xf>
    <xf numFmtId="0" fontId="11" fillId="0" borderId="0" xfId="7" applyBorder="1" applyAlignment="1">
      <alignment horizontal="center"/>
    </xf>
    <xf numFmtId="0" fontId="14" fillId="0" borderId="0" xfId="0" applyFont="1" applyAlignment="1">
      <alignment horizontal="center"/>
    </xf>
  </cellXfs>
  <cellStyles count="9">
    <cellStyle name="Bom" xfId="4" builtinId="26"/>
    <cellStyle name="Ênfase1" xfId="3" builtinId="29"/>
    <cellStyle name="Ênfase6" xfId="6" builtinId="49"/>
    <cellStyle name="Moeda" xfId="1" builtinId="4"/>
    <cellStyle name="Normal" xfId="0" builtinId="0"/>
    <cellStyle name="Porcentagem" xfId="8" builtinId="5"/>
    <cellStyle name="Ruim" xfId="2" builtinId="27"/>
    <cellStyle name="Saída" xfId="5" builtinId="21"/>
    <cellStyle name="Título 2" xfId="7" builtinId="17"/>
  </cellStyles>
  <dxfs count="21">
    <dxf>
      <font>
        <color rgb="FF9C0006"/>
      </font>
      <fill>
        <patternFill>
          <bgColor rgb="FFFFC7CE"/>
        </patternFill>
      </fill>
    </dxf>
    <dxf>
      <numFmt numFmtId="164" formatCode="_-[$R$-416]\ * #,##0.00_-;\-[$R$-416]\ * #,##0.00_-;_-[$R$-416]\ 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R$-416]\ * #,##0.00_-;\-[$R$-416]\ * #,##0.00_-;_-[$R$-416]\ 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R$-416]\ * #,##0.00_-;\-[$R$-416]\ * #,##0.00_-;_-[$R$-416]\ 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R$-416]\ * #,##0.00_-;\-[$R$-416]\ * #,##0.00_-;_-[$R$-416]\ 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R$-416]\ * #,##0.00_-;\-[$R$-416]\ * #,##0.00_-;_-[$R$-416]\ 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R$-416]\ * #,##0.00_-;\-[$R$-416]\ * #,##0.00_-;_-[$R$-416]\ 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R$-416]\ * #,##0.00_-;\-[$R$-416]\ * #,##0.00_-;_-[$R$-416]\ 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R$-416]\ * #,##0.00_-;\-[$R$-416]\ * #,##0.00_-;_-[$R$-416]\ 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R$-416]\ * #,##0.00_-;\-[$R$-416]\ * #,##0.00_-;_-[$R$-416]\ 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R$-416]\ * #,##0.00_-;\-[$R$-416]\ * #,##0.00_-;_-[$R$-416]\ 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R$-416]\ * #,##0.00_-;\-[$R$-416]\ * #,##0.00_-;_-[$R$-416]\ 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R$-416]\ * #,##0.00_-;\-[$R$-416]\ * #,##0.00_-;_-[$R$-416]\ 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R$-416]\ * #,##0.00_-;\-[$R$-416]\ * #,##0.00_-;_-[$R$-416]\ 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Verdana"/>
        <scheme val="minor"/>
      </font>
      <fill>
        <patternFill patternType="solid">
          <fgColor indexed="64"/>
          <bgColor rgb="FF00B05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rgb="FF00B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0"/>
      <tableStyleElement type="headerRow" dxfId="19"/>
    </tableStyle>
  </tableStyles>
  <colors>
    <mruColors>
      <color rgb="FFE3E2EF"/>
      <color rgb="FF330F2C"/>
      <color rgb="FF2B0E38"/>
      <color rgb="FF5E207A"/>
      <color rgb="FF47185C"/>
      <color rgb="FF2E103C"/>
      <color rgb="FF421660"/>
      <color rgb="FF250C36"/>
      <color rgb="FF250C4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04843906706783"/>
          <c:y val="0.23128100675128666"/>
          <c:w val="0.83007802886427817"/>
          <c:h val="0.50604873470507072"/>
        </c:manualLayout>
      </c:layout>
      <c:lineChart>
        <c:grouping val="standard"/>
        <c:varyColors val="0"/>
        <c:ser>
          <c:idx val="2"/>
          <c:order val="0"/>
          <c:tx>
            <c:strRef>
              <c:f>Base!$A$5</c:f>
              <c:strCache>
                <c:ptCount val="1"/>
                <c:pt idx="0">
                  <c:v>Saldo Mês</c:v>
                </c:pt>
              </c:strCache>
            </c:strRef>
          </c:tx>
          <c:spPr>
            <a:ln w="34925" cap="rnd">
              <a:solidFill>
                <a:schemeClr val="bg2"/>
              </a:solidFill>
              <a:round/>
            </a:ln>
            <a:effectLst>
              <a:outerShdw blurRad="88900" dist="38100" dir="5040000" rotWithShape="0">
                <a:srgbClr val="000000">
                  <a:alpha val="60000"/>
                </a:srgbClr>
              </a:outerShdw>
            </a:effectLst>
          </c:spPr>
          <c:marker>
            <c:symbol val="none"/>
          </c:marker>
          <c:cat>
            <c:strRef>
              <c:f>Base!$B$2:$M$2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Base!$B$5:$M$5</c:f>
              <c:numCache>
                <c:formatCode>"R$"#,##0.00_);[Red]\("R$"#,##0.00\)</c:formatCode>
                <c:ptCount val="12"/>
                <c:pt idx="0">
                  <c:v>765</c:v>
                </c:pt>
                <c:pt idx="1">
                  <c:v>830</c:v>
                </c:pt>
                <c:pt idx="2">
                  <c:v>765</c:v>
                </c:pt>
                <c:pt idx="3">
                  <c:v>6052</c:v>
                </c:pt>
                <c:pt idx="4">
                  <c:v>-2213</c:v>
                </c:pt>
                <c:pt idx="5">
                  <c:v>852</c:v>
                </c:pt>
                <c:pt idx="6">
                  <c:v>787</c:v>
                </c:pt>
                <c:pt idx="7">
                  <c:v>1252</c:v>
                </c:pt>
                <c:pt idx="8">
                  <c:v>1187</c:v>
                </c:pt>
                <c:pt idx="9">
                  <c:v>1252</c:v>
                </c:pt>
                <c:pt idx="10">
                  <c:v>3237</c:v>
                </c:pt>
                <c:pt idx="11">
                  <c:v>3302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A39-4BF0-80CC-67CCDA425DD3}"/>
            </c:ext>
          </c:extLst>
        </c:ser>
        <c:ser>
          <c:idx val="3"/>
          <c:order val="1"/>
          <c:tx>
            <c:strRef>
              <c:f>Base!$A$6</c:f>
              <c:strCache>
                <c:ptCount val="1"/>
                <c:pt idx="0">
                  <c:v>Saldo Acumulado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88900" dist="38100" dir="5040000" rotWithShape="0">
                <a:srgbClr val="000000">
                  <a:alpha val="60000"/>
                </a:srgbClr>
              </a:outerShdw>
            </a:effectLst>
          </c:spPr>
          <c:marker>
            <c:symbol val="none"/>
          </c:marker>
          <c:cat>
            <c:strRef>
              <c:f>Base!$B$2:$M$2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Base!$B$6:$M$6</c:f>
              <c:numCache>
                <c:formatCode>"R$"#,##0.00_);[Red]\("R$"#,##0.00\)</c:formatCode>
                <c:ptCount val="12"/>
                <c:pt idx="0">
                  <c:v>765</c:v>
                </c:pt>
                <c:pt idx="1">
                  <c:v>1595</c:v>
                </c:pt>
                <c:pt idx="2">
                  <c:v>2360</c:v>
                </c:pt>
                <c:pt idx="3">
                  <c:v>8412</c:v>
                </c:pt>
                <c:pt idx="4">
                  <c:v>6199</c:v>
                </c:pt>
                <c:pt idx="5">
                  <c:v>7051</c:v>
                </c:pt>
                <c:pt idx="6">
                  <c:v>7838</c:v>
                </c:pt>
                <c:pt idx="7">
                  <c:v>9090</c:v>
                </c:pt>
                <c:pt idx="8">
                  <c:v>10277</c:v>
                </c:pt>
                <c:pt idx="9">
                  <c:v>11529</c:v>
                </c:pt>
                <c:pt idx="10">
                  <c:v>14766</c:v>
                </c:pt>
                <c:pt idx="11">
                  <c:v>18068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A39-4BF0-80CC-67CCDA425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197424"/>
        <c:axId val="406894768"/>
      </c:lineChart>
      <c:catAx>
        <c:axId val="70519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6894768"/>
        <c:crosses val="autoZero"/>
        <c:auto val="1"/>
        <c:lblAlgn val="ctr"/>
        <c:lblOffset val="100"/>
        <c:noMultiLvlLbl val="0"/>
      </c:catAx>
      <c:valAx>
        <c:axId val="40689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#,##0.00_);[Red]\(&quot;R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519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100000">
          <a:srgbClr val="421660"/>
        </a:gs>
        <a:gs pos="0">
          <a:schemeClr val="accent2">
            <a:lumMod val="50000"/>
          </a:schemeClr>
        </a:gs>
      </a:gsLst>
      <a:lin ang="0" scaled="1"/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385550490399227E-2"/>
          <c:y val="0.22117073601093981"/>
          <c:w val="0.96180908965326717"/>
          <c:h val="0.553051456803193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Base!$A$3</c:f>
              <c:strCache>
                <c:ptCount val="1"/>
                <c:pt idx="0">
                  <c:v>Total de receitas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0000"/>
                  </a:schemeClr>
                </a:gs>
                <a:gs pos="84000">
                  <a:schemeClr val="accent1">
                    <a:shade val="90000"/>
                    <a:lumMod val="8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88900" dist="38100" dir="5040000" rotWithShape="0">
                <a:srgbClr val="000000">
                  <a:alpha val="60000"/>
                </a:srgbClr>
              </a:outerShdw>
            </a:effectLst>
            <a:scene3d>
              <a:camera prst="orthographicFront"/>
              <a:lightRig rig="threePt" dir="tl">
                <a:rot lat="0" lon="0" rev="1200000"/>
              </a:lightRig>
            </a:scene3d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67F8CDE-149A-485A-ADD7-0D2D6B9EE79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1EA-40F8-B672-A2DD6C15E3F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7254ECB-E274-4241-B862-F7F9737B9F4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1EA-40F8-B672-A2DD6C15E3F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A06262A-CDE9-4641-B6D1-2B4249F5344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1EA-40F8-B672-A2DD6C15E3F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9F7FF4D-21EA-4B1A-AD06-78F66D10146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1EA-40F8-B672-A2DD6C15E3F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4767D6F-EB32-4CF2-A178-BE4BDFA49CC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1EA-40F8-B672-A2DD6C15E3F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468AD2C-AA19-49E3-BD4F-F76B2221BC3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1EA-40F8-B672-A2DD6C15E3F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B87B310-6618-4818-B0D3-C62291017D7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1EA-40F8-B672-A2DD6C15E3F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7955F71-6666-496A-9448-154EC4BF200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1EA-40F8-B672-A2DD6C15E3F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B74F7DF-CCDE-470E-8FF1-737596E355F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1EA-40F8-B672-A2DD6C15E3F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CB662C5-7C5F-4986-9930-239BA8BD241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1EA-40F8-B672-A2DD6C15E3F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29DC582-072F-4B58-936D-36AB9FFF1DD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1EA-40F8-B672-A2DD6C15E3F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459AF62-4202-48D8-8BCB-C32F6796115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1EA-40F8-B672-A2DD6C15E3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Base!$B$2:$M$2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Base!$B$3:$M$3</c:f>
              <c:numCache>
                <c:formatCode>_("R$"* #,##0.00_);_("R$"* \(#,##0.00\);_("R$"* "-"??_);_(@_)</c:formatCode>
                <c:ptCount val="12"/>
                <c:pt idx="0">
                  <c:v>4100</c:v>
                </c:pt>
                <c:pt idx="1">
                  <c:v>4100</c:v>
                </c:pt>
                <c:pt idx="2">
                  <c:v>4100</c:v>
                </c:pt>
                <c:pt idx="3">
                  <c:v>9300</c:v>
                </c:pt>
                <c:pt idx="4">
                  <c:v>1100</c:v>
                </c:pt>
                <c:pt idx="5">
                  <c:v>4100</c:v>
                </c:pt>
                <c:pt idx="6">
                  <c:v>4100</c:v>
                </c:pt>
                <c:pt idx="7">
                  <c:v>4100</c:v>
                </c:pt>
                <c:pt idx="8">
                  <c:v>4100</c:v>
                </c:pt>
                <c:pt idx="9">
                  <c:v>4100</c:v>
                </c:pt>
                <c:pt idx="10">
                  <c:v>6100</c:v>
                </c:pt>
                <c:pt idx="11">
                  <c:v>6100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Base!$B$8:$N$8</c15:f>
                <c15:dlblRangeCache>
                  <c:ptCount val="13"/>
                  <c:pt idx="0">
                    <c:v>R$ 4,1 mil</c:v>
                  </c:pt>
                  <c:pt idx="1">
                    <c:v>R$ 4,1 mil</c:v>
                  </c:pt>
                  <c:pt idx="2">
                    <c:v>R$ 4,1 mil</c:v>
                  </c:pt>
                  <c:pt idx="3">
                    <c:v>R$ 9,3 mil</c:v>
                  </c:pt>
                  <c:pt idx="4">
                    <c:v>R$ 1,1 mil</c:v>
                  </c:pt>
                  <c:pt idx="5">
                    <c:v>R$ 4,1 mil</c:v>
                  </c:pt>
                  <c:pt idx="6">
                    <c:v>R$ 4,1 mil</c:v>
                  </c:pt>
                  <c:pt idx="7">
                    <c:v>R$ 4,1 mil</c:v>
                  </c:pt>
                  <c:pt idx="8">
                    <c:v>R$ 4,1 mil</c:v>
                  </c:pt>
                  <c:pt idx="9">
                    <c:v>R$ 4,1 mil</c:v>
                  </c:pt>
                  <c:pt idx="10">
                    <c:v>R$ 6,1 mil</c:v>
                  </c:pt>
                  <c:pt idx="11">
                    <c:v>R$ 6,1 mil</c:v>
                  </c:pt>
                  <c:pt idx="12">
                    <c:v>R$ 55,4 mil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1EA-40F8-B672-A2DD6C15E3F2}"/>
            </c:ext>
          </c:extLst>
        </c:ser>
        <c:ser>
          <c:idx val="1"/>
          <c:order val="1"/>
          <c:tx>
            <c:strRef>
              <c:f>Base!$A$4</c:f>
              <c:strCache>
                <c:ptCount val="1"/>
                <c:pt idx="0">
                  <c:v>Total de Despesas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88900" dist="38100" dir="5040000" rotWithShape="0">
                <a:srgbClr val="000000">
                  <a:alpha val="60000"/>
                </a:srgbClr>
              </a:outerShdw>
            </a:effectLst>
            <a:scene3d>
              <a:camera prst="orthographicFront"/>
              <a:lightRig rig="threePt" dir="tl">
                <a:rot lat="0" lon="0" rev="1200000"/>
              </a:lightRig>
            </a:scene3d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AA6FF1D-1923-4837-A4FD-15D8BD1E9BF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11EA-40F8-B672-A2DD6C15E3F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5291510-DF18-4146-95B9-ACD6667FAAC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1EA-40F8-B672-A2DD6C15E3F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4DC4935-1549-42C1-8B21-0D9FC2C6057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1EA-40F8-B672-A2DD6C15E3F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6181BD5-4838-4E92-84AD-9C47A4731A4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1EA-40F8-B672-A2DD6C15E3F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BE30AD0-F8E8-40B2-9F4B-A8E9C0A7FDC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1EA-40F8-B672-A2DD6C15E3F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8A27D40-7BF2-4909-9719-F657E40C08E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1EA-40F8-B672-A2DD6C15E3F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27194B5-14C4-43A2-8A6B-F36F9E4530A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11EA-40F8-B672-A2DD6C15E3F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BE00126-2490-428D-A1F1-123CDB40D18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11EA-40F8-B672-A2DD6C15E3F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B45E9BA-4091-4301-AE72-2B1CF67DA57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11EA-40F8-B672-A2DD6C15E3F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0EA3BE1-96AC-42BA-9D61-8EF4B3C6F57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11EA-40F8-B672-A2DD6C15E3F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A61956D-B0C2-4C84-9DCA-CF31C73FE9A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11EA-40F8-B672-A2DD6C15E3F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A20A16A-AD86-40D3-A20A-6FFAB1D0AEC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11EA-40F8-B672-A2DD6C15E3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Base!$B$2:$M$2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Base!$B$4:$M$4</c:f>
              <c:numCache>
                <c:formatCode>_("R$"* #,##0.00_);_("R$"* \(#,##0.00\);_("R$"* "-"??_);_(@_)</c:formatCode>
                <c:ptCount val="12"/>
                <c:pt idx="0">
                  <c:v>3335</c:v>
                </c:pt>
                <c:pt idx="1">
                  <c:v>3270</c:v>
                </c:pt>
                <c:pt idx="2">
                  <c:v>3335</c:v>
                </c:pt>
                <c:pt idx="3">
                  <c:v>3248</c:v>
                </c:pt>
                <c:pt idx="4">
                  <c:v>3313</c:v>
                </c:pt>
                <c:pt idx="5">
                  <c:v>3248</c:v>
                </c:pt>
                <c:pt idx="6">
                  <c:v>3313</c:v>
                </c:pt>
                <c:pt idx="7">
                  <c:v>2848</c:v>
                </c:pt>
                <c:pt idx="8">
                  <c:v>2913</c:v>
                </c:pt>
                <c:pt idx="9">
                  <c:v>2848</c:v>
                </c:pt>
                <c:pt idx="10">
                  <c:v>2863</c:v>
                </c:pt>
                <c:pt idx="11">
                  <c:v>2798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Base!$B$9:$N$9</c15:f>
                <c15:dlblRangeCache>
                  <c:ptCount val="13"/>
                  <c:pt idx="0">
                    <c:v>R$ 3,3 mil</c:v>
                  </c:pt>
                  <c:pt idx="1">
                    <c:v>R$ 3,3 mil</c:v>
                  </c:pt>
                  <c:pt idx="2">
                    <c:v>R$ 3,3 mil</c:v>
                  </c:pt>
                  <c:pt idx="3">
                    <c:v>R$ 3,2 mil</c:v>
                  </c:pt>
                  <c:pt idx="4">
                    <c:v>R$ 3,3 mil</c:v>
                  </c:pt>
                  <c:pt idx="5">
                    <c:v>R$ 3,2 mil</c:v>
                  </c:pt>
                  <c:pt idx="6">
                    <c:v>R$ 3,3 mil</c:v>
                  </c:pt>
                  <c:pt idx="7">
                    <c:v>R$ 2,8 mil</c:v>
                  </c:pt>
                  <c:pt idx="8">
                    <c:v>R$ 2,9 mil</c:v>
                  </c:pt>
                  <c:pt idx="9">
                    <c:v>R$ 2,8 mil</c:v>
                  </c:pt>
                  <c:pt idx="10">
                    <c:v>R$ 2,9 mil</c:v>
                  </c:pt>
                  <c:pt idx="11">
                    <c:v>R$ 2,8 mil</c:v>
                  </c:pt>
                  <c:pt idx="12">
                    <c:v>R$ 37,3 mil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11EA-40F8-B672-A2DD6C15E3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05197424"/>
        <c:axId val="406894768"/>
      </c:barChart>
      <c:catAx>
        <c:axId val="70519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6894768"/>
        <c:crosses val="autoZero"/>
        <c:auto val="1"/>
        <c:lblAlgn val="ctr"/>
        <c:lblOffset val="100"/>
        <c:noMultiLvlLbl val="0"/>
      </c:catAx>
      <c:valAx>
        <c:axId val="40689476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0519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100000">
          <a:srgbClr val="421660"/>
        </a:gs>
        <a:gs pos="0">
          <a:schemeClr val="accent2">
            <a:lumMod val="50000"/>
          </a:schemeClr>
        </a:gs>
      </a:gsLst>
      <a:lin ang="0" scaled="1"/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640704147650332"/>
          <c:y val="0.22537329441696805"/>
          <c:w val="0.42176538442248857"/>
          <c:h val="0.57330905150903932"/>
        </c:manualLayout>
      </c:layout>
      <c:doughnutChart>
        <c:varyColors val="1"/>
        <c:ser>
          <c:idx val="0"/>
          <c:order val="0"/>
          <c:spPr>
            <a:scene3d>
              <a:camera prst="orthographicFront"/>
              <a:lightRig rig="threePt" dir="tl">
                <a:rot lat="0" lon="0" rev="1200000"/>
              </a:lightRig>
            </a:scene3d>
            <a:sp3d/>
          </c:spPr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tint val="98000"/>
                      <a:lumMod val="110000"/>
                    </a:schemeClr>
                  </a:gs>
                  <a:gs pos="84000">
                    <a:schemeClr val="accent2">
                      <a:shade val="90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88900" dist="38100" dir="5040000" rotWithShape="0">
                  <a:srgbClr val="000000">
                    <a:alpha val="60000"/>
                  </a:srgbClr>
                </a:outerShdw>
              </a:effectLst>
              <a:scene3d>
                <a:camera prst="orthographicFront"/>
                <a:lightRig rig="threePt" dir="tl">
                  <a:rot lat="0" lon="0" rev="1200000"/>
                </a:lightRig>
              </a:scene3d>
              <a:sp3d/>
            </c:spPr>
            <c:extLst>
              <c:ext xmlns:c16="http://schemas.microsoft.com/office/drawing/2014/chart" uri="{C3380CC4-5D6E-409C-BE32-E72D297353CC}">
                <c16:uniqueId val="{00000001-8A85-4147-A5DD-CD0E4B60DC1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tint val="98000"/>
                      <a:lumMod val="110000"/>
                    </a:schemeClr>
                  </a:gs>
                  <a:gs pos="84000">
                    <a:schemeClr val="accent4">
                      <a:shade val="90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88900" dist="38100" dir="5040000" rotWithShape="0">
                  <a:srgbClr val="000000">
                    <a:alpha val="60000"/>
                  </a:srgbClr>
                </a:outerShdw>
              </a:effectLst>
              <a:scene3d>
                <a:camera prst="orthographicFront"/>
                <a:lightRig rig="threePt" dir="tl">
                  <a:rot lat="0" lon="0" rev="1200000"/>
                </a:lightRig>
              </a:scene3d>
              <a:sp3d/>
            </c:spPr>
            <c:extLst>
              <c:ext xmlns:c16="http://schemas.microsoft.com/office/drawing/2014/chart" uri="{C3380CC4-5D6E-409C-BE32-E72D297353CC}">
                <c16:uniqueId val="{00000003-8A85-4147-A5DD-CD0E4B60DC1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tint val="98000"/>
                      <a:lumMod val="110000"/>
                    </a:schemeClr>
                  </a:gs>
                  <a:gs pos="84000">
                    <a:schemeClr val="accent6">
                      <a:shade val="90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88900" dist="38100" dir="5040000" rotWithShape="0">
                  <a:srgbClr val="000000">
                    <a:alpha val="60000"/>
                  </a:srgbClr>
                </a:outerShdw>
              </a:effectLst>
              <a:scene3d>
                <a:camera prst="orthographicFront"/>
                <a:lightRig rig="threePt" dir="tl">
                  <a:rot lat="0" lon="0" rev="1200000"/>
                </a:lightRig>
              </a:scene3d>
              <a:sp3d/>
            </c:spPr>
            <c:extLst>
              <c:ext xmlns:c16="http://schemas.microsoft.com/office/drawing/2014/chart" uri="{C3380CC4-5D6E-409C-BE32-E72D297353CC}">
                <c16:uniqueId val="{00000005-8A85-4147-A5DD-CD0E4B60DC1D}"/>
              </c:ext>
            </c:extLst>
          </c:dPt>
          <c:cat>
            <c:strRef>
              <c:f>Base!$A$15:$A$17</c:f>
              <c:strCache>
                <c:ptCount val="3"/>
                <c:pt idx="0">
                  <c:v>Total de receitas</c:v>
                </c:pt>
                <c:pt idx="1">
                  <c:v>Total de Despesas</c:v>
                </c:pt>
                <c:pt idx="2">
                  <c:v>Saldo Mês</c:v>
                </c:pt>
              </c:strCache>
            </c:strRef>
          </c:cat>
          <c:val>
            <c:numRef>
              <c:f>Base!$B$15:$B$17</c:f>
              <c:numCache>
                <c:formatCode>"R$"#,##0.00_);[Red]\("R$"#,##0.00\)</c:formatCode>
                <c:ptCount val="3"/>
                <c:pt idx="0">
                  <c:v>55400</c:v>
                </c:pt>
                <c:pt idx="1">
                  <c:v>37332</c:v>
                </c:pt>
                <c:pt idx="2">
                  <c:v>18068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85-4147-A5DD-CD0E4B60D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640704147650332"/>
          <c:y val="0.22537329441696805"/>
          <c:w val="0.42176538442248857"/>
          <c:h val="0.57330905150903932"/>
        </c:manualLayout>
      </c:layout>
      <c:doughnutChart>
        <c:varyColors val="1"/>
        <c:ser>
          <c:idx val="0"/>
          <c:order val="0"/>
          <c:spPr>
            <a:scene3d>
              <a:camera prst="orthographicFront"/>
              <a:lightRig rig="threePt" dir="tl">
                <a:rot lat="0" lon="0" rev="1200000"/>
              </a:lightRig>
            </a:scene3d>
            <a:sp3d/>
          </c:spPr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tint val="65000"/>
                      <a:tint val="98000"/>
                      <a:lumMod val="110000"/>
                    </a:schemeClr>
                  </a:gs>
                  <a:gs pos="84000">
                    <a:schemeClr val="accent6">
                      <a:tint val="65000"/>
                      <a:shade val="90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88900" dist="38100" dir="5040000" rotWithShape="0">
                  <a:srgbClr val="000000">
                    <a:alpha val="60000"/>
                  </a:srgbClr>
                </a:outerShdw>
              </a:effectLst>
              <a:scene3d>
                <a:camera prst="orthographicFront"/>
                <a:lightRig rig="threePt" dir="tl">
                  <a:rot lat="0" lon="0" rev="1200000"/>
                </a:lightRig>
              </a:scene3d>
              <a:sp3d/>
            </c:spPr>
            <c:extLst>
              <c:ext xmlns:c16="http://schemas.microsoft.com/office/drawing/2014/chart" uri="{C3380CC4-5D6E-409C-BE32-E72D297353CC}">
                <c16:uniqueId val="{00000001-0B60-4C43-83B7-3490754A9E8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6">
                      <a:tint val="98000"/>
                      <a:lumMod val="110000"/>
                    </a:schemeClr>
                  </a:gs>
                  <a:gs pos="84000">
                    <a:schemeClr val="accent6">
                      <a:shade val="90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88900" dist="38100" dir="5040000" rotWithShape="0">
                  <a:srgbClr val="000000">
                    <a:alpha val="60000"/>
                  </a:srgbClr>
                </a:outerShdw>
              </a:effectLst>
              <a:scene3d>
                <a:camera prst="orthographicFront"/>
                <a:lightRig rig="threePt" dir="tl">
                  <a:rot lat="0" lon="0" rev="1200000"/>
                </a:lightRig>
              </a:scene3d>
              <a:sp3d/>
            </c:spPr>
            <c:extLst>
              <c:ext xmlns:c16="http://schemas.microsoft.com/office/drawing/2014/chart" uri="{C3380CC4-5D6E-409C-BE32-E72D297353CC}">
                <c16:uniqueId val="{00000003-0B60-4C43-83B7-3490754A9E8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hade val="65000"/>
                      <a:tint val="98000"/>
                      <a:lumMod val="110000"/>
                    </a:schemeClr>
                  </a:gs>
                  <a:gs pos="84000">
                    <a:schemeClr val="accent6">
                      <a:shade val="65000"/>
                      <a:shade val="90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88900" dist="38100" dir="5040000" rotWithShape="0">
                  <a:srgbClr val="000000">
                    <a:alpha val="60000"/>
                  </a:srgbClr>
                </a:outerShdw>
              </a:effectLst>
              <a:scene3d>
                <a:camera prst="orthographicFront"/>
                <a:lightRig rig="threePt" dir="tl">
                  <a:rot lat="0" lon="0" rev="1200000"/>
                </a:lightRig>
              </a:scene3d>
              <a:sp3d/>
            </c:spPr>
            <c:extLst>
              <c:ext xmlns:c16="http://schemas.microsoft.com/office/drawing/2014/chart" uri="{C3380CC4-5D6E-409C-BE32-E72D297353CC}">
                <c16:uniqueId val="{00000005-0B60-4C43-83B7-3490754A9E80}"/>
              </c:ext>
            </c:extLst>
          </c:dPt>
          <c:cat>
            <c:strRef>
              <c:f>Base!$A$15:$A$17</c:f>
              <c:strCache>
                <c:ptCount val="3"/>
                <c:pt idx="0">
                  <c:v>Total de receitas</c:v>
                </c:pt>
                <c:pt idx="1">
                  <c:v>Total de Despesas</c:v>
                </c:pt>
                <c:pt idx="2">
                  <c:v>Saldo Mês</c:v>
                </c:pt>
              </c:strCache>
            </c:strRef>
          </c:cat>
          <c:val>
            <c:numRef>
              <c:f>Base!$B$15:$B$17</c:f>
              <c:numCache>
                <c:formatCode>"R$"#,##0.00_);[Red]\("R$"#,##0.00\)</c:formatCode>
                <c:ptCount val="3"/>
                <c:pt idx="0">
                  <c:v>55400</c:v>
                </c:pt>
                <c:pt idx="1">
                  <c:v>37332</c:v>
                </c:pt>
                <c:pt idx="2">
                  <c:v>18068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60-4C43-83B7-3490754A9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640704147650332"/>
          <c:y val="0.22537329441696805"/>
          <c:w val="0.42176538442248857"/>
          <c:h val="0.57330905150903932"/>
        </c:manualLayout>
      </c:layout>
      <c:doughnutChart>
        <c:varyColors val="1"/>
        <c:ser>
          <c:idx val="0"/>
          <c:order val="0"/>
          <c:spPr>
            <a:scene3d>
              <a:camera prst="orthographicFront"/>
              <a:lightRig rig="threePt" dir="tl">
                <a:rot lat="0" lon="0" rev="1200000"/>
              </a:lightRig>
            </a:scene3d>
            <a:sp3d/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98000"/>
                      <a:lumMod val="110000"/>
                    </a:schemeClr>
                  </a:gs>
                  <a:gs pos="84000">
                    <a:schemeClr val="accent1">
                      <a:shade val="90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88900" dist="38100" dir="5040000" rotWithShape="0">
                  <a:srgbClr val="000000">
                    <a:alpha val="60000"/>
                  </a:srgbClr>
                </a:outerShdw>
              </a:effectLst>
              <a:scene3d>
                <a:camera prst="orthographicFront"/>
                <a:lightRig rig="threePt" dir="tl">
                  <a:rot lat="0" lon="0" rev="1200000"/>
                </a:lightRig>
              </a:scene3d>
              <a:sp3d/>
            </c:spPr>
            <c:extLst>
              <c:ext xmlns:c16="http://schemas.microsoft.com/office/drawing/2014/chart" uri="{C3380CC4-5D6E-409C-BE32-E72D297353CC}">
                <c16:uniqueId val="{00000001-CB0E-405E-AD1C-3B79AD9939D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98000"/>
                      <a:lumMod val="110000"/>
                    </a:schemeClr>
                  </a:gs>
                  <a:gs pos="84000">
                    <a:schemeClr val="accent2">
                      <a:shade val="90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88900" dist="38100" dir="5040000" rotWithShape="0">
                  <a:srgbClr val="000000">
                    <a:alpha val="60000"/>
                  </a:srgbClr>
                </a:outerShdw>
              </a:effectLst>
              <a:scene3d>
                <a:camera prst="orthographicFront"/>
                <a:lightRig rig="threePt" dir="tl">
                  <a:rot lat="0" lon="0" rev="1200000"/>
                </a:lightRig>
              </a:scene3d>
              <a:sp3d/>
            </c:spPr>
            <c:extLst>
              <c:ext xmlns:c16="http://schemas.microsoft.com/office/drawing/2014/chart" uri="{C3380CC4-5D6E-409C-BE32-E72D297353CC}">
                <c16:uniqueId val="{00000003-CB0E-405E-AD1C-3B79AD9939D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98000"/>
                      <a:lumMod val="110000"/>
                    </a:schemeClr>
                  </a:gs>
                  <a:gs pos="84000">
                    <a:schemeClr val="accent3">
                      <a:shade val="90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88900" dist="38100" dir="5040000" rotWithShape="0">
                  <a:srgbClr val="000000">
                    <a:alpha val="60000"/>
                  </a:srgbClr>
                </a:outerShdw>
              </a:effectLst>
              <a:scene3d>
                <a:camera prst="orthographicFront"/>
                <a:lightRig rig="threePt" dir="tl">
                  <a:rot lat="0" lon="0" rev="1200000"/>
                </a:lightRig>
              </a:scene3d>
              <a:sp3d/>
            </c:spPr>
            <c:extLst>
              <c:ext xmlns:c16="http://schemas.microsoft.com/office/drawing/2014/chart" uri="{C3380CC4-5D6E-409C-BE32-E72D297353CC}">
                <c16:uniqueId val="{00000005-CB0E-405E-AD1C-3B79AD9939D4}"/>
              </c:ext>
            </c:extLst>
          </c:dPt>
          <c:cat>
            <c:strRef>
              <c:f>Base!$A$15:$A$17</c:f>
              <c:strCache>
                <c:ptCount val="3"/>
                <c:pt idx="0">
                  <c:v>Total de receitas</c:v>
                </c:pt>
                <c:pt idx="1">
                  <c:v>Total de Despesas</c:v>
                </c:pt>
                <c:pt idx="2">
                  <c:v>Saldo Mês</c:v>
                </c:pt>
              </c:strCache>
            </c:strRef>
          </c:cat>
          <c:val>
            <c:numRef>
              <c:f>Base!$B$15:$B$17</c:f>
              <c:numCache>
                <c:formatCode>"R$"#,##0.00_);[Red]\("R$"#,##0.00\)</c:formatCode>
                <c:ptCount val="3"/>
                <c:pt idx="0">
                  <c:v>55400</c:v>
                </c:pt>
                <c:pt idx="1">
                  <c:v>37332</c:v>
                </c:pt>
                <c:pt idx="2">
                  <c:v>18068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0E-405E-AD1C-3B79AD993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chart" Target="../charts/chart4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chart" Target="../charts/chart3.xml"/><Relationship Id="rId5" Type="http://schemas.openxmlformats.org/officeDocument/2006/relationships/image" Target="../media/image5.png"/><Relationship Id="rId10" Type="http://schemas.openxmlformats.org/officeDocument/2006/relationships/chart" Target="../charts/chart2.xml"/><Relationship Id="rId4" Type="http://schemas.openxmlformats.org/officeDocument/2006/relationships/image" Target="../media/image4.svg"/><Relationship Id="rId9" Type="http://schemas.openxmlformats.org/officeDocument/2006/relationships/chart" Target="../charts/chart1.xml"/><Relationship Id="rId1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104775</xdr:rowOff>
    </xdr:from>
    <xdr:to>
      <xdr:col>14</xdr:col>
      <xdr:colOff>675</xdr:colOff>
      <xdr:row>3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168ADF12-6EDD-4572-B7A6-627B726D61A8}"/>
            </a:ext>
          </a:extLst>
        </xdr:cNvPr>
        <xdr:cNvSpPr/>
      </xdr:nvSpPr>
      <xdr:spPr>
        <a:xfrm>
          <a:off x="838200" y="104775"/>
          <a:ext cx="10602000" cy="514350"/>
        </a:xfrm>
        <a:prstGeom prst="rect">
          <a:avLst/>
        </a:prstGeom>
        <a:gradFill>
          <a:gsLst>
            <a:gs pos="0">
              <a:schemeClr val="accent6">
                <a:lumMod val="50000"/>
              </a:schemeClr>
            </a:gs>
            <a:gs pos="48000">
              <a:schemeClr val="accent3">
                <a:lumMod val="97000"/>
                <a:lumOff val="3000"/>
              </a:schemeClr>
            </a:gs>
            <a:gs pos="100000">
              <a:schemeClr val="accent5">
                <a:lumMod val="50000"/>
              </a:schemeClr>
            </a:gs>
          </a:gsLst>
          <a:lin ang="0" scaled="1"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tx2">
                  <a:lumMod val="20000"/>
                  <a:lumOff val="80000"/>
                </a:schemeClr>
              </a:solidFill>
            </a:rPr>
            <a:t>Painel Orçamento</a:t>
          </a:r>
        </a:p>
      </xdr:txBody>
    </xdr:sp>
    <xdr:clientData/>
  </xdr:twoCellAnchor>
  <xdr:twoCellAnchor>
    <xdr:from>
      <xdr:col>0</xdr:col>
      <xdr:colOff>838199</xdr:colOff>
      <xdr:row>6</xdr:row>
      <xdr:rowOff>0</xdr:rowOff>
    </xdr:from>
    <xdr:to>
      <xdr:col>14</xdr:col>
      <xdr:colOff>674</xdr:colOff>
      <xdr:row>36</xdr:row>
      <xdr:rowOff>47625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6FA17FB-F4E3-4B6A-A036-EF0A2ECAB276}"/>
            </a:ext>
          </a:extLst>
        </xdr:cNvPr>
        <xdr:cNvSpPr/>
      </xdr:nvSpPr>
      <xdr:spPr>
        <a:xfrm>
          <a:off x="838199" y="933450"/>
          <a:ext cx="10602000" cy="5476875"/>
        </a:xfrm>
        <a:prstGeom prst="rect">
          <a:avLst/>
        </a:prstGeom>
        <a:solidFill>
          <a:schemeClr val="accent5">
            <a:lumMod val="50000"/>
            <a:alpha val="8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142875</xdr:colOff>
      <xdr:row>6</xdr:row>
      <xdr:rowOff>85725</xdr:rowOff>
    </xdr:from>
    <xdr:to>
      <xdr:col>4</xdr:col>
      <xdr:colOff>152400</xdr:colOff>
      <xdr:row>9</xdr:row>
      <xdr:rowOff>154800</xdr:rowOff>
    </xdr:to>
    <xdr:sp macro="" textlink="Base!B15">
      <xdr:nvSpPr>
        <xdr:cNvPr id="4" name="Retângulo 3">
          <a:extLst>
            <a:ext uri="{FF2B5EF4-FFF2-40B4-BE49-F238E27FC236}">
              <a16:creationId xmlns:a16="http://schemas.microsoft.com/office/drawing/2014/main" id="{278F859A-2ED8-49E9-825E-CB52B3F2D0D8}"/>
            </a:ext>
          </a:extLst>
        </xdr:cNvPr>
        <xdr:cNvSpPr/>
      </xdr:nvSpPr>
      <xdr:spPr>
        <a:xfrm>
          <a:off x="981075" y="1019175"/>
          <a:ext cx="2524125" cy="612000"/>
        </a:xfrm>
        <a:prstGeom prst="rect">
          <a:avLst/>
        </a:prstGeom>
        <a:solidFill>
          <a:schemeClr val="accent3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fld id="{DB7747C6-7C32-468C-8389-29C15C8EA7C1}" type="TxLink">
            <a:rPr lang="en-US" sz="20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Calibri" panose="020F0502020204030204" pitchFamily="34" charset="0"/>
              <a:ea typeface="Verdana"/>
              <a:cs typeface="Calibri" panose="020F0502020204030204" pitchFamily="34" charset="0"/>
            </a:rPr>
            <a:pPr algn="l"/>
            <a:t>R$ 55.400,00</a:t>
          </a:fld>
          <a:endParaRPr lang="pt-BR" sz="2000" b="1">
            <a:solidFill>
              <a:schemeClr val="accent6">
                <a:lumMod val="20000"/>
                <a:lumOff val="8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4</xdr:col>
      <xdr:colOff>219075</xdr:colOff>
      <xdr:row>6</xdr:row>
      <xdr:rowOff>85725</xdr:rowOff>
    </xdr:from>
    <xdr:to>
      <xdr:col>7</xdr:col>
      <xdr:colOff>228600</xdr:colOff>
      <xdr:row>9</xdr:row>
      <xdr:rowOff>154800</xdr:rowOff>
    </xdr:to>
    <xdr:sp macro="" textlink="Base!B16">
      <xdr:nvSpPr>
        <xdr:cNvPr id="5" name="Retângulo 4">
          <a:extLst>
            <a:ext uri="{FF2B5EF4-FFF2-40B4-BE49-F238E27FC236}">
              <a16:creationId xmlns:a16="http://schemas.microsoft.com/office/drawing/2014/main" id="{011F9F47-3CC3-4222-8141-883C42EEC19A}"/>
            </a:ext>
          </a:extLst>
        </xdr:cNvPr>
        <xdr:cNvSpPr/>
      </xdr:nvSpPr>
      <xdr:spPr>
        <a:xfrm>
          <a:off x="3571875" y="1019175"/>
          <a:ext cx="2524125" cy="612000"/>
        </a:xfrm>
        <a:prstGeom prst="rect">
          <a:avLst/>
        </a:prstGeom>
        <a:solidFill>
          <a:schemeClr val="accent3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fld id="{1817C4AE-135B-4204-AC0C-770D9A512364}" type="TxLink">
            <a:rPr lang="en-US" sz="20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Calibri" panose="020F0502020204030204" pitchFamily="34" charset="0"/>
              <a:ea typeface="Verdana"/>
              <a:cs typeface="Calibri" panose="020F0502020204030204" pitchFamily="34" charset="0"/>
            </a:rPr>
            <a:pPr marL="0" indent="0" algn="l"/>
            <a:t>R$ 37.332,00</a:t>
          </a:fld>
          <a:endParaRPr lang="pt-BR" sz="2000" b="1" i="0" u="none" strike="noStrike">
            <a:solidFill>
              <a:schemeClr val="accent6">
                <a:lumMod val="20000"/>
                <a:lumOff val="80000"/>
              </a:schemeClr>
            </a:solidFill>
            <a:latin typeface="Calibri" panose="020F0502020204030204" pitchFamily="34" charset="0"/>
            <a:ea typeface="Verdana"/>
            <a:cs typeface="Calibri" panose="020F0502020204030204" pitchFamily="34" charset="0"/>
          </a:endParaRPr>
        </a:p>
      </xdr:txBody>
    </xdr:sp>
    <xdr:clientData/>
  </xdr:twoCellAnchor>
  <xdr:twoCellAnchor>
    <xdr:from>
      <xdr:col>7</xdr:col>
      <xdr:colOff>295275</xdr:colOff>
      <xdr:row>6</xdr:row>
      <xdr:rowOff>85725</xdr:rowOff>
    </xdr:from>
    <xdr:to>
      <xdr:col>10</xdr:col>
      <xdr:colOff>304800</xdr:colOff>
      <xdr:row>9</xdr:row>
      <xdr:rowOff>154800</xdr:rowOff>
    </xdr:to>
    <xdr:sp macro="" textlink="Base!B17">
      <xdr:nvSpPr>
        <xdr:cNvPr id="6" name="Retângulo 5">
          <a:extLst>
            <a:ext uri="{FF2B5EF4-FFF2-40B4-BE49-F238E27FC236}">
              <a16:creationId xmlns:a16="http://schemas.microsoft.com/office/drawing/2014/main" id="{355BAD10-A992-485F-AA05-91D1E3A00C62}"/>
            </a:ext>
          </a:extLst>
        </xdr:cNvPr>
        <xdr:cNvSpPr/>
      </xdr:nvSpPr>
      <xdr:spPr>
        <a:xfrm>
          <a:off x="6162675" y="1019175"/>
          <a:ext cx="2524125" cy="612000"/>
        </a:xfrm>
        <a:prstGeom prst="rect">
          <a:avLst/>
        </a:prstGeom>
        <a:solidFill>
          <a:schemeClr val="accent3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fld id="{318251B7-9938-4DC7-A28C-4DC40FE71F31}" type="TxLink">
            <a:rPr lang="en-US" sz="20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Calibri" panose="020F0502020204030204" pitchFamily="34" charset="0"/>
              <a:ea typeface="Verdana"/>
              <a:cs typeface="Calibri" panose="020F0502020204030204" pitchFamily="34" charset="0"/>
            </a:rPr>
            <a:pPr marL="0" indent="0" algn="l"/>
            <a:t>R$ 18.068,00</a:t>
          </a:fld>
          <a:endParaRPr lang="pt-BR" sz="2000" b="1" i="0" u="none" strike="noStrike">
            <a:solidFill>
              <a:schemeClr val="accent6">
                <a:lumMod val="20000"/>
                <a:lumOff val="80000"/>
              </a:schemeClr>
            </a:solidFill>
            <a:latin typeface="Calibri" panose="020F0502020204030204" pitchFamily="34" charset="0"/>
            <a:ea typeface="Verdana"/>
            <a:cs typeface="Calibri" panose="020F0502020204030204" pitchFamily="34" charset="0"/>
          </a:endParaRPr>
        </a:p>
      </xdr:txBody>
    </xdr:sp>
    <xdr:clientData/>
  </xdr:twoCellAnchor>
  <xdr:twoCellAnchor>
    <xdr:from>
      <xdr:col>10</xdr:col>
      <xdr:colOff>371475</xdr:colOff>
      <xdr:row>6</xdr:row>
      <xdr:rowOff>85725</xdr:rowOff>
    </xdr:from>
    <xdr:to>
      <xdr:col>13</xdr:col>
      <xdr:colOff>381000</xdr:colOff>
      <xdr:row>9</xdr:row>
      <xdr:rowOff>154800</xdr:rowOff>
    </xdr:to>
    <xdr:sp macro="" textlink="Base!B18">
      <xdr:nvSpPr>
        <xdr:cNvPr id="7" name="Retângulo 6">
          <a:extLst>
            <a:ext uri="{FF2B5EF4-FFF2-40B4-BE49-F238E27FC236}">
              <a16:creationId xmlns:a16="http://schemas.microsoft.com/office/drawing/2014/main" id="{309824B1-6282-41C1-A635-982D7FA69713}"/>
            </a:ext>
          </a:extLst>
        </xdr:cNvPr>
        <xdr:cNvSpPr/>
      </xdr:nvSpPr>
      <xdr:spPr>
        <a:xfrm>
          <a:off x="8753475" y="1019175"/>
          <a:ext cx="2524125" cy="612000"/>
        </a:xfrm>
        <a:prstGeom prst="rect">
          <a:avLst/>
        </a:prstGeom>
        <a:solidFill>
          <a:schemeClr val="accent3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fld id="{F09BB3CA-7165-4D9D-A850-E53101E711F7}" type="TxLink">
            <a:rPr lang="en-US" sz="20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Calibri" panose="020F0502020204030204" pitchFamily="34" charset="0"/>
              <a:ea typeface="Verdana"/>
              <a:cs typeface="Calibri" panose="020F0502020204030204" pitchFamily="34" charset="0"/>
            </a:rPr>
            <a:pPr marL="0" indent="0" algn="l"/>
            <a:t>R$ 18.068,00</a:t>
          </a:fld>
          <a:endParaRPr lang="pt-BR" sz="2000" b="1" i="0" u="none" strike="noStrike">
            <a:solidFill>
              <a:schemeClr val="accent6">
                <a:lumMod val="20000"/>
                <a:lumOff val="80000"/>
              </a:schemeClr>
            </a:solidFill>
            <a:latin typeface="Calibri" panose="020F0502020204030204" pitchFamily="34" charset="0"/>
            <a:ea typeface="Verdana"/>
            <a:cs typeface="Calibri" panose="020F0502020204030204" pitchFamily="34" charset="0"/>
          </a:endParaRPr>
        </a:p>
      </xdr:txBody>
    </xdr:sp>
    <xdr:clientData/>
  </xdr:twoCellAnchor>
  <xdr:twoCellAnchor>
    <xdr:from>
      <xdr:col>1</xdr:col>
      <xdr:colOff>161925</xdr:colOff>
      <xdr:row>6</xdr:row>
      <xdr:rowOff>66675</xdr:rowOff>
    </xdr:from>
    <xdr:to>
      <xdr:col>3</xdr:col>
      <xdr:colOff>257175</xdr:colOff>
      <xdr:row>7</xdr:row>
      <xdr:rowOff>133350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379BF595-6885-4639-8FAC-A6BCB1AFEB03}"/>
            </a:ext>
          </a:extLst>
        </xdr:cNvPr>
        <xdr:cNvSpPr txBox="1"/>
      </xdr:nvSpPr>
      <xdr:spPr>
        <a:xfrm>
          <a:off x="1000125" y="1000125"/>
          <a:ext cx="17716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 u="sng">
              <a:solidFill>
                <a:schemeClr val="accent4">
                  <a:lumMod val="40000"/>
                  <a:lumOff val="6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Total Receitas</a:t>
          </a:r>
        </a:p>
      </xdr:txBody>
    </xdr:sp>
    <xdr:clientData/>
  </xdr:twoCellAnchor>
  <xdr:twoCellAnchor>
    <xdr:from>
      <xdr:col>4</xdr:col>
      <xdr:colOff>190500</xdr:colOff>
      <xdr:row>6</xdr:row>
      <xdr:rowOff>76200</xdr:rowOff>
    </xdr:from>
    <xdr:to>
      <xdr:col>6</xdr:col>
      <xdr:colOff>285750</xdr:colOff>
      <xdr:row>7</xdr:row>
      <xdr:rowOff>142875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92C93DE3-C632-4AFE-BAE7-10428FFC21B7}"/>
            </a:ext>
          </a:extLst>
        </xdr:cNvPr>
        <xdr:cNvSpPr txBox="1"/>
      </xdr:nvSpPr>
      <xdr:spPr>
        <a:xfrm>
          <a:off x="3543300" y="1009650"/>
          <a:ext cx="17716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 u="sng">
              <a:solidFill>
                <a:schemeClr val="accent4">
                  <a:lumMod val="40000"/>
                  <a:lumOff val="6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Total</a:t>
          </a:r>
          <a:r>
            <a:rPr lang="pt-BR" sz="1100" b="1" u="sng" baseline="0">
              <a:solidFill>
                <a:schemeClr val="accent4">
                  <a:lumMod val="40000"/>
                  <a:lumOff val="6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 Despesas</a:t>
          </a:r>
          <a:endParaRPr lang="pt-BR" sz="1100" b="1" u="sng">
            <a:solidFill>
              <a:schemeClr val="accent4">
                <a:lumMod val="40000"/>
                <a:lumOff val="6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7</xdr:col>
      <xdr:colOff>276225</xdr:colOff>
      <xdr:row>6</xdr:row>
      <xdr:rowOff>57150</xdr:rowOff>
    </xdr:from>
    <xdr:to>
      <xdr:col>9</xdr:col>
      <xdr:colOff>371475</xdr:colOff>
      <xdr:row>7</xdr:row>
      <xdr:rowOff>123825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D101BC6A-E5C6-4F2C-BA20-B2D199C6AFF6}"/>
            </a:ext>
          </a:extLst>
        </xdr:cNvPr>
        <xdr:cNvSpPr txBox="1"/>
      </xdr:nvSpPr>
      <xdr:spPr>
        <a:xfrm>
          <a:off x="6143625" y="990600"/>
          <a:ext cx="17716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 u="sng">
              <a:solidFill>
                <a:schemeClr val="accent4">
                  <a:lumMod val="40000"/>
                  <a:lumOff val="6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Saldo</a:t>
          </a:r>
          <a:r>
            <a:rPr lang="pt-BR" sz="1100" b="1" u="sng" baseline="0">
              <a:solidFill>
                <a:schemeClr val="accent4">
                  <a:lumMod val="40000"/>
                  <a:lumOff val="6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 Mês</a:t>
          </a:r>
          <a:endParaRPr lang="pt-BR" sz="1100" b="1" u="sng">
            <a:solidFill>
              <a:schemeClr val="accent4">
                <a:lumMod val="40000"/>
                <a:lumOff val="6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10</xdr:col>
      <xdr:colOff>361950</xdr:colOff>
      <xdr:row>6</xdr:row>
      <xdr:rowOff>76200</xdr:rowOff>
    </xdr:from>
    <xdr:to>
      <xdr:col>12</xdr:col>
      <xdr:colOff>457200</xdr:colOff>
      <xdr:row>7</xdr:row>
      <xdr:rowOff>142875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11BD7280-9C22-459C-A056-756A247BD259}"/>
            </a:ext>
          </a:extLst>
        </xdr:cNvPr>
        <xdr:cNvSpPr txBox="1"/>
      </xdr:nvSpPr>
      <xdr:spPr>
        <a:xfrm>
          <a:off x="8743950" y="1190625"/>
          <a:ext cx="17716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 u="sng">
              <a:solidFill>
                <a:schemeClr val="accent4">
                  <a:lumMod val="40000"/>
                  <a:lumOff val="6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Saldo</a:t>
          </a:r>
          <a:r>
            <a:rPr lang="pt-BR" sz="1100" b="1" u="sng" baseline="0">
              <a:solidFill>
                <a:schemeClr val="accent4">
                  <a:lumMod val="40000"/>
                  <a:lumOff val="6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 Acumulado</a:t>
          </a:r>
          <a:endParaRPr lang="pt-BR" sz="1100" b="1" u="sng">
            <a:solidFill>
              <a:schemeClr val="accent4">
                <a:lumMod val="40000"/>
                <a:lumOff val="6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 editAs="oneCell">
    <xdr:from>
      <xdr:col>3</xdr:col>
      <xdr:colOff>342900</xdr:colOff>
      <xdr:row>6</xdr:row>
      <xdr:rowOff>123825</xdr:rowOff>
    </xdr:from>
    <xdr:to>
      <xdr:col>4</xdr:col>
      <xdr:colOff>44700</xdr:colOff>
      <xdr:row>9</xdr:row>
      <xdr:rowOff>120900</xdr:rowOff>
    </xdr:to>
    <xdr:pic>
      <xdr:nvPicPr>
        <xdr:cNvPr id="13" name="Gráfico 12" descr="Dinheiro">
          <a:extLst>
            <a:ext uri="{FF2B5EF4-FFF2-40B4-BE49-F238E27FC236}">
              <a16:creationId xmlns:a16="http://schemas.microsoft.com/office/drawing/2014/main" id="{5E55B3FB-401B-4B47-8BB8-AA5E8BC13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57500" y="1057275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9</xdr:col>
      <xdr:colOff>504824</xdr:colOff>
      <xdr:row>6</xdr:row>
      <xdr:rowOff>123824</xdr:rowOff>
    </xdr:from>
    <xdr:to>
      <xdr:col>10</xdr:col>
      <xdr:colOff>206624</xdr:colOff>
      <xdr:row>9</xdr:row>
      <xdr:rowOff>120899</xdr:rowOff>
    </xdr:to>
    <xdr:pic>
      <xdr:nvPicPr>
        <xdr:cNvPr id="15" name="Gráfico 14" descr="Moedas">
          <a:extLst>
            <a:ext uri="{FF2B5EF4-FFF2-40B4-BE49-F238E27FC236}">
              <a16:creationId xmlns:a16="http://schemas.microsoft.com/office/drawing/2014/main" id="{B6D1C51A-FF5D-4F87-B35B-6B88F5401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048624" y="1057274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6</xdr:col>
      <xdr:colOff>414300</xdr:colOff>
      <xdr:row>6</xdr:row>
      <xdr:rowOff>123824</xdr:rowOff>
    </xdr:from>
    <xdr:to>
      <xdr:col>7</xdr:col>
      <xdr:colOff>116100</xdr:colOff>
      <xdr:row>9</xdr:row>
      <xdr:rowOff>120899</xdr:rowOff>
    </xdr:to>
    <xdr:pic>
      <xdr:nvPicPr>
        <xdr:cNvPr id="17" name="Gráfico 16" descr="Sacola de compras">
          <a:extLst>
            <a:ext uri="{FF2B5EF4-FFF2-40B4-BE49-F238E27FC236}">
              <a16:creationId xmlns:a16="http://schemas.microsoft.com/office/drawing/2014/main" id="{8418D514-9D20-4E96-923D-921C03CD7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43500" y="1057274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573825</xdr:colOff>
      <xdr:row>6</xdr:row>
      <xdr:rowOff>104774</xdr:rowOff>
    </xdr:from>
    <xdr:to>
      <xdr:col>13</xdr:col>
      <xdr:colOff>275625</xdr:colOff>
      <xdr:row>9</xdr:row>
      <xdr:rowOff>101849</xdr:rowOff>
    </xdr:to>
    <xdr:pic>
      <xdr:nvPicPr>
        <xdr:cNvPr id="19" name="Gráfico 18" descr="Cofrinho">
          <a:extLst>
            <a:ext uri="{FF2B5EF4-FFF2-40B4-BE49-F238E27FC236}">
              <a16:creationId xmlns:a16="http://schemas.microsoft.com/office/drawing/2014/main" id="{E36D576A-3686-48BF-AE2C-56FF6FA1B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0632225" y="1038224"/>
          <a:ext cx="540000" cy="540000"/>
        </a:xfrm>
        <a:prstGeom prst="rect">
          <a:avLst/>
        </a:prstGeom>
      </xdr:spPr>
    </xdr:pic>
    <xdr:clientData/>
  </xdr:twoCellAnchor>
  <xdr:twoCellAnchor>
    <xdr:from>
      <xdr:col>1</xdr:col>
      <xdr:colOff>161924</xdr:colOff>
      <xdr:row>23</xdr:row>
      <xdr:rowOff>76199</xdr:rowOff>
    </xdr:from>
    <xdr:to>
      <xdr:col>10</xdr:col>
      <xdr:colOff>180975</xdr:colOff>
      <xdr:row>35</xdr:row>
      <xdr:rowOff>114300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4B7BE2DF-0A28-471D-BC8B-D10721E57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371475</xdr:colOff>
      <xdr:row>0</xdr:row>
      <xdr:rowOff>161927</xdr:rowOff>
    </xdr:from>
    <xdr:to>
      <xdr:col>9</xdr:col>
      <xdr:colOff>171450</xdr:colOff>
      <xdr:row>2</xdr:row>
      <xdr:rowOff>133351</xdr:rowOff>
    </xdr:to>
    <xdr:sp macro="" textlink="">
      <xdr:nvSpPr>
        <xdr:cNvPr id="12" name="Colchete Duplo 11">
          <a:extLst>
            <a:ext uri="{FF2B5EF4-FFF2-40B4-BE49-F238E27FC236}">
              <a16:creationId xmlns:a16="http://schemas.microsoft.com/office/drawing/2014/main" id="{BD8B7B7F-A140-48F8-BDEE-EF1284014652}"/>
            </a:ext>
          </a:extLst>
        </xdr:cNvPr>
        <xdr:cNvSpPr/>
      </xdr:nvSpPr>
      <xdr:spPr>
        <a:xfrm>
          <a:off x="4562475" y="161927"/>
          <a:ext cx="3152775" cy="333374"/>
        </a:xfrm>
        <a:prstGeom prst="bracketPair">
          <a:avLst>
            <a:gd name="adj" fmla="val 4386"/>
          </a:avLst>
        </a:prstGeom>
        <a:ln>
          <a:solidFill>
            <a:schemeClr val="accent3">
              <a:lumMod val="60000"/>
              <a:lumOff val="40000"/>
            </a:schemeClr>
          </a:solidFill>
        </a:ln>
        <a:effectLst>
          <a:glow rad="63500">
            <a:schemeClr val="accent4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152400</xdr:colOff>
      <xdr:row>10</xdr:row>
      <xdr:rowOff>76201</xdr:rowOff>
    </xdr:from>
    <xdr:to>
      <xdr:col>10</xdr:col>
      <xdr:colOff>152400</xdr:colOff>
      <xdr:row>22</xdr:row>
      <xdr:rowOff>171451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FFA1BC3A-DC58-4600-ACBF-BB889F7AC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619125</xdr:colOff>
      <xdr:row>10</xdr:row>
      <xdr:rowOff>142875</xdr:rowOff>
    </xdr:from>
    <xdr:to>
      <xdr:col>7</xdr:col>
      <xdr:colOff>561976</xdr:colOff>
      <xdr:row>11</xdr:row>
      <xdr:rowOff>177900</xdr:rowOff>
    </xdr:to>
    <xdr:sp macro="" textlink="">
      <xdr:nvSpPr>
        <xdr:cNvPr id="23" name="CaixaDeTexto 1">
          <a:extLst>
            <a:ext uri="{FF2B5EF4-FFF2-40B4-BE49-F238E27FC236}">
              <a16:creationId xmlns:a16="http://schemas.microsoft.com/office/drawing/2014/main" id="{D81CD196-DC05-4F58-B835-30687667A029}"/>
            </a:ext>
          </a:extLst>
        </xdr:cNvPr>
        <xdr:cNvSpPr txBox="1"/>
      </xdr:nvSpPr>
      <xdr:spPr>
        <a:xfrm>
          <a:off x="3133725" y="1800225"/>
          <a:ext cx="3295651" cy="216000"/>
        </a:xfrm>
        <a:prstGeom prst="roundRect">
          <a:avLst>
            <a:gd name="adj" fmla="val 44792"/>
          </a:avLst>
        </a:prstGeom>
        <a:solidFill>
          <a:schemeClr val="bg1">
            <a:alpha val="24000"/>
          </a:schemeClr>
        </a:solidFill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0" i="0" u="none" strike="noStrike">
              <a:solidFill>
                <a:srgbClr val="FFFFFF"/>
              </a:solidFill>
              <a:latin typeface="Verdana"/>
              <a:ea typeface="Verdana"/>
            </a:rPr>
            <a:t>Total</a:t>
          </a:r>
          <a:r>
            <a:rPr lang="en-US" sz="1200" b="0" i="0" u="none" strike="noStrike" baseline="0">
              <a:solidFill>
                <a:srgbClr val="FFFFFF"/>
              </a:solidFill>
              <a:latin typeface="Verdana"/>
              <a:ea typeface="Verdana"/>
            </a:rPr>
            <a:t> Receita/Despesa</a:t>
          </a:r>
          <a:endParaRPr lang="pt-BR" sz="1200" b="0"/>
        </a:p>
      </xdr:txBody>
    </xdr:sp>
    <xdr:clientData/>
  </xdr:twoCellAnchor>
  <xdr:twoCellAnchor>
    <xdr:from>
      <xdr:col>10</xdr:col>
      <xdr:colOff>285750</xdr:colOff>
      <xdr:row>10</xdr:row>
      <xdr:rowOff>66675</xdr:rowOff>
    </xdr:from>
    <xdr:to>
      <xdr:col>13</xdr:col>
      <xdr:colOff>314325</xdr:colOff>
      <xdr:row>35</xdr:row>
      <xdr:rowOff>104775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4522E627-00C6-4FC2-A6CD-48C8BB46DEFC}"/>
            </a:ext>
          </a:extLst>
        </xdr:cNvPr>
        <xdr:cNvSpPr/>
      </xdr:nvSpPr>
      <xdr:spPr>
        <a:xfrm>
          <a:off x="8667750" y="1724025"/>
          <a:ext cx="2543175" cy="4562475"/>
        </a:xfrm>
        <a:prstGeom prst="rect">
          <a:avLst/>
        </a:prstGeom>
        <a:gradFill>
          <a:gsLst>
            <a:gs pos="0">
              <a:srgbClr val="421660"/>
            </a:gs>
            <a:gs pos="100000">
              <a:schemeClr val="accent2">
                <a:lumMod val="50000"/>
              </a:schemeClr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228599</xdr:colOff>
      <xdr:row>10</xdr:row>
      <xdr:rowOff>66675</xdr:rowOff>
    </xdr:from>
    <xdr:to>
      <xdr:col>13</xdr:col>
      <xdr:colOff>314324</xdr:colOff>
      <xdr:row>22</xdr:row>
      <xdr:rowOff>95249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654EBE20-DD58-4FFE-962E-35566FC82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219075</xdr:colOff>
      <xdr:row>24</xdr:row>
      <xdr:rowOff>161925</xdr:rowOff>
    </xdr:from>
    <xdr:to>
      <xdr:col>13</xdr:col>
      <xdr:colOff>314325</xdr:colOff>
      <xdr:row>37</xdr:row>
      <xdr:rowOff>9524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3D016D08-7832-41EE-B5A2-C282B02C2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11</xdr:col>
      <xdr:colOff>371476</xdr:colOff>
      <xdr:row>15</xdr:row>
      <xdr:rowOff>74465</xdr:rowOff>
    </xdr:from>
    <xdr:ext cx="723900" cy="294953"/>
    <xdr:sp macro="" textlink="Base!E15">
      <xdr:nvSpPr>
        <xdr:cNvPr id="16" name="CaixaDeTexto 15">
          <a:extLst>
            <a:ext uri="{FF2B5EF4-FFF2-40B4-BE49-F238E27FC236}">
              <a16:creationId xmlns:a16="http://schemas.microsoft.com/office/drawing/2014/main" id="{32F83F3C-E4F6-4509-A8F6-90E773510D47}"/>
            </a:ext>
          </a:extLst>
        </xdr:cNvPr>
        <xdr:cNvSpPr txBox="1"/>
      </xdr:nvSpPr>
      <xdr:spPr>
        <a:xfrm>
          <a:off x="9591676" y="2636690"/>
          <a:ext cx="723900" cy="2949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9467C0AA-7238-40C1-9D45-E06DB37D4F8A}" type="TxLink">
            <a:rPr lang="en-US" sz="1300" b="1" i="0" u="none" strike="noStrike">
              <a:solidFill>
                <a:schemeClr val="bg1"/>
              </a:solidFill>
              <a:latin typeface="Verdana"/>
              <a:ea typeface="Verdana"/>
            </a:rPr>
            <a:pPr algn="ctr"/>
            <a:t>50%</a:t>
          </a:fld>
          <a:endParaRPr lang="pt-BR" sz="1300" b="1">
            <a:solidFill>
              <a:schemeClr val="bg1"/>
            </a:solidFill>
          </a:endParaRPr>
        </a:p>
      </xdr:txBody>
    </xdr:sp>
    <xdr:clientData/>
  </xdr:oneCellAnchor>
  <xdr:oneCellAnchor>
    <xdr:from>
      <xdr:col>11</xdr:col>
      <xdr:colOff>342900</xdr:colOff>
      <xdr:row>29</xdr:row>
      <xdr:rowOff>179240</xdr:rowOff>
    </xdr:from>
    <xdr:ext cx="723900" cy="294953"/>
    <xdr:sp macro="" textlink="Base!E17">
      <xdr:nvSpPr>
        <xdr:cNvPr id="26" name="CaixaDeTexto 25">
          <a:extLst>
            <a:ext uri="{FF2B5EF4-FFF2-40B4-BE49-F238E27FC236}">
              <a16:creationId xmlns:a16="http://schemas.microsoft.com/office/drawing/2014/main" id="{97FEB7A7-FDA4-4639-B987-84D2817F42BD}"/>
            </a:ext>
          </a:extLst>
        </xdr:cNvPr>
        <xdr:cNvSpPr txBox="1"/>
      </xdr:nvSpPr>
      <xdr:spPr>
        <a:xfrm>
          <a:off x="9563100" y="5275115"/>
          <a:ext cx="723900" cy="2949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marL="0" indent="0" algn="ctr"/>
          <a:fld id="{A01C3CC7-7A91-4900-A46D-B111CC931976}" type="TxLink">
            <a:rPr lang="en-US" sz="1300" b="1" i="0" u="none" strike="noStrike">
              <a:solidFill>
                <a:schemeClr val="bg1"/>
              </a:solidFill>
              <a:latin typeface="Verdana"/>
              <a:ea typeface="Verdana"/>
              <a:cs typeface="+mn-cs"/>
            </a:rPr>
            <a:pPr marL="0" indent="0" algn="ctr"/>
            <a:t>16%</a:t>
          </a:fld>
          <a:endParaRPr lang="pt-BR" sz="1300" b="1" i="0" u="none" strike="noStrike">
            <a:solidFill>
              <a:schemeClr val="bg1"/>
            </a:solidFill>
            <a:latin typeface="Verdana"/>
            <a:ea typeface="Verdana"/>
            <a:cs typeface="+mn-cs"/>
          </a:endParaRPr>
        </a:p>
      </xdr:txBody>
    </xdr:sp>
    <xdr:clientData/>
  </xdr:oneCellAnchor>
  <xdr:oneCellAnchor>
    <xdr:from>
      <xdr:col>11</xdr:col>
      <xdr:colOff>314325</xdr:colOff>
      <xdr:row>16</xdr:row>
      <xdr:rowOff>104775</xdr:rowOff>
    </xdr:from>
    <xdr:ext cx="792653" cy="201465"/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4B8B8B43-03E3-493A-9221-E2B63DDA2ACA}"/>
            </a:ext>
          </a:extLst>
        </xdr:cNvPr>
        <xdr:cNvSpPr txBox="1"/>
      </xdr:nvSpPr>
      <xdr:spPr>
        <a:xfrm>
          <a:off x="9534525" y="2847975"/>
          <a:ext cx="792653" cy="2014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700">
              <a:solidFill>
                <a:schemeClr val="bg1"/>
              </a:solidFill>
            </a:rPr>
            <a:t>Total receitas</a:t>
          </a:r>
        </a:p>
      </xdr:txBody>
    </xdr:sp>
    <xdr:clientData/>
  </xdr:oneCellAnchor>
  <xdr:oneCellAnchor>
    <xdr:from>
      <xdr:col>11</xdr:col>
      <xdr:colOff>390525</xdr:colOff>
      <xdr:row>31</xdr:row>
      <xdr:rowOff>47625</xdr:rowOff>
    </xdr:from>
    <xdr:ext cx="642420" cy="201465"/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D1B50023-8E44-4FF8-809F-7FF7B1A27511}"/>
            </a:ext>
          </a:extLst>
        </xdr:cNvPr>
        <xdr:cNvSpPr txBox="1"/>
      </xdr:nvSpPr>
      <xdr:spPr>
        <a:xfrm>
          <a:off x="9610725" y="5505450"/>
          <a:ext cx="642420" cy="2014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700">
              <a:solidFill>
                <a:schemeClr val="bg1"/>
              </a:solidFill>
            </a:rPr>
            <a:t>Saldo</a:t>
          </a:r>
          <a:r>
            <a:rPr lang="pt-BR" sz="700" baseline="0">
              <a:solidFill>
                <a:schemeClr val="bg1"/>
              </a:solidFill>
            </a:rPr>
            <a:t> Mês</a:t>
          </a:r>
          <a:endParaRPr lang="pt-BR" sz="700">
            <a:solidFill>
              <a:schemeClr val="bg1"/>
            </a:solidFill>
          </a:endParaRPr>
        </a:p>
      </xdr:txBody>
    </xdr:sp>
    <xdr:clientData/>
  </xdr:oneCellAnchor>
  <xdr:twoCellAnchor>
    <xdr:from>
      <xdr:col>3</xdr:col>
      <xdr:colOff>666750</xdr:colOff>
      <xdr:row>23</xdr:row>
      <xdr:rowOff>171450</xdr:rowOff>
    </xdr:from>
    <xdr:to>
      <xdr:col>7</xdr:col>
      <xdr:colOff>609601</xdr:colOff>
      <xdr:row>25</xdr:row>
      <xdr:rowOff>25500</xdr:rowOff>
    </xdr:to>
    <xdr:sp macro="" textlink="">
      <xdr:nvSpPr>
        <xdr:cNvPr id="30" name="CaixaDeTexto 1">
          <a:extLst>
            <a:ext uri="{FF2B5EF4-FFF2-40B4-BE49-F238E27FC236}">
              <a16:creationId xmlns:a16="http://schemas.microsoft.com/office/drawing/2014/main" id="{371D2185-D135-44EF-AD70-A7FF2DC3DA21}"/>
            </a:ext>
          </a:extLst>
        </xdr:cNvPr>
        <xdr:cNvSpPr txBox="1"/>
      </xdr:nvSpPr>
      <xdr:spPr>
        <a:xfrm>
          <a:off x="3181350" y="4181475"/>
          <a:ext cx="3295651" cy="216000"/>
        </a:xfrm>
        <a:prstGeom prst="roundRect">
          <a:avLst>
            <a:gd name="adj" fmla="val 44792"/>
          </a:avLst>
        </a:prstGeom>
        <a:solidFill>
          <a:schemeClr val="bg1">
            <a:alpha val="24000"/>
          </a:schemeClr>
        </a:solidFill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0" i="0" u="none" strike="noStrike" baseline="0">
              <a:solidFill>
                <a:srgbClr val="FFFFFF"/>
              </a:solidFill>
              <a:latin typeface="Verdana"/>
              <a:ea typeface="Verdana"/>
            </a:rPr>
            <a:t> Saldo Mês/Saldo Acumulado</a:t>
          </a:r>
          <a:endParaRPr lang="pt-BR" sz="1200" b="0"/>
        </a:p>
      </xdr:txBody>
    </xdr:sp>
    <xdr:clientData/>
  </xdr:twoCellAnchor>
  <xdr:twoCellAnchor>
    <xdr:from>
      <xdr:col>10</xdr:col>
      <xdr:colOff>247650</xdr:colOff>
      <xdr:row>17</xdr:row>
      <xdr:rowOff>133350</xdr:rowOff>
    </xdr:from>
    <xdr:to>
      <xdr:col>13</xdr:col>
      <xdr:colOff>323849</xdr:colOff>
      <xdr:row>29</xdr:row>
      <xdr:rowOff>161924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918F677E-4AC1-44A3-B6E3-FA22F8C58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oneCellAnchor>
    <xdr:from>
      <xdr:col>11</xdr:col>
      <xdr:colOff>361950</xdr:colOff>
      <xdr:row>24</xdr:row>
      <xdr:rowOff>28575</xdr:rowOff>
    </xdr:from>
    <xdr:ext cx="717440" cy="185820"/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id="{B984BB48-7C71-47BE-A81E-DA951C024731}"/>
            </a:ext>
          </a:extLst>
        </xdr:cNvPr>
        <xdr:cNvSpPr txBox="1"/>
      </xdr:nvSpPr>
      <xdr:spPr>
        <a:xfrm>
          <a:off x="9582150" y="4219575"/>
          <a:ext cx="717440" cy="1858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600">
              <a:solidFill>
                <a:schemeClr val="bg1"/>
              </a:solidFill>
            </a:rPr>
            <a:t>Total</a:t>
          </a:r>
          <a:r>
            <a:rPr lang="pt-BR" sz="600" baseline="0">
              <a:solidFill>
                <a:schemeClr val="bg1"/>
              </a:solidFill>
            </a:rPr>
            <a:t> despesa</a:t>
          </a:r>
          <a:endParaRPr lang="pt-BR" sz="600">
            <a:solidFill>
              <a:schemeClr val="bg1"/>
            </a:solidFill>
          </a:endParaRPr>
        </a:p>
      </xdr:txBody>
    </xdr:sp>
    <xdr:clientData/>
  </xdr:oneCellAnchor>
  <xdr:oneCellAnchor>
    <xdr:from>
      <xdr:col>11</xdr:col>
      <xdr:colOff>361950</xdr:colOff>
      <xdr:row>22</xdr:row>
      <xdr:rowOff>160190</xdr:rowOff>
    </xdr:from>
    <xdr:ext cx="723900" cy="294953"/>
    <xdr:sp macro="" textlink="Base!E16">
      <xdr:nvSpPr>
        <xdr:cNvPr id="33" name="CaixaDeTexto 32">
          <a:extLst>
            <a:ext uri="{FF2B5EF4-FFF2-40B4-BE49-F238E27FC236}">
              <a16:creationId xmlns:a16="http://schemas.microsoft.com/office/drawing/2014/main" id="{F1CFC0C6-B15C-407A-B45C-ECDF74CC064B}"/>
            </a:ext>
          </a:extLst>
        </xdr:cNvPr>
        <xdr:cNvSpPr txBox="1"/>
      </xdr:nvSpPr>
      <xdr:spPr>
        <a:xfrm>
          <a:off x="9582150" y="3989240"/>
          <a:ext cx="723900" cy="2949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marL="0" indent="0" algn="ctr"/>
          <a:fld id="{1415ECC7-4302-44AC-AD9F-EAB50C9A19BE}" type="TxLink">
            <a:rPr lang="en-US" sz="1300" b="1" i="0" u="none" strike="noStrike">
              <a:solidFill>
                <a:schemeClr val="bg1"/>
              </a:solidFill>
              <a:latin typeface="Verdana"/>
              <a:ea typeface="Verdana"/>
              <a:cs typeface="+mn-cs"/>
            </a:rPr>
            <a:pPr marL="0" indent="0" algn="ctr"/>
            <a:t>34%</a:t>
          </a:fld>
          <a:endParaRPr lang="pt-BR" sz="1300" b="1" i="0" u="none" strike="noStrike">
            <a:solidFill>
              <a:schemeClr val="bg1"/>
            </a:solidFill>
            <a:latin typeface="Verdana"/>
            <a:ea typeface="Verdana"/>
            <a:cs typeface="+mn-cs"/>
          </a:endParaRPr>
        </a:p>
      </xdr:txBody>
    </xdr:sp>
    <xdr:clientData/>
  </xdr:oneCellAnchor>
  <xdr:twoCellAnchor editAs="oneCell">
    <xdr:from>
      <xdr:col>1</xdr:col>
      <xdr:colOff>19050</xdr:colOff>
      <xdr:row>0</xdr:row>
      <xdr:rowOff>85725</xdr:rowOff>
    </xdr:from>
    <xdr:to>
      <xdr:col>1</xdr:col>
      <xdr:colOff>523875</xdr:colOff>
      <xdr:row>3</xdr:row>
      <xdr:rowOff>47625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CEC3553F-23D5-EFF4-91AE-4940D1365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85725"/>
          <a:ext cx="504825" cy="504825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0.15542</cdr:x>
      <cdr:y>0.03346</cdr:y>
    </cdr:from>
    <cdr:to>
      <cdr:x>0.839</cdr:x>
      <cdr:y>0.13163</cdr:y>
    </cdr:to>
    <cdr:sp macro="" textlink="Dashboard!$E$5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7676C6B8-4936-4D02-B691-EE1C85898498}"/>
            </a:ext>
          </a:extLst>
        </cdr:cNvPr>
        <cdr:cNvSpPr txBox="1"/>
      </cdr:nvSpPr>
      <cdr:spPr>
        <a:xfrm xmlns:a="http://schemas.openxmlformats.org/drawingml/2006/main">
          <a:off x="464852" y="73621"/>
          <a:ext cx="2044485" cy="216001"/>
        </a:xfrm>
        <a:prstGeom xmlns:a="http://schemas.openxmlformats.org/drawingml/2006/main" prst="roundRect">
          <a:avLst>
            <a:gd name="adj" fmla="val 44792"/>
          </a:avLst>
        </a:prstGeom>
        <a:solidFill xmlns:a="http://schemas.openxmlformats.org/drawingml/2006/main">
          <a:schemeClr val="bg1">
            <a:alpha val="24000"/>
          </a:schemeClr>
        </a:solidFill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9F8C46A1-825B-432A-8246-05A48F6F3811}" type="TxLink">
            <a:rPr lang="en-US" sz="1100" b="1" i="0" u="none" strike="noStrike">
              <a:solidFill>
                <a:srgbClr val="FFFFFF"/>
              </a:solidFill>
              <a:latin typeface="Verdana"/>
              <a:ea typeface="Verdana"/>
            </a:rPr>
            <a:pPr algn="ctr"/>
            <a:t>Total</a:t>
          </a:fld>
          <a:endParaRPr lang="pt-BR" sz="1200" b="0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N14" totalsRowShown="0" headerRowDxfId="18">
  <autoFilter ref="A1:N14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000000-0010-0000-0000-000001000000}" name="Despesa"/>
    <tableColumn id="2" xr3:uid="{00000000-0010-0000-0000-000002000000}" name="Jan"/>
    <tableColumn id="3" xr3:uid="{00000000-0010-0000-0000-000003000000}" name="Fev"/>
    <tableColumn id="4" xr3:uid="{00000000-0010-0000-0000-000004000000}" name="Mar"/>
    <tableColumn id="5" xr3:uid="{00000000-0010-0000-0000-000005000000}" name="Abr"/>
    <tableColumn id="6" xr3:uid="{00000000-0010-0000-0000-000006000000}" name="Mai"/>
    <tableColumn id="7" xr3:uid="{00000000-0010-0000-0000-000007000000}" name="Jun"/>
    <tableColumn id="8" xr3:uid="{00000000-0010-0000-0000-000008000000}" name="Jul"/>
    <tableColumn id="9" xr3:uid="{00000000-0010-0000-0000-000009000000}" name="Ago"/>
    <tableColumn id="10" xr3:uid="{00000000-0010-0000-0000-00000A000000}" name="Set"/>
    <tableColumn id="11" xr3:uid="{00000000-0010-0000-0000-00000B000000}" name="Out"/>
    <tableColumn id="12" xr3:uid="{00000000-0010-0000-0000-00000C000000}" name="Nov"/>
    <tableColumn id="13" xr3:uid="{00000000-0010-0000-0000-00000D000000}" name="Dez"/>
    <tableColumn id="14" xr3:uid="{00000000-0010-0000-0000-00000E000000}" name="Total">
      <calculatedColumnFormula>SUM(Tabela1[[#This Row],[Jan]:[Dez]])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A16:N22" totalsRowShown="0" headerRowDxfId="17" headerRowBorderDxfId="16" tableBorderDxfId="15">
  <autoFilter ref="A16:N22" xr:uid="{00000000-0009-0000-0100-000002000000}"/>
  <tableColumns count="14">
    <tableColumn id="1" xr3:uid="{00000000-0010-0000-0100-000001000000}" name="Receitas" dataDxfId="14"/>
    <tableColumn id="2" xr3:uid="{00000000-0010-0000-0100-000002000000}" name="Jan" dataDxfId="13"/>
    <tableColumn id="3" xr3:uid="{00000000-0010-0000-0100-000003000000}" name="Fev" dataDxfId="12"/>
    <tableColumn id="4" xr3:uid="{00000000-0010-0000-0100-000004000000}" name="Mar" dataDxfId="11"/>
    <tableColumn id="5" xr3:uid="{00000000-0010-0000-0100-000005000000}" name="Abr" dataDxfId="10"/>
    <tableColumn id="6" xr3:uid="{00000000-0010-0000-0100-000006000000}" name="Mai" dataDxfId="9"/>
    <tableColumn id="7" xr3:uid="{00000000-0010-0000-0100-000007000000}" name="Jun" dataDxfId="8"/>
    <tableColumn id="8" xr3:uid="{00000000-0010-0000-0100-000008000000}" name="Jul" dataDxfId="7"/>
    <tableColumn id="9" xr3:uid="{00000000-0010-0000-0100-000009000000}" name="Ago" dataDxfId="6"/>
    <tableColumn id="10" xr3:uid="{00000000-0010-0000-0100-00000A000000}" name="Set" dataDxfId="5"/>
    <tableColumn id="11" xr3:uid="{00000000-0010-0000-0100-00000B000000}" name="Out" dataDxfId="4"/>
    <tableColumn id="12" xr3:uid="{00000000-0010-0000-0100-00000C000000}" name="Nov" dataDxfId="3"/>
    <tableColumn id="13" xr3:uid="{00000000-0010-0000-0100-00000D000000}" name="Dez" dataDxfId="2"/>
    <tableColumn id="14" xr3:uid="{00000000-0010-0000-0100-00000E000000}" name="Total" dataDxfId="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Dividendo">
  <a:themeElements>
    <a:clrScheme name="Roxo 2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50B7A"/>
      </a:accent1>
      <a:accent2>
        <a:srgbClr val="49176D"/>
      </a:accent2>
      <a:accent3>
        <a:srgbClr val="641960"/>
      </a:accent3>
      <a:accent4>
        <a:srgbClr val="842871"/>
      </a:accent4>
      <a:accent5>
        <a:srgbClr val="78299B"/>
      </a:accent5>
      <a:accent6>
        <a:srgbClr val="7570B3"/>
      </a:accent6>
      <a:hlink>
        <a:srgbClr val="6B9F25"/>
      </a:hlink>
      <a:folHlink>
        <a:srgbClr val="9F6715"/>
      </a:folHlink>
    </a:clrScheme>
    <a:fontScheme name="Consolas-Verdana">
      <a:majorFont>
        <a:latin typeface="Consolas" panose="020B0609020204030204"/>
        <a:ea typeface=""/>
        <a:cs typeface=""/>
        <a:font script="Jpan" typeface="HG丸ｺﾞｼｯｸM-PRO"/>
        <a:font script="Hang" typeface="HY중고딕"/>
        <a:font script="Hans" typeface="华文楷体"/>
        <a:font script="Hant" typeface="新細明體"/>
        <a:font script="Arab" typeface="Tahoma"/>
        <a:font script="Hebr" typeface="Levenim MT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Verdana" panose="020B0604030504040204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Dividendo">
      <a:fillStyleLst>
        <a:solidFill>
          <a:schemeClr val="phClr"/>
        </a:solidFill>
        <a:gradFill rotWithShape="1">
          <a:gsLst>
            <a:gs pos="0">
              <a:schemeClr val="phClr">
                <a:tint val="68000"/>
                <a:alpha val="90000"/>
                <a:lumMod val="100000"/>
              </a:schemeClr>
            </a:gs>
            <a:gs pos="100000">
              <a:schemeClr val="phClr">
                <a:tint val="90000"/>
                <a:lumMod val="95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8000"/>
                <a:lumMod val="110000"/>
              </a:schemeClr>
            </a:gs>
            <a:gs pos="84000">
              <a:schemeClr val="phClr">
                <a:shade val="90000"/>
                <a:lumMod val="88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>
              <a:lumMod val="90000"/>
            </a:schemeClr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55000"/>
              </a:srgbClr>
            </a:outerShdw>
          </a:effectLst>
        </a:effectStyle>
        <a:effectStyle>
          <a:effectLst>
            <a:outerShdw blurRad="88900" dist="38100" dir="504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88000">
              <a:schemeClr val="phClr">
                <a:shade val="94000"/>
                <a:satMod val="110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8000"/>
                <a:satMod val="110000"/>
                <a:lumMod val="8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ividend" id="{9697A71B-4AB7-4A1A-BD5B-BB2D22835B57}" vid="{C21699FF-00E4-43C8-BBCC-D7E5536C371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0"/>
  <sheetViews>
    <sheetView showGridLines="0" workbookViewId="0">
      <selection activeCell="C23" sqref="C23"/>
    </sheetView>
  </sheetViews>
  <sheetFormatPr defaultRowHeight="14.25" x14ac:dyDescent="0.2"/>
  <cols>
    <col min="2" max="2" width="48.59765625" bestFit="1" customWidth="1"/>
    <col min="3" max="3" width="17.3984375" bestFit="1" customWidth="1"/>
  </cols>
  <sheetData>
    <row r="2" spans="2:6" ht="16.5" thickBot="1" x14ac:dyDescent="0.25">
      <c r="B2" s="19" t="s">
        <v>64</v>
      </c>
      <c r="C2" s="19"/>
      <c r="D2" s="19"/>
      <c r="E2" s="27"/>
      <c r="F2" s="27"/>
    </row>
    <row r="3" spans="2:6" ht="15" thickTop="1" x14ac:dyDescent="0.2">
      <c r="B3" t="s">
        <v>69</v>
      </c>
    </row>
    <row r="5" spans="2:6" ht="16.5" thickBot="1" x14ac:dyDescent="0.25">
      <c r="B5" s="19" t="s">
        <v>39</v>
      </c>
      <c r="C5" s="19"/>
      <c r="D5" s="19"/>
    </row>
    <row r="6" spans="2:6" ht="15" thickTop="1" x14ac:dyDescent="0.2">
      <c r="B6" t="s">
        <v>52</v>
      </c>
    </row>
    <row r="7" spans="2:6" x14ac:dyDescent="0.2">
      <c r="B7" t="s">
        <v>53</v>
      </c>
    </row>
    <row r="8" spans="2:6" x14ac:dyDescent="0.2">
      <c r="B8" t="s">
        <v>54</v>
      </c>
    </row>
    <row r="9" spans="2:6" x14ac:dyDescent="0.2">
      <c r="B9" t="s">
        <v>67</v>
      </c>
    </row>
    <row r="11" spans="2:6" ht="16.5" thickBot="1" x14ac:dyDescent="0.25">
      <c r="B11" s="19" t="s">
        <v>62</v>
      </c>
      <c r="C11" s="19"/>
      <c r="D11" s="19"/>
    </row>
    <row r="12" spans="2:6" ht="15" thickTop="1" x14ac:dyDescent="0.2">
      <c r="B12" t="s">
        <v>55</v>
      </c>
      <c r="C12" t="s">
        <v>56</v>
      </c>
    </row>
    <row r="13" spans="2:6" x14ac:dyDescent="0.2">
      <c r="B13" t="s">
        <v>57</v>
      </c>
      <c r="C13" t="s">
        <v>58</v>
      </c>
    </row>
    <row r="15" spans="2:6" ht="16.5" thickBot="1" x14ac:dyDescent="0.25">
      <c r="B15" s="19" t="s">
        <v>59</v>
      </c>
      <c r="C15" s="19"/>
      <c r="D15" s="19"/>
    </row>
    <row r="16" spans="2:6" ht="15" thickTop="1" x14ac:dyDescent="0.2">
      <c r="B16" t="s">
        <v>60</v>
      </c>
    </row>
    <row r="17" spans="2:4" x14ac:dyDescent="0.2">
      <c r="B17" t="s">
        <v>61</v>
      </c>
    </row>
    <row r="19" spans="2:4" ht="16.5" thickBot="1" x14ac:dyDescent="0.25">
      <c r="B19" s="19" t="s">
        <v>63</v>
      </c>
      <c r="C19" s="19"/>
      <c r="D19" s="19"/>
    </row>
    <row r="20" spans="2:4" ht="15" thickTop="1" x14ac:dyDescent="0.2">
      <c r="B20" t="s">
        <v>65</v>
      </c>
    </row>
  </sheetData>
  <mergeCells count="1">
    <mergeCell ref="E2:F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5"/>
  <sheetViews>
    <sheetView zoomScale="90" zoomScaleNormal="90" workbookViewId="0">
      <selection activeCell="F43" sqref="F43"/>
    </sheetView>
  </sheetViews>
  <sheetFormatPr defaultRowHeight="14.25" x14ac:dyDescent="0.2"/>
  <cols>
    <col min="1" max="1" width="15.69921875" customWidth="1"/>
    <col min="2" max="5" width="13.19921875" bestFit="1" customWidth="1"/>
    <col min="6" max="6" width="13.19921875" customWidth="1"/>
    <col min="7" max="9" width="13.19921875" bestFit="1" customWidth="1"/>
    <col min="10" max="14" width="14.3984375" bestFit="1" customWidth="1"/>
  </cols>
  <sheetData>
    <row r="1" spans="1:14" x14ac:dyDescent="0.2">
      <c r="A1" s="2" t="s">
        <v>31</v>
      </c>
      <c r="B1" s="2" t="s">
        <v>0</v>
      </c>
      <c r="C1" s="2" t="s">
        <v>1</v>
      </c>
      <c r="D1" s="2" t="s">
        <v>2</v>
      </c>
      <c r="E1" s="2" t="s">
        <v>5</v>
      </c>
      <c r="F1" s="2" t="s">
        <v>3</v>
      </c>
      <c r="G1" s="2" t="s">
        <v>4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23</v>
      </c>
    </row>
    <row r="2" spans="1:14" x14ac:dyDescent="0.2">
      <c r="A2" s="1" t="s">
        <v>12</v>
      </c>
      <c r="B2" s="4">
        <v>320</v>
      </c>
      <c r="C2" s="4">
        <v>320</v>
      </c>
      <c r="D2" s="4">
        <v>320</v>
      </c>
      <c r="E2" s="4">
        <v>320</v>
      </c>
      <c r="F2" s="4">
        <v>320</v>
      </c>
      <c r="G2" s="4">
        <v>320</v>
      </c>
      <c r="H2" s="4">
        <v>320</v>
      </c>
      <c r="I2" s="4">
        <v>320</v>
      </c>
      <c r="J2" s="4">
        <v>320</v>
      </c>
      <c r="K2" s="4">
        <v>320</v>
      </c>
      <c r="L2" s="4">
        <v>320</v>
      </c>
      <c r="M2" s="4">
        <v>320</v>
      </c>
      <c r="N2" s="4">
        <f>SUM(Tabela1[[#This Row],[Jan]:[Dez]])</f>
        <v>3840</v>
      </c>
    </row>
    <row r="3" spans="1:14" x14ac:dyDescent="0.2">
      <c r="A3" s="1" t="s">
        <v>13</v>
      </c>
      <c r="B3" s="4">
        <v>422</v>
      </c>
      <c r="C3" s="4">
        <v>422</v>
      </c>
      <c r="D3" s="4">
        <v>422</v>
      </c>
      <c r="E3" s="4"/>
      <c r="F3" s="4"/>
      <c r="G3" s="4"/>
      <c r="H3" s="4"/>
      <c r="I3" s="4"/>
      <c r="J3" s="4"/>
      <c r="K3" s="4"/>
      <c r="L3" s="4"/>
      <c r="M3" s="4"/>
      <c r="N3" s="4">
        <f>SUM(Tabela1[[#This Row],[Jan]:[Dez]])</f>
        <v>1266</v>
      </c>
    </row>
    <row r="4" spans="1:14" x14ac:dyDescent="0.2">
      <c r="A4" s="1" t="s">
        <v>14</v>
      </c>
      <c r="B4" s="4">
        <v>50</v>
      </c>
      <c r="C4" s="4">
        <v>50</v>
      </c>
      <c r="D4" s="4">
        <v>50</v>
      </c>
      <c r="E4" s="4">
        <v>50</v>
      </c>
      <c r="F4" s="4">
        <v>50</v>
      </c>
      <c r="G4" s="4">
        <v>50</v>
      </c>
      <c r="H4" s="4">
        <v>50</v>
      </c>
      <c r="I4" s="4">
        <v>50</v>
      </c>
      <c r="J4" s="4">
        <v>50</v>
      </c>
      <c r="K4" s="4">
        <v>50</v>
      </c>
      <c r="L4" s="4"/>
      <c r="M4" s="4"/>
      <c r="N4" s="4">
        <f>SUM(Tabela1[[#This Row],[Jan]:[Dez]])</f>
        <v>500</v>
      </c>
    </row>
    <row r="5" spans="1:14" x14ac:dyDescent="0.2">
      <c r="A5" s="1" t="s">
        <v>15</v>
      </c>
      <c r="B5" s="4">
        <v>119</v>
      </c>
      <c r="C5" s="4">
        <v>119</v>
      </c>
      <c r="D5" s="4">
        <v>119</v>
      </c>
      <c r="E5" s="4">
        <v>119</v>
      </c>
      <c r="F5" s="4">
        <v>119</v>
      </c>
      <c r="G5" s="4">
        <v>119</v>
      </c>
      <c r="H5" s="4">
        <v>119</v>
      </c>
      <c r="I5" s="4">
        <v>119</v>
      </c>
      <c r="J5" s="4">
        <v>119</v>
      </c>
      <c r="K5" s="4">
        <v>119</v>
      </c>
      <c r="L5" s="4">
        <v>119</v>
      </c>
      <c r="M5" s="4">
        <v>119</v>
      </c>
      <c r="N5" s="4">
        <f>SUM(Tabela1[[#This Row],[Jan]:[Dez]])</f>
        <v>1428</v>
      </c>
    </row>
    <row r="6" spans="1:14" x14ac:dyDescent="0.2">
      <c r="A6" s="1" t="s">
        <v>16</v>
      </c>
      <c r="B6" s="4"/>
      <c r="C6" s="4"/>
      <c r="D6" s="4"/>
      <c r="E6" s="4">
        <v>400</v>
      </c>
      <c r="F6" s="4">
        <v>400</v>
      </c>
      <c r="G6" s="4">
        <v>400</v>
      </c>
      <c r="H6" s="4">
        <v>400</v>
      </c>
      <c r="I6" s="4"/>
      <c r="J6" s="4"/>
      <c r="K6" s="4"/>
      <c r="L6" s="4"/>
      <c r="M6" s="4"/>
      <c r="N6" s="4">
        <f>SUM(Tabela1[[#This Row],[Jan]:[Dez]])</f>
        <v>1600</v>
      </c>
    </row>
    <row r="7" spans="1:14" x14ac:dyDescent="0.2">
      <c r="A7" s="1" t="s">
        <v>17</v>
      </c>
      <c r="B7" s="4">
        <v>799</v>
      </c>
      <c r="C7" s="4">
        <v>799</v>
      </c>
      <c r="D7" s="4">
        <v>799</v>
      </c>
      <c r="E7" s="4">
        <v>799</v>
      </c>
      <c r="F7" s="4">
        <v>799</v>
      </c>
      <c r="G7" s="4">
        <v>799</v>
      </c>
      <c r="H7" s="4">
        <v>799</v>
      </c>
      <c r="I7" s="4">
        <v>799</v>
      </c>
      <c r="J7" s="4">
        <v>799</v>
      </c>
      <c r="K7" s="4">
        <v>799</v>
      </c>
      <c r="L7" s="4">
        <v>799</v>
      </c>
      <c r="M7" s="4">
        <v>799</v>
      </c>
      <c r="N7" s="4">
        <f>SUM(Tabela1[[#This Row],[Jan]:[Dez]])</f>
        <v>9588</v>
      </c>
    </row>
    <row r="8" spans="1:14" x14ac:dyDescent="0.2">
      <c r="A8" s="1" t="s">
        <v>18</v>
      </c>
      <c r="B8" s="4">
        <v>65</v>
      </c>
      <c r="C8" s="4"/>
      <c r="D8" s="4">
        <v>65</v>
      </c>
      <c r="E8" s="4"/>
      <c r="F8" s="4">
        <v>65</v>
      </c>
      <c r="G8" s="4"/>
      <c r="H8" s="4">
        <v>65</v>
      </c>
      <c r="I8" s="4"/>
      <c r="J8" s="4">
        <v>65</v>
      </c>
      <c r="K8" s="4"/>
      <c r="L8" s="4">
        <v>65</v>
      </c>
      <c r="M8" s="4"/>
      <c r="N8" s="4">
        <f>SUM(Tabela1[[#This Row],[Jan]:[Dez]])</f>
        <v>390</v>
      </c>
    </row>
    <row r="9" spans="1:14" x14ac:dyDescent="0.2">
      <c r="A9" s="1" t="s">
        <v>19</v>
      </c>
      <c r="B9" s="4">
        <v>60</v>
      </c>
      <c r="C9" s="4">
        <v>60</v>
      </c>
      <c r="D9" s="4">
        <v>60</v>
      </c>
      <c r="E9" s="4">
        <v>60</v>
      </c>
      <c r="F9" s="4">
        <v>60</v>
      </c>
      <c r="G9" s="4">
        <v>60</v>
      </c>
      <c r="H9" s="4">
        <v>60</v>
      </c>
      <c r="I9" s="4">
        <v>60</v>
      </c>
      <c r="J9" s="4">
        <v>60</v>
      </c>
      <c r="K9" s="4">
        <v>60</v>
      </c>
      <c r="L9" s="4">
        <v>60</v>
      </c>
      <c r="M9" s="4">
        <v>60</v>
      </c>
      <c r="N9" s="4">
        <f>SUM(Tabela1[[#This Row],[Jan]:[Dez]])</f>
        <v>720</v>
      </c>
    </row>
    <row r="10" spans="1:14" x14ac:dyDescent="0.2">
      <c r="A10" s="1" t="s">
        <v>20</v>
      </c>
      <c r="B10" s="4">
        <v>1500</v>
      </c>
      <c r="C10" s="4">
        <v>1500</v>
      </c>
      <c r="D10" s="4">
        <v>1500</v>
      </c>
      <c r="E10" s="4">
        <v>1500</v>
      </c>
      <c r="F10" s="4">
        <v>1500</v>
      </c>
      <c r="G10" s="4">
        <v>1500</v>
      </c>
      <c r="H10" s="4">
        <v>1500</v>
      </c>
      <c r="I10" s="4">
        <v>1500</v>
      </c>
      <c r="J10" s="4">
        <v>1500</v>
      </c>
      <c r="K10" s="4">
        <v>1500</v>
      </c>
      <c r="L10" s="4">
        <v>1500</v>
      </c>
      <c r="M10" s="4">
        <v>1500</v>
      </c>
      <c r="N10" s="4">
        <f>SUM(Tabela1[[#This Row],[Jan]:[Dez]])</f>
        <v>18000</v>
      </c>
    </row>
    <row r="11" spans="1:14" x14ac:dyDescent="0.2">
      <c r="A11" s="1" t="s">
        <v>21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>
        <f>SUM(Tabela1[[#This Row],[Jan]:[Dez]])</f>
        <v>0</v>
      </c>
    </row>
    <row r="12" spans="1:14" x14ac:dyDescent="0.2">
      <c r="A12" s="1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>
        <f>SUM(Tabela1[[#This Row],[Jan]:[Dez]])</f>
        <v>0</v>
      </c>
    </row>
    <row r="13" spans="1:14" x14ac:dyDescent="0.2">
      <c r="A13" s="1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>
        <f>SUM(Tabela1[[#This Row],[Jan]:[Dez]])</f>
        <v>0</v>
      </c>
    </row>
    <row r="14" spans="1:14" x14ac:dyDescent="0.2">
      <c r="A14" s="3" t="s">
        <v>22</v>
      </c>
      <c r="B14" s="5">
        <f>SUBTOTAL(109,B2:B13)</f>
        <v>3335</v>
      </c>
      <c r="C14" s="5">
        <f>SUBTOTAL(109,C2:C13)</f>
        <v>3270</v>
      </c>
      <c r="D14" s="5">
        <f t="shared" ref="D14:M14" si="0">SUBTOTAL(109,D2:D13)</f>
        <v>3335</v>
      </c>
      <c r="E14" s="5">
        <f t="shared" si="0"/>
        <v>3248</v>
      </c>
      <c r="F14" s="5">
        <f t="shared" si="0"/>
        <v>3313</v>
      </c>
      <c r="G14" s="5">
        <f t="shared" si="0"/>
        <v>3248</v>
      </c>
      <c r="H14" s="5">
        <f t="shared" si="0"/>
        <v>3313</v>
      </c>
      <c r="I14" s="5">
        <f t="shared" si="0"/>
        <v>2848</v>
      </c>
      <c r="J14" s="5">
        <f t="shared" si="0"/>
        <v>2913</v>
      </c>
      <c r="K14" s="5">
        <f t="shared" si="0"/>
        <v>2848</v>
      </c>
      <c r="L14" s="5">
        <f t="shared" si="0"/>
        <v>2863</v>
      </c>
      <c r="M14" s="5">
        <f t="shared" si="0"/>
        <v>2798</v>
      </c>
      <c r="N14" s="5">
        <f>SUM(Tabela1[[#This Row],[Jan]:[Dez]])</f>
        <v>37332</v>
      </c>
    </row>
    <row r="16" spans="1:14" x14ac:dyDescent="0.2">
      <c r="A16" s="6" t="s">
        <v>24</v>
      </c>
      <c r="B16" s="6" t="s">
        <v>0</v>
      </c>
      <c r="C16" s="6" t="s">
        <v>1</v>
      </c>
      <c r="D16" s="6" t="s">
        <v>2</v>
      </c>
      <c r="E16" s="6" t="s">
        <v>5</v>
      </c>
      <c r="F16" s="6" t="s">
        <v>3</v>
      </c>
      <c r="G16" s="6" t="s">
        <v>4</v>
      </c>
      <c r="H16" s="6" t="s">
        <v>6</v>
      </c>
      <c r="I16" s="6" t="s">
        <v>7</v>
      </c>
      <c r="J16" s="6" t="s">
        <v>8</v>
      </c>
      <c r="K16" s="6" t="s">
        <v>9</v>
      </c>
      <c r="L16" s="6" t="s">
        <v>10</v>
      </c>
      <c r="M16" s="6" t="s">
        <v>11</v>
      </c>
      <c r="N16" s="6" t="s">
        <v>23</v>
      </c>
    </row>
    <row r="17" spans="1:14" x14ac:dyDescent="0.2">
      <c r="A17" s="1" t="s">
        <v>25</v>
      </c>
      <c r="B17" s="8">
        <v>4000</v>
      </c>
      <c r="C17" s="8">
        <v>4000</v>
      </c>
      <c r="D17" s="8">
        <v>4000</v>
      </c>
      <c r="E17" s="8">
        <v>4000</v>
      </c>
      <c r="F17" s="8">
        <v>1000</v>
      </c>
      <c r="G17" s="8">
        <v>4000</v>
      </c>
      <c r="H17" s="8">
        <v>4000</v>
      </c>
      <c r="I17" s="8">
        <v>4000</v>
      </c>
      <c r="J17" s="8">
        <v>4000</v>
      </c>
      <c r="K17" s="8">
        <v>4000</v>
      </c>
      <c r="L17" s="8">
        <v>4000</v>
      </c>
      <c r="M17" s="8">
        <v>4000</v>
      </c>
      <c r="N17" s="8">
        <f>SUM(Tabela2[[#This Row],[Jan]:[Dez]])</f>
        <v>45000</v>
      </c>
    </row>
    <row r="18" spans="1:14" x14ac:dyDescent="0.2">
      <c r="A18" s="1" t="s">
        <v>26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>
        <v>2000</v>
      </c>
      <c r="M18" s="8">
        <v>2000</v>
      </c>
      <c r="N18" s="8">
        <f>SUM(Tabela2[[#This Row],[Jan]:[Dez]])</f>
        <v>4000</v>
      </c>
    </row>
    <row r="19" spans="1:14" x14ac:dyDescent="0.2">
      <c r="A19" s="1" t="s">
        <v>27</v>
      </c>
      <c r="B19" s="8"/>
      <c r="C19" s="8"/>
      <c r="D19" s="8"/>
      <c r="E19" s="8">
        <v>5200</v>
      </c>
      <c r="F19" s="8"/>
      <c r="G19" s="8"/>
      <c r="H19" s="8"/>
      <c r="I19" s="8"/>
      <c r="J19" s="8"/>
      <c r="K19" s="8"/>
      <c r="L19" s="8"/>
      <c r="M19" s="8"/>
      <c r="N19" s="8">
        <f>SUM(Tabela2[[#This Row],[Jan]:[Dez]])</f>
        <v>5200</v>
      </c>
    </row>
    <row r="20" spans="1:14" x14ac:dyDescent="0.2">
      <c r="A20" s="1" t="s">
        <v>28</v>
      </c>
      <c r="B20" s="8">
        <v>100</v>
      </c>
      <c r="C20" s="8">
        <v>100</v>
      </c>
      <c r="D20" s="8">
        <v>100</v>
      </c>
      <c r="E20" s="8">
        <v>100</v>
      </c>
      <c r="F20" s="8">
        <v>100</v>
      </c>
      <c r="G20" s="8">
        <v>100</v>
      </c>
      <c r="H20" s="8">
        <v>100</v>
      </c>
      <c r="I20" s="8">
        <v>100</v>
      </c>
      <c r="J20" s="8">
        <v>100</v>
      </c>
      <c r="K20" s="8">
        <v>100</v>
      </c>
      <c r="L20" s="8">
        <v>100</v>
      </c>
      <c r="M20" s="8">
        <v>100</v>
      </c>
      <c r="N20" s="8">
        <f>SUM(Tabela2[[#This Row],[Jan]:[Dez]])</f>
        <v>1200</v>
      </c>
    </row>
    <row r="21" spans="1:14" x14ac:dyDescent="0.2">
      <c r="A21" s="1" t="s">
        <v>21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>
        <f>SUM(Tabela2[[#This Row],[Jan]:[Dez]])</f>
        <v>0</v>
      </c>
    </row>
    <row r="22" spans="1:14" x14ac:dyDescent="0.2">
      <c r="A22" s="7" t="s">
        <v>32</v>
      </c>
      <c r="B22" s="9">
        <f>SUBTOTAL(109,B17:B21)</f>
        <v>4100</v>
      </c>
      <c r="C22" s="9">
        <f t="shared" ref="C22:N22" si="1">SUBTOTAL(109,C17:C21)</f>
        <v>4100</v>
      </c>
      <c r="D22" s="9">
        <f t="shared" si="1"/>
        <v>4100</v>
      </c>
      <c r="E22" s="9">
        <f t="shared" si="1"/>
        <v>9300</v>
      </c>
      <c r="F22" s="9">
        <f t="shared" si="1"/>
        <v>1100</v>
      </c>
      <c r="G22" s="9">
        <f t="shared" si="1"/>
        <v>4100</v>
      </c>
      <c r="H22" s="9">
        <f t="shared" si="1"/>
        <v>4100</v>
      </c>
      <c r="I22" s="9">
        <f t="shared" si="1"/>
        <v>4100</v>
      </c>
      <c r="J22" s="9">
        <f t="shared" si="1"/>
        <v>4100</v>
      </c>
      <c r="K22" s="9">
        <f t="shared" si="1"/>
        <v>4100</v>
      </c>
      <c r="L22" s="9">
        <f t="shared" si="1"/>
        <v>6100</v>
      </c>
      <c r="M22" s="9">
        <f t="shared" si="1"/>
        <v>6100</v>
      </c>
      <c r="N22" s="9">
        <f t="shared" si="1"/>
        <v>55400</v>
      </c>
    </row>
    <row r="24" spans="1:14" x14ac:dyDescent="0.2">
      <c r="A24" s="14" t="s">
        <v>33</v>
      </c>
      <c r="B24" s="12" t="s">
        <v>0</v>
      </c>
      <c r="C24" s="10" t="s">
        <v>1</v>
      </c>
      <c r="D24" s="10" t="s">
        <v>2</v>
      </c>
      <c r="E24" s="10" t="s">
        <v>5</v>
      </c>
      <c r="F24" s="10" t="s">
        <v>3</v>
      </c>
      <c r="G24" s="10" t="s">
        <v>4</v>
      </c>
      <c r="H24" s="10" t="s">
        <v>6</v>
      </c>
      <c r="I24" s="10" t="s">
        <v>7</v>
      </c>
      <c r="J24" s="10" t="s">
        <v>8</v>
      </c>
      <c r="K24" s="10" t="s">
        <v>9</v>
      </c>
      <c r="L24" s="10" t="s">
        <v>10</v>
      </c>
      <c r="M24" s="10" t="s">
        <v>11</v>
      </c>
      <c r="N24" s="10" t="s">
        <v>23</v>
      </c>
    </row>
    <row r="25" spans="1:14" x14ac:dyDescent="0.2">
      <c r="A25" s="14" t="s">
        <v>29</v>
      </c>
      <c r="B25" s="13">
        <f>B22-B14</f>
        <v>765</v>
      </c>
      <c r="C25" s="11">
        <f t="shared" ref="C25:M25" si="2">C22-C14</f>
        <v>830</v>
      </c>
      <c r="D25" s="11">
        <f t="shared" si="2"/>
        <v>765</v>
      </c>
      <c r="E25" s="11">
        <f t="shared" si="2"/>
        <v>6052</v>
      </c>
      <c r="F25" s="11">
        <f t="shared" si="2"/>
        <v>-2213</v>
      </c>
      <c r="G25" s="11">
        <f t="shared" si="2"/>
        <v>852</v>
      </c>
      <c r="H25" s="11">
        <f t="shared" si="2"/>
        <v>787</v>
      </c>
      <c r="I25" s="11">
        <f t="shared" si="2"/>
        <v>1252</v>
      </c>
      <c r="J25" s="11">
        <f t="shared" si="2"/>
        <v>1187</v>
      </c>
      <c r="K25" s="11">
        <f t="shared" si="2"/>
        <v>1252</v>
      </c>
      <c r="L25" s="11">
        <f t="shared" si="2"/>
        <v>3237</v>
      </c>
      <c r="M25" s="11">
        <f t="shared" si="2"/>
        <v>3302</v>
      </c>
      <c r="N25" s="11">
        <f>SUM(B25:M25)</f>
        <v>18068</v>
      </c>
    </row>
    <row r="26" spans="1:14" x14ac:dyDescent="0.2">
      <c r="A26" s="14" t="s">
        <v>30</v>
      </c>
      <c r="B26" s="13">
        <f>B25</f>
        <v>765</v>
      </c>
      <c r="C26" s="11">
        <f>B26+C25</f>
        <v>1595</v>
      </c>
      <c r="D26" s="11">
        <f>C26+D25</f>
        <v>2360</v>
      </c>
      <c r="E26" s="11">
        <f>D26+E25</f>
        <v>8412</v>
      </c>
      <c r="F26" s="11">
        <f t="shared" ref="F26:M26" si="3">E26+F25</f>
        <v>6199</v>
      </c>
      <c r="G26" s="11">
        <f t="shared" si="3"/>
        <v>7051</v>
      </c>
      <c r="H26" s="11">
        <f t="shared" si="3"/>
        <v>7838</v>
      </c>
      <c r="I26" s="11">
        <f t="shared" si="3"/>
        <v>9090</v>
      </c>
      <c r="J26" s="11">
        <f t="shared" si="3"/>
        <v>10277</v>
      </c>
      <c r="K26" s="11">
        <f t="shared" si="3"/>
        <v>11529</v>
      </c>
      <c r="L26" s="11">
        <f t="shared" si="3"/>
        <v>14766</v>
      </c>
      <c r="M26" s="11">
        <f t="shared" si="3"/>
        <v>18068</v>
      </c>
      <c r="N26" s="11">
        <f>M26</f>
        <v>18068</v>
      </c>
    </row>
    <row r="33" spans="3:5" x14ac:dyDescent="0.2">
      <c r="C33" s="28" t="s">
        <v>70</v>
      </c>
      <c r="D33" s="28"/>
      <c r="E33" s="28"/>
    </row>
    <row r="34" spans="3:5" x14ac:dyDescent="0.2">
      <c r="C34" s="28"/>
      <c r="D34" s="28"/>
      <c r="E34" s="28"/>
    </row>
    <row r="35" spans="3:5" x14ac:dyDescent="0.2">
      <c r="C35" s="28"/>
      <c r="D35" s="28"/>
      <c r="E35" s="28"/>
    </row>
  </sheetData>
  <mergeCells count="1">
    <mergeCell ref="C33:E35"/>
  </mergeCells>
  <conditionalFormatting sqref="B25:M26">
    <cfRule type="cellIs" dxfId="0" priority="1" operator="lessThan">
      <formula>0</formula>
    </cfRule>
  </conditionalFormatting>
  <conditionalFormatting sqref="N2:N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{8751E4C3-EE36-45F2-A2F4-2ABEE2C934AC}</x14:id>
        </ext>
      </extLst>
    </cfRule>
  </conditionalFormatting>
  <pageMargins left="0.511811024" right="0.511811024" top="0.78740157499999996" bottom="0.78740157499999996" header="0.31496062000000002" footer="0.31496062000000002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51E4C3-EE36-45F2-A2F4-2ABEE2C934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N2:N13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21"/>
  <sheetViews>
    <sheetView zoomScale="90" zoomScaleNormal="90" workbookViewId="0">
      <selection activeCell="E15" sqref="E15:E17"/>
    </sheetView>
  </sheetViews>
  <sheetFormatPr defaultRowHeight="14.25" x14ac:dyDescent="0.2"/>
  <cols>
    <col min="1" max="1" width="17" customWidth="1"/>
    <col min="2" max="13" width="12.09765625" customWidth="1"/>
    <col min="14" max="14" width="13.296875" customWidth="1"/>
  </cols>
  <sheetData>
    <row r="2" spans="1:14" x14ac:dyDescent="0.2">
      <c r="A2" s="15" t="s">
        <v>36</v>
      </c>
      <c r="B2" t="s">
        <v>40</v>
      </c>
      <c r="C2" t="s">
        <v>41</v>
      </c>
      <c r="D2" t="s">
        <v>42</v>
      </c>
      <c r="E2" t="s">
        <v>43</v>
      </c>
      <c r="F2" t="s">
        <v>44</v>
      </c>
      <c r="G2" t="s">
        <v>45</v>
      </c>
      <c r="H2" t="s">
        <v>46</v>
      </c>
      <c r="I2" t="s">
        <v>47</v>
      </c>
      <c r="J2" t="s">
        <v>48</v>
      </c>
      <c r="K2" t="s">
        <v>49</v>
      </c>
      <c r="L2" t="s">
        <v>50</v>
      </c>
      <c r="M2" t="s">
        <v>51</v>
      </c>
      <c r="N2" t="s">
        <v>23</v>
      </c>
    </row>
    <row r="3" spans="1:14" x14ac:dyDescent="0.2">
      <c r="A3" s="15" t="s">
        <v>34</v>
      </c>
      <c r="B3" s="16">
        <f>dados!B22</f>
        <v>4100</v>
      </c>
      <c r="C3" s="16">
        <f>dados!C22</f>
        <v>4100</v>
      </c>
      <c r="D3" s="16">
        <f>dados!D22</f>
        <v>4100</v>
      </c>
      <c r="E3" s="16">
        <f>dados!E22</f>
        <v>9300</v>
      </c>
      <c r="F3" s="16">
        <f>dados!F22</f>
        <v>1100</v>
      </c>
      <c r="G3" s="16">
        <f>dados!G22</f>
        <v>4100</v>
      </c>
      <c r="H3" s="16">
        <f>dados!H22</f>
        <v>4100</v>
      </c>
      <c r="I3" s="16">
        <f>dados!I22</f>
        <v>4100</v>
      </c>
      <c r="J3" s="16">
        <f>dados!J22</f>
        <v>4100</v>
      </c>
      <c r="K3" s="16">
        <f>dados!K22</f>
        <v>4100</v>
      </c>
      <c r="L3" s="16">
        <f>dados!L22</f>
        <v>6100</v>
      </c>
      <c r="M3" s="16">
        <f>dados!M22</f>
        <v>6100</v>
      </c>
      <c r="N3" s="16">
        <f>dados!N22</f>
        <v>55400</v>
      </c>
    </row>
    <row r="4" spans="1:14" x14ac:dyDescent="0.2">
      <c r="A4" s="15" t="s">
        <v>35</v>
      </c>
      <c r="B4" s="16">
        <f>dados!B14</f>
        <v>3335</v>
      </c>
      <c r="C4" s="16">
        <f>dados!C14</f>
        <v>3270</v>
      </c>
      <c r="D4" s="16">
        <f>dados!D14</f>
        <v>3335</v>
      </c>
      <c r="E4" s="16">
        <f>dados!E14</f>
        <v>3248</v>
      </c>
      <c r="F4" s="16">
        <f>dados!F14</f>
        <v>3313</v>
      </c>
      <c r="G4" s="16">
        <f>dados!G14</f>
        <v>3248</v>
      </c>
      <c r="H4" s="16">
        <f>dados!H14</f>
        <v>3313</v>
      </c>
      <c r="I4" s="16">
        <f>dados!I14</f>
        <v>2848</v>
      </c>
      <c r="J4" s="16">
        <f>dados!J14</f>
        <v>2913</v>
      </c>
      <c r="K4" s="16">
        <f>dados!K14</f>
        <v>2848</v>
      </c>
      <c r="L4" s="16">
        <f>dados!L14</f>
        <v>2863</v>
      </c>
      <c r="M4" s="16">
        <f>dados!M14</f>
        <v>2798</v>
      </c>
      <c r="N4" s="16">
        <f>dados!N14</f>
        <v>37332</v>
      </c>
    </row>
    <row r="5" spans="1:14" x14ac:dyDescent="0.2">
      <c r="A5" s="15" t="s">
        <v>29</v>
      </c>
      <c r="B5" s="17">
        <f>dados!B25</f>
        <v>765</v>
      </c>
      <c r="C5" s="17">
        <f>dados!C25</f>
        <v>830</v>
      </c>
      <c r="D5" s="17">
        <f>dados!D25</f>
        <v>765</v>
      </c>
      <c r="E5" s="17">
        <f>dados!E25</f>
        <v>6052</v>
      </c>
      <c r="F5" s="17">
        <f>dados!F25</f>
        <v>-2213</v>
      </c>
      <c r="G5" s="17">
        <f>dados!G25</f>
        <v>852</v>
      </c>
      <c r="H5" s="17">
        <f>dados!H25</f>
        <v>787</v>
      </c>
      <c r="I5" s="17">
        <f>dados!I25</f>
        <v>1252</v>
      </c>
      <c r="J5" s="17">
        <f>dados!J25</f>
        <v>1187</v>
      </c>
      <c r="K5" s="17">
        <f>dados!K25</f>
        <v>1252</v>
      </c>
      <c r="L5" s="17">
        <f>dados!L25</f>
        <v>3237</v>
      </c>
      <c r="M5" s="17">
        <f>dados!M25</f>
        <v>3302</v>
      </c>
      <c r="N5" s="17">
        <f>dados!N25</f>
        <v>18068</v>
      </c>
    </row>
    <row r="6" spans="1:14" x14ac:dyDescent="0.2">
      <c r="A6" s="15" t="s">
        <v>30</v>
      </c>
      <c r="B6" s="17">
        <f>dados!B26</f>
        <v>765</v>
      </c>
      <c r="C6" s="17">
        <f>dados!C26</f>
        <v>1595</v>
      </c>
      <c r="D6" s="17">
        <f>dados!D26</f>
        <v>2360</v>
      </c>
      <c r="E6" s="17">
        <f>dados!E26</f>
        <v>8412</v>
      </c>
      <c r="F6" s="17">
        <f>dados!F26</f>
        <v>6199</v>
      </c>
      <c r="G6" s="17">
        <f>dados!G26</f>
        <v>7051</v>
      </c>
      <c r="H6" s="17">
        <f>dados!H26</f>
        <v>7838</v>
      </c>
      <c r="I6" s="17">
        <f>dados!I26</f>
        <v>9090</v>
      </c>
      <c r="J6" s="17">
        <f>dados!J26</f>
        <v>10277</v>
      </c>
      <c r="K6" s="17">
        <f>dados!K26</f>
        <v>11529</v>
      </c>
      <c r="L6" s="17">
        <f>dados!L26</f>
        <v>14766</v>
      </c>
      <c r="M6" s="17">
        <f>dados!M26</f>
        <v>18068</v>
      </c>
      <c r="N6" s="17">
        <f>dados!N26</f>
        <v>18068</v>
      </c>
    </row>
    <row r="7" spans="1:14" x14ac:dyDescent="0.2">
      <c r="A7" s="15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x14ac:dyDescent="0.2">
      <c r="A8" s="15" t="s">
        <v>34</v>
      </c>
      <c r="B8" s="24">
        <f>B3/1000</f>
        <v>4.0999999999999996</v>
      </c>
      <c r="C8" s="24">
        <f t="shared" ref="C8:N8" si="0">C3/1000</f>
        <v>4.0999999999999996</v>
      </c>
      <c r="D8" s="24">
        <f t="shared" si="0"/>
        <v>4.0999999999999996</v>
      </c>
      <c r="E8" s="24">
        <f t="shared" si="0"/>
        <v>9.3000000000000007</v>
      </c>
      <c r="F8" s="24">
        <f t="shared" si="0"/>
        <v>1.1000000000000001</v>
      </c>
      <c r="G8" s="24">
        <f t="shared" si="0"/>
        <v>4.0999999999999996</v>
      </c>
      <c r="H8" s="24">
        <f t="shared" si="0"/>
        <v>4.0999999999999996</v>
      </c>
      <c r="I8" s="24">
        <f t="shared" si="0"/>
        <v>4.0999999999999996</v>
      </c>
      <c r="J8" s="24">
        <f t="shared" si="0"/>
        <v>4.0999999999999996</v>
      </c>
      <c r="K8" s="24">
        <f t="shared" si="0"/>
        <v>4.0999999999999996</v>
      </c>
      <c r="L8" s="24">
        <f t="shared" si="0"/>
        <v>6.1</v>
      </c>
      <c r="M8" s="24">
        <f t="shared" si="0"/>
        <v>6.1</v>
      </c>
      <c r="N8" s="24">
        <f t="shared" si="0"/>
        <v>55.4</v>
      </c>
    </row>
    <row r="9" spans="1:14" x14ac:dyDescent="0.2">
      <c r="A9" s="15" t="s">
        <v>35</v>
      </c>
      <c r="B9" s="24">
        <f>B4/1000</f>
        <v>3.335</v>
      </c>
      <c r="C9" s="24">
        <f t="shared" ref="C9:N9" si="1">C4/1000</f>
        <v>3.27</v>
      </c>
      <c r="D9" s="24">
        <f t="shared" si="1"/>
        <v>3.335</v>
      </c>
      <c r="E9" s="24">
        <f t="shared" si="1"/>
        <v>3.2480000000000002</v>
      </c>
      <c r="F9" s="24">
        <f t="shared" si="1"/>
        <v>3.3130000000000002</v>
      </c>
      <c r="G9" s="24">
        <f t="shared" si="1"/>
        <v>3.2480000000000002</v>
      </c>
      <c r="H9" s="24">
        <f t="shared" si="1"/>
        <v>3.3130000000000002</v>
      </c>
      <c r="I9" s="24">
        <f t="shared" si="1"/>
        <v>2.8479999999999999</v>
      </c>
      <c r="J9" s="24">
        <f t="shared" si="1"/>
        <v>2.9129999999999998</v>
      </c>
      <c r="K9" s="24">
        <f t="shared" si="1"/>
        <v>2.8479999999999999</v>
      </c>
      <c r="L9" s="24">
        <f>L4/1000</f>
        <v>2.863</v>
      </c>
      <c r="M9" s="24">
        <f t="shared" si="1"/>
        <v>2.798</v>
      </c>
      <c r="N9" s="24">
        <f t="shared" si="1"/>
        <v>37.332000000000001</v>
      </c>
    </row>
    <row r="10" spans="1:14" x14ac:dyDescent="0.2">
      <c r="A10" s="15" t="s">
        <v>29</v>
      </c>
      <c r="B10" s="24">
        <f>B5/1000</f>
        <v>0.76500000000000001</v>
      </c>
      <c r="C10" s="24">
        <f t="shared" ref="C10:N10" si="2">C5/1000</f>
        <v>0.83</v>
      </c>
      <c r="D10" s="24">
        <f t="shared" si="2"/>
        <v>0.76500000000000001</v>
      </c>
      <c r="E10" s="24">
        <f t="shared" si="2"/>
        <v>6.0519999999999996</v>
      </c>
      <c r="F10" s="24">
        <f t="shared" si="2"/>
        <v>-2.2130000000000001</v>
      </c>
      <c r="G10" s="24">
        <f t="shared" si="2"/>
        <v>0.85199999999999998</v>
      </c>
      <c r="H10" s="24">
        <f t="shared" si="2"/>
        <v>0.78700000000000003</v>
      </c>
      <c r="I10" s="24">
        <f t="shared" si="2"/>
        <v>1.252</v>
      </c>
      <c r="J10" s="24">
        <f>J5/1000</f>
        <v>1.1870000000000001</v>
      </c>
      <c r="K10" s="24">
        <f t="shared" si="2"/>
        <v>1.252</v>
      </c>
      <c r="L10" s="24">
        <f t="shared" si="2"/>
        <v>3.2370000000000001</v>
      </c>
      <c r="M10" s="24">
        <f t="shared" si="2"/>
        <v>3.302</v>
      </c>
      <c r="N10" s="24">
        <f t="shared" si="2"/>
        <v>18.068000000000001</v>
      </c>
    </row>
    <row r="11" spans="1:14" x14ac:dyDescent="0.2">
      <c r="A11" s="15" t="s">
        <v>30</v>
      </c>
      <c r="B11" s="24">
        <f>B6/1000</f>
        <v>0.76500000000000001</v>
      </c>
      <c r="C11" s="24">
        <f t="shared" ref="C11:N11" si="3">C6/1000</f>
        <v>1.595</v>
      </c>
      <c r="D11" s="24">
        <f t="shared" si="3"/>
        <v>2.36</v>
      </c>
      <c r="E11" s="24">
        <f t="shared" si="3"/>
        <v>8.4120000000000008</v>
      </c>
      <c r="F11" s="24">
        <f t="shared" si="3"/>
        <v>6.1989999999999998</v>
      </c>
      <c r="G11" s="24">
        <f t="shared" si="3"/>
        <v>7.0510000000000002</v>
      </c>
      <c r="H11" s="24">
        <f t="shared" si="3"/>
        <v>7.8380000000000001</v>
      </c>
      <c r="I11" s="24">
        <f t="shared" si="3"/>
        <v>9.09</v>
      </c>
      <c r="J11" s="24">
        <f t="shared" si="3"/>
        <v>10.276999999999999</v>
      </c>
      <c r="K11" s="24">
        <f>K6/1000</f>
        <v>11.529</v>
      </c>
      <c r="L11" s="24">
        <f t="shared" si="3"/>
        <v>14.766</v>
      </c>
      <c r="M11" s="24">
        <f t="shared" si="3"/>
        <v>18.068000000000001</v>
      </c>
      <c r="N11" s="24">
        <f t="shared" si="3"/>
        <v>18.068000000000001</v>
      </c>
    </row>
    <row r="14" spans="1:14" x14ac:dyDescent="0.2">
      <c r="A14" s="15" t="s">
        <v>66</v>
      </c>
      <c r="B14" t="str">
        <f>Dashboard!E5</f>
        <v>Total</v>
      </c>
      <c r="C14" t="s">
        <v>37</v>
      </c>
      <c r="D14" t="s">
        <v>38</v>
      </c>
    </row>
    <row r="15" spans="1:14" x14ac:dyDescent="0.2">
      <c r="A15" s="15" t="s">
        <v>34</v>
      </c>
      <c r="B15" s="17">
        <f>INDEX($A$2:$N$6,C15,D15)</f>
        <v>55400</v>
      </c>
      <c r="C15">
        <f>MATCH(A15,$A$2:$A$6,0)</f>
        <v>2</v>
      </c>
      <c r="D15">
        <f>MATCH($B$14,$A$2:$N$2,0)</f>
        <v>14</v>
      </c>
      <c r="E15" s="25">
        <f>B15/$B$21</f>
        <v>0.5</v>
      </c>
    </row>
    <row r="16" spans="1:14" x14ac:dyDescent="0.2">
      <c r="A16" s="15" t="s">
        <v>35</v>
      </c>
      <c r="B16" s="17">
        <f t="shared" ref="B16:B18" si="4">INDEX($A$2:$N$6,C16,D16)</f>
        <v>37332</v>
      </c>
      <c r="C16">
        <f t="shared" ref="C16:C18" si="5">MATCH(A16,$A$2:$A$6,0)</f>
        <v>3</v>
      </c>
      <c r="D16">
        <f>MATCH($B$14,$A$2:$N$2,0)</f>
        <v>14</v>
      </c>
      <c r="E16" s="25">
        <f t="shared" ref="E16:E17" si="6">B16/$B$21</f>
        <v>0.33693140794223825</v>
      </c>
    </row>
    <row r="17" spans="1:5" x14ac:dyDescent="0.2">
      <c r="A17" s="15" t="s">
        <v>29</v>
      </c>
      <c r="B17" s="17">
        <f t="shared" si="4"/>
        <v>18068</v>
      </c>
      <c r="C17">
        <f t="shared" si="5"/>
        <v>4</v>
      </c>
      <c r="D17">
        <f>MATCH($B$14,$A$2:$N$2,0)</f>
        <v>14</v>
      </c>
      <c r="E17" s="25">
        <f t="shared" si="6"/>
        <v>0.16306859205776172</v>
      </c>
    </row>
    <row r="18" spans="1:5" x14ac:dyDescent="0.2">
      <c r="A18" s="15" t="s">
        <v>30</v>
      </c>
      <c r="B18" s="17">
        <f t="shared" si="4"/>
        <v>18068</v>
      </c>
      <c r="C18">
        <f t="shared" si="5"/>
        <v>5</v>
      </c>
      <c r="D18">
        <f>MATCH($B$14,$A$2:$N$2,0)</f>
        <v>14</v>
      </c>
    </row>
    <row r="21" spans="1:5" x14ac:dyDescent="0.2">
      <c r="B21" s="17">
        <f>SUM(B15:B17)</f>
        <v>110800</v>
      </c>
    </row>
  </sheetData>
  <dataValidations disablePrompts="1" count="1">
    <dataValidation type="list" allowBlank="1" showInputMessage="1" showErrorMessage="1" sqref="G15" xr:uid="{00000000-0002-0000-0200-000000000000}">
      <formula1>$G$2:$I$2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7"/>
  <sheetViews>
    <sheetView showGridLines="0" tabSelected="1" zoomScaleNormal="100" workbookViewId="0">
      <selection activeCell="A8" sqref="A8"/>
    </sheetView>
  </sheetViews>
  <sheetFormatPr defaultRowHeight="14.25" x14ac:dyDescent="0.2"/>
  <cols>
    <col min="14" max="14" width="5.69921875" customWidth="1"/>
  </cols>
  <sheetData>
    <row r="1" spans="1:15" x14ac:dyDescent="0.2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x14ac:dyDescent="0.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x14ac:dyDescent="0.2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1:15" ht="7.5" customHeight="1" x14ac:dyDescent="0.2">
      <c r="A4" s="18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18"/>
    </row>
    <row r="5" spans="1:15" x14ac:dyDescent="0.2">
      <c r="A5" s="18"/>
      <c r="B5" s="26" t="s">
        <v>68</v>
      </c>
      <c r="C5" s="22"/>
      <c r="D5" s="22"/>
      <c r="E5" s="23" t="s">
        <v>23</v>
      </c>
      <c r="F5" s="21"/>
      <c r="G5" s="21"/>
      <c r="H5" s="21"/>
      <c r="I5" s="21"/>
      <c r="J5" s="21"/>
      <c r="K5" s="21"/>
      <c r="L5" s="21"/>
      <c r="M5" s="21"/>
      <c r="N5" s="21"/>
      <c r="O5" s="18"/>
    </row>
    <row r="6" spans="1:15" ht="3.75" customHeight="1" x14ac:dyDescent="0.2">
      <c r="A6" s="18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18"/>
    </row>
    <row r="7" spans="1:15" x14ac:dyDescent="0.2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 x14ac:dyDescent="0.2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1:1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1:15" x14ac:dyDescent="0.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1:15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 spans="1:15" x14ac:dyDescent="0.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</row>
    <row r="13" spans="1:15" x14ac:dyDescent="0.2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1:15" x14ac:dyDescent="0.2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5" spans="1:15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1:15" x14ac:dyDescent="0.2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</row>
    <row r="17" spans="1:15" x14ac:dyDescent="0.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</row>
    <row r="18" spans="1:15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</row>
    <row r="19" spans="1:15" x14ac:dyDescent="0.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1:15" x14ac:dyDescent="0.2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</row>
    <row r="21" spans="1:15" x14ac:dyDescent="0.2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</row>
    <row r="22" spans="1:15" x14ac:dyDescent="0.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5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1:15" x14ac:dyDescent="0.2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</row>
    <row r="26" spans="1:15" x14ac:dyDescent="0.2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</row>
    <row r="27" spans="1:15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</row>
    <row r="28" spans="1:15" x14ac:dyDescent="0.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</row>
    <row r="29" spans="1:15" x14ac:dyDescent="0.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</row>
    <row r="30" spans="1:15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</row>
    <row r="31" spans="1:15" x14ac:dyDescent="0.2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</row>
    <row r="32" spans="1:15" x14ac:dyDescent="0.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</row>
    <row r="33" spans="1:15" x14ac:dyDescent="0.2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</row>
    <row r="34" spans="1:15" x14ac:dyDescent="0.2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</row>
    <row r="35" spans="1:15" x14ac:dyDescent="0.2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</row>
    <row r="36" spans="1:15" x14ac:dyDescent="0.2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</row>
    <row r="37" spans="1:15" x14ac:dyDescent="0.2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Base!$B$2:$N$2</xm:f>
          </x14:formula1>
          <xm:sqref>E5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Requisitos</vt:lpstr>
      <vt:lpstr>dados</vt:lpstr>
      <vt:lpstr>Base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David Ferreira Oliveira</cp:lastModifiedBy>
  <dcterms:created xsi:type="dcterms:W3CDTF">2018-07-18T18:01:29Z</dcterms:created>
  <dcterms:modified xsi:type="dcterms:W3CDTF">2025-08-22T18:14:36Z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00206b4b-c6a9-4ec2-9c56-bd7216dc6b31</vt:lpwstr>
  </property>
</Properties>
</file>