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628F50A6-2C57-4E9B-8124-51EC09A0A41A}" xr6:coauthVersionLast="47" xr6:coauthVersionMax="47" xr10:uidLastSave="{00000000-0000-0000-0000-000000000000}"/>
  <bookViews>
    <workbookView xWindow="-120" yWindow="915" windowWidth="29040" windowHeight="14805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<sst xmlns="http://schemas.openxmlformats.org/spreadsheetml/2006/main" count="91" uniqueCount="54">
  <si>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</si>
  <si>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</si>
  <si>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</si>
  <si>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</si>
  <si>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</si>
  <si>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</si>
  <si>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</si>
  <si>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</si>
  <si>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</si>
  <si>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</si>
  <si>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</si>
  <si>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</si>
  <si>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</si>
  <si>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</si>
  <si>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</si>
  <si>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</si>
  <si>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</si>
  <si>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</si>
  <si>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</si>
  <si>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</si>
  <si>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</si>
  <si>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</si>
  <si>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</si>
  <si>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</si>
  <si>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</si>
  <si>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</si>
  <si>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</si>
  <si>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</si>
  <si>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</si>
  <si>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</si>
  <si>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</si>
  <si>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</si>
  <si>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</si>
  <si>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</si>
  <si>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</si>
  <si>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</si>
  <si>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</si>
  <si>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</si>
  <si>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</si>
  <si>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</si>
  <si>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</si>
  <si>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</si>
  <si>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</si>
  <si>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</si>
  <si>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</si>
  <si>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100B0512</t>
  </si>
  <si>
    <t>LRAC2956</t>
  </si>
  <si>
    <t>H220920683 P1</t>
  </si>
  <si>
    <t>CB60816</t>
  </si>
  <si>
    <t>BL52582</t>
  </si>
  <si>
    <t>DD54212</t>
  </si>
  <si>
    <t>SLBX6824</t>
  </si>
  <si>
    <t>Iona</t>
  </si>
  <si>
    <t>H230520614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</si>
</sst>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30" xfId="0" applyNumberFormat="1" applyFon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0.89268292682926831</c:v>
                </c:pt>
                <c:pt idx="1">
                  <c:v>0.76097560975609757</c:v>
                </c:pt>
                <c:pt idx="2">
                  <c:v>0.2780487804878049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1.0615384615384615</c:v>
                </c:pt>
                <c:pt idx="1">
                  <c:v>0.7153846153846154</c:v>
                </c:pt>
                <c:pt idx="2">
                  <c:v>0.50769230769230766</c:v>
                </c:pt>
                <c:pt idx="3">
                  <c:v>2.3076923076923075E-2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0.7170731707317074</c:v>
                </c:pt>
                <c:pt idx="1">
                  <c:v>8.7804878048780496E-2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0.34615384615384615</c:v>
                </c:pt>
                <c:pt idx="1">
                  <c:v>2.3076923076923075E-2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5" t="s">
        <v>3</v>
      </c>
      <c r="C2" s="136"/>
      <c r="D2" s="140" t="s">
        <v>53</v>
      </c>
      <c r="E2" s="141"/>
      <c r="F2" s="141"/>
      <c r="G2" s="142"/>
      <c r="H2" s="16"/>
      <c r="I2" s="196" t="s">
        <v>18</v>
      </c>
      <c r="J2" s="197"/>
      <c r="K2" s="197"/>
      <c r="L2" s="198"/>
      <c r="M2" s="16"/>
      <c r="N2" s="17"/>
      <c r="O2" s="18"/>
      <c r="P2" s="19"/>
      <c r="Q2" s="14"/>
    </row>
    <row r="3" spans="2:17" s="15" customFormat="1" ht="12.95" customHeight="1" thickBot="1" x14ac:dyDescent="0.25">
      <c r="B3" s="133" t="s">
        <v>10</v>
      </c>
      <c r="C3" s="134"/>
      <c r="D3" s="137">
        <v>2</v>
      </c>
      <c r="E3" s="138"/>
      <c r="F3" s="138"/>
      <c r="G3" s="139"/>
      <c r="I3" s="199"/>
      <c r="J3" s="200"/>
      <c r="K3" s="200"/>
      <c r="L3" s="201"/>
      <c r="M3" s="16"/>
      <c r="N3" s="20"/>
      <c r="O3" s="21"/>
      <c r="P3" s="22"/>
      <c r="Q3" s="16"/>
    </row>
    <row r="4" spans="2:17" s="15" customFormat="1" ht="12.95" customHeight="1" thickBot="1" x14ac:dyDescent="0.25">
      <c r="B4" s="130"/>
      <c r="C4" s="129"/>
      <c r="D4" s="149" t="s">
        <v>40</v>
      </c>
      <c r="E4" s="150"/>
      <c r="F4" s="150" t="s">
        <v>42</v>
      </c>
      <c r="G4" s="151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5" t="s">
        <v>39</v>
      </c>
      <c r="C5" s="136"/>
      <c r="D5" s="186" t="s">
        <v>52</v>
      </c>
      <c r="E5" s="187"/>
      <c r="F5" s="187">
        <v>44971</v>
      </c>
      <c r="G5" s="188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5" t="s">
        <v>38</v>
      </c>
      <c r="C6" s="146"/>
      <c r="D6" s="186" t="s">
        <v>52</v>
      </c>
      <c r="E6" s="187"/>
      <c r="F6" s="189">
        <v>44974</v>
      </c>
      <c r="G6" s="190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47" t="s">
        <v>37</v>
      </c>
      <c r="C7" s="148"/>
      <c r="D7" s="186" t="s">
        <v>52</v>
      </c>
      <c r="E7" s="187"/>
      <c r="F7" s="189">
        <v>44974</v>
      </c>
      <c r="G7" s="190"/>
      <c r="I7" s="33" t="s">
        <v>4</v>
      </c>
      <c r="J7" s="34">
        <f>IF(N13&lt;&gt;"", LEFT(N13, 7), IF(J17&gt;50%, N17, MAX(N14:N17)))</f>
        <v>1.3220128277763139</v>
      </c>
      <c r="K7" s="34">
        <f>IF(O13&lt;&gt;"", LEFT(O13, 7), IF(K17&gt;50%, O17, MAX(O14:O17)))</f>
        <v>0</v>
      </c>
      <c r="L7" s="35">
        <f>IF(P13&lt;&gt;"", LEFT(P13, 7), IF(L17&gt;50%, P17, MAX(P14:P17)))</f>
        <v>63.505842945261136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2" t="s">
        <v>41</v>
      </c>
      <c r="C8" s="153"/>
      <c r="D8" s="154"/>
      <c r="E8" s="155"/>
      <c r="F8" s="191"/>
      <c r="G8" s="192"/>
      <c r="I8" s="30" t="s">
        <v>5</v>
      </c>
      <c r="J8" s="36">
        <f>IF(N21&lt;&gt;"", LEFT(N21, 7), IF(J25&gt;50%, N25, MAX(N22:N25)))</f>
        <v>2.5556214020303889</v>
      </c>
      <c r="K8" s="36">
        <f>IF(O21&lt;&gt;"", LEFT(O21, 7), IF(K25&gt;50%, O25, MAX(O22:O25)))</f>
        <v>0</v>
      </c>
      <c r="L8" s="37" t="str">
        <f>IF(P21&lt;&gt;"", LEFT(P21, 7), IF(L25&gt;50%, P25, MAX(P22:P25)))</f>
        <v>&lt; 50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3" t="s">
        <v>2</v>
      </c>
      <c r="C11" s="202" t="s">
        <v>14</v>
      </c>
      <c r="D11" s="203"/>
      <c r="E11" s="203"/>
      <c r="F11" s="203"/>
      <c r="G11" s="204"/>
      <c r="I11" s="183" t="s">
        <v>15</v>
      </c>
      <c r="J11" s="184"/>
      <c r="K11" s="184"/>
      <c r="L11" s="185"/>
      <c r="M11" s="47"/>
      <c r="N11" s="183" t="s">
        <v>17</v>
      </c>
      <c r="O11" s="184"/>
      <c r="P11" s="185"/>
      <c r="Q11" s="47"/>
    </row>
    <row r="12" spans="2:17" s="15" customFormat="1" ht="12.95" customHeight="1" thickBot="1" x14ac:dyDescent="0.25">
      <c r="B12" s="194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6" t="s">
        <v>6</v>
      </c>
      <c r="O12" s="107" t="s">
        <v>0</v>
      </c>
      <c r="P12" s="108" t="s">
        <v>1</v>
      </c>
      <c r="Q12" s="55"/>
    </row>
    <row r="13" spans="2:17" s="15" customFormat="1" ht="12.95" customHeight="1" x14ac:dyDescent="0.2">
      <c r="B13" s="194"/>
      <c r="C13" s="56">
        <v>1</v>
      </c>
      <c r="D13" s="57">
        <v>61</v>
      </c>
      <c r="E13" s="57"/>
      <c r="F13" s="58">
        <v>49</v>
      </c>
      <c r="G13" s="207">
        <v>75</v>
      </c>
      <c r="I13" s="59">
        <v>1</v>
      </c>
      <c r="J13" s="60">
        <f t="shared" ref="J13:L17" si="2">IF(COUNT($G$13:$G$15)&gt;0,D13/AVERAGE($G$13:$G$15),0)</f>
        <v>0.89268292682926831</v>
      </c>
      <c r="K13" s="60">
        <f t="shared" si="2"/>
        <v>0</v>
      </c>
      <c r="L13" s="61">
        <f>IF(COUNT($G$13:$G$15)&gt;0,F13/AVERAGE($G$13:$G$15),0)</f>
        <v>0.7170731707317074</v>
      </c>
      <c r="M13" s="62"/>
      <c r="N13" s="115" t="str">
        <f>IF(AND(COUNT(D13:D17) = 5, J13&lt;50%), "&lt; " &amp; D29, "")</f>
        <v/>
      </c>
      <c r="O13" s="116" t="str">
        <f>IF(AND(COUNT(E13:E17) = 5, K13&lt;50%), "&lt; " &amp; E29, "")</f>
        <v/>
      </c>
      <c r="P13" s="117" t="str">
        <f>IF(AND(COUNT(F13:F17) = 5, L13&lt;50%), "&lt; " &amp; F29, "")</f>
        <v/>
      </c>
      <c r="Q13" s="63"/>
    </row>
    <row r="14" spans="2:17" s="15" customFormat="1" ht="12.95" customHeight="1" x14ac:dyDescent="0.2">
      <c r="B14" s="194"/>
      <c r="C14" s="64">
        <v>2</v>
      </c>
      <c r="D14" s="65">
        <v>52</v>
      </c>
      <c r="E14" s="65"/>
      <c r="F14" s="66">
        <v>6</v>
      </c>
      <c r="G14" s="208">
        <v>62</v>
      </c>
      <c r="I14" s="67">
        <v>2</v>
      </c>
      <c r="J14" s="68">
        <f t="shared" si="2"/>
        <v>0.76097560975609757</v>
      </c>
      <c r="K14" s="68">
        <f t="shared" si="2"/>
        <v>0</v>
      </c>
      <c r="L14" s="69">
        <f t="shared" si="2"/>
        <v>8.7804878048780496E-2</v>
      </c>
      <c r="M14" s="62"/>
      <c r="N14" s="118" t="str">
        <f t="shared" ref="N14:P16" si="3">IF(AND(COUNT(D$13:D$17) = 5, J13 &gt;= 50%, J14 &lt; 50%), 2^ (LOG(D30, 2) - ((50% - J14) / (J13 - J14)) * LOG(D30/D29, 2)), "")</f>
        <v/>
      </c>
      <c r="O14" s="119" t="str">
        <f t="shared" si="3"/>
        <v/>
      </c>
      <c r="P14" s="120">
        <f t="shared" si="3"/>
        <v>63.505842945261136</v>
      </c>
      <c r="Q14" s="63"/>
    </row>
    <row r="15" spans="2:17" s="15" customFormat="1" ht="12.95" customHeight="1" thickBot="1" x14ac:dyDescent="0.25">
      <c r="B15" s="194"/>
      <c r="C15" s="64">
        <v>3</v>
      </c>
      <c r="D15" s="65">
        <v>19</v>
      </c>
      <c r="E15" s="65"/>
      <c r="F15" s="66">
        <v>0</v>
      </c>
      <c r="G15" s="209">
        <v>68</v>
      </c>
      <c r="I15" s="67">
        <v>3</v>
      </c>
      <c r="J15" s="68">
        <f t="shared" si="2"/>
        <v>0.2780487804878049</v>
      </c>
      <c r="K15" s="68">
        <f t="shared" si="2"/>
        <v>0</v>
      </c>
      <c r="L15" s="69">
        <f t="shared" si="2"/>
        <v>0</v>
      </c>
      <c r="M15" s="62"/>
      <c r="N15" s="118">
        <f t="shared" si="3"/>
        <v>1.3220128277763139</v>
      </c>
      <c r="O15" s="119" t="str">
        <f t="shared" si="3"/>
        <v/>
      </c>
      <c r="P15" s="120" t="str">
        <f t="shared" si="3"/>
        <v/>
      </c>
      <c r="Q15" s="63"/>
    </row>
    <row r="16" spans="2:17" s="15" customFormat="1" ht="12.95" customHeight="1" x14ac:dyDescent="0.2">
      <c r="B16" s="194"/>
      <c r="C16" s="64">
        <v>4</v>
      </c>
      <c r="D16" s="65">
        <v>0</v>
      </c>
      <c r="E16" s="65"/>
      <c r="F16" s="66">
        <v>0</v>
      </c>
      <c r="G16" s="16"/>
      <c r="I16" s="67">
        <v>4</v>
      </c>
      <c r="J16" s="68">
        <f t="shared" si="2"/>
        <v>0</v>
      </c>
      <c r="K16" s="68">
        <f t="shared" si="2"/>
        <v>0</v>
      </c>
      <c r="L16" s="69">
        <f t="shared" si="2"/>
        <v>0</v>
      </c>
      <c r="M16" s="62"/>
      <c r="N16" s="118" t="str">
        <f t="shared" si="3"/>
        <v/>
      </c>
      <c r="O16" s="119" t="str">
        <f t="shared" si="3"/>
        <v/>
      </c>
      <c r="P16" s="120" t="str">
        <f t="shared" si="3"/>
        <v/>
      </c>
      <c r="Q16" s="63"/>
    </row>
    <row r="17" spans="2:18" s="15" customFormat="1" ht="12.95" customHeight="1" thickBot="1" x14ac:dyDescent="0.25">
      <c r="B17" s="195"/>
      <c r="C17" s="70">
        <v>5</v>
      </c>
      <c r="D17" s="71">
        <v>0</v>
      </c>
      <c r="E17" s="71"/>
      <c r="F17" s="72">
        <v>0</v>
      </c>
      <c r="G17" s="16"/>
      <c r="I17" s="73">
        <v>5</v>
      </c>
      <c r="J17" s="74">
        <f t="shared" si="2"/>
        <v>0</v>
      </c>
      <c r="K17" s="74">
        <f t="shared" si="2"/>
        <v>0</v>
      </c>
      <c r="L17" s="75">
        <f t="shared" si="2"/>
        <v>0</v>
      </c>
      <c r="M17" s="62"/>
      <c r="N17" s="121" t="str">
        <f>IF(J17&gt;50%, "&gt;" &amp; D24, IF(AND(COUNT(D13:D17) = 5,J16&gt;50%,J17&lt;=50%),2^ (LOG(D33, 2) - ((50% - J17) / (J16 - J17)) * LOG(D33/D32, 2)), ""))</f>
        <v/>
      </c>
      <c r="O17" s="122" t="str">
        <f>IF(K17&gt;50%, "&gt;" &amp; E24, IF(AND(COUNT(E13:E17) = 5,K16&gt;50%,K17&lt;=50%),2^ (LOG(E33, 2) - ((50% - K17) / (K16 - K17)) * LOG(E33/E32, 2)), ""))</f>
        <v/>
      </c>
      <c r="P17" s="123" t="str">
        <f>IF(L17&gt;50%, "&gt;" &amp; F24, IF(AND(COUNT(F13:F17) = 5,L16&gt;50%,L17&lt;=50%),2^ (LOG(F33, 2) - ((50% - L17) / (L16 - L17)) * LOG(F33/F32, 2)), ""))</f>
        <v/>
      </c>
      <c r="Q17" s="63"/>
    </row>
    <row r="18" spans="2:18" s="15" customFormat="1" ht="12.95" customHeight="1" thickBot="1" x14ac:dyDescent="0.25">
      <c r="B18" s="86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193" t="s">
        <v>16</v>
      </c>
      <c r="C19" s="202" t="s">
        <v>14</v>
      </c>
      <c r="D19" s="203"/>
      <c r="E19" s="203"/>
      <c r="F19" s="203"/>
      <c r="G19" s="204"/>
      <c r="I19" s="183" t="s">
        <v>15</v>
      </c>
      <c r="J19" s="184"/>
      <c r="K19" s="184"/>
      <c r="L19" s="185"/>
      <c r="M19" s="47"/>
      <c r="N19" s="183" t="s">
        <v>17</v>
      </c>
      <c r="O19" s="184"/>
      <c r="P19" s="185"/>
      <c r="Q19" s="47"/>
    </row>
    <row r="20" spans="2:18" s="15" customFormat="1" ht="12.95" customHeight="1" thickBot="1" x14ac:dyDescent="0.25">
      <c r="B20" s="194"/>
      <c r="C20" s="78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09" t="s">
        <v>6</v>
      </c>
      <c r="O20" s="124" t="s">
        <v>0</v>
      </c>
      <c r="P20" s="110" t="s">
        <v>1</v>
      </c>
      <c r="Q20" s="55"/>
    </row>
    <row r="21" spans="2:18" s="15" customFormat="1" ht="12.95" customHeight="1" x14ac:dyDescent="0.2">
      <c r="B21" s="194"/>
      <c r="C21" s="56">
        <v>1</v>
      </c>
      <c r="D21" s="57">
        <v>46</v>
      </c>
      <c r="E21" s="57"/>
      <c r="F21" s="58">
        <v>15</v>
      </c>
      <c r="G21" s="79">
        <v>43</v>
      </c>
      <c r="I21" s="59">
        <v>1</v>
      </c>
      <c r="J21" s="60">
        <f t="shared" ref="J21:L25" si="4">IF(COUNT($G$21:$G$23)&gt;0, D21/AVERAGE($G$21:$G$23), 0)</f>
        <v>1.0615384615384615</v>
      </c>
      <c r="K21" s="60">
        <f t="shared" si="4"/>
        <v>0</v>
      </c>
      <c r="L21" s="61">
        <f t="shared" si="4"/>
        <v>0.34615384615384615</v>
      </c>
      <c r="M21" s="63"/>
      <c r="N21" s="115" t="str">
        <f>IF(AND(J21&lt;&gt;"", COUNT(D21:D25) = 5, J21&lt;50%), "&lt; " &amp; D29, "")</f>
        <v/>
      </c>
      <c r="O21" s="125" t="str">
        <f>IF(AND(K21&lt;&gt;"", COUNT(E21:E25) = 5, K21&lt;50%), "&lt; " &amp; E29, "")</f>
        <v/>
      </c>
      <c r="P21" s="126" t="str">
        <f>IF(AND(L21&lt;&gt;"", COUNT(F21:F25) = 5, L21&lt;50%), "&lt; " &amp; F29, "")</f>
        <v>&lt; 50</v>
      </c>
      <c r="Q21" s="63"/>
    </row>
    <row r="22" spans="2:18" s="15" customFormat="1" ht="12.95" customHeight="1" x14ac:dyDescent="0.2">
      <c r="B22" s="194"/>
      <c r="C22" s="64">
        <v>2</v>
      </c>
      <c r="D22" s="65">
        <v>31</v>
      </c>
      <c r="E22" s="65"/>
      <c r="F22" s="66">
        <v>1</v>
      </c>
      <c r="G22" s="80">
        <v>42</v>
      </c>
      <c r="I22" s="67">
        <v>2</v>
      </c>
      <c r="J22" s="68">
        <f t="shared" si="4"/>
        <v>0.7153846153846154</v>
      </c>
      <c r="K22" s="68">
        <f t="shared" si="4"/>
        <v>0</v>
      </c>
      <c r="L22" s="69">
        <f t="shared" si="4"/>
        <v>2.3076923076923075E-2</v>
      </c>
      <c r="M22" s="63"/>
      <c r="N22" s="118" t="str">
        <f t="shared" ref="N22:P24" si="5">IF(AND(COUNT(D$21:D$25) = 5, J21 &gt;= 50%, J22 &lt; 50%), 2^ (LOG(D30, 2) - ((50% - J22) / (J21 - J22)) * LOG(D30/D29, 2)), "")</f>
        <v/>
      </c>
      <c r="O22" s="127" t="str">
        <f t="shared" si="5"/>
        <v/>
      </c>
      <c r="P22" s="128" t="str">
        <f t="shared" si="5"/>
        <v/>
      </c>
      <c r="Q22" s="63"/>
    </row>
    <row r="23" spans="2:18" s="15" customFormat="1" ht="12.95" customHeight="1" thickBot="1" x14ac:dyDescent="0.25">
      <c r="B23" s="194"/>
      <c r="C23" s="64">
        <v>3</v>
      </c>
      <c r="D23" s="65">
        <v>22</v>
      </c>
      <c r="E23" s="65"/>
      <c r="F23" s="66">
        <v>0</v>
      </c>
      <c r="G23" s="81">
        <v>45</v>
      </c>
      <c r="I23" s="67">
        <v>3</v>
      </c>
      <c r="J23" s="68">
        <f t="shared" si="4"/>
        <v>0.50769230769230766</v>
      </c>
      <c r="K23" s="68">
        <f t="shared" si="4"/>
        <v>0</v>
      </c>
      <c r="L23" s="69">
        <f t="shared" si="4"/>
        <v>0</v>
      </c>
      <c r="M23" s="63"/>
      <c r="N23" s="118" t="str">
        <f t="shared" si="5"/>
        <v/>
      </c>
      <c r="O23" s="127" t="str">
        <f t="shared" si="5"/>
        <v/>
      </c>
      <c r="P23" s="128" t="str">
        <f t="shared" si="5"/>
        <v/>
      </c>
      <c r="Q23" s="63"/>
      <c r="R23" s="82"/>
    </row>
    <row r="24" spans="2:18" s="15" customFormat="1" ht="12.95" customHeight="1" x14ac:dyDescent="0.2">
      <c r="B24" s="194"/>
      <c r="C24" s="64">
        <v>4</v>
      </c>
      <c r="D24" s="65">
        <v>1</v>
      </c>
      <c r="E24" s="65"/>
      <c r="F24" s="66">
        <v>0</v>
      </c>
      <c r="G24" s="83"/>
      <c r="I24" s="67">
        <v>4</v>
      </c>
      <c r="J24" s="68">
        <f t="shared" si="4"/>
        <v>2.3076923076923075E-2</v>
      </c>
      <c r="K24" s="68">
        <f t="shared" si="4"/>
        <v>0</v>
      </c>
      <c r="L24" s="69">
        <f t="shared" si="4"/>
        <v>0</v>
      </c>
      <c r="M24" s="63"/>
      <c r="N24" s="118">
        <f t="shared" si="5"/>
        <v>2.5556214020303889</v>
      </c>
      <c r="O24" s="127" t="str">
        <f t="shared" si="5"/>
        <v/>
      </c>
      <c r="P24" s="128" t="str">
        <f t="shared" si="5"/>
        <v/>
      </c>
      <c r="Q24" s="63"/>
      <c r="R24" s="82"/>
    </row>
    <row r="25" spans="2:18" s="15" customFormat="1" ht="12.95" customHeight="1" thickBot="1" x14ac:dyDescent="0.25">
      <c r="B25" s="195"/>
      <c r="C25" s="70">
        <v>5</v>
      </c>
      <c r="D25" s="71">
        <v>0</v>
      </c>
      <c r="E25" s="71"/>
      <c r="F25" s="72">
        <v>0</v>
      </c>
      <c r="G25" s="83"/>
      <c r="I25" s="73">
        <v>5</v>
      </c>
      <c r="J25" s="84">
        <f t="shared" si="4"/>
        <v>0</v>
      </c>
      <c r="K25" s="74">
        <f t="shared" si="4"/>
        <v>0</v>
      </c>
      <c r="L25" s="75">
        <f t="shared" si="4"/>
        <v>0</v>
      </c>
      <c r="M25" s="63"/>
      <c r="N25" s="121" t="str">
        <f>IF(J25&gt;50%, "&gt;" &amp; D33, IF(AND(COUNT(D21:D25) = 5,J24&gt;50%,J25&lt;=50%),2^ (LOG(D33, 2) - ((50% - J25) / (J24 - J25)) * LOG(D33/D32, 2)), ""))</f>
        <v/>
      </c>
      <c r="O25" s="122" t="str">
        <f>IF(K25&gt;50%, "&gt;" &amp; E33, IF(AND(COUNT(E21:E25) = 5,K24&gt;50%,K25&lt;=50%),2^ (LOG(E33, 2) - ((50% - K25) / (K24 - K25)) * LOG(E33/E32, 2)), ""))</f>
        <v/>
      </c>
      <c r="P25" s="123" t="str">
        <f>IF(L25&gt;50%, "&gt;" &amp; F33, IF(AND(COUNT(F21:F25) = 5,L24&gt;50%,L25&lt;=50%),2^ (LOG(F33, 2) - ((50% - L25) / (L24 - L25)) * LOG(F33/F32, 2)), ""))</f>
        <v/>
      </c>
      <c r="Q25" s="63"/>
      <c r="R25" s="85"/>
    </row>
    <row r="26" spans="2:18" s="15" customFormat="1" ht="12.95" customHeight="1" thickBot="1" x14ac:dyDescent="0.25">
      <c r="D26" s="86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0" t="s">
        <v>28</v>
      </c>
      <c r="D27" s="181"/>
      <c r="E27" s="181"/>
      <c r="F27" s="182"/>
      <c r="I27" s="167" t="s">
        <v>29</v>
      </c>
      <c r="J27" s="168"/>
      <c r="L27" s="111"/>
      <c r="M27" s="161" t="s">
        <v>32</v>
      </c>
      <c r="N27" s="162"/>
      <c r="O27" s="161" t="s">
        <v>33</v>
      </c>
      <c r="P27" s="162"/>
      <c r="Q27" s="16"/>
    </row>
    <row r="28" spans="2:18" s="15" customFormat="1" ht="12.95" customHeight="1" thickBot="1" x14ac:dyDescent="0.25">
      <c r="C28" s="87"/>
      <c r="D28" s="88" t="s">
        <v>6</v>
      </c>
      <c r="E28" s="88" t="s">
        <v>0</v>
      </c>
      <c r="F28" s="89" t="s">
        <v>1</v>
      </c>
      <c r="H28" s="112" t="s">
        <v>19</v>
      </c>
      <c r="I28" s="160"/>
      <c r="J28" s="132"/>
      <c r="L28" s="112" t="s">
        <v>25</v>
      </c>
      <c r="M28" s="163">
        <v>2436490</v>
      </c>
      <c r="N28" s="164"/>
      <c r="O28" s="178">
        <v>45046</v>
      </c>
      <c r="P28" s="164"/>
      <c r="Q28" s="16"/>
    </row>
    <row r="29" spans="2:18" s="15" customFormat="1" ht="12.95" customHeight="1" x14ac:dyDescent="0.2">
      <c r="C29" s="90">
        <v>1</v>
      </c>
      <c r="D29" s="91">
        <v>0.15625</v>
      </c>
      <c r="E29" s="91">
        <v>1.5625</v>
      </c>
      <c r="F29" s="92">
        <v>50</v>
      </c>
      <c r="H29" s="113" t="s">
        <v>20</v>
      </c>
      <c r="I29" s="158"/>
      <c r="J29" s="159"/>
      <c r="L29" s="113" t="s">
        <v>26</v>
      </c>
      <c r="M29" s="165" t="s">
        <v>44</v>
      </c>
      <c r="N29" s="166"/>
      <c r="O29" s="179">
        <v>46327</v>
      </c>
      <c r="P29" s="166"/>
      <c r="Q29" s="16"/>
    </row>
    <row r="30" spans="2:18" s="15" customFormat="1" ht="12.95" customHeight="1" x14ac:dyDescent="0.2">
      <c r="C30" s="96">
        <v>2</v>
      </c>
      <c r="D30" s="97">
        <f t="shared" ref="D30:E33" si="6">D29*4</f>
        <v>0.625</v>
      </c>
      <c r="E30" s="97">
        <f t="shared" si="6"/>
        <v>6.25</v>
      </c>
      <c r="F30" s="98">
        <f>F29*2</f>
        <v>100</v>
      </c>
      <c r="H30" s="113" t="s">
        <v>21</v>
      </c>
      <c r="I30" s="158" t="s">
        <v>48</v>
      </c>
      <c r="J30" s="159"/>
      <c r="L30" s="113" t="s">
        <v>30</v>
      </c>
      <c r="M30" s="165">
        <v>2441909</v>
      </c>
      <c r="N30" s="166"/>
      <c r="O30" s="179">
        <v>45204</v>
      </c>
      <c r="P30" s="166"/>
      <c r="Q30" s="16"/>
    </row>
    <row r="31" spans="2:18" s="15" customFormat="1" ht="12.95" customHeight="1" x14ac:dyDescent="0.2">
      <c r="C31" s="96">
        <v>3</v>
      </c>
      <c r="D31" s="97">
        <f t="shared" si="6"/>
        <v>2.5</v>
      </c>
      <c r="E31" s="97">
        <f t="shared" si="6"/>
        <v>25</v>
      </c>
      <c r="F31" s="98">
        <f>F30*2</f>
        <v>200</v>
      </c>
      <c r="H31" s="113" t="s">
        <v>22</v>
      </c>
      <c r="I31" s="158" t="s">
        <v>49</v>
      </c>
      <c r="J31" s="159"/>
      <c r="L31" s="113" t="s">
        <v>27</v>
      </c>
      <c r="M31" s="165" t="s">
        <v>45</v>
      </c>
      <c r="N31" s="166"/>
      <c r="O31" s="179">
        <v>45233</v>
      </c>
      <c r="P31" s="166"/>
      <c r="Q31" s="16"/>
    </row>
    <row r="32" spans="2:18" s="15" customFormat="1" ht="12.95" customHeight="1" thickBot="1" x14ac:dyDescent="0.25">
      <c r="C32" s="96">
        <v>4</v>
      </c>
      <c r="D32" s="97">
        <f t="shared" si="6"/>
        <v>10</v>
      </c>
      <c r="E32" s="97">
        <f t="shared" si="6"/>
        <v>100</v>
      </c>
      <c r="F32" s="98">
        <f>F31*2</f>
        <v>400</v>
      </c>
      <c r="H32" s="114" t="s">
        <v>23</v>
      </c>
      <c r="I32" s="156" t="s">
        <v>50</v>
      </c>
      <c r="J32" s="157"/>
      <c r="L32" s="114" t="s">
        <v>24</v>
      </c>
      <c r="M32" s="169"/>
      <c r="N32" s="170"/>
      <c r="O32" s="169"/>
      <c r="P32" s="170"/>
      <c r="Q32" s="16"/>
    </row>
    <row r="33" spans="2:17" s="15" customFormat="1" ht="12.95" customHeight="1" thickBot="1" x14ac:dyDescent="0.25">
      <c r="C33" s="102">
        <v>5</v>
      </c>
      <c r="D33" s="103">
        <f t="shared" si="6"/>
        <v>40</v>
      </c>
      <c r="E33" s="103">
        <f t="shared" si="6"/>
        <v>400</v>
      </c>
      <c r="F33" s="104">
        <f>F32*2</f>
        <v>800</v>
      </c>
      <c r="L33" s="171" t="s">
        <v>31</v>
      </c>
      <c r="M33" s="173" t="s">
        <v>47</v>
      </c>
      <c r="N33" s="174"/>
      <c r="O33" s="177">
        <v>45083</v>
      </c>
      <c r="P33" s="174"/>
      <c r="Q33" s="16"/>
    </row>
    <row r="34" spans="2:17" s="15" customFormat="1" ht="12.95" customHeight="1" thickBot="1" x14ac:dyDescent="0.25">
      <c r="B34" s="143" t="s">
        <v>11</v>
      </c>
      <c r="C34" s="93" t="s">
        <v>8</v>
      </c>
      <c r="D34" s="94">
        <v>3</v>
      </c>
      <c r="E34" s="94">
        <v>24</v>
      </c>
      <c r="F34" s="95">
        <v>250</v>
      </c>
      <c r="L34" s="172"/>
      <c r="M34" s="175"/>
      <c r="N34" s="176"/>
      <c r="O34" s="175"/>
      <c r="P34" s="176"/>
      <c r="Q34" s="16"/>
    </row>
    <row r="35" spans="2:17" s="15" customFormat="1" ht="12.95" customHeight="1" thickBot="1" x14ac:dyDescent="0.25">
      <c r="B35" s="144"/>
      <c r="C35" s="99" t="s">
        <v>9</v>
      </c>
      <c r="D35" s="100">
        <v>40</v>
      </c>
      <c r="E35" s="100">
        <v>30</v>
      </c>
      <c r="F35" s="101">
        <v>400</v>
      </c>
      <c r="I35" s="167" t="s">
        <v>34</v>
      </c>
      <c r="J35" s="168"/>
      <c r="L35" s="112" t="s">
        <v>6</v>
      </c>
      <c r="M35" s="160" t="s">
        <v>46</v>
      </c>
      <c r="N35" s="132"/>
      <c r="O35" s="131">
        <v>45069</v>
      </c>
      <c r="P35" s="132"/>
      <c r="Q35" s="16"/>
    </row>
    <row r="36" spans="2:17" s="15" customFormat="1" ht="12.95" customHeight="1" thickBot="1" x14ac:dyDescent="0.25">
      <c r="B36" s="143" t="s">
        <v>12</v>
      </c>
      <c r="C36" s="93" t="s">
        <v>8</v>
      </c>
      <c r="D36" s="94">
        <v>6.5</v>
      </c>
      <c r="E36" s="94"/>
      <c r="F36" s="95">
        <v>250</v>
      </c>
      <c r="H36" s="112" t="s">
        <v>35</v>
      </c>
      <c r="I36" s="131">
        <v>44284</v>
      </c>
      <c r="J36" s="132"/>
      <c r="L36" s="113" t="s">
        <v>0</v>
      </c>
      <c r="M36" s="158">
        <v>74465</v>
      </c>
      <c r="N36" s="159"/>
      <c r="O36" s="131">
        <v>45082</v>
      </c>
      <c r="P36" s="132"/>
      <c r="Q36" s="16"/>
    </row>
    <row r="37" spans="2:17" s="15" customFormat="1" ht="12.95" customHeight="1" thickBot="1" x14ac:dyDescent="0.25">
      <c r="B37" s="144"/>
      <c r="C37" s="99" t="s">
        <v>9</v>
      </c>
      <c r="D37" s="100">
        <v>40</v>
      </c>
      <c r="E37" s="100"/>
      <c r="F37" s="101">
        <v>400</v>
      </c>
      <c r="H37" s="114" t="s">
        <v>36</v>
      </c>
      <c r="I37" s="156">
        <v>41</v>
      </c>
      <c r="J37" s="157"/>
      <c r="L37" s="114" t="s">
        <v>1</v>
      </c>
      <c r="M37" s="156" t="s">
        <v>51</v>
      </c>
      <c r="N37" s="157"/>
      <c r="O37" s="131">
        <v>45069</v>
      </c>
      <c r="P37" s="132"/>
      <c r="Q37" s="16"/>
    </row>
    <row r="38" spans="2:17" s="15" customFormat="1" ht="12.95" customHeight="1" thickBot="1" x14ac:dyDescent="0.25">
      <c r="B38" s="41"/>
      <c r="C38" s="41"/>
      <c r="D38" s="105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5" t="s">
        <v>43</v>
      </c>
      <c r="D3" s="205"/>
      <c r="E3" s="205"/>
      <c r="F3" s="205"/>
      <c r="G3" s="205"/>
      <c r="H3" s="205"/>
      <c r="I3" s="1"/>
      <c r="J3" s="206" t="s">
        <v>4</v>
      </c>
      <c r="K3" s="206"/>
      <c r="L3" s="206"/>
      <c r="M3" s="206"/>
      <c r="N3" s="206"/>
      <c r="O3" s="206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scale="8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2023-02-06T14:48:27Z</cp:lastPrinted>
  <dcterms:created xsi:type="dcterms:W3CDTF">2008-12-02T14:50:07Z</dcterms:created>
  <dcterms:modified xsi:type="dcterms:W3CDTF">2023-02-17T09:45:41Z</dcterms:modified>
</cp:coreProperties>
</file>