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5EE51F8B-36DE-432C-A201-343AA45C55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<sst xmlns="http://schemas.openxmlformats.org/spreadsheetml/2006/main" count="95" uniqueCount="59">
  <si>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</si>
  <si>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</si>
  <si>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</si>
  <si>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</si>
  <si>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</si>
  <si>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</si>
  <si>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</si>
  <si>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</si>
  <si>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</si>
  <si>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</si>
  <si>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</si>
  <si>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</si>
  <si>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</si>
  <si>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</si>
  <si>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</si>
  <si>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</si>
  <si>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</si>
  <si>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</si>
  <si>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</si>
  <si>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</si>
  <si>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</si>
  <si>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</si>
  <si>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</si>
  <si>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</si>
  <si>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</si>
  <si>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</si>
  <si>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</si>
  <si>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</si>
  <si>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</si>
  <si>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</si>
  <si>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</si>
  <si>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</si>
  <si>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</si>
  <si>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</si>
  <si>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</si>
  <si>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</si>
  <si>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</si>
  <si>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</si>
  <si>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</si>
  <si>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</si>
  <si>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</si>
  <si>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</si>
  <si>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</si>
  <si>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</si>
  <si>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</si>
  <si>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CB60816</t>
  </si>
  <si>
    <t>LRAC2956</t>
  </si>
  <si>
    <t>SLBX6824</t>
  </si>
  <si>
    <t>H220920683 P1</t>
  </si>
  <si>
    <t>RP</t>
  </si>
  <si>
    <t>100B0037</t>
  </si>
  <si>
    <t>2534390H</t>
  </si>
  <si>
    <t>DA53471</t>
  </si>
  <si>
    <t>BL52582</t>
  </si>
  <si>
    <t>DD54212</t>
  </si>
  <si>
    <t>RN96-240</t>
  </si>
  <si>
    <t>26.11/23</t>
  </si>
  <si>
    <t>H234320389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</si>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</sst>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4" borderId="32" xfId="0" applyFont="1" applyFill="1" applyBorder="1" applyAlignment="1" applyProtection="1">
      <alignment horizontal="center" vertical="center"/>
      <protection locked="0"/>
    </xf>
    <xf numFmtId="0" fontId="1" fillId="4" borderId="33" xfId="0" applyFont="1" applyFill="1" applyBorder="1" applyAlignment="1" applyProtection="1">
      <alignment horizontal="center" vertical="center"/>
      <protection locked="0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1" fillId="0" borderId="20" xfId="0" applyNumberFormat="1" applyFon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1.1657142857142857</c:v>
                </c:pt>
                <c:pt idx="1">
                  <c:v>0.6171428571428571</c:v>
                </c:pt>
                <c:pt idx="2">
                  <c:v>6.8571428571428575E-2</c:v>
                </c:pt>
                <c:pt idx="3">
                  <c:v>1.7142857142857144E-2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0.89552238805970152</c:v>
                </c:pt>
                <c:pt idx="1">
                  <c:v>1.1492537313432836</c:v>
                </c:pt>
                <c:pt idx="2">
                  <c:v>0.85074626865671643</c:v>
                </c:pt>
                <c:pt idx="3">
                  <c:v>0.68656716417910446</c:v>
                </c:pt>
                <c:pt idx="4">
                  <c:v>0.41791044776119401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1.2171428571428571</c:v>
                </c:pt>
                <c:pt idx="1">
                  <c:v>0.7371428571428571</c:v>
                </c:pt>
                <c:pt idx="2">
                  <c:v>0.10285714285714286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0.68656716417910446</c:v>
                </c:pt>
                <c:pt idx="1">
                  <c:v>0.28358208955223879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0.94285714285714284</c:v>
                </c:pt>
                <c:pt idx="1">
                  <c:v>0.18857142857142856</c:v>
                </c:pt>
                <c:pt idx="2">
                  <c:v>0.18857142857142856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0.65671641791044777</c:v>
                </c:pt>
                <c:pt idx="1">
                  <c:v>0.40298507462686567</c:v>
                </c:pt>
                <c:pt idx="2">
                  <c:v>1.4925373134328358E-2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21" sqref="F21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57</v>
      </c>
      <c r="E2" s="146"/>
      <c r="F2" s="146"/>
      <c r="G2" s="147"/>
      <c r="H2" s="16"/>
      <c r="I2" s="202" t="s">
        <v>18</v>
      </c>
      <c r="J2" s="203"/>
      <c r="K2" s="203"/>
      <c r="L2" s="204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05"/>
      <c r="J3" s="206"/>
      <c r="K3" s="206"/>
      <c r="L3" s="207"/>
      <c r="M3" s="16"/>
      <c r="N3" s="20"/>
      <c r="O3" s="21"/>
      <c r="P3" s="22"/>
      <c r="Q3" s="16"/>
    </row>
    <row r="4" spans="2:17" s="15" customFormat="1" ht="12.95" customHeight="1" thickBot="1" x14ac:dyDescent="0.25">
      <c r="B4" s="130"/>
      <c r="C4" s="129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1" t="s">
        <v>49</v>
      </c>
      <c r="E5" s="192"/>
      <c r="F5" s="193">
        <v>45244</v>
      </c>
      <c r="G5" s="194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91" t="s">
        <v>58</v>
      </c>
      <c r="E6" s="192"/>
      <c r="F6" s="195">
        <v>45246</v>
      </c>
      <c r="G6" s="19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91" t="s">
        <v>49</v>
      </c>
      <c r="E7" s="192"/>
      <c r="F7" s="195">
        <v>45246</v>
      </c>
      <c r="G7" s="196"/>
      <c r="I7" s="33" t="s">
        <v>4</v>
      </c>
      <c r="J7" s="34">
        <f>IF(N13&lt;&gt;"", LEFT(N13, 7), IF(J17&gt;50%, N17, MAX(N14:N17)))</f>
        <v>0.84032040875373681</v>
      </c>
      <c r="K7" s="34">
        <f>IF(O13&lt;&gt;"", LEFT(O13, 7), IF(K17&gt;50%, O17, MAX(O14:O17)))</f>
        <v>10.494808505748757</v>
      </c>
      <c r="L7" s="35">
        <f>IF(P13&lt;&gt;"", LEFT(P13, 7), IF(L17&gt;50%, P17, MAX(P14:P17)))</f>
        <v>75.11230685572967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7"/>
      <c r="G8" s="198"/>
      <c r="I8" s="30" t="s">
        <v>5</v>
      </c>
      <c r="J8" s="36">
        <f>IF(N21&lt;&gt;"", LEFT(N21, 7), IF(J25&gt;50%, N25, MAX(N22:N25)))</f>
        <v>26.187691503499462</v>
      </c>
      <c r="K8" s="36">
        <f>IF(O21&lt;&gt;"", LEFT(O21, 7), IF(K25&gt;50%, O25, MAX(O22:O25)))</f>
        <v>2.9685987721362466</v>
      </c>
      <c r="L8" s="37">
        <f>IF(P21&lt;&gt;"", LEFT(P21, 7), IF(L25&gt;50%, P25, MAX(P22:P25)))</f>
        <v>76.718534068011124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9" t="s">
        <v>2</v>
      </c>
      <c r="C11" s="208" t="s">
        <v>14</v>
      </c>
      <c r="D11" s="209"/>
      <c r="E11" s="209"/>
      <c r="F11" s="209"/>
      <c r="G11" s="210"/>
      <c r="I11" s="188" t="s">
        <v>15</v>
      </c>
      <c r="J11" s="189"/>
      <c r="K11" s="189"/>
      <c r="L11" s="190"/>
      <c r="M11" s="47"/>
      <c r="N11" s="188" t="s">
        <v>17</v>
      </c>
      <c r="O11" s="189"/>
      <c r="P11" s="190"/>
      <c r="Q11" s="47"/>
    </row>
    <row r="12" spans="2:17" s="15" customFormat="1" ht="12.95" customHeight="1" thickBot="1" x14ac:dyDescent="0.25">
      <c r="B12" s="200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6" t="s">
        <v>6</v>
      </c>
      <c r="O12" s="107" t="s">
        <v>0</v>
      </c>
      <c r="P12" s="108" t="s">
        <v>1</v>
      </c>
      <c r="Q12" s="55"/>
    </row>
    <row r="13" spans="2:17" s="15" customFormat="1" ht="12.95" customHeight="1" x14ac:dyDescent="0.2">
      <c r="B13" s="200"/>
      <c r="C13" s="56">
        <v>1</v>
      </c>
      <c r="D13" s="57">
        <v>68</v>
      </c>
      <c r="E13" s="57">
        <v>71</v>
      </c>
      <c r="F13" s="58">
        <v>55</v>
      </c>
      <c r="G13" s="133">
        <v>68</v>
      </c>
      <c r="I13" s="59">
        <v>1</v>
      </c>
      <c r="J13" s="60">
        <f t="shared" ref="J13:L17" si="2">IF(COUNT($G$13:$G$15)&gt;0,D13/AVERAGE($G$13:$G$15),0)</f>
        <v>1.1657142857142857</v>
      </c>
      <c r="K13" s="60">
        <f t="shared" si="2"/>
        <v>1.2171428571428571</v>
      </c>
      <c r="L13" s="61">
        <f>IF(COUNT($G$13:$G$15)&gt;0,F13/AVERAGE($G$13:$G$15),0)</f>
        <v>0.94285714285714284</v>
      </c>
      <c r="M13" s="62"/>
      <c r="N13" s="115" t="str">
        <f>IF(AND(COUNT(D13:D17) = 5, J13&lt;50%), "&lt; " &amp; D29, "")</f>
        <v/>
      </c>
      <c r="O13" s="116" t="str">
        <f>IF(AND(COUNT(E13:E17) = 5, K13&lt;50%), "&lt; " &amp; E29, "")</f>
        <v/>
      </c>
      <c r="P13" s="117" t="str">
        <f>IF(AND(COUNT(F13:F17) = 5, L13&lt;50%), "&lt; " &amp; F29, "")</f>
        <v/>
      </c>
      <c r="Q13" s="63"/>
    </row>
    <row r="14" spans="2:17" s="15" customFormat="1" ht="12.95" customHeight="1" x14ac:dyDescent="0.2">
      <c r="B14" s="200"/>
      <c r="C14" s="64">
        <v>2</v>
      </c>
      <c r="D14" s="65">
        <v>36</v>
      </c>
      <c r="E14" s="65">
        <v>43</v>
      </c>
      <c r="F14" s="66">
        <v>11</v>
      </c>
      <c r="G14" s="134">
        <v>56</v>
      </c>
      <c r="I14" s="67">
        <v>2</v>
      </c>
      <c r="J14" s="68">
        <f t="shared" si="2"/>
        <v>0.6171428571428571</v>
      </c>
      <c r="K14" s="68">
        <f t="shared" si="2"/>
        <v>0.7371428571428571</v>
      </c>
      <c r="L14" s="69">
        <f t="shared" si="2"/>
        <v>0.18857142857142856</v>
      </c>
      <c r="M14" s="62"/>
      <c r="N14" s="118" t="str">
        <f t="shared" ref="N14:P16" si="3">IF(AND(COUNT(D$13:D$17) = 5, J13 &gt;= 50%, J14 &lt; 50%), 2^ (LOG(D30, 2) - ((50% - J14) / (J13 - J14)) * LOG(D30/D29, 2)), "")</f>
        <v/>
      </c>
      <c r="O14" s="119" t="str">
        <f t="shared" si="3"/>
        <v/>
      </c>
      <c r="P14" s="120">
        <f t="shared" si="3"/>
        <v>75.11230685572967</v>
      </c>
      <c r="Q14" s="63"/>
    </row>
    <row r="15" spans="2:17" s="15" customFormat="1" ht="12.95" customHeight="1" thickBot="1" x14ac:dyDescent="0.25">
      <c r="B15" s="200"/>
      <c r="C15" s="64">
        <v>3</v>
      </c>
      <c r="D15" s="65">
        <v>4</v>
      </c>
      <c r="E15" s="65">
        <v>6</v>
      </c>
      <c r="F15" s="66">
        <v>11</v>
      </c>
      <c r="G15" s="135">
        <v>51</v>
      </c>
      <c r="I15" s="67">
        <v>3</v>
      </c>
      <c r="J15" s="68">
        <f t="shared" si="2"/>
        <v>6.8571428571428575E-2</v>
      </c>
      <c r="K15" s="68">
        <f t="shared" si="2"/>
        <v>0.10285714285714286</v>
      </c>
      <c r="L15" s="69">
        <f t="shared" si="2"/>
        <v>0.18857142857142856</v>
      </c>
      <c r="M15" s="62"/>
      <c r="N15" s="118">
        <f t="shared" si="3"/>
        <v>0.84032040875373681</v>
      </c>
      <c r="O15" s="119">
        <f t="shared" si="3"/>
        <v>10.494808505748757</v>
      </c>
      <c r="P15" s="120" t="str">
        <f t="shared" si="3"/>
        <v/>
      </c>
      <c r="Q15" s="63"/>
    </row>
    <row r="16" spans="2:17" s="15" customFormat="1" ht="12.95" customHeight="1" x14ac:dyDescent="0.2">
      <c r="B16" s="200"/>
      <c r="C16" s="64">
        <v>4</v>
      </c>
      <c r="D16" s="65">
        <v>1</v>
      </c>
      <c r="E16" s="65">
        <v>0</v>
      </c>
      <c r="F16" s="66">
        <v>0</v>
      </c>
      <c r="G16" s="16"/>
      <c r="I16" s="67">
        <v>4</v>
      </c>
      <c r="J16" s="68">
        <f t="shared" si="2"/>
        <v>1.7142857142857144E-2</v>
      </c>
      <c r="K16" s="68">
        <f t="shared" si="2"/>
        <v>0</v>
      </c>
      <c r="L16" s="69">
        <f t="shared" si="2"/>
        <v>0</v>
      </c>
      <c r="M16" s="62"/>
      <c r="N16" s="118" t="str">
        <f t="shared" si="3"/>
        <v/>
      </c>
      <c r="O16" s="119" t="str">
        <f t="shared" si="3"/>
        <v/>
      </c>
      <c r="P16" s="120" t="str">
        <f t="shared" si="3"/>
        <v/>
      </c>
      <c r="Q16" s="63"/>
    </row>
    <row r="17" spans="2:18" s="15" customFormat="1" ht="12.95" customHeight="1" thickBot="1" x14ac:dyDescent="0.25">
      <c r="B17" s="201"/>
      <c r="C17" s="70">
        <v>5</v>
      </c>
      <c r="D17" s="71">
        <v>0</v>
      </c>
      <c r="E17" s="71">
        <v>0</v>
      </c>
      <c r="F17" s="72">
        <v>0</v>
      </c>
      <c r="G17" s="16"/>
      <c r="I17" s="73">
        <v>5</v>
      </c>
      <c r="J17" s="74">
        <f t="shared" si="2"/>
        <v>0</v>
      </c>
      <c r="K17" s="74">
        <f t="shared" si="2"/>
        <v>0</v>
      </c>
      <c r="L17" s="75">
        <f t="shared" si="2"/>
        <v>0</v>
      </c>
      <c r="M17" s="62"/>
      <c r="N17" s="121" t="str">
        <f>IF(J17&gt;50%, "&gt;" &amp; D24, IF(AND(COUNT(D13:D17) = 5,J16&gt;50%,J17&lt;=50%),2^ (LOG(D33, 2) - ((50% - J17) / (J16 - J17)) * LOG(D33/D32, 2)), ""))</f>
        <v/>
      </c>
      <c r="O17" s="122" t="str">
        <f>IF(K17&gt;50%, "&gt;" &amp; E24, IF(AND(COUNT(E13:E17) = 5,K16&gt;50%,K17&lt;=50%),2^ (LOG(E33, 2) - ((50% - K17) / (K16 - K17)) * LOG(E33/E32, 2)), ""))</f>
        <v/>
      </c>
      <c r="P17" s="123" t="str">
        <f>IF(L17&gt;50%, "&gt;" &amp; F24, IF(AND(COUNT(F13:F17) = 5,L16&gt;50%,L17&lt;=50%),2^ (LOG(F33, 2) - ((50% - L17) / (L16 - L17)) * LOG(F33/F32, 2)), ""))</f>
        <v/>
      </c>
      <c r="Q17" s="63"/>
    </row>
    <row r="18" spans="2:18" s="15" customFormat="1" ht="12.95" customHeight="1" thickBot="1" x14ac:dyDescent="0.25">
      <c r="B18" s="86"/>
      <c r="C18" s="76"/>
      <c r="D18" s="16"/>
      <c r="E18" s="16"/>
      <c r="F18" s="16"/>
      <c r="G18" s="16"/>
      <c r="M18" s="16"/>
      <c r="N18" s="77"/>
      <c r="O18" s="77"/>
      <c r="P18" s="77"/>
      <c r="Q18" s="16"/>
    </row>
    <row r="19" spans="2:18" s="15" customFormat="1" ht="12.95" customHeight="1" thickBot="1" x14ac:dyDescent="0.25">
      <c r="B19" s="199" t="s">
        <v>16</v>
      </c>
      <c r="C19" s="208" t="s">
        <v>14</v>
      </c>
      <c r="D19" s="209"/>
      <c r="E19" s="209"/>
      <c r="F19" s="209"/>
      <c r="G19" s="210"/>
      <c r="I19" s="188" t="s">
        <v>15</v>
      </c>
      <c r="J19" s="189"/>
      <c r="K19" s="189"/>
      <c r="L19" s="190"/>
      <c r="M19" s="47"/>
      <c r="N19" s="188" t="s">
        <v>17</v>
      </c>
      <c r="O19" s="189"/>
      <c r="P19" s="190"/>
      <c r="Q19" s="47"/>
    </row>
    <row r="20" spans="2:18" s="15" customFormat="1" ht="12.95" customHeight="1" thickBot="1" x14ac:dyDescent="0.25">
      <c r="B20" s="200"/>
      <c r="C20" s="78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09" t="s">
        <v>6</v>
      </c>
      <c r="O20" s="124" t="s">
        <v>0</v>
      </c>
      <c r="P20" s="110" t="s">
        <v>1</v>
      </c>
      <c r="Q20" s="55"/>
    </row>
    <row r="21" spans="2:18" s="15" customFormat="1" ht="12.95" customHeight="1" x14ac:dyDescent="0.2">
      <c r="B21" s="200"/>
      <c r="C21" s="56">
        <v>1</v>
      </c>
      <c r="D21" s="57">
        <v>60</v>
      </c>
      <c r="E21" s="57">
        <v>46</v>
      </c>
      <c r="F21" s="58">
        <v>44</v>
      </c>
      <c r="G21" s="79">
        <v>68</v>
      </c>
      <c r="I21" s="59">
        <v>1</v>
      </c>
      <c r="J21" s="60">
        <f t="shared" ref="J21:L25" si="4">IF(COUNT($G$21:$G$23)&gt;0, D21/AVERAGE($G$21:$G$23), 0)</f>
        <v>0.89552238805970152</v>
      </c>
      <c r="K21" s="60">
        <f t="shared" si="4"/>
        <v>0.68656716417910446</v>
      </c>
      <c r="L21" s="61">
        <f t="shared" si="4"/>
        <v>0.65671641791044777</v>
      </c>
      <c r="M21" s="63"/>
      <c r="N21" s="115" t="str">
        <f>IF(AND(J21&lt;&gt;"", COUNT(D21:D25) = 5, J21&lt;50%), "&lt; " &amp; D29, "")</f>
        <v/>
      </c>
      <c r="O21" s="125" t="str">
        <f>IF(AND(K21&lt;&gt;"", COUNT(E21:E25) = 5, K21&lt;50%), "&lt; " &amp; E29, "")</f>
        <v/>
      </c>
      <c r="P21" s="126" t="str">
        <f>IF(AND(L21&lt;&gt;"", COUNT(F21:F25) = 5, L21&lt;50%), "&lt; " &amp; F29, "")</f>
        <v/>
      </c>
      <c r="Q21" s="63"/>
    </row>
    <row r="22" spans="2:18" s="15" customFormat="1" ht="12.95" customHeight="1" x14ac:dyDescent="0.2">
      <c r="B22" s="200"/>
      <c r="C22" s="64">
        <v>2</v>
      </c>
      <c r="D22" s="65">
        <v>77</v>
      </c>
      <c r="E22" s="65">
        <v>19</v>
      </c>
      <c r="F22" s="66">
        <v>27</v>
      </c>
      <c r="G22" s="80">
        <v>72</v>
      </c>
      <c r="I22" s="67">
        <v>2</v>
      </c>
      <c r="J22" s="68">
        <f t="shared" si="4"/>
        <v>1.1492537313432836</v>
      </c>
      <c r="K22" s="68">
        <f t="shared" si="4"/>
        <v>0.28358208955223879</v>
      </c>
      <c r="L22" s="69">
        <f t="shared" si="4"/>
        <v>0.40298507462686567</v>
      </c>
      <c r="M22" s="63"/>
      <c r="N22" s="118" t="str">
        <f t="shared" ref="N22:P24" si="5">IF(AND(COUNT(D$21:D$25) = 5, J21 &gt;= 50%, J22 &lt; 50%), 2^ (LOG(D30, 2) - ((50% - J22) / (J21 - J22)) * LOG(D30/D29, 2)), "")</f>
        <v/>
      </c>
      <c r="O22" s="127">
        <f t="shared" si="5"/>
        <v>2.9685987721362466</v>
      </c>
      <c r="P22" s="128">
        <f t="shared" si="5"/>
        <v>76.718534068011124</v>
      </c>
      <c r="Q22" s="63"/>
    </row>
    <row r="23" spans="2:18" s="15" customFormat="1" ht="12.95" customHeight="1" thickBot="1" x14ac:dyDescent="0.25">
      <c r="B23" s="200"/>
      <c r="C23" s="64">
        <v>3</v>
      </c>
      <c r="D23" s="65">
        <v>57</v>
      </c>
      <c r="E23" s="65">
        <v>0</v>
      </c>
      <c r="F23" s="66">
        <v>1</v>
      </c>
      <c r="G23" s="81">
        <v>61</v>
      </c>
      <c r="I23" s="67">
        <v>3</v>
      </c>
      <c r="J23" s="68">
        <f t="shared" si="4"/>
        <v>0.85074626865671643</v>
      </c>
      <c r="K23" s="68">
        <f t="shared" si="4"/>
        <v>0</v>
      </c>
      <c r="L23" s="69">
        <f t="shared" si="4"/>
        <v>1.4925373134328358E-2</v>
      </c>
      <c r="M23" s="63"/>
      <c r="N23" s="118" t="str">
        <f t="shared" si="5"/>
        <v/>
      </c>
      <c r="O23" s="127" t="str">
        <f t="shared" si="5"/>
        <v/>
      </c>
      <c r="P23" s="128" t="str">
        <f t="shared" si="5"/>
        <v/>
      </c>
      <c r="Q23" s="63"/>
      <c r="R23" s="82"/>
    </row>
    <row r="24" spans="2:18" s="15" customFormat="1" ht="12.95" customHeight="1" x14ac:dyDescent="0.2">
      <c r="B24" s="200"/>
      <c r="C24" s="64">
        <v>4</v>
      </c>
      <c r="D24" s="65">
        <v>46</v>
      </c>
      <c r="E24" s="65">
        <v>0</v>
      </c>
      <c r="F24" s="66">
        <v>0</v>
      </c>
      <c r="G24" s="83"/>
      <c r="I24" s="67">
        <v>4</v>
      </c>
      <c r="J24" s="68">
        <f t="shared" si="4"/>
        <v>0.68656716417910446</v>
      </c>
      <c r="K24" s="68">
        <f t="shared" si="4"/>
        <v>0</v>
      </c>
      <c r="L24" s="69">
        <f t="shared" si="4"/>
        <v>0</v>
      </c>
      <c r="M24" s="63"/>
      <c r="N24" s="118" t="str">
        <f t="shared" si="5"/>
        <v/>
      </c>
      <c r="O24" s="127" t="str">
        <f t="shared" si="5"/>
        <v/>
      </c>
      <c r="P24" s="128" t="str">
        <f t="shared" si="5"/>
        <v/>
      </c>
      <c r="Q24" s="63"/>
      <c r="R24" s="82"/>
    </row>
    <row r="25" spans="2:18" s="15" customFormat="1" ht="12.95" customHeight="1" thickBot="1" x14ac:dyDescent="0.25">
      <c r="B25" s="201"/>
      <c r="C25" s="70">
        <v>5</v>
      </c>
      <c r="D25" s="71">
        <v>28</v>
      </c>
      <c r="E25" s="71">
        <v>0</v>
      </c>
      <c r="F25" s="72">
        <v>0</v>
      </c>
      <c r="G25" s="83"/>
      <c r="I25" s="73">
        <v>5</v>
      </c>
      <c r="J25" s="84">
        <f t="shared" si="4"/>
        <v>0.41791044776119401</v>
      </c>
      <c r="K25" s="74">
        <f t="shared" si="4"/>
        <v>0</v>
      </c>
      <c r="L25" s="75">
        <f t="shared" si="4"/>
        <v>0</v>
      </c>
      <c r="M25" s="63"/>
      <c r="N25" s="121">
        <f>IF(J25&gt;50%, "&gt;" &amp; D33, IF(AND(COUNT(D21:D25) = 5,J24&gt;50%,J25&lt;=50%),2^ (LOG(D33, 2) - ((50% - J25) / (J24 - J25)) * LOG(D33/D32, 2)), ""))</f>
        <v>26.187691503499462</v>
      </c>
      <c r="O25" s="122" t="str">
        <f>IF(K25&gt;50%, "&gt;" &amp; E33, IF(AND(COUNT(E21:E25) = 5,K24&gt;50%,K25&lt;=50%),2^ (LOG(E33, 2) - ((50% - K25) / (K24 - K25)) * LOG(E33/E32, 2)), ""))</f>
        <v/>
      </c>
      <c r="P25" s="123" t="str">
        <f>IF(L25&gt;50%, "&gt;" &amp; F33, IF(AND(COUNT(F21:F25) = 5,L24&gt;50%,L25&lt;=50%),2^ (LOG(F33, 2) - ((50% - L25) / (L24 - L25)) * LOG(F33/F32, 2)), ""))</f>
        <v/>
      </c>
      <c r="Q25" s="63"/>
      <c r="R25" s="85"/>
    </row>
    <row r="26" spans="2:18" s="15" customFormat="1" ht="12.95" customHeight="1" thickBot="1" x14ac:dyDescent="0.25">
      <c r="D26" s="86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5" t="s">
        <v>28</v>
      </c>
      <c r="D27" s="186"/>
      <c r="E27" s="186"/>
      <c r="F27" s="187"/>
      <c r="I27" s="170" t="s">
        <v>29</v>
      </c>
      <c r="J27" s="171"/>
      <c r="L27" s="111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87"/>
      <c r="D28" s="88" t="s">
        <v>6</v>
      </c>
      <c r="E28" s="88" t="s">
        <v>0</v>
      </c>
      <c r="F28" s="89" t="s">
        <v>1</v>
      </c>
      <c r="H28" s="112" t="s">
        <v>19</v>
      </c>
      <c r="I28" s="163" t="s">
        <v>44</v>
      </c>
      <c r="J28" s="137"/>
      <c r="L28" s="112" t="s">
        <v>25</v>
      </c>
      <c r="M28" s="166">
        <v>2581966</v>
      </c>
      <c r="N28" s="167"/>
      <c r="O28" s="183">
        <v>45413</v>
      </c>
      <c r="P28" s="167"/>
      <c r="Q28" s="16"/>
    </row>
    <row r="29" spans="2:18" s="15" customFormat="1" ht="12.95" customHeight="1" x14ac:dyDescent="0.2">
      <c r="C29" s="90">
        <v>1</v>
      </c>
      <c r="D29" s="91">
        <v>0.15625</v>
      </c>
      <c r="E29" s="91">
        <v>1.5625</v>
      </c>
      <c r="F29" s="92">
        <v>50</v>
      </c>
      <c r="H29" s="113" t="s">
        <v>20</v>
      </c>
      <c r="I29" s="180" t="s">
        <v>52</v>
      </c>
      <c r="J29" s="181"/>
      <c r="L29" s="113" t="s">
        <v>26</v>
      </c>
      <c r="M29" s="168" t="s">
        <v>51</v>
      </c>
      <c r="N29" s="169"/>
      <c r="O29" s="184">
        <v>46753</v>
      </c>
      <c r="P29" s="169"/>
      <c r="Q29" s="16"/>
    </row>
    <row r="30" spans="2:18" s="15" customFormat="1" ht="12.95" customHeight="1" x14ac:dyDescent="0.2">
      <c r="C30" s="96">
        <v>2</v>
      </c>
      <c r="D30" s="97">
        <f t="shared" ref="D30:E33" si="6">D29*4</f>
        <v>0.625</v>
      </c>
      <c r="E30" s="97">
        <f t="shared" si="6"/>
        <v>6.25</v>
      </c>
      <c r="F30" s="98">
        <f>F29*2</f>
        <v>100</v>
      </c>
      <c r="H30" s="113" t="s">
        <v>21</v>
      </c>
      <c r="I30" s="180" t="s">
        <v>45</v>
      </c>
      <c r="J30" s="181"/>
      <c r="L30" s="113" t="s">
        <v>30</v>
      </c>
      <c r="M30" s="168">
        <v>2582827</v>
      </c>
      <c r="N30" s="169"/>
      <c r="O30" s="184">
        <v>45383</v>
      </c>
      <c r="P30" s="169"/>
      <c r="Q30" s="16"/>
    </row>
    <row r="31" spans="2:18" s="15" customFormat="1" ht="12.95" customHeight="1" x14ac:dyDescent="0.2">
      <c r="C31" s="96">
        <v>3</v>
      </c>
      <c r="D31" s="97">
        <f t="shared" si="6"/>
        <v>2.5</v>
      </c>
      <c r="E31" s="97">
        <f t="shared" si="6"/>
        <v>25</v>
      </c>
      <c r="F31" s="98">
        <f>F30*2</f>
        <v>200</v>
      </c>
      <c r="H31" s="113" t="s">
        <v>22</v>
      </c>
      <c r="I31" s="180" t="s">
        <v>53</v>
      </c>
      <c r="J31" s="181"/>
      <c r="L31" s="113" t="s">
        <v>27</v>
      </c>
      <c r="M31" s="168" t="s">
        <v>50</v>
      </c>
      <c r="N31" s="169"/>
      <c r="O31" s="184">
        <v>45401</v>
      </c>
      <c r="P31" s="169"/>
      <c r="Q31" s="16"/>
    </row>
    <row r="32" spans="2:18" s="15" customFormat="1" ht="12.95" customHeight="1" thickBot="1" x14ac:dyDescent="0.25">
      <c r="C32" s="96">
        <v>4</v>
      </c>
      <c r="D32" s="97">
        <f t="shared" si="6"/>
        <v>10</v>
      </c>
      <c r="E32" s="97">
        <f t="shared" si="6"/>
        <v>100</v>
      </c>
      <c r="F32" s="98">
        <f>F31*2</f>
        <v>400</v>
      </c>
      <c r="H32" s="114" t="s">
        <v>23</v>
      </c>
      <c r="I32" s="161" t="s">
        <v>54</v>
      </c>
      <c r="J32" s="162"/>
      <c r="L32" s="114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2">
        <v>5</v>
      </c>
      <c r="D33" s="103">
        <f t="shared" si="6"/>
        <v>40</v>
      </c>
      <c r="E33" s="103">
        <f t="shared" si="6"/>
        <v>400</v>
      </c>
      <c r="F33" s="104">
        <f>F32*2</f>
        <v>800</v>
      </c>
      <c r="L33" s="174" t="s">
        <v>31</v>
      </c>
      <c r="M33" s="176" t="s">
        <v>48</v>
      </c>
      <c r="N33" s="177"/>
      <c r="O33" s="182">
        <v>45262</v>
      </c>
      <c r="P33" s="177"/>
      <c r="Q33" s="16"/>
    </row>
    <row r="34" spans="2:17" s="15" customFormat="1" ht="12.95" customHeight="1" thickBot="1" x14ac:dyDescent="0.25">
      <c r="B34" s="148" t="s">
        <v>11</v>
      </c>
      <c r="C34" s="93" t="s">
        <v>8</v>
      </c>
      <c r="D34" s="94">
        <v>3</v>
      </c>
      <c r="E34" s="94">
        <v>24</v>
      </c>
      <c r="F34" s="95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9"/>
      <c r="C35" s="99" t="s">
        <v>9</v>
      </c>
      <c r="D35" s="100">
        <v>40</v>
      </c>
      <c r="E35" s="100">
        <v>30</v>
      </c>
      <c r="F35" s="101">
        <v>400</v>
      </c>
      <c r="I35" s="170" t="s">
        <v>34</v>
      </c>
      <c r="J35" s="171"/>
      <c r="L35" s="112" t="s">
        <v>6</v>
      </c>
      <c r="M35" s="163" t="s">
        <v>46</v>
      </c>
      <c r="N35" s="137"/>
      <c r="O35" s="136" t="s">
        <v>56</v>
      </c>
      <c r="P35" s="137"/>
      <c r="Q35" s="16"/>
    </row>
    <row r="36" spans="2:17" s="15" customFormat="1" ht="12.95" customHeight="1" thickBot="1" x14ac:dyDescent="0.25">
      <c r="B36" s="148" t="s">
        <v>12</v>
      </c>
      <c r="C36" s="93" t="s">
        <v>8</v>
      </c>
      <c r="D36" s="94">
        <v>6.5</v>
      </c>
      <c r="E36" s="94"/>
      <c r="F36" s="95">
        <v>250</v>
      </c>
      <c r="H36" s="112" t="s">
        <v>35</v>
      </c>
      <c r="I36" s="136">
        <v>44284</v>
      </c>
      <c r="J36" s="137"/>
      <c r="L36" s="113" t="s">
        <v>0</v>
      </c>
      <c r="M36" s="131" t="s">
        <v>55</v>
      </c>
      <c r="N36" s="132"/>
      <c r="O36" s="136">
        <v>45387</v>
      </c>
      <c r="P36" s="137"/>
      <c r="Q36" s="16"/>
    </row>
    <row r="37" spans="2:17" s="15" customFormat="1" ht="12.95" customHeight="1" thickBot="1" x14ac:dyDescent="0.25">
      <c r="B37" s="149"/>
      <c r="C37" s="99" t="s">
        <v>9</v>
      </c>
      <c r="D37" s="100">
        <v>40</v>
      </c>
      <c r="E37" s="100"/>
      <c r="F37" s="101">
        <v>400</v>
      </c>
      <c r="H37" s="114" t="s">
        <v>36</v>
      </c>
      <c r="I37" s="161">
        <v>44</v>
      </c>
      <c r="J37" s="162"/>
      <c r="L37" s="114" t="s">
        <v>1</v>
      </c>
      <c r="M37" s="161" t="s">
        <v>47</v>
      </c>
      <c r="N37" s="162"/>
      <c r="O37" s="136">
        <v>45294</v>
      </c>
      <c r="P37" s="137"/>
      <c r="Q37" s="16"/>
    </row>
    <row r="38" spans="2:17" s="15" customFormat="1" ht="12.95" customHeight="1" thickBot="1" x14ac:dyDescent="0.25">
      <c r="B38" s="41"/>
      <c r="C38" s="41"/>
      <c r="D38" s="105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59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I37:J37"/>
    <mergeCell ref="M37:N37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1" t="s">
        <v>43</v>
      </c>
      <c r="D3" s="211"/>
      <c r="E3" s="211"/>
      <c r="F3" s="211"/>
      <c r="G3" s="211"/>
      <c r="H3" s="211"/>
      <c r="I3" s="1"/>
      <c r="J3" s="212" t="s">
        <v>4</v>
      </c>
      <c r="K3" s="212"/>
      <c r="L3" s="212"/>
      <c r="M3" s="212"/>
      <c r="N3" s="212"/>
      <c r="O3" s="212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2023-11-03T09:36:53Z</cp:lastPrinted>
  <dcterms:created xsi:type="dcterms:W3CDTF">2008-12-02T14:50:07Z</dcterms:created>
  <dcterms:modified xsi:type="dcterms:W3CDTF">2023-11-17T11:08:57Z</dcterms:modified>
</cp:coreProperties>
</file>