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~1.BIB\AppData\Local\Temp\scp22749\hpscol02\tenant2\hpc_storage\home\dbibby\DevDirectory\HSVg2p\data\dev_data\PRAs\24\"/>
    </mc:Choice>
  </mc:AlternateContent>
  <xr:revisionPtr revIDLastSave="0" documentId="13_ncr:1_{79B62510-060D-479A-9DE0-FE6F37DAB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9" l="1"/>
  <c r="D31" i="9" s="1"/>
  <c r="D32" i="9" s="1"/>
  <c r="D33" i="9" s="1"/>
  <c r="J5" i="9" l="1"/>
  <c r="J6" i="9"/>
  <c r="J25" i="9" l="1"/>
  <c r="J24" i="9"/>
  <c r="J23" i="9"/>
  <c r="J22" i="9"/>
  <c r="P21" i="9"/>
  <c r="J21" i="9"/>
  <c r="N21" i="9" s="1"/>
  <c r="J17" i="9"/>
  <c r="J16" i="9"/>
  <c r="J15" i="9"/>
  <c r="J14" i="9"/>
  <c r="J13" i="9"/>
  <c r="N13" i="9" s="1"/>
  <c r="O22" i="9" l="1"/>
  <c r="P23" i="9"/>
  <c r="N25" i="9"/>
  <c r="N17" i="9"/>
  <c r="N15" i="9"/>
  <c r="N16" i="9"/>
  <c r="N23" i="9"/>
  <c r="O24" i="9"/>
  <c r="N24" i="9"/>
  <c r="P24" i="9"/>
  <c r="P25" i="9"/>
  <c r="O25" i="9"/>
  <c r="P22" i="9"/>
  <c r="O21" i="9"/>
  <c r="O23" i="9"/>
  <c r="N14" i="9"/>
  <c r="N22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<sst xmlns="http://schemas.openxmlformats.org/spreadsheetml/2006/main" count="75" uniqueCount="55">
  <si>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</si>
  <si>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</si>
  <si>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</si>
  <si>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</si>
  <si>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</si>
  <si>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</si>
  <si>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</si>
  <si>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</si>
  <si>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</si>
  <si>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</si>
  <si>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</si>
  <si>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</si>
  <si>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</si>
  <si>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</si>
  <si>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</si>
  <si>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</si>
  <si>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</si>
  <si>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</si>
  <si>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</si>
  <si>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</si>
  <si>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</si>
  <si>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</si>
  <si>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</si>
  <si>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</si>
  <si>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</si>
  <si>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</si>
  <si>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</si>
  <si>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</si>
  <si>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</si>
  <si>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</si>
  <si>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</si>
  <si>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</si>
  <si>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</si>
  <si>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</si>
  <si>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</si>
  <si>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</si>
  <si>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</si>
  <si>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</si>
  <si>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</si>
  <si>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</si>
  <si>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</si>
  <si>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</si>
  <si>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</si>
  <si>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</si>
  <si>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Pritelivir</t>
  </si>
  <si>
    <t>PRI</t>
  </si>
  <si>
    <t>BD64821</t>
  </si>
  <si>
    <t>DA55471</t>
  </si>
  <si>
    <t>AH52849</t>
  </si>
  <si>
    <t>BL68597</t>
  </si>
  <si>
    <t>2534390H</t>
  </si>
  <si>
    <t>100B022</t>
  </si>
  <si>
    <t>H240940237 P1</t>
  </si>
  <si>
    <t>H244200515 Pritelivir only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</si>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</sst>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166" fontId="3" fillId="0" borderId="20" xfId="0" applyNumberFormat="1" applyFont="1" applyBorder="1" applyAlignment="1" applyProtection="1">
      <alignment horizontal="center" vertical="center"/>
    </xf>
    <xf numFmtId="166" fontId="3" fillId="0" borderId="17" xfId="0" applyNumberFormat="1" applyFont="1" applyBorder="1" applyAlignment="1" applyProtection="1">
      <alignment horizontal="center" vertical="center"/>
    </xf>
    <xf numFmtId="0" fontId="1" fillId="4" borderId="34" xfId="0" applyFont="1" applyFill="1" applyBorder="1" applyAlignment="1" applyProtection="1">
      <alignment horizontal="center" vertical="center"/>
      <protection locked="0"/>
    </xf>
    <xf numFmtId="0" fontId="1" fillId="4" borderId="35" xfId="0" applyFont="1" applyFill="1" applyBorder="1" applyAlignment="1" applyProtection="1">
      <alignment horizontal="center" vertical="center"/>
      <protection locked="0"/>
    </xf>
    <xf numFmtId="0" fontId="1" fillId="4" borderId="36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1" fillId="0" borderId="41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4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2" fillId="7" borderId="43" xfId="0" applyNumberFormat="1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 cent" xfId="1" builtinId="5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0.92903225806451617</c:v>
                </c:pt>
                <c:pt idx="1">
                  <c:v>0.42580645161290326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1.0359712230215827</c:v>
                </c:pt>
                <c:pt idx="1">
                  <c:v>2.1582733812949638E-2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12" sqref="G1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6" t="s">
        <v>3</v>
      </c>
      <c r="C2" s="147"/>
      <c r="D2" s="151" t="s">
        <v>53</v>
      </c>
      <c r="E2" s="152"/>
      <c r="F2" s="152"/>
      <c r="G2" s="153"/>
      <c r="H2" s="16"/>
      <c r="I2" s="206" t="s">
        <v>18</v>
      </c>
      <c r="J2" s="207"/>
      <c r="K2" s="207"/>
      <c r="L2" s="208"/>
      <c r="M2" s="16"/>
      <c r="N2" s="17"/>
      <c r="O2" s="18"/>
      <c r="P2" s="19"/>
      <c r="Q2" s="14"/>
    </row>
    <row r="3" spans="2:17" s="15" customFormat="1" ht="12.95" customHeight="1" thickBot="1" x14ac:dyDescent="0.25">
      <c r="B3" s="144" t="s">
        <v>10</v>
      </c>
      <c r="C3" s="145"/>
      <c r="D3" s="148">
        <v>1</v>
      </c>
      <c r="E3" s="149"/>
      <c r="F3" s="149"/>
      <c r="G3" s="150"/>
      <c r="I3" s="209"/>
      <c r="J3" s="210"/>
      <c r="K3" s="210"/>
      <c r="L3" s="211"/>
      <c r="M3" s="16"/>
      <c r="N3" s="20"/>
      <c r="O3" s="21"/>
      <c r="P3" s="22"/>
      <c r="Q3" s="16"/>
    </row>
    <row r="4" spans="2:17" s="15" customFormat="1" ht="12.95" customHeight="1" thickBot="1" x14ac:dyDescent="0.25">
      <c r="B4" s="125"/>
      <c r="C4" s="124"/>
      <c r="D4" s="160" t="s">
        <v>40</v>
      </c>
      <c r="E4" s="161"/>
      <c r="F4" s="161" t="s">
        <v>42</v>
      </c>
      <c r="G4" s="162"/>
      <c r="I4" s="23" t="s">
        <v>7</v>
      </c>
      <c r="J4" s="24" t="s">
        <v>45</v>
      </c>
      <c r="K4" s="24"/>
      <c r="L4" s="25"/>
      <c r="M4" s="16"/>
      <c r="N4" s="26"/>
      <c r="O4" s="21"/>
      <c r="P4" s="22"/>
      <c r="Q4" s="16"/>
    </row>
    <row r="5" spans="2:17" s="15" customFormat="1" ht="12.95" customHeight="1" x14ac:dyDescent="0.2">
      <c r="B5" s="146" t="s">
        <v>39</v>
      </c>
      <c r="C5" s="147"/>
      <c r="D5" s="197" t="s">
        <v>54</v>
      </c>
      <c r="E5" s="198"/>
      <c r="F5" s="197">
        <v>45590</v>
      </c>
      <c r="G5" s="198"/>
      <c r="I5" s="27" t="s">
        <v>8</v>
      </c>
      <c r="J5" s="28">
        <f>IF($D$3&lt;&gt;"", INDEX(D34:D36,2 * $D$3 - 1), "")</f>
        <v>3</v>
      </c>
      <c r="K5" s="28"/>
      <c r="L5" s="29"/>
      <c r="M5" s="16"/>
      <c r="N5" s="26"/>
      <c r="O5" s="21"/>
      <c r="P5" s="22"/>
      <c r="Q5" s="16"/>
    </row>
    <row r="6" spans="2:17" s="15" customFormat="1" ht="12.95" customHeight="1" thickBot="1" x14ac:dyDescent="0.25">
      <c r="B6" s="156" t="s">
        <v>38</v>
      </c>
      <c r="C6" s="157"/>
      <c r="D6" s="197" t="s">
        <v>54</v>
      </c>
      <c r="E6" s="198"/>
      <c r="F6" s="199">
        <v>45593</v>
      </c>
      <c r="G6" s="200"/>
      <c r="I6" s="30" t="s">
        <v>9</v>
      </c>
      <c r="J6" s="31">
        <f>IF($D$3&lt;&gt;"", INDEX(D35:D37,2 * $D$3 - 1), "")</f>
        <v>40</v>
      </c>
      <c r="K6" s="31"/>
      <c r="L6" s="32"/>
      <c r="M6" s="16"/>
      <c r="N6" s="26"/>
      <c r="O6" s="21"/>
      <c r="P6" s="22"/>
      <c r="Q6" s="16"/>
    </row>
    <row r="7" spans="2:17" s="15" customFormat="1" ht="12.95" customHeight="1" thickBot="1" x14ac:dyDescent="0.25">
      <c r="B7" s="158" t="s">
        <v>37</v>
      </c>
      <c r="C7" s="159"/>
      <c r="D7" s="197" t="s">
        <v>54</v>
      </c>
      <c r="E7" s="198"/>
      <c r="F7" s="199">
        <v>45593</v>
      </c>
      <c r="G7" s="200"/>
      <c r="I7" s="33" t="s">
        <v>4</v>
      </c>
      <c r="J7" s="131">
        <f>IF(N13&lt;&gt;"", LEFT(N13, 7), IF(J17&gt;50%, N17, MAX(N14:N17)))</f>
        <v>1.5921407589878356E-2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63" t="s">
        <v>41</v>
      </c>
      <c r="C8" s="164"/>
      <c r="D8" s="165"/>
      <c r="E8" s="166"/>
      <c r="F8" s="201"/>
      <c r="G8" s="202"/>
      <c r="I8" s="30" t="s">
        <v>5</v>
      </c>
      <c r="J8" s="132">
        <f>IF(N21&lt;&gt;"", LEFT(N21, 7), IF(J25&gt;50%, N25, MAX(N22:N25)))</f>
        <v>1.0157724649471463E-2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3" t="s">
        <v>2</v>
      </c>
      <c r="C11" s="212" t="s">
        <v>14</v>
      </c>
      <c r="D11" s="213"/>
      <c r="E11" s="213"/>
      <c r="F11" s="213"/>
      <c r="G11" s="214"/>
      <c r="I11" s="194" t="s">
        <v>15</v>
      </c>
      <c r="J11" s="195"/>
      <c r="K11" s="195"/>
      <c r="L11" s="196"/>
      <c r="M11" s="47"/>
      <c r="N11" s="194" t="s">
        <v>17</v>
      </c>
      <c r="O11" s="195"/>
      <c r="P11" s="196"/>
      <c r="Q11" s="47"/>
    </row>
    <row r="12" spans="2:17" s="15" customFormat="1" ht="12.95" customHeight="1" thickBot="1" x14ac:dyDescent="0.25">
      <c r="B12" s="204"/>
      <c r="C12" s="48"/>
      <c r="D12" s="136" t="s">
        <v>45</v>
      </c>
      <c r="E12" s="49"/>
      <c r="F12" s="50"/>
      <c r="G12" s="51" t="s">
        <v>13</v>
      </c>
      <c r="I12" s="52" t="s">
        <v>4</v>
      </c>
      <c r="J12" s="126" t="s">
        <v>45</v>
      </c>
      <c r="K12" s="53"/>
      <c r="L12" s="54"/>
      <c r="M12" s="55"/>
      <c r="N12" s="126" t="s">
        <v>45</v>
      </c>
      <c r="O12" s="103"/>
      <c r="P12" s="104"/>
      <c r="Q12" s="55"/>
    </row>
    <row r="13" spans="2:17" s="15" customFormat="1" ht="12.95" customHeight="1" x14ac:dyDescent="0.2">
      <c r="B13" s="204"/>
      <c r="C13" s="56">
        <v>1</v>
      </c>
      <c r="D13" s="57">
        <v>48</v>
      </c>
      <c r="E13" s="57"/>
      <c r="F13" s="58"/>
      <c r="G13" s="137">
        <v>55</v>
      </c>
      <c r="I13" s="59">
        <v>1</v>
      </c>
      <c r="J13" s="60">
        <f t="shared" ref="J13:J17" si="0">IF(COUNT($G$13:$G$15)&gt;0,D13/AVERAGE($G$13:$G$15),0)</f>
        <v>0.92903225806451617</v>
      </c>
      <c r="K13" s="60"/>
      <c r="L13" s="61"/>
      <c r="M13" s="62"/>
      <c r="N13" s="110" t="str">
        <f>IF(AND(COUNT(D13:D17) = 5, J13&lt;50%), "&lt; " &amp; D29, "")</f>
        <v/>
      </c>
      <c r="O13" s="111"/>
      <c r="P13" s="112"/>
      <c r="Q13" s="63"/>
    </row>
    <row r="14" spans="2:17" s="15" customFormat="1" ht="12.95" customHeight="1" x14ac:dyDescent="0.2">
      <c r="B14" s="204"/>
      <c r="C14" s="64">
        <v>2</v>
      </c>
      <c r="D14" s="65">
        <v>22</v>
      </c>
      <c r="E14" s="65"/>
      <c r="F14" s="66"/>
      <c r="G14" s="138">
        <v>49</v>
      </c>
      <c r="I14" s="67">
        <v>2</v>
      </c>
      <c r="J14" s="68">
        <f t="shared" si="0"/>
        <v>0.42580645161290326</v>
      </c>
      <c r="K14" s="68"/>
      <c r="L14" s="69"/>
      <c r="M14" s="62"/>
      <c r="N14" s="113">
        <f t="shared" ref="N14:N16" si="1">IF(AND(COUNT(D$13:D$17) = 5, J13 &gt;= 50%, J14 &lt; 50%), 2^ (LOG(D30, 2) - ((50% - J14) / (J13 - J14)) * LOG(D30/D29, 2)), "")</f>
        <v>1.5921407589878356E-2</v>
      </c>
      <c r="O14" s="114"/>
      <c r="P14" s="115"/>
      <c r="Q14" s="63"/>
    </row>
    <row r="15" spans="2:17" s="15" customFormat="1" ht="12.95" customHeight="1" thickBot="1" x14ac:dyDescent="0.25">
      <c r="B15" s="204"/>
      <c r="C15" s="64">
        <v>3</v>
      </c>
      <c r="D15" s="65">
        <v>0</v>
      </c>
      <c r="E15" s="65"/>
      <c r="F15" s="66"/>
      <c r="G15" s="139">
        <v>51</v>
      </c>
      <c r="I15" s="67">
        <v>3</v>
      </c>
      <c r="J15" s="68">
        <f t="shared" si="0"/>
        <v>0</v>
      </c>
      <c r="K15" s="68"/>
      <c r="L15" s="69"/>
      <c r="M15" s="62"/>
      <c r="N15" s="113" t="str">
        <f t="shared" si="1"/>
        <v/>
      </c>
      <c r="O15" s="114"/>
      <c r="P15" s="115"/>
      <c r="Q15" s="63"/>
    </row>
    <row r="16" spans="2:17" s="15" customFormat="1" ht="12.95" customHeight="1" x14ac:dyDescent="0.2">
      <c r="B16" s="204"/>
      <c r="C16" s="64">
        <v>4</v>
      </c>
      <c r="D16" s="65">
        <v>0</v>
      </c>
      <c r="E16" s="65"/>
      <c r="F16" s="66"/>
      <c r="G16" s="16"/>
      <c r="I16" s="67">
        <v>4</v>
      </c>
      <c r="J16" s="68">
        <f t="shared" si="0"/>
        <v>0</v>
      </c>
      <c r="K16" s="68"/>
      <c r="L16" s="69"/>
      <c r="M16" s="62"/>
      <c r="N16" s="113" t="str">
        <f t="shared" si="1"/>
        <v/>
      </c>
      <c r="O16" s="114"/>
      <c r="P16" s="115"/>
      <c r="Q16" s="63"/>
    </row>
    <row r="17" spans="2:18" s="15" customFormat="1" ht="12.95" customHeight="1" thickBot="1" x14ac:dyDescent="0.25">
      <c r="B17" s="205"/>
      <c r="C17" s="70">
        <v>5</v>
      </c>
      <c r="D17" s="71">
        <v>0</v>
      </c>
      <c r="E17" s="71"/>
      <c r="F17" s="72"/>
      <c r="G17" s="16"/>
      <c r="I17" s="73">
        <v>5</v>
      </c>
      <c r="J17" s="74">
        <f t="shared" si="0"/>
        <v>0</v>
      </c>
      <c r="K17" s="74"/>
      <c r="L17" s="75"/>
      <c r="M17" s="62"/>
      <c r="N17" s="116" t="str">
        <f>IF(J17&gt;50%, "&gt;" &amp; D24, IF(AND(COUNT(D13:D17) = 5,J16&gt;50%,J17&lt;=50%),2^ (LOG(D33, 2) - ((50% - J17) / (J16 - J17)) * LOG(D33/D32, 2)), ""))</f>
        <v/>
      </c>
      <c r="O17" s="117"/>
      <c r="P17" s="118"/>
      <c r="Q17" s="63"/>
    </row>
    <row r="18" spans="2:18" s="15" customFormat="1" ht="12.95" customHeight="1" thickBot="1" x14ac:dyDescent="0.25">
      <c r="B18" s="83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203" t="s">
        <v>16</v>
      </c>
      <c r="C19" s="212" t="s">
        <v>14</v>
      </c>
      <c r="D19" s="213"/>
      <c r="E19" s="213"/>
      <c r="F19" s="213"/>
      <c r="G19" s="214"/>
      <c r="I19" s="194" t="s">
        <v>15</v>
      </c>
      <c r="J19" s="195"/>
      <c r="K19" s="195"/>
      <c r="L19" s="196"/>
      <c r="M19" s="47"/>
      <c r="N19" s="194" t="s">
        <v>17</v>
      </c>
      <c r="O19" s="195"/>
      <c r="P19" s="196"/>
      <c r="Q19" s="47"/>
    </row>
    <row r="20" spans="2:18" s="15" customFormat="1" ht="12.95" customHeight="1" thickBot="1" x14ac:dyDescent="0.25">
      <c r="B20" s="204"/>
      <c r="C20" s="78"/>
      <c r="D20" s="127" t="s">
        <v>45</v>
      </c>
      <c r="E20" s="49"/>
      <c r="F20" s="50"/>
      <c r="G20" s="51" t="s">
        <v>13</v>
      </c>
      <c r="I20" s="52" t="s">
        <v>5</v>
      </c>
      <c r="J20" s="126" t="s">
        <v>45</v>
      </c>
      <c r="K20" s="53"/>
      <c r="L20" s="54"/>
      <c r="M20" s="55"/>
      <c r="N20" s="126" t="s">
        <v>45</v>
      </c>
      <c r="O20" s="119"/>
      <c r="P20" s="105"/>
      <c r="Q20" s="55"/>
    </row>
    <row r="21" spans="2:18" s="15" customFormat="1" ht="12.95" customHeight="1" x14ac:dyDescent="0.2">
      <c r="B21" s="204"/>
      <c r="C21" s="56">
        <v>1</v>
      </c>
      <c r="D21" s="57">
        <v>48</v>
      </c>
      <c r="E21" s="57"/>
      <c r="F21" s="58"/>
      <c r="G21" s="133">
        <v>44</v>
      </c>
      <c r="I21" s="59">
        <v>1</v>
      </c>
      <c r="J21" s="60">
        <f t="shared" ref="J21:J25" si="2">IF(COUNT($G$21:$G$23)&gt;0, D21/AVERAGE($G$21:$G$23), 0)</f>
        <v>1.0359712230215827</v>
      </c>
      <c r="K21" s="60"/>
      <c r="L21" s="61"/>
      <c r="M21" s="63"/>
      <c r="N21" s="110" t="str">
        <f>IF(AND(J21&lt;&gt;"", COUNT(D21:D25) = 5, J21&lt;50%), "&lt; " &amp; D29, "")</f>
        <v/>
      </c>
      <c r="O21" s="120" t="str">
        <f>IF(AND(K21&lt;&gt;"", COUNT(E21:E25) = 5, K21&lt;50%), "&lt; " &amp; E29, "")</f>
        <v/>
      </c>
      <c r="P21" s="121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204"/>
      <c r="C22" s="64">
        <v>2</v>
      </c>
      <c r="D22" s="65">
        <v>1</v>
      </c>
      <c r="E22" s="65"/>
      <c r="F22" s="66"/>
      <c r="G22" s="134">
        <v>49</v>
      </c>
      <c r="I22" s="67">
        <v>2</v>
      </c>
      <c r="J22" s="68">
        <f t="shared" si="2"/>
        <v>2.1582733812949638E-2</v>
      </c>
      <c r="K22" s="68"/>
      <c r="L22" s="69"/>
      <c r="M22" s="63"/>
      <c r="N22" s="113">
        <f t="shared" ref="N22:P24" si="3">IF(AND(COUNT(D$21:D$25) = 5, J21 &gt;= 50%, J22 &lt; 50%), 2^ (LOG(D30, 2) - ((50% - J22) / (J21 - J22)) * LOG(D30/D29, 2)), "")</f>
        <v>1.0157724649471463E-2</v>
      </c>
      <c r="O22" s="122" t="str">
        <f t="shared" si="3"/>
        <v/>
      </c>
      <c r="P22" s="123" t="str">
        <f t="shared" si="3"/>
        <v/>
      </c>
      <c r="Q22" s="63"/>
    </row>
    <row r="23" spans="2:18" s="15" customFormat="1" ht="12.95" customHeight="1" thickBot="1" x14ac:dyDescent="0.25">
      <c r="B23" s="204"/>
      <c r="C23" s="64">
        <v>3</v>
      </c>
      <c r="D23" s="65">
        <v>0</v>
      </c>
      <c r="E23" s="65"/>
      <c r="F23" s="66"/>
      <c r="G23" s="135">
        <v>46</v>
      </c>
      <c r="I23" s="67">
        <v>3</v>
      </c>
      <c r="J23" s="68">
        <f t="shared" si="2"/>
        <v>0</v>
      </c>
      <c r="K23" s="68"/>
      <c r="L23" s="69"/>
      <c r="M23" s="63"/>
      <c r="N23" s="113" t="str">
        <f t="shared" si="3"/>
        <v/>
      </c>
      <c r="O23" s="122" t="str">
        <f t="shared" si="3"/>
        <v/>
      </c>
      <c r="P23" s="123" t="str">
        <f t="shared" si="3"/>
        <v/>
      </c>
      <c r="Q23" s="63"/>
      <c r="R23" s="79"/>
    </row>
    <row r="24" spans="2:18" s="15" customFormat="1" ht="12.95" customHeight="1" x14ac:dyDescent="0.2">
      <c r="B24" s="204"/>
      <c r="C24" s="64">
        <v>4</v>
      </c>
      <c r="D24" s="65">
        <v>0</v>
      </c>
      <c r="E24" s="65"/>
      <c r="F24" s="66"/>
      <c r="G24" s="80"/>
      <c r="I24" s="67">
        <v>4</v>
      </c>
      <c r="J24" s="68">
        <f t="shared" si="2"/>
        <v>0</v>
      </c>
      <c r="K24" s="68"/>
      <c r="L24" s="69"/>
      <c r="M24" s="63"/>
      <c r="N24" s="113" t="str">
        <f t="shared" si="3"/>
        <v/>
      </c>
      <c r="O24" s="122" t="str">
        <f t="shared" si="3"/>
        <v/>
      </c>
      <c r="P24" s="123" t="str">
        <f t="shared" si="3"/>
        <v/>
      </c>
      <c r="Q24" s="63"/>
      <c r="R24" s="79"/>
    </row>
    <row r="25" spans="2:18" s="15" customFormat="1" ht="12.95" customHeight="1" thickBot="1" x14ac:dyDescent="0.25">
      <c r="B25" s="205"/>
      <c r="C25" s="70">
        <v>5</v>
      </c>
      <c r="D25" s="71">
        <v>0</v>
      </c>
      <c r="E25" s="71"/>
      <c r="F25" s="72"/>
      <c r="G25" s="80"/>
      <c r="I25" s="73">
        <v>5</v>
      </c>
      <c r="J25" s="81">
        <f t="shared" si="2"/>
        <v>0</v>
      </c>
      <c r="K25" s="74"/>
      <c r="L25" s="75"/>
      <c r="M25" s="63"/>
      <c r="N25" s="116" t="str">
        <f>IF(J25&gt;50%, "&gt;" &amp; D33, IF(AND(COUNT(D21:D25) = 5,J24&gt;50%,J25&lt;=50%),2^ (LOG(D33, 2) - ((50% - J25) / (J24 - J25)) * LOG(D33/D32, 2)), ""))</f>
        <v/>
      </c>
      <c r="O25" s="117" t="str">
        <f>IF(K25&gt;50%, "&gt;" &amp; E33, IF(AND(COUNT(E21:E25) = 5,K24&gt;50%,K25&lt;=50%),2^ (LOG(E33, 2) - ((50% - K25) / (K24 - K25)) * LOG(E33/E32, 2)), ""))</f>
        <v/>
      </c>
      <c r="P25" s="118" t="str">
        <f>IF(L25&gt;50%, "&gt;" &amp; F33, IF(AND(COUNT(F21:F25) = 5,L24&gt;50%,L25&lt;=50%),2^ (LOG(F33, 2) - ((50% - L25) / (L24 - L25)) * LOG(F33/F32, 2)), ""))</f>
        <v/>
      </c>
      <c r="Q25" s="63"/>
      <c r="R25" s="82"/>
    </row>
    <row r="26" spans="2:18" s="15" customFormat="1" ht="12.95" customHeight="1" thickBot="1" x14ac:dyDescent="0.25">
      <c r="D26" s="83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1" t="s">
        <v>28</v>
      </c>
      <c r="D27" s="192"/>
      <c r="E27" s="192"/>
      <c r="F27" s="193"/>
      <c r="I27" s="178" t="s">
        <v>29</v>
      </c>
      <c r="J27" s="179"/>
      <c r="L27" s="106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84"/>
      <c r="D28" s="85" t="s">
        <v>45</v>
      </c>
      <c r="E28" s="85"/>
      <c r="F28" s="86"/>
      <c r="H28" s="107" t="s">
        <v>19</v>
      </c>
      <c r="I28" s="171" t="s">
        <v>46</v>
      </c>
      <c r="J28" s="168"/>
      <c r="L28" s="107" t="s">
        <v>25</v>
      </c>
      <c r="M28" s="174">
        <v>2773750</v>
      </c>
      <c r="N28" s="175"/>
      <c r="O28" s="189">
        <v>45566</v>
      </c>
      <c r="P28" s="175"/>
      <c r="Q28" s="16"/>
    </row>
    <row r="29" spans="2:18" s="15" customFormat="1" ht="12.95" customHeight="1" x14ac:dyDescent="0.2">
      <c r="C29" s="87">
        <v>1</v>
      </c>
      <c r="D29" s="128">
        <v>4.8830000000000002E-3</v>
      </c>
      <c r="E29" s="88"/>
      <c r="F29" s="89"/>
      <c r="H29" s="108" t="s">
        <v>20</v>
      </c>
      <c r="I29" s="170" t="s">
        <v>47</v>
      </c>
      <c r="J29" s="141"/>
      <c r="L29" s="108" t="s">
        <v>26</v>
      </c>
      <c r="M29" s="176" t="s">
        <v>50</v>
      </c>
      <c r="N29" s="177"/>
      <c r="O29" s="190">
        <v>46753</v>
      </c>
      <c r="P29" s="177"/>
      <c r="Q29" s="16"/>
    </row>
    <row r="30" spans="2:18" s="15" customFormat="1" ht="12.95" customHeight="1" x14ac:dyDescent="0.2">
      <c r="C30" s="93">
        <v>2</v>
      </c>
      <c r="D30" s="129">
        <f>D29*4</f>
        <v>1.9532000000000001E-2</v>
      </c>
      <c r="E30" s="94"/>
      <c r="F30" s="95"/>
      <c r="H30" s="108" t="s">
        <v>21</v>
      </c>
      <c r="I30" s="170"/>
      <c r="J30" s="141"/>
      <c r="L30" s="108" t="s">
        <v>30</v>
      </c>
      <c r="M30" s="176">
        <v>2585829</v>
      </c>
      <c r="N30" s="177"/>
      <c r="O30" s="190">
        <v>45442</v>
      </c>
      <c r="P30" s="177"/>
      <c r="Q30" s="16"/>
    </row>
    <row r="31" spans="2:18" s="15" customFormat="1" ht="12.95" customHeight="1" x14ac:dyDescent="0.2">
      <c r="C31" s="93">
        <v>3</v>
      </c>
      <c r="D31" s="129">
        <f>D30*4</f>
        <v>7.8128000000000003E-2</v>
      </c>
      <c r="E31" s="94"/>
      <c r="F31" s="95"/>
      <c r="H31" s="108" t="s">
        <v>22</v>
      </c>
      <c r="I31" s="170" t="s">
        <v>48</v>
      </c>
      <c r="J31" s="141"/>
      <c r="L31" s="108" t="s">
        <v>27</v>
      </c>
      <c r="M31" s="176" t="s">
        <v>51</v>
      </c>
      <c r="N31" s="177"/>
      <c r="O31" s="190">
        <v>45630</v>
      </c>
      <c r="P31" s="177"/>
      <c r="Q31" s="16"/>
    </row>
    <row r="32" spans="2:18" s="15" customFormat="1" ht="12.95" customHeight="1" thickBot="1" x14ac:dyDescent="0.25">
      <c r="C32" s="93">
        <v>4</v>
      </c>
      <c r="D32" s="129">
        <f>D31*4</f>
        <v>0.31251200000000001</v>
      </c>
      <c r="E32" s="94"/>
      <c r="F32" s="95"/>
      <c r="H32" s="109" t="s">
        <v>23</v>
      </c>
      <c r="I32" s="169" t="s">
        <v>49</v>
      </c>
      <c r="J32" s="143"/>
      <c r="L32" s="109" t="s">
        <v>24</v>
      </c>
      <c r="M32" s="181">
        <v>45261</v>
      </c>
      <c r="N32" s="182"/>
      <c r="O32" s="181">
        <v>45444</v>
      </c>
      <c r="P32" s="182"/>
      <c r="Q32" s="16"/>
    </row>
    <row r="33" spans="2:17" s="15" customFormat="1" ht="12.95" customHeight="1" thickBot="1" x14ac:dyDescent="0.25">
      <c r="C33" s="99">
        <v>5</v>
      </c>
      <c r="D33" s="130">
        <f>D32*4</f>
        <v>1.250048</v>
      </c>
      <c r="E33" s="100"/>
      <c r="F33" s="101"/>
      <c r="L33" s="183" t="s">
        <v>31</v>
      </c>
      <c r="M33" s="185" t="s">
        <v>52</v>
      </c>
      <c r="N33" s="186"/>
      <c r="O33" s="185"/>
      <c r="P33" s="186"/>
      <c r="Q33" s="16"/>
    </row>
    <row r="34" spans="2:17" s="15" customFormat="1" ht="12.95" customHeight="1" thickBot="1" x14ac:dyDescent="0.25">
      <c r="B34" s="154" t="s">
        <v>11</v>
      </c>
      <c r="C34" s="90" t="s">
        <v>8</v>
      </c>
      <c r="D34" s="91">
        <v>3</v>
      </c>
      <c r="E34" s="91"/>
      <c r="F34" s="92"/>
      <c r="L34" s="184"/>
      <c r="M34" s="187"/>
      <c r="N34" s="188"/>
      <c r="O34" s="187"/>
      <c r="P34" s="188"/>
      <c r="Q34" s="16"/>
    </row>
    <row r="35" spans="2:17" s="15" customFormat="1" ht="12.95" customHeight="1" thickBot="1" x14ac:dyDescent="0.25">
      <c r="B35" s="155"/>
      <c r="C35" s="96" t="s">
        <v>9</v>
      </c>
      <c r="D35" s="97">
        <v>40</v>
      </c>
      <c r="E35" s="97"/>
      <c r="F35" s="98"/>
      <c r="I35" s="178" t="s">
        <v>34</v>
      </c>
      <c r="J35" s="179"/>
      <c r="L35" s="107" t="s">
        <v>6</v>
      </c>
      <c r="M35" s="171" t="s">
        <v>44</v>
      </c>
      <c r="N35" s="168"/>
      <c r="O35" s="180"/>
      <c r="P35" s="168"/>
      <c r="Q35" s="16"/>
    </row>
    <row r="36" spans="2:17" s="15" customFormat="1" ht="12.95" customHeight="1" x14ac:dyDescent="0.2">
      <c r="B36" s="154" t="s">
        <v>12</v>
      </c>
      <c r="C36" s="90" t="s">
        <v>8</v>
      </c>
      <c r="D36" s="91">
        <v>6.5</v>
      </c>
      <c r="E36" s="91"/>
      <c r="F36" s="92"/>
      <c r="H36" s="107" t="s">
        <v>35</v>
      </c>
      <c r="I36" s="167"/>
      <c r="J36" s="168"/>
      <c r="L36" s="108" t="s">
        <v>0</v>
      </c>
      <c r="M36" s="170"/>
      <c r="N36" s="141"/>
      <c r="O36" s="140"/>
      <c r="P36" s="141"/>
      <c r="Q36" s="16"/>
    </row>
    <row r="37" spans="2:17" s="15" customFormat="1" ht="12.95" customHeight="1" thickBot="1" x14ac:dyDescent="0.25">
      <c r="B37" s="155"/>
      <c r="C37" s="96" t="s">
        <v>9</v>
      </c>
      <c r="D37" s="97">
        <v>40</v>
      </c>
      <c r="E37" s="97"/>
      <c r="F37" s="98"/>
      <c r="H37" s="109" t="s">
        <v>36</v>
      </c>
      <c r="I37" s="169">
        <v>22</v>
      </c>
      <c r="J37" s="143"/>
      <c r="L37" s="109" t="s">
        <v>1</v>
      </c>
      <c r="M37" s="169"/>
      <c r="N37" s="143"/>
      <c r="O37" s="142"/>
      <c r="P37" s="143"/>
      <c r="Q37" s="16"/>
    </row>
    <row r="38" spans="2:17" s="15" customFormat="1" ht="12.95" customHeight="1" thickBot="1" x14ac:dyDescent="0.25">
      <c r="B38" s="41"/>
      <c r="C38" s="41"/>
      <c r="D38" s="10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J8">
    <cfRule type="expression" dxfId="9" priority="169" stopIfTrue="1">
      <formula>OR(LEFT(R$26,1) = "&gt;", J8 &gt; J$6)</formula>
    </cfRule>
  </conditionalFormatting>
  <conditionalFormatting sqref="J7:L7">
    <cfRule type="expression" dxfId="8" priority="158" stopIfTrue="1">
      <formula>COUNTBLANK(N$13:N$17) = 5</formula>
    </cfRule>
    <cfRule type="expression" dxfId="7" priority="159" stopIfTrue="1">
      <formula>OR(N13&lt;&gt;"", J7&lt;D$34)</formula>
    </cfRule>
    <cfRule type="cellIs" dxfId="6" priority="160" stopIfTrue="1" operator="between">
      <formula>D$34</formula>
      <formula>D$35</formula>
    </cfRule>
    <cfRule type="expression" dxfId="5" priority="161" stopIfTrue="1">
      <formula>OR(LEFT(N17, 1) = "&gt;", J7&gt;D$35)</formula>
    </cfRule>
  </conditionalFormatting>
  <conditionalFormatting sqref="J8:L8">
    <cfRule type="expression" dxfId="4" priority="162" stopIfTrue="1">
      <formula>COUNTBLANK(N21:N25)=5</formula>
    </cfRule>
    <cfRule type="expression" dxfId="3" priority="163" stopIfTrue="1">
      <formula>OR(N21&lt;&gt;"", J8&lt;J$5)</formula>
    </cfRule>
    <cfRule type="cellIs" dxfId="2" priority="164" stopIfTrue="1" operator="between">
      <formula>J$5</formula>
      <formula>J$6</formula>
    </cfRule>
  </conditionalFormatting>
  <conditionalFormatting sqref="K7:K8">
    <cfRule type="expression" dxfId="1" priority="121" stopIfTrue="1">
      <formula>($D$4=2)</formula>
    </cfRule>
  </conditionalFormatting>
  <conditionalFormatting sqref="K8:L8">
    <cfRule type="expression" dxfId="0" priority="165" stopIfTrue="1">
      <formula>OR(LEFT(T$26,1) = "&gt;", K8 &gt; K$6)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5" t="s">
        <v>43</v>
      </c>
      <c r="D3" s="215"/>
      <c r="E3" s="215"/>
      <c r="F3" s="215"/>
      <c r="G3" s="215"/>
      <c r="H3" s="215"/>
      <c r="I3" s="1"/>
      <c r="J3" s="216" t="s">
        <v>4</v>
      </c>
      <c r="K3" s="216"/>
      <c r="L3" s="216"/>
      <c r="M3" s="216"/>
      <c r="N3" s="216"/>
      <c r="O3" s="216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David Bibby</cp:lastModifiedBy>
  <cp:lastPrinted>2024-03-05T08:32:45Z</cp:lastPrinted>
  <dcterms:created xsi:type="dcterms:W3CDTF">2008-12-02T14:50:07Z</dcterms:created>
  <dcterms:modified xsi:type="dcterms:W3CDTF">2025-08-21T08:23:17Z</dcterms:modified>
</cp:coreProperties>
</file>