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5EAB293-44E0-430B-9C00-3CA57B73F6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<sst xmlns="http://schemas.openxmlformats.org/spreadsheetml/2006/main" count="88" uniqueCount="57">
  <si>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</si>
  <si>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</si>
  <si>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</si>
  <si>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</si>
  <si>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</si>
  <si>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</si>
  <si>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</si>
  <si>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</si>
  <si>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</si>
  <si>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</si>
  <si>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</si>
  <si>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</si>
  <si>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</si>
  <si>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</si>
  <si>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</si>
  <si>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</si>
  <si>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</si>
  <si>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</si>
  <si>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</si>
  <si>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</si>
  <si>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</si>
  <si>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</si>
  <si>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</si>
  <si>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</si>
  <si>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</si>
  <si>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</si>
  <si>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</si>
  <si>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</si>
  <si>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</si>
  <si>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</si>
  <si>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</si>
  <si>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</si>
  <si>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</si>
  <si>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</si>
  <si>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</si>
  <si>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</si>
  <si>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</si>
  <si>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</si>
  <si>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</si>
  <si>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</si>
  <si>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</si>
  <si>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</si>
  <si>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</si>
  <si>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</si>
  <si>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</si>
  <si>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H251660461</t>
  </si>
  <si>
    <t>RP</t>
  </si>
  <si>
    <t>100B0547</t>
  </si>
  <si>
    <t>14.11.2025</t>
  </si>
  <si>
    <t>27.7.25</t>
  </si>
  <si>
    <t>H230520611 P1</t>
  </si>
  <si>
    <t>10.07.2025</t>
  </si>
  <si>
    <t>LRAD3703</t>
  </si>
  <si>
    <t>12.08.2025</t>
  </si>
  <si>
    <t>RN96-240</t>
  </si>
  <si>
    <t>10.07.25</t>
  </si>
  <si>
    <t>27.01.25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</si>
</sst>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6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0.95945945945945943</c:v>
                </c:pt>
                <c:pt idx="1">
                  <c:v>0.78378378378378377</c:v>
                </c:pt>
                <c:pt idx="2">
                  <c:v>0.25675675675675674</c:v>
                </c:pt>
                <c:pt idx="3">
                  <c:v>1.3513513513513514E-2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1.1047904191616766</c:v>
                </c:pt>
                <c:pt idx="1">
                  <c:v>1.158682634730539</c:v>
                </c:pt>
                <c:pt idx="2">
                  <c:v>0.68263473053892221</c:v>
                </c:pt>
                <c:pt idx="3">
                  <c:v>0.17065868263473055</c:v>
                </c:pt>
                <c:pt idx="4">
                  <c:v>8.9820359281437123E-3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0.94594594594594594</c:v>
                </c:pt>
                <c:pt idx="1">
                  <c:v>0.45945945945945948</c:v>
                </c:pt>
                <c:pt idx="2">
                  <c:v>5.4054054054054057E-2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0.92514970059880242</c:v>
                </c:pt>
                <c:pt idx="1">
                  <c:v>0.45808383233532934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0.66216216216216217</c:v>
                </c:pt>
                <c:pt idx="1">
                  <c:v>9.45945945945946E-2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0.86227544910179643</c:v>
                </c:pt>
                <c:pt idx="1">
                  <c:v>0.62874251497005995</c:v>
                </c:pt>
                <c:pt idx="2">
                  <c:v>0.30538922155688625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5" zoomScaleNormal="115" zoomScaleSheetLayoutView="115" workbookViewId="0">
      <selection activeCell="N30" sqref="N30:Q30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45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46</v>
      </c>
      <c r="E5" s="205"/>
      <c r="F5" s="206"/>
      <c r="G5" s="213">
        <v>45790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46</v>
      </c>
      <c r="E6" s="208"/>
      <c r="F6" s="209"/>
      <c r="G6" s="217">
        <v>45793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46</v>
      </c>
      <c r="E7" s="211"/>
      <c r="F7" s="212"/>
      <c r="G7" s="219">
        <v>45793</v>
      </c>
      <c r="H7" s="220"/>
      <c r="J7" s="27" t="s">
        <v>4</v>
      </c>
      <c r="K7" s="124" t="str">
        <f>IF(COUNTBLANK(P13:P17) =5, "", IF(LEFT(P13, 1)="&lt;", P13, IF(LEFT(P17, 1)="&gt;", P17, LEFT(MAX(P13:P17), 5))))</f>
        <v>1.318</v>
      </c>
      <c r="L7" s="124" t="str">
        <f t="shared" ref="L7:N7" si="2">IF(COUNTBLANK(Q13:Q17) =5, "", IF(LEFT(Q13, 1)="&lt;", Q13, IF(LEFT(Q17, 1)="&gt;", Q17, LEFT(MAX(Q13:Q17), 5))))</f>
        <v>5.568</v>
      </c>
      <c r="M7" s="124" t="str">
        <f t="shared" si="2"/>
        <v>60.95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4.099</v>
      </c>
      <c r="L8" s="122" t="str">
        <f t="shared" ref="L8" si="4">IF(COUNTBLANK(Q21:Q25) =5, "", IF(LEFT(Q21, 1)="&lt;", Q21, IF(LEFT(Q25, 1)="&gt;", Q25, LEFT(MAX(Q21:Q25), 5))))</f>
        <v>5.518</v>
      </c>
      <c r="M8" s="123" t="str">
        <f t="shared" ref="M8" si="5">IF(COUNTBLANK(R21:R25) =5, "", IF(LEFT(R21, 1)="&lt;", R21, IF(LEFT(R25, 1)="&gt;", R25, LEFT(MAX(R21:R25), 5))))</f>
        <v>131.7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71</v>
      </c>
      <c r="E13" s="129">
        <v>70</v>
      </c>
      <c r="F13" s="129">
        <v>49</v>
      </c>
      <c r="G13" s="129"/>
      <c r="H13" s="132">
        <v>71</v>
      </c>
      <c r="J13" s="45">
        <v>1</v>
      </c>
      <c r="K13" s="46">
        <f t="shared" ref="K13:N17" si="9">IF(COUNT($H$13:$H$15)&gt;0,D13/AVERAGE($H$13:$H$15),0)</f>
        <v>0.95945945945945943</v>
      </c>
      <c r="L13" s="46">
        <f t="shared" si="9"/>
        <v>0.94594594594594594</v>
      </c>
      <c r="M13" s="46">
        <f t="shared" si="9"/>
        <v>0.66216216216216217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58</v>
      </c>
      <c r="E14" s="130">
        <v>34</v>
      </c>
      <c r="F14" s="130">
        <v>7</v>
      </c>
      <c r="G14" s="130"/>
      <c r="H14" s="133">
        <v>78</v>
      </c>
      <c r="J14" s="49">
        <v>2</v>
      </c>
      <c r="K14" s="50">
        <f t="shared" si="9"/>
        <v>0.78378378378378377</v>
      </c>
      <c r="L14" s="50">
        <f t="shared" si="9"/>
        <v>0.45945945945945948</v>
      </c>
      <c r="M14" s="50">
        <f t="shared" si="9"/>
        <v>9.45945945945946E-2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>
        <f t="shared" ref="Q14:Q16" si="12">IF(AND(COUNT(E$13:E$17) = 5, L13 &gt;= 50%, L14 &lt; 50%), 2^ (LOG(E30, 2) - ((50% - L14) / (L13 - L14)) * LOG(E30/E29, 2)), "")</f>
        <v>5.5681169883771222</v>
      </c>
      <c r="R14" s="90">
        <f t="shared" ref="R14:R16" si="13">IF(AND(COUNT(F$13:F$17) = 5, M13 &gt;= 50%, M14 &lt; 50%), 2^ (LOG(F30, 2) - ((50% - M14) / (M13 - M14)) * LOG(F30/F29, 2)), "")</f>
        <v>60.950682710223788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19</v>
      </c>
      <c r="E15" s="130">
        <v>4</v>
      </c>
      <c r="F15" s="130">
        <v>0</v>
      </c>
      <c r="G15" s="130"/>
      <c r="H15" s="134">
        <v>73</v>
      </c>
      <c r="J15" s="49">
        <v>3</v>
      </c>
      <c r="K15" s="50">
        <f t="shared" si="9"/>
        <v>0.25675675675675674</v>
      </c>
      <c r="L15" s="50">
        <f t="shared" si="9"/>
        <v>5.4054054054054057E-2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1.3184575956020583</v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1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1.3513513513513514E-2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123</v>
      </c>
      <c r="E21" s="129">
        <v>103</v>
      </c>
      <c r="F21" s="129">
        <v>96</v>
      </c>
      <c r="G21" s="129"/>
      <c r="H21" s="132">
        <v>110</v>
      </c>
      <c r="J21" s="45">
        <v>1</v>
      </c>
      <c r="K21" s="46">
        <f t="shared" ref="K21:N25" si="19">IF(COUNT($H$21:$H$23)&gt;0, D21/AVERAGE($H$21:$H$23), 0)</f>
        <v>1.1047904191616766</v>
      </c>
      <c r="L21" s="46">
        <f t="shared" si="19"/>
        <v>0.92514970059880242</v>
      </c>
      <c r="M21" s="46">
        <f t="shared" si="19"/>
        <v>0.86227544910179643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129</v>
      </c>
      <c r="E22" s="130">
        <v>51</v>
      </c>
      <c r="F22" s="130">
        <v>70</v>
      </c>
      <c r="G22" s="130"/>
      <c r="H22" s="133">
        <v>111</v>
      </c>
      <c r="J22" s="49">
        <v>2</v>
      </c>
      <c r="K22" s="50">
        <f t="shared" si="19"/>
        <v>1.158682634730539</v>
      </c>
      <c r="L22" s="50">
        <f t="shared" si="19"/>
        <v>0.45808383233532934</v>
      </c>
      <c r="M22" s="50">
        <f t="shared" si="19"/>
        <v>0.62874251497005995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>
        <f t="shared" ref="Q22:S22" si="21">IF(AND(COUNT(E$13:E$17) = 5, L21 &gt;= 50%, L22 &lt; 50%), 2^ (LOG(E30, 2) - ((50% - L22) / (L21 - L22)) * LOG(E30/E29, 2)), "")</f>
        <v>5.5188551109478041</v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76</v>
      </c>
      <c r="E23" s="130">
        <v>0</v>
      </c>
      <c r="F23" s="130">
        <v>34</v>
      </c>
      <c r="G23" s="130"/>
      <c r="H23" s="134">
        <v>113</v>
      </c>
      <c r="J23" s="49">
        <v>3</v>
      </c>
      <c r="K23" s="50">
        <f t="shared" si="19"/>
        <v>0.68263473053892221</v>
      </c>
      <c r="L23" s="50">
        <f t="shared" si="19"/>
        <v>0</v>
      </c>
      <c r="M23" s="50">
        <f t="shared" si="19"/>
        <v>0.30538922155688625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>
        <f t="shared" si="22"/>
        <v>131.78152692215605</v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19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0.17065868263473055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>
        <f>IF(AND(COUNT(D$13:D$17) = 5, K23 &gt;= 50%, K24 &lt; 50%), 2^ (LOG(D32, 2) - ((50% - K24) / (K23 - K24)) * LOG(D32/D31, 2)), "")</f>
        <v>4.0993023082862869</v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1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8.9820359281437123E-3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>
        <v>2994599</v>
      </c>
      <c r="Q28" s="200"/>
      <c r="R28" s="198">
        <v>9.2025000000000006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2925253</v>
      </c>
      <c r="O29" s="186"/>
      <c r="P29" s="186">
        <v>2925253</v>
      </c>
      <c r="Q29" s="187"/>
      <c r="R29" s="185">
        <v>11.2028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>
        <v>238334</v>
      </c>
      <c r="Q30" s="187"/>
      <c r="R30" s="185">
        <v>45901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47</v>
      </c>
      <c r="O31" s="186"/>
      <c r="P31" s="186" t="s">
        <v>47</v>
      </c>
      <c r="Q31" s="187"/>
      <c r="R31" s="185" t="s">
        <v>48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 t="s">
        <v>56</v>
      </c>
      <c r="O32" s="186"/>
      <c r="P32" s="186"/>
      <c r="Q32" s="187"/>
      <c r="R32" s="221" t="s">
        <v>49</v>
      </c>
      <c r="S32" s="222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50</v>
      </c>
      <c r="O33" s="186"/>
      <c r="P33" s="186" t="s">
        <v>51</v>
      </c>
      <c r="Q33" s="187"/>
      <c r="R33" s="223" t="s">
        <v>55</v>
      </c>
      <c r="S33" s="222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4"/>
      <c r="S34" s="225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52</v>
      </c>
      <c r="O35" s="186"/>
      <c r="P35" s="186" t="s">
        <v>53</v>
      </c>
      <c r="Q35" s="187"/>
      <c r="R35" s="226">
        <v>45881</v>
      </c>
      <c r="S35" s="227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54</v>
      </c>
      <c r="O36" s="186"/>
      <c r="P36" s="186" t="s">
        <v>53</v>
      </c>
      <c r="Q36" s="187"/>
      <c r="R36" s="228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37</v>
      </c>
      <c r="K37" s="194"/>
      <c r="M37" s="71" t="s">
        <v>1</v>
      </c>
      <c r="N37" s="188">
        <v>45700</v>
      </c>
      <c r="O37" s="189"/>
      <c r="P37" s="189" t="s">
        <v>53</v>
      </c>
      <c r="Q37" s="190"/>
      <c r="R37" s="229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8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0" t="s">
        <v>43</v>
      </c>
      <c r="D3" s="230"/>
      <c r="E3" s="230"/>
      <c r="F3" s="230"/>
      <c r="G3" s="230"/>
      <c r="H3" s="230"/>
      <c r="I3" s="1"/>
      <c r="J3" s="231" t="s">
        <v>4</v>
      </c>
      <c r="K3" s="231"/>
      <c r="L3" s="231"/>
      <c r="M3" s="231"/>
      <c r="N3" s="231"/>
      <c r="O3" s="23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2025-04-28T14:17:55Z</cp:lastPrinted>
  <dcterms:created xsi:type="dcterms:W3CDTF">2008-12-02T14:50:07Z</dcterms:created>
  <dcterms:modified xsi:type="dcterms:W3CDTF">2025-05-16T10:45:09Z</dcterms:modified>
</cp:coreProperties>
</file>