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FILECOL15.phe.gov.uk\RM\VRD\Antiviral Unit\Phenotyping - HSV\Plaque Reduction Assay\In progress\"/>
    </mc:Choice>
  </mc:AlternateContent>
  <xr:revisionPtr revIDLastSave="0" documentId="13_ncr:1_{3A6803D5-017D-414F-B1CF-E49E7ACCE536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O17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<sst xmlns="http://schemas.openxmlformats.org/spreadsheetml/2006/main" count="91" uniqueCount="55">
  <si>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</si>
  <si>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</si>
  <si>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</si>
  <si>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</si>
  <si>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</si>
  <si>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</si>
  <si>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</si>
  <si>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</si>
  <si>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</si>
  <si>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</si>
  <si>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</si>
  <si>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</si>
  <si>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</si>
  <si>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</si>
  <si>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</si>
  <si>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</si>
  <si>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</si>
  <si>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</si>
  <si>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</si>
  <si>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</si>
  <si>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</si>
  <si>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</si>
  <si>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</si>
  <si>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</si>
  <si>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</si>
  <si>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</si>
  <si>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</si>
  <si>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</si>
  <si>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</si>
  <si>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</si>
  <si>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</si>
  <si>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</si>
  <si>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</si>
  <si>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</si>
  <si>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</si>
  <si>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</si>
  <si>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</si>
  <si>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</si>
  <si>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</si>
  <si>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</si>
  <si>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</si>
  <si>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</si>
  <si>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</si>
  <si>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</si>
  <si>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2437704H</t>
  </si>
  <si>
    <t>100B0512</t>
  </si>
  <si>
    <t>LRAC2956</t>
  </si>
  <si>
    <t>H220920683 P1</t>
  </si>
  <si>
    <t>CB60816</t>
  </si>
  <si>
    <t>BL52582</t>
  </si>
  <si>
    <t>DD54212</t>
  </si>
  <si>
    <t>SLBX6824</t>
  </si>
  <si>
    <t>H230380496</t>
  </si>
  <si>
    <t>Iona</t>
  </si>
  <si>
    <t>Hodan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</si>
</sst>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4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1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4" xfId="0" applyFont="1" applyFill="1" applyBorder="1" applyAlignment="1" applyProtection="1">
      <alignment horizontal="right" vertical="center"/>
    </xf>
    <xf numFmtId="0" fontId="3" fillId="4" borderId="55" xfId="0" applyFont="1" applyFill="1" applyBorder="1" applyAlignment="1" applyProtection="1">
      <alignment horizontal="right" vertical="center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1" fillId="0" borderId="30" xfId="0" applyNumberFormat="1" applyFon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8" xfId="0" applyNumberFormat="1" applyFill="1" applyBorder="1" applyAlignment="1" applyProtection="1">
      <alignment horizontal="center" vertical="center"/>
    </xf>
    <xf numFmtId="165" fontId="0" fillId="4" borderId="59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0.88826815642458101</c:v>
                </c:pt>
                <c:pt idx="1">
                  <c:v>0.67039106145251404</c:v>
                </c:pt>
                <c:pt idx="2">
                  <c:v>0.25139664804469275</c:v>
                </c:pt>
                <c:pt idx="3">
                  <c:v>3.3519553072625698E-2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0.98571428571428577</c:v>
                </c:pt>
                <c:pt idx="1">
                  <c:v>0.91428571428571426</c:v>
                </c:pt>
                <c:pt idx="2">
                  <c:v>1</c:v>
                </c:pt>
                <c:pt idx="3">
                  <c:v>0.98571428571428577</c:v>
                </c:pt>
                <c:pt idx="4">
                  <c:v>0.35714285714285715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1.005586592178771</c:v>
                </c:pt>
                <c:pt idx="1">
                  <c:v>0.75418994413407825</c:v>
                </c:pt>
                <c:pt idx="2">
                  <c:v>0.15083798882681565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0.37142857142857144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0.73743016759776536</c:v>
                </c:pt>
                <c:pt idx="1">
                  <c:v>0.2011173184357542</c:v>
                </c:pt>
                <c:pt idx="2">
                  <c:v>1.6759776536312849E-2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0.32857142857142857</c:v>
                </c:pt>
                <c:pt idx="1">
                  <c:v>8.5714285714285715E-2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R39"/>
  <sheetViews>
    <sheetView showGridLines="0" showRowColHeaders="0" tabSelected="1" view="pageLayout" topLeftCell="A10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52</v>
      </c>
      <c r="E2" s="144"/>
      <c r="F2" s="144"/>
      <c r="G2" s="145"/>
      <c r="H2" s="16"/>
      <c r="I2" s="203" t="s">
        <v>18</v>
      </c>
      <c r="J2" s="204"/>
      <c r="K2" s="204"/>
      <c r="L2" s="205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1</v>
      </c>
      <c r="E3" s="141"/>
      <c r="F3" s="141"/>
      <c r="G3" s="142"/>
      <c r="I3" s="206"/>
      <c r="J3" s="207"/>
      <c r="K3" s="207"/>
      <c r="L3" s="208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193" t="s">
        <v>53</v>
      </c>
      <c r="E5" s="194"/>
      <c r="F5" s="194">
        <v>44960</v>
      </c>
      <c r="G5" s="195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1" t="s">
        <v>54</v>
      </c>
      <c r="E6" s="192"/>
      <c r="F6" s="196">
        <v>44963</v>
      </c>
      <c r="G6" s="197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89" t="s">
        <v>54</v>
      </c>
      <c r="E7" s="190"/>
      <c r="F7" s="196">
        <v>44963</v>
      </c>
      <c r="G7" s="197"/>
      <c r="I7" s="33" t="s">
        <v>4</v>
      </c>
      <c r="J7" s="34">
        <f>IF(N13&lt;&gt;"", LEFT(N13, 7), IF(J17&gt;50%, N17, MAX(N14:N17)))</f>
        <v>1.0982918152765173</v>
      </c>
      <c r="K7" s="34">
        <f>IF(O13&lt;&gt;"", LEFT(O13, 7), IF(K17&gt;50%, O17, MAX(O14:O17)))</f>
        <v>11.207936502711274</v>
      </c>
      <c r="L7" s="35">
        <f>IF(P13&lt;&gt;"", LEFT(P13, 7), IF(L17&gt;50%, P17, MAX(P14:P17)))</f>
        <v>67.957671844779085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198"/>
      <c r="G8" s="199"/>
      <c r="I8" s="30" t="s">
        <v>5</v>
      </c>
      <c r="J8" s="36">
        <f>IF(N21&lt;&gt;"", LEFT(N21, 7), IF(J25&gt;50%, N25, MAX(N22:N25)))</f>
        <v>29.189602113628936</v>
      </c>
      <c r="K8" s="36" t="str">
        <f>IF(O21&lt;&gt;"", LEFT(O21, 7), IF(K25&gt;50%, O25, MAX(O22:O25)))</f>
        <v>&lt; 1.562</v>
      </c>
      <c r="L8" s="37" t="str">
        <f>IF(P21&lt;&gt;"", LEFT(P21, 7), IF(L25&gt;50%, P25, MAX(P22:P25)))</f>
        <v>&lt; 50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0" t="s">
        <v>2</v>
      </c>
      <c r="C11" s="209" t="s">
        <v>14</v>
      </c>
      <c r="D11" s="210"/>
      <c r="E11" s="210"/>
      <c r="F11" s="210"/>
      <c r="G11" s="211"/>
      <c r="I11" s="186" t="s">
        <v>15</v>
      </c>
      <c r="J11" s="187"/>
      <c r="K11" s="187"/>
      <c r="L11" s="188"/>
      <c r="M11" s="47"/>
      <c r="N11" s="186" t="s">
        <v>17</v>
      </c>
      <c r="O11" s="187"/>
      <c r="P11" s="188"/>
      <c r="Q11" s="47"/>
    </row>
    <row r="12" spans="2:17" s="15" customFormat="1" ht="12.95" customHeight="1" thickBot="1" x14ac:dyDescent="0.25">
      <c r="B12" s="201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1"/>
      <c r="C13" s="56">
        <v>1</v>
      </c>
      <c r="D13" s="57">
        <v>53</v>
      </c>
      <c r="E13" s="57">
        <v>60</v>
      </c>
      <c r="F13" s="58">
        <v>44</v>
      </c>
      <c r="G13" s="59">
        <v>53</v>
      </c>
      <c r="I13" s="60">
        <v>1</v>
      </c>
      <c r="J13" s="61">
        <f t="shared" ref="J13:L17" si="2">IF(COUNT($G$13:$G$15)&gt;0,D13/AVERAGE($G$13:$G$15),0)</f>
        <v>0.88826815642458101</v>
      </c>
      <c r="K13" s="61">
        <f t="shared" si="2"/>
        <v>1.005586592178771</v>
      </c>
      <c r="L13" s="62">
        <f>IF(COUNT($G$13:$G$15)&gt;0,F13/AVERAGE($G$13:$G$15),0)</f>
        <v>0.73743016759776536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1"/>
      <c r="C14" s="65">
        <v>2</v>
      </c>
      <c r="D14" s="66">
        <v>40</v>
      </c>
      <c r="E14" s="66">
        <v>45</v>
      </c>
      <c r="F14" s="67">
        <v>12</v>
      </c>
      <c r="G14" s="68">
        <v>62</v>
      </c>
      <c r="I14" s="69">
        <v>2</v>
      </c>
      <c r="J14" s="70">
        <f t="shared" si="2"/>
        <v>0.67039106145251404</v>
      </c>
      <c r="K14" s="70">
        <f t="shared" si="2"/>
        <v>0.75418994413407825</v>
      </c>
      <c r="L14" s="71">
        <f t="shared" si="2"/>
        <v>0.2011173184357542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67.957671844779085</v>
      </c>
      <c r="Q14" s="64"/>
    </row>
    <row r="15" spans="2:17" s="15" customFormat="1" ht="12.95" customHeight="1" thickBot="1" x14ac:dyDescent="0.25">
      <c r="B15" s="201"/>
      <c r="C15" s="65">
        <v>3</v>
      </c>
      <c r="D15" s="66">
        <v>15</v>
      </c>
      <c r="E15" s="66">
        <v>9</v>
      </c>
      <c r="F15" s="67">
        <v>1</v>
      </c>
      <c r="G15" s="72">
        <v>64</v>
      </c>
      <c r="I15" s="69">
        <v>3</v>
      </c>
      <c r="J15" s="70">
        <f t="shared" si="2"/>
        <v>0.25139664804469275</v>
      </c>
      <c r="K15" s="70">
        <f t="shared" si="2"/>
        <v>0.15083798882681565</v>
      </c>
      <c r="L15" s="71">
        <f t="shared" si="2"/>
        <v>1.6759776536312849E-2</v>
      </c>
      <c r="M15" s="63"/>
      <c r="N15" s="121">
        <f t="shared" si="3"/>
        <v>1.0982918152765173</v>
      </c>
      <c r="O15" s="122">
        <f t="shared" si="3"/>
        <v>11.207936502711274</v>
      </c>
      <c r="P15" s="123" t="str">
        <f t="shared" si="3"/>
        <v/>
      </c>
      <c r="Q15" s="64"/>
    </row>
    <row r="16" spans="2:17" s="15" customFormat="1" ht="12.95" customHeight="1" x14ac:dyDescent="0.2">
      <c r="B16" s="201"/>
      <c r="C16" s="65">
        <v>4</v>
      </c>
      <c r="D16" s="66">
        <v>2</v>
      </c>
      <c r="E16" s="66">
        <v>0</v>
      </c>
      <c r="F16" s="67">
        <v>0</v>
      </c>
      <c r="G16" s="16"/>
      <c r="I16" s="69">
        <v>4</v>
      </c>
      <c r="J16" s="70">
        <f t="shared" si="2"/>
        <v>3.3519553072625698E-2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202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0" t="s">
        <v>16</v>
      </c>
      <c r="C19" s="209" t="s">
        <v>14</v>
      </c>
      <c r="D19" s="210"/>
      <c r="E19" s="210"/>
      <c r="F19" s="210"/>
      <c r="G19" s="211"/>
      <c r="I19" s="186" t="s">
        <v>15</v>
      </c>
      <c r="J19" s="187"/>
      <c r="K19" s="187"/>
      <c r="L19" s="188"/>
      <c r="M19" s="47"/>
      <c r="N19" s="186" t="s">
        <v>17</v>
      </c>
      <c r="O19" s="187"/>
      <c r="P19" s="188"/>
      <c r="Q19" s="47"/>
    </row>
    <row r="20" spans="2:18" s="15" customFormat="1" ht="12.95" customHeight="1" thickBot="1" x14ac:dyDescent="0.25">
      <c r="B20" s="201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1"/>
      <c r="C21" s="56">
        <v>1</v>
      </c>
      <c r="D21" s="57">
        <v>69</v>
      </c>
      <c r="E21" s="57">
        <v>26</v>
      </c>
      <c r="F21" s="58">
        <v>23</v>
      </c>
      <c r="G21" s="82">
        <v>65</v>
      </c>
      <c r="I21" s="60">
        <v>1</v>
      </c>
      <c r="J21" s="61">
        <f t="shared" ref="J21:L25" si="4">IF(COUNT($G$21:$G$23)&gt;0, D21/AVERAGE($G$21:$G$23), 0)</f>
        <v>0.98571428571428577</v>
      </c>
      <c r="K21" s="61">
        <f t="shared" si="4"/>
        <v>0.37142857142857144</v>
      </c>
      <c r="L21" s="62">
        <f t="shared" si="4"/>
        <v>0.32857142857142857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>&lt; 1.5625</v>
      </c>
      <c r="P21" s="129" t="str">
        <f>IF(AND(L21&lt;&gt;"", COUNT(F21:F25) = 5, L21&lt;50%), "&lt; " &amp; F29, "")</f>
        <v>&lt; 50</v>
      </c>
      <c r="Q21" s="64"/>
    </row>
    <row r="22" spans="2:18" s="15" customFormat="1" ht="12.95" customHeight="1" x14ac:dyDescent="0.2">
      <c r="B22" s="201"/>
      <c r="C22" s="65">
        <v>2</v>
      </c>
      <c r="D22" s="66">
        <v>64</v>
      </c>
      <c r="E22" s="66">
        <v>0</v>
      </c>
      <c r="F22" s="67">
        <v>6</v>
      </c>
      <c r="G22" s="83">
        <v>72</v>
      </c>
      <c r="I22" s="69">
        <v>2</v>
      </c>
      <c r="J22" s="70">
        <f t="shared" si="4"/>
        <v>0.91428571428571426</v>
      </c>
      <c r="K22" s="70">
        <f t="shared" si="4"/>
        <v>0</v>
      </c>
      <c r="L22" s="71">
        <f t="shared" si="4"/>
        <v>8.5714285714285715E-2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 t="str">
        <f t="shared" si="5"/>
        <v/>
      </c>
      <c r="Q22" s="64"/>
    </row>
    <row r="23" spans="2:18" s="15" customFormat="1" ht="12.95" customHeight="1" thickBot="1" x14ac:dyDescent="0.25">
      <c r="B23" s="201"/>
      <c r="C23" s="65">
        <v>3</v>
      </c>
      <c r="D23" s="66">
        <v>70</v>
      </c>
      <c r="E23" s="66">
        <v>0</v>
      </c>
      <c r="F23" s="67">
        <v>0</v>
      </c>
      <c r="G23" s="84">
        <v>73</v>
      </c>
      <c r="I23" s="69">
        <v>3</v>
      </c>
      <c r="J23" s="70">
        <f t="shared" si="4"/>
        <v>1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201"/>
      <c r="C24" s="65">
        <v>4</v>
      </c>
      <c r="D24" s="66">
        <v>69</v>
      </c>
      <c r="E24" s="66">
        <v>0</v>
      </c>
      <c r="F24" s="67">
        <v>0</v>
      </c>
      <c r="G24" s="86"/>
      <c r="I24" s="69">
        <v>4</v>
      </c>
      <c r="J24" s="70">
        <f t="shared" si="4"/>
        <v>0.98571428571428577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2"/>
      <c r="C25" s="73">
        <v>5</v>
      </c>
      <c r="D25" s="74">
        <v>25</v>
      </c>
      <c r="E25" s="74">
        <v>0</v>
      </c>
      <c r="F25" s="75">
        <v>0</v>
      </c>
      <c r="G25" s="86"/>
      <c r="I25" s="76">
        <v>5</v>
      </c>
      <c r="J25" s="87">
        <f t="shared" si="4"/>
        <v>0.35714285714285715</v>
      </c>
      <c r="K25" s="77">
        <f t="shared" si="4"/>
        <v>0</v>
      </c>
      <c r="L25" s="78">
        <f t="shared" si="4"/>
        <v>0</v>
      </c>
      <c r="M25" s="64"/>
      <c r="N25" s="124">
        <f>IF(J25&gt;50%, "&gt;" &amp; D33, IF(AND(COUNT(D21:D25) = 5,J24&gt;50%,J25&lt;=50%),2^ (LOG(D33, 2) - ((50% - J25) / (J24 - J25)) * LOG(D33/D32, 2)), ""))</f>
        <v>29.189602113628936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83" t="s">
        <v>28</v>
      </c>
      <c r="D27" s="184"/>
      <c r="E27" s="184"/>
      <c r="F27" s="185"/>
      <c r="I27" s="170" t="s">
        <v>29</v>
      </c>
      <c r="J27" s="171"/>
      <c r="L27" s="114"/>
      <c r="M27" s="164" t="s">
        <v>32</v>
      </c>
      <c r="N27" s="165"/>
      <c r="O27" s="164" t="s">
        <v>33</v>
      </c>
      <c r="P27" s="16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63"/>
      <c r="J28" s="135"/>
      <c r="L28" s="115" t="s">
        <v>25</v>
      </c>
      <c r="M28" s="166">
        <v>2436490</v>
      </c>
      <c r="N28" s="167"/>
      <c r="O28" s="181">
        <v>45046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61"/>
      <c r="J29" s="162"/>
      <c r="L29" s="116" t="s">
        <v>26</v>
      </c>
      <c r="M29" s="168" t="s">
        <v>44</v>
      </c>
      <c r="N29" s="169"/>
      <c r="O29" s="182">
        <v>46327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61" t="s">
        <v>48</v>
      </c>
      <c r="J30" s="162"/>
      <c r="L30" s="116" t="s">
        <v>30</v>
      </c>
      <c r="M30" s="168">
        <v>2441909</v>
      </c>
      <c r="N30" s="169"/>
      <c r="O30" s="182">
        <v>45204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61" t="s">
        <v>49</v>
      </c>
      <c r="J31" s="162"/>
      <c r="L31" s="116" t="s">
        <v>27</v>
      </c>
      <c r="M31" s="168" t="s">
        <v>45</v>
      </c>
      <c r="N31" s="169"/>
      <c r="O31" s="182">
        <v>45233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59" t="s">
        <v>50</v>
      </c>
      <c r="J32" s="160"/>
      <c r="L32" s="117" t="s">
        <v>24</v>
      </c>
      <c r="M32" s="172"/>
      <c r="N32" s="173"/>
      <c r="O32" s="172"/>
      <c r="P32" s="173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4" t="s">
        <v>31</v>
      </c>
      <c r="M33" s="176" t="s">
        <v>47</v>
      </c>
      <c r="N33" s="177"/>
      <c r="O33" s="180">
        <v>44931</v>
      </c>
      <c r="P33" s="177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5"/>
      <c r="M34" s="178"/>
      <c r="N34" s="179"/>
      <c r="O34" s="178"/>
      <c r="P34" s="179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0" t="s">
        <v>34</v>
      </c>
      <c r="J35" s="171"/>
      <c r="L35" s="115" t="s">
        <v>6</v>
      </c>
      <c r="M35" s="163" t="s">
        <v>46</v>
      </c>
      <c r="N35" s="135"/>
      <c r="O35" s="134">
        <v>45069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44284</v>
      </c>
      <c r="J36" s="135"/>
      <c r="L36" s="116" t="s">
        <v>0</v>
      </c>
      <c r="M36" s="161">
        <v>74465</v>
      </c>
      <c r="N36" s="162"/>
      <c r="O36" s="134">
        <v>45082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38</v>
      </c>
      <c r="J37" s="160"/>
      <c r="L37" s="117" t="s">
        <v>1</v>
      </c>
      <c r="M37" s="159" t="s">
        <v>51</v>
      </c>
      <c r="N37" s="160"/>
      <c r="O37" s="134">
        <v>45069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P39"/>
  <sheetViews>
    <sheetView showGridLines="0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2" t="s">
        <v>43</v>
      </c>
      <c r="D3" s="212"/>
      <c r="E3" s="212"/>
      <c r="F3" s="212"/>
      <c r="G3" s="212"/>
      <c r="H3" s="212"/>
      <c r="I3" s="1"/>
      <c r="J3" s="213" t="s">
        <v>4</v>
      </c>
      <c r="K3" s="213"/>
      <c r="L3" s="213"/>
      <c r="M3" s="213"/>
      <c r="N3" s="213"/>
      <c r="O3" s="213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scale="8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Hodan Mohamed</cp:lastModifiedBy>
  <cp:lastPrinted>2023-02-06T14:48:27Z</cp:lastPrinted>
  <dcterms:created xsi:type="dcterms:W3CDTF">2008-12-02T14:50:07Z</dcterms:created>
  <dcterms:modified xsi:type="dcterms:W3CDTF">2023-02-06T14:50:48Z</dcterms:modified>
</cp:coreProperties>
</file>