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tiviral Unit\Phenotyping - HSV\Plaque Reduction Assay\In progress\"/>
    </mc:Choice>
  </mc:AlternateContent>
  <xr:revisionPtr revIDLastSave="0" documentId="13_ncr:1_{FADB5FB5-3138-406B-B843-3BFD1975FB2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9" l="1"/>
  <c r="L6" i="9" l="1"/>
  <c r="K6" i="9"/>
  <c r="L5" i="9"/>
  <c r="K5" i="9"/>
  <c r="J5" i="9"/>
  <c r="J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L25" i="9"/>
  <c r="K25" i="9"/>
  <c r="J25" i="9"/>
  <c r="L24" i="9"/>
  <c r="K24" i="9"/>
  <c r="J24" i="9"/>
  <c r="L23" i="9"/>
  <c r="K23" i="9"/>
  <c r="J23" i="9"/>
  <c r="L22" i="9"/>
  <c r="K22" i="9"/>
  <c r="J22" i="9"/>
  <c r="L21" i="9"/>
  <c r="P21" i="9" s="1"/>
  <c r="K21" i="9"/>
  <c r="J21" i="9"/>
  <c r="N21" i="9" s="1"/>
  <c r="L17" i="9"/>
  <c r="K17" i="9"/>
  <c r="J17" i="9"/>
  <c r="L16" i="9"/>
  <c r="K16" i="9"/>
  <c r="J16" i="9"/>
  <c r="L15" i="9"/>
  <c r="K15" i="9"/>
  <c r="J15" i="9"/>
  <c r="L14" i="9"/>
  <c r="K14" i="9"/>
  <c r="J14" i="9"/>
  <c r="P13" i="9"/>
  <c r="K13" i="9"/>
  <c r="O13" i="9" s="1"/>
  <c r="J13" i="9"/>
  <c r="N13" i="9" s="1"/>
  <c r="P23" i="9" l="1"/>
  <c r="O22" i="9"/>
  <c r="N25" i="9"/>
  <c r="O17" i="9"/>
  <c r="P16" i="9"/>
  <c r="N17" i="9"/>
  <c r="N15" i="9"/>
  <c r="N16" i="9"/>
  <c r="N23" i="9"/>
  <c r="O24" i="9"/>
  <c r="P17" i="9"/>
  <c r="P15" i="9"/>
  <c r="N24" i="9"/>
  <c r="P24" i="9"/>
  <c r="P14" i="9"/>
  <c r="O15" i="9"/>
  <c r="P25" i="9"/>
  <c r="O25" i="9"/>
  <c r="P22" i="9"/>
  <c r="O21" i="9"/>
  <c r="O23" i="9"/>
  <c r="N14" i="9"/>
  <c r="O16" i="9"/>
  <c r="N22" i="9"/>
  <c r="O14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<sst xmlns="http://schemas.openxmlformats.org/spreadsheetml/2006/main" count="99" uniqueCount="61">
  <si>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</si>
  <si>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</si>
  <si>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</si>
  <si>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</si>
  <si>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</si>
  <si>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</si>
  <si>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</si>
  <si>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</si>
  <si>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</si>
  <si>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</si>
  <si>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</si>
  <si>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</si>
  <si>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</si>
  <si>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</si>
  <si>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</si>
  <si>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</si>
  <si>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</si>
  <si>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</si>
  <si>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</si>
  <si>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</si>
  <si>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</si>
  <si>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</si>
  <si>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</si>
  <si>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</si>
  <si>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</si>
  <si>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</si>
  <si>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</si>
  <si>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</si>
  <si>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</si>
  <si>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</si>
  <si>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</si>
  <si>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</si>
  <si>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</si>
  <si>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</si>
  <si>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</si>
  <si>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</si>
  <si>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</si>
  <si>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</si>
  <si>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</si>
  <si>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</si>
  <si>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</si>
  <si>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</si>
  <si>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</si>
  <si>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</si>
  <si>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BD64821</t>
  </si>
  <si>
    <t>DA55471</t>
  </si>
  <si>
    <t>AH52849</t>
  </si>
  <si>
    <t>BL68597</t>
  </si>
  <si>
    <t>100B0547</t>
  </si>
  <si>
    <t>H230520611 P1</t>
  </si>
  <si>
    <t>LRAD3703</t>
  </si>
  <si>
    <t>RN96-240</t>
  </si>
  <si>
    <t>30.07.25</t>
  </si>
  <si>
    <t>14.11.2025</t>
  </si>
  <si>
    <t>27.7.25</t>
  </si>
  <si>
    <t>10.07.2025</t>
  </si>
  <si>
    <t>12.08.2025</t>
  </si>
  <si>
    <t>RP/</t>
  </si>
  <si>
    <t>05/02/25 thaw date</t>
  </si>
  <si>
    <t>H251140972 ACV CDV repeat</t>
  </si>
  <si>
    <t>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</si>
</sst>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m\ yyyy"/>
  </numFmts>
  <fonts count="12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0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2" fillId="4" borderId="27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4" borderId="35" xfId="0" applyFont="1" applyFill="1" applyBorder="1" applyAlignment="1" applyProtection="1">
      <alignment horizontal="center" vertical="center"/>
      <protection locked="0"/>
    </xf>
    <xf numFmtId="0" fontId="2" fillId="4" borderId="36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0" fontId="0" fillId="7" borderId="40" xfId="0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4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5" xfId="0" applyFont="1" applyFill="1" applyBorder="1" applyAlignment="1" applyProtection="1">
      <alignment horizontal="right" vertical="center"/>
    </xf>
    <xf numFmtId="0" fontId="3" fillId="4" borderId="56" xfId="0" applyFont="1" applyFill="1" applyBorder="1" applyAlignment="1" applyProtection="1">
      <alignment horizontal="right" vertical="center"/>
    </xf>
    <xf numFmtId="165" fontId="0" fillId="4" borderId="57" xfId="0" applyNumberFormat="1" applyFill="1" applyBorder="1" applyAlignment="1" applyProtection="1">
      <alignment horizontal="center" vertical="center"/>
    </xf>
    <xf numFmtId="165" fontId="0" fillId="4" borderId="58" xfId="0" applyNumberFormat="1" applyFill="1" applyBorder="1" applyAlignment="1" applyProtection="1">
      <alignment horizontal="center" vertical="center"/>
    </xf>
    <xf numFmtId="0" fontId="0" fillId="7" borderId="43" xfId="0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0" fontId="0" fillId="7" borderId="41" xfId="0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0" fontId="0" fillId="7" borderId="1" xfId="0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165" fontId="0" fillId="0" borderId="52" xfId="0" applyNumberFormat="1" applyBorder="1" applyAlignment="1" applyProtection="1">
      <alignment horizontal="center" vertical="center"/>
      <protection locked="0"/>
    </xf>
    <xf numFmtId="165" fontId="0" fillId="0" borderId="53" xfId="0" applyNumberFormat="1" applyBorder="1" applyAlignment="1" applyProtection="1">
      <alignment horizontal="center" vertical="center"/>
      <protection locked="0"/>
    </xf>
    <xf numFmtId="165" fontId="0" fillId="0" borderId="29" xfId="0" applyNumberFormat="1" applyBorder="1" applyAlignment="1" applyProtection="1">
      <alignment horizontal="center" vertical="center"/>
      <protection locked="0"/>
    </xf>
    <xf numFmtId="165" fontId="0" fillId="0" borderId="30" xfId="0" applyNumberFormat="1" applyBorder="1" applyAlignment="1" applyProtection="1">
      <alignment horizontal="center" vertical="center"/>
      <protection locked="0"/>
    </xf>
    <xf numFmtId="165" fontId="0" fillId="0" borderId="19" xfId="0" applyNumberForma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21" xfId="0" applyNumberFormat="1" applyBorder="1" applyAlignment="1" applyProtection="1">
      <alignment horizontal="center" vertical="center"/>
      <protection locked="0"/>
    </xf>
    <xf numFmtId="165" fontId="0" fillId="0" borderId="31" xfId="0" applyNumberFormat="1" applyBorder="1" applyAlignment="1" applyProtection="1">
      <alignment horizontal="center" vertical="center"/>
      <protection locked="0"/>
    </xf>
    <xf numFmtId="165" fontId="0" fillId="0" borderId="54" xfId="0" applyNumberFormat="1" applyBorder="1" applyAlignment="1" applyProtection="1">
      <alignment horizontal="center" vertical="center"/>
      <protection locked="0"/>
    </xf>
    <xf numFmtId="165" fontId="0" fillId="4" borderId="59" xfId="0" applyNumberFormat="1" applyFill="1" applyBorder="1" applyAlignment="1" applyProtection="1">
      <alignment horizontal="center" vertical="center"/>
    </xf>
    <xf numFmtId="165" fontId="0" fillId="4" borderId="60" xfId="0" applyNumberFormat="1" applyFill="1" applyBorder="1" applyAlignment="1" applyProtection="1">
      <alignment horizontal="center" vertical="center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10">
    <dxf>
      <font>
        <b/>
        <i val="0"/>
        <color theme="0"/>
      </font>
      <fill>
        <patternFill>
          <bgColor rgb="FFFF000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1.1147540983606556</c:v>
                </c:pt>
                <c:pt idx="1">
                  <c:v>0.57377049180327866</c:v>
                </c:pt>
                <c:pt idx="2">
                  <c:v>3.2786885245901641E-2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1.1764705882352942</c:v>
                </c:pt>
                <c:pt idx="1">
                  <c:v>1.1176470588235294</c:v>
                </c:pt>
                <c:pt idx="2">
                  <c:v>0.79411764705882348</c:v>
                </c:pt>
                <c:pt idx="3">
                  <c:v>0.29411764705882354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1.098360655737705</c:v>
                </c:pt>
                <c:pt idx="1">
                  <c:v>0.54098360655737709</c:v>
                </c:pt>
                <c:pt idx="2">
                  <c:v>1.6393442622950821E-2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0.81967213114754101</c:v>
                </c:pt>
                <c:pt idx="1">
                  <c:v>0.26229508196721313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showGridLines="0" showRowColHeaders="0" tabSelected="1" view="pageLayout" zoomScaleNormal="115" zoomScaleSheetLayoutView="115" workbookViewId="0">
      <selection activeCell="G22" sqref="G22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40" t="s">
        <v>3</v>
      </c>
      <c r="C2" s="141"/>
      <c r="D2" s="145" t="s">
        <v>59</v>
      </c>
      <c r="E2" s="146"/>
      <c r="F2" s="146"/>
      <c r="G2" s="147"/>
      <c r="H2" s="16"/>
      <c r="I2" s="199" t="s">
        <v>18</v>
      </c>
      <c r="J2" s="200"/>
      <c r="K2" s="200"/>
      <c r="L2" s="201"/>
      <c r="M2" s="16"/>
      <c r="N2" s="17"/>
      <c r="O2" s="18"/>
      <c r="P2" s="19"/>
      <c r="Q2" s="14"/>
    </row>
    <row r="3" spans="2:17" s="15" customFormat="1" ht="12.95" customHeight="1" thickBot="1" x14ac:dyDescent="0.25">
      <c r="B3" s="138" t="s">
        <v>10</v>
      </c>
      <c r="C3" s="139"/>
      <c r="D3" s="142">
        <v>2</v>
      </c>
      <c r="E3" s="143"/>
      <c r="F3" s="143"/>
      <c r="G3" s="144"/>
      <c r="I3" s="202"/>
      <c r="J3" s="203"/>
      <c r="K3" s="203"/>
      <c r="L3" s="204"/>
      <c r="M3" s="16"/>
      <c r="N3" s="20"/>
      <c r="O3" s="21"/>
      <c r="P3" s="22"/>
      <c r="Q3" s="16"/>
    </row>
    <row r="4" spans="2:17" s="15" customFormat="1" ht="12.95" customHeight="1" thickBot="1" x14ac:dyDescent="0.25">
      <c r="B4" s="133"/>
      <c r="C4" s="132"/>
      <c r="D4" s="154" t="s">
        <v>40</v>
      </c>
      <c r="E4" s="155"/>
      <c r="F4" s="155" t="s">
        <v>42</v>
      </c>
      <c r="G4" s="156"/>
      <c r="I4" s="23" t="s">
        <v>7</v>
      </c>
      <c r="J4" s="24" t="s">
        <v>6</v>
      </c>
      <c r="K4" s="24" t="s">
        <v>0</v>
      </c>
      <c r="L4" s="25" t="s">
        <v>1</v>
      </c>
      <c r="M4" s="16"/>
      <c r="N4" s="26"/>
      <c r="O4" s="21"/>
      <c r="P4" s="22"/>
      <c r="Q4" s="16"/>
    </row>
    <row r="5" spans="2:17" s="15" customFormat="1" ht="12.95" customHeight="1" x14ac:dyDescent="0.2">
      <c r="B5" s="140" t="s">
        <v>39</v>
      </c>
      <c r="C5" s="141"/>
      <c r="D5" s="189" t="s">
        <v>57</v>
      </c>
      <c r="E5" s="190"/>
      <c r="F5" s="190">
        <v>45758</v>
      </c>
      <c r="G5" s="191"/>
      <c r="I5" s="27" t="s">
        <v>8</v>
      </c>
      <c r="J5" s="28">
        <f>IF($D$3&lt;&gt;"", INDEX(D34:D36,2 * $D$3 - 1), "")</f>
        <v>6.5</v>
      </c>
      <c r="K5" s="28">
        <f t="shared" ref="K5:L5" si="0">IF($D$3&lt;&gt;"", INDEX(E34:E36,2 * $D$3 - 1), "")</f>
        <v>0</v>
      </c>
      <c r="L5" s="29">
        <f t="shared" si="0"/>
        <v>250</v>
      </c>
      <c r="M5" s="16"/>
      <c r="N5" s="26"/>
      <c r="O5" s="21"/>
      <c r="P5" s="22"/>
      <c r="Q5" s="16"/>
    </row>
    <row r="6" spans="2:17" s="15" customFormat="1" ht="12.95" customHeight="1" thickBot="1" x14ac:dyDescent="0.25">
      <c r="B6" s="150" t="s">
        <v>38</v>
      </c>
      <c r="C6" s="151"/>
      <c r="D6" s="187" t="s">
        <v>60</v>
      </c>
      <c r="E6" s="188"/>
      <c r="F6" s="188">
        <v>45761</v>
      </c>
      <c r="G6" s="192"/>
      <c r="I6" s="30" t="s">
        <v>9</v>
      </c>
      <c r="J6" s="31">
        <f>IF($D$3&lt;&gt;"", INDEX(D35:D37,2 * $D$3 - 1), "")</f>
        <v>40</v>
      </c>
      <c r="K6" s="31">
        <f t="shared" ref="K6:L6" si="1">IF($D$3&lt;&gt;"", INDEX(E35:E37,2 * $D$3 - 1), "")</f>
        <v>0</v>
      </c>
      <c r="L6" s="32">
        <f t="shared" si="1"/>
        <v>400</v>
      </c>
      <c r="M6" s="16"/>
      <c r="N6" s="26"/>
      <c r="O6" s="21"/>
      <c r="P6" s="22"/>
      <c r="Q6" s="16"/>
    </row>
    <row r="7" spans="2:17" s="15" customFormat="1" ht="12.95" customHeight="1" thickBot="1" x14ac:dyDescent="0.25">
      <c r="B7" s="152" t="s">
        <v>37</v>
      </c>
      <c r="C7" s="153"/>
      <c r="D7" s="185" t="s">
        <v>60</v>
      </c>
      <c r="E7" s="186"/>
      <c r="F7" s="186">
        <v>45761</v>
      </c>
      <c r="G7" s="193"/>
      <c r="I7" s="33" t="s">
        <v>4</v>
      </c>
      <c r="J7" s="34">
        <f>IF(N13&lt;&gt;"", LEFT(N13, 7), IF(J17&gt;50%, N17, MAX(N14:N17)))</f>
        <v>0.75505590275277945</v>
      </c>
      <c r="K7" s="34">
        <f>IF(O13&lt;&gt;"", LEFT(O13, 7), IF(K17&gt;50%, O17, MAX(O14:O17)))</f>
        <v>6.9649171412243263</v>
      </c>
      <c r="L7" s="35">
        <f>IF(P13&lt;&gt;"", LEFT(P13, 7), IF(L17&gt;50%, P17, MAX(P14:P17)))</f>
        <v>74.407987887932961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157" t="s">
        <v>41</v>
      </c>
      <c r="C8" s="158"/>
      <c r="D8" s="159"/>
      <c r="E8" s="160"/>
      <c r="F8" s="194"/>
      <c r="G8" s="195"/>
      <c r="I8" s="30" t="s">
        <v>5</v>
      </c>
      <c r="J8" s="36">
        <f>IF(N21&lt;&gt;"", LEFT(N21, 7), IF(J25&gt;50%, N25, MAX(N22:N25)))</f>
        <v>5.6505789171466487</v>
      </c>
      <c r="K8" s="36">
        <f>IF(O21&lt;&gt;"", LEFT(O21, 7), IF(K25&gt;50%, O25, MAX(O22:O25)))</f>
        <v>0</v>
      </c>
      <c r="L8" s="37">
        <f>IF(P21&lt;&gt;"", LEFT(P21, 7), IF(L25&gt;50%, P25, MAX(P22:P25)))</f>
        <v>0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196" t="s">
        <v>2</v>
      </c>
      <c r="C11" s="205" t="s">
        <v>14</v>
      </c>
      <c r="D11" s="206"/>
      <c r="E11" s="206"/>
      <c r="F11" s="206"/>
      <c r="G11" s="207"/>
      <c r="I11" s="182" t="s">
        <v>15</v>
      </c>
      <c r="J11" s="183"/>
      <c r="K11" s="183"/>
      <c r="L11" s="184"/>
      <c r="M11" s="47"/>
      <c r="N11" s="182" t="s">
        <v>17</v>
      </c>
      <c r="O11" s="183"/>
      <c r="P11" s="184"/>
      <c r="Q11" s="47"/>
    </row>
    <row r="12" spans="2:17" s="15" customFormat="1" ht="12.95" customHeight="1" thickBot="1" x14ac:dyDescent="0.25">
      <c r="B12" s="197"/>
      <c r="C12" s="48"/>
      <c r="D12" s="49" t="s">
        <v>6</v>
      </c>
      <c r="E12" s="49" t="s">
        <v>0</v>
      </c>
      <c r="F12" s="50" t="s">
        <v>1</v>
      </c>
      <c r="G12" s="51" t="s">
        <v>13</v>
      </c>
      <c r="I12" s="52" t="s">
        <v>4</v>
      </c>
      <c r="J12" s="53" t="s">
        <v>6</v>
      </c>
      <c r="K12" s="53" t="s">
        <v>0</v>
      </c>
      <c r="L12" s="54" t="s">
        <v>1</v>
      </c>
      <c r="M12" s="55"/>
      <c r="N12" s="109" t="s">
        <v>6</v>
      </c>
      <c r="O12" s="110" t="s">
        <v>0</v>
      </c>
      <c r="P12" s="111" t="s">
        <v>1</v>
      </c>
      <c r="Q12" s="55"/>
    </row>
    <row r="13" spans="2:17" s="15" customFormat="1" ht="12.95" customHeight="1" x14ac:dyDescent="0.2">
      <c r="B13" s="197"/>
      <c r="C13" s="56">
        <v>1</v>
      </c>
      <c r="D13" s="57">
        <v>68</v>
      </c>
      <c r="E13" s="57">
        <v>67</v>
      </c>
      <c r="F13" s="58">
        <v>50</v>
      </c>
      <c r="G13" s="59">
        <v>60</v>
      </c>
      <c r="I13" s="60">
        <v>1</v>
      </c>
      <c r="J13" s="61">
        <f t="shared" ref="J13:L17" si="2">IF(COUNT($G$13:$G$15)&gt;0,D13/AVERAGE($G$13:$G$15),0)</f>
        <v>1.1147540983606556</v>
      </c>
      <c r="K13" s="61">
        <f t="shared" si="2"/>
        <v>1.098360655737705</v>
      </c>
      <c r="L13" s="62">
        <f>IF(COUNT($G$13:$G$15)&gt;0,F13/AVERAGE($G$13:$G$15),0)</f>
        <v>0.81967213114754101</v>
      </c>
      <c r="M13" s="63"/>
      <c r="N13" s="118" t="str">
        <f>IF(AND(COUNT(D13:D17) = 5, J13&lt;50%), "&lt; " &amp; D29, "")</f>
        <v/>
      </c>
      <c r="O13" s="119" t="str">
        <f>IF(AND(COUNT(E13:E17) = 5, K13&lt;50%), "&lt; " &amp; E29, "")</f>
        <v/>
      </c>
      <c r="P13" s="120" t="str">
        <f>IF(AND(COUNT(F13:F17) = 5, L13&lt;50%), "&lt; " &amp; F29, "")</f>
        <v/>
      </c>
      <c r="Q13" s="64"/>
    </row>
    <row r="14" spans="2:17" s="15" customFormat="1" ht="12.95" customHeight="1" x14ac:dyDescent="0.2">
      <c r="B14" s="197"/>
      <c r="C14" s="65">
        <v>2</v>
      </c>
      <c r="D14" s="66">
        <v>35</v>
      </c>
      <c r="E14" s="66">
        <v>33</v>
      </c>
      <c r="F14" s="67">
        <v>16</v>
      </c>
      <c r="G14" s="68">
        <v>64</v>
      </c>
      <c r="I14" s="69">
        <v>2</v>
      </c>
      <c r="J14" s="70">
        <f t="shared" si="2"/>
        <v>0.57377049180327866</v>
      </c>
      <c r="K14" s="70">
        <f t="shared" si="2"/>
        <v>0.54098360655737709</v>
      </c>
      <c r="L14" s="71">
        <f t="shared" si="2"/>
        <v>0.26229508196721313</v>
      </c>
      <c r="M14" s="63"/>
      <c r="N14" s="121" t="str">
        <f t="shared" ref="N14:P16" si="3">IF(AND(COUNT(D$13:D$17) = 5, J13 &gt;= 50%, J14 &lt; 50%), 2^ (LOG(D30, 2) - ((50% - J14) / (J13 - J14)) * LOG(D30/D29, 2)), "")</f>
        <v/>
      </c>
      <c r="O14" s="122" t="str">
        <f t="shared" si="3"/>
        <v/>
      </c>
      <c r="P14" s="123">
        <f t="shared" si="3"/>
        <v>74.407987887932961</v>
      </c>
      <c r="Q14" s="64"/>
    </row>
    <row r="15" spans="2:17" s="15" customFormat="1" ht="12.95" customHeight="1" thickBot="1" x14ac:dyDescent="0.25">
      <c r="B15" s="197"/>
      <c r="C15" s="65">
        <v>3</v>
      </c>
      <c r="D15" s="66">
        <v>2</v>
      </c>
      <c r="E15" s="66">
        <v>1</v>
      </c>
      <c r="F15" s="67">
        <v>0</v>
      </c>
      <c r="G15" s="72">
        <v>59</v>
      </c>
      <c r="I15" s="69">
        <v>3</v>
      </c>
      <c r="J15" s="70">
        <f t="shared" si="2"/>
        <v>3.2786885245901641E-2</v>
      </c>
      <c r="K15" s="70">
        <f t="shared" si="2"/>
        <v>1.6393442622950821E-2</v>
      </c>
      <c r="L15" s="71">
        <f t="shared" si="2"/>
        <v>0</v>
      </c>
      <c r="M15" s="63"/>
      <c r="N15" s="121">
        <f t="shared" si="3"/>
        <v>0.75505590275277945</v>
      </c>
      <c r="O15" s="122">
        <f t="shared" si="3"/>
        <v>6.9649171412243263</v>
      </c>
      <c r="P15" s="123" t="str">
        <f t="shared" si="3"/>
        <v/>
      </c>
      <c r="Q15" s="64"/>
    </row>
    <row r="16" spans="2:17" s="15" customFormat="1" ht="12.95" customHeight="1" x14ac:dyDescent="0.2">
      <c r="B16" s="197"/>
      <c r="C16" s="65">
        <v>4</v>
      </c>
      <c r="D16" s="66">
        <v>0</v>
      </c>
      <c r="E16" s="66">
        <v>0</v>
      </c>
      <c r="F16" s="67">
        <v>0</v>
      </c>
      <c r="G16" s="16"/>
      <c r="I16" s="69">
        <v>4</v>
      </c>
      <c r="J16" s="70">
        <f t="shared" si="2"/>
        <v>0</v>
      </c>
      <c r="K16" s="70">
        <f t="shared" si="2"/>
        <v>0</v>
      </c>
      <c r="L16" s="71">
        <f t="shared" si="2"/>
        <v>0</v>
      </c>
      <c r="M16" s="63"/>
      <c r="N16" s="121" t="str">
        <f t="shared" si="3"/>
        <v/>
      </c>
      <c r="O16" s="122" t="str">
        <f t="shared" si="3"/>
        <v/>
      </c>
      <c r="P16" s="123" t="str">
        <f t="shared" si="3"/>
        <v/>
      </c>
      <c r="Q16" s="64"/>
    </row>
    <row r="17" spans="2:18" s="15" customFormat="1" ht="12.95" customHeight="1" thickBot="1" x14ac:dyDescent="0.25">
      <c r="B17" s="198"/>
      <c r="C17" s="73">
        <v>5</v>
      </c>
      <c r="D17" s="74">
        <v>0</v>
      </c>
      <c r="E17" s="74">
        <v>0</v>
      </c>
      <c r="F17" s="75">
        <v>0</v>
      </c>
      <c r="G17" s="16"/>
      <c r="I17" s="76">
        <v>5</v>
      </c>
      <c r="J17" s="77">
        <f t="shared" si="2"/>
        <v>0</v>
      </c>
      <c r="K17" s="77">
        <f t="shared" si="2"/>
        <v>0</v>
      </c>
      <c r="L17" s="78">
        <f t="shared" si="2"/>
        <v>0</v>
      </c>
      <c r="M17" s="63"/>
      <c r="N17" s="124" t="str">
        <f>IF(J17&gt;50%, "&gt;" &amp; D24, IF(AND(COUNT(D13:D17) = 5,J16&gt;50%,J17&lt;=50%),2^ (LOG(D33, 2) - ((50% - J17) / (J16 - J17)) * LOG(D33/D32, 2)), ""))</f>
        <v/>
      </c>
      <c r="O17" s="125" t="str">
        <f>IF(K17&gt;50%, "&gt;" &amp; E24, IF(AND(COUNT(E13:E17) = 5,K16&gt;50%,K17&lt;=50%),2^ (LOG(E33, 2) - ((50% - K17) / (K16 - K17)) * LOG(E33/E32, 2)), ""))</f>
        <v/>
      </c>
      <c r="P17" s="126" t="str">
        <f>IF(L17&gt;50%, "&gt;" &amp; F24, IF(AND(COUNT(F13:F17) = 5,L16&gt;50%,L17&lt;=50%),2^ (LOG(F33, 2) - ((50% - L17) / (L16 - L17)) * LOG(F33/F32, 2)), ""))</f>
        <v/>
      </c>
      <c r="Q17" s="64"/>
    </row>
    <row r="18" spans="2:18" s="15" customFormat="1" ht="12.95" customHeight="1" thickBot="1" x14ac:dyDescent="0.25">
      <c r="B18" s="89"/>
      <c r="C18" s="79"/>
      <c r="D18" s="16"/>
      <c r="E18" s="16"/>
      <c r="F18" s="16"/>
      <c r="G18" s="16"/>
      <c r="M18" s="16"/>
      <c r="N18" s="80"/>
      <c r="O18" s="80"/>
      <c r="P18" s="80"/>
      <c r="Q18" s="16"/>
    </row>
    <row r="19" spans="2:18" s="15" customFormat="1" ht="12.95" customHeight="1" thickBot="1" x14ac:dyDescent="0.25">
      <c r="B19" s="196" t="s">
        <v>16</v>
      </c>
      <c r="C19" s="205" t="s">
        <v>14</v>
      </c>
      <c r="D19" s="206"/>
      <c r="E19" s="206"/>
      <c r="F19" s="206"/>
      <c r="G19" s="207"/>
      <c r="I19" s="182" t="s">
        <v>15</v>
      </c>
      <c r="J19" s="183"/>
      <c r="K19" s="183"/>
      <c r="L19" s="184"/>
      <c r="M19" s="47"/>
      <c r="N19" s="182" t="s">
        <v>17</v>
      </c>
      <c r="O19" s="183"/>
      <c r="P19" s="184"/>
      <c r="Q19" s="47"/>
    </row>
    <row r="20" spans="2:18" s="15" customFormat="1" ht="12.95" customHeight="1" thickBot="1" x14ac:dyDescent="0.25">
      <c r="B20" s="197"/>
      <c r="C20" s="81"/>
      <c r="D20" s="49" t="s">
        <v>6</v>
      </c>
      <c r="E20" s="49" t="s">
        <v>0</v>
      </c>
      <c r="F20" s="50" t="s">
        <v>1</v>
      </c>
      <c r="G20" s="51" t="s">
        <v>13</v>
      </c>
      <c r="I20" s="52" t="s">
        <v>5</v>
      </c>
      <c r="J20" s="53" t="s">
        <v>6</v>
      </c>
      <c r="K20" s="53" t="s">
        <v>0</v>
      </c>
      <c r="L20" s="54" t="s">
        <v>1</v>
      </c>
      <c r="M20" s="55"/>
      <c r="N20" s="112" t="s">
        <v>6</v>
      </c>
      <c r="O20" s="127" t="s">
        <v>0</v>
      </c>
      <c r="P20" s="113" t="s">
        <v>1</v>
      </c>
      <c r="Q20" s="55"/>
    </row>
    <row r="21" spans="2:18" s="15" customFormat="1" ht="12.95" customHeight="1" x14ac:dyDescent="0.2">
      <c r="B21" s="197"/>
      <c r="C21" s="56">
        <v>1</v>
      </c>
      <c r="D21" s="57">
        <v>40</v>
      </c>
      <c r="E21" s="57"/>
      <c r="F21" s="58"/>
      <c r="G21" s="82">
        <v>37</v>
      </c>
      <c r="I21" s="60">
        <v>1</v>
      </c>
      <c r="J21" s="61">
        <f t="shared" ref="J21:L25" si="4">IF(COUNT($G$21:$G$23)&gt;0, D21/AVERAGE($G$21:$G$23), 0)</f>
        <v>1.1764705882352942</v>
      </c>
      <c r="K21" s="61">
        <f t="shared" si="4"/>
        <v>0</v>
      </c>
      <c r="L21" s="62">
        <f t="shared" si="4"/>
        <v>0</v>
      </c>
      <c r="M21" s="64"/>
      <c r="N21" s="118" t="str">
        <f>IF(AND(J21&lt;&gt;"", COUNT(D21:D25) = 5, J21&lt;50%), "&lt; " &amp; D29, "")</f>
        <v/>
      </c>
      <c r="O21" s="128" t="str">
        <f>IF(AND(K21&lt;&gt;"", COUNT(E21:E25) = 5, K21&lt;50%), "&lt; " &amp; E29, "")</f>
        <v/>
      </c>
      <c r="P21" s="129" t="str">
        <f>IF(AND(L21&lt;&gt;"", COUNT(F21:F25) = 5, L21&lt;50%), "&lt; " &amp; F29, "")</f>
        <v/>
      </c>
      <c r="Q21" s="64"/>
    </row>
    <row r="22" spans="2:18" s="15" customFormat="1" ht="12.95" customHeight="1" x14ac:dyDescent="0.2">
      <c r="B22" s="197"/>
      <c r="C22" s="65">
        <v>2</v>
      </c>
      <c r="D22" s="66">
        <v>38</v>
      </c>
      <c r="E22" s="66"/>
      <c r="F22" s="67"/>
      <c r="G22" s="83">
        <v>29</v>
      </c>
      <c r="I22" s="69">
        <v>2</v>
      </c>
      <c r="J22" s="70">
        <f t="shared" si="4"/>
        <v>1.1176470588235294</v>
      </c>
      <c r="K22" s="70">
        <f t="shared" si="4"/>
        <v>0</v>
      </c>
      <c r="L22" s="71">
        <f t="shared" si="4"/>
        <v>0</v>
      </c>
      <c r="M22" s="64"/>
      <c r="N22" s="121" t="str">
        <f t="shared" ref="N22:P24" si="5">IF(AND(COUNT(D$21:D$25) = 5, J21 &gt;= 50%, J22 &lt; 50%), 2^ (LOG(D30, 2) - ((50% - J22) / (J21 - J22)) * LOG(D30/D29, 2)), "")</f>
        <v/>
      </c>
      <c r="O22" s="130" t="str">
        <f t="shared" si="5"/>
        <v/>
      </c>
      <c r="P22" s="131" t="str">
        <f t="shared" si="5"/>
        <v/>
      </c>
      <c r="Q22" s="64"/>
    </row>
    <row r="23" spans="2:18" s="15" customFormat="1" ht="12.95" customHeight="1" thickBot="1" x14ac:dyDescent="0.25">
      <c r="B23" s="197"/>
      <c r="C23" s="65">
        <v>3</v>
      </c>
      <c r="D23" s="66">
        <v>27</v>
      </c>
      <c r="E23" s="66"/>
      <c r="F23" s="67"/>
      <c r="G23" s="84">
        <v>36</v>
      </c>
      <c r="I23" s="69">
        <v>3</v>
      </c>
      <c r="J23" s="70">
        <f t="shared" si="4"/>
        <v>0.79411764705882348</v>
      </c>
      <c r="K23" s="70">
        <f t="shared" si="4"/>
        <v>0</v>
      </c>
      <c r="L23" s="71">
        <f t="shared" si="4"/>
        <v>0</v>
      </c>
      <c r="M23" s="64"/>
      <c r="N23" s="121" t="str">
        <f t="shared" si="5"/>
        <v/>
      </c>
      <c r="O23" s="130" t="str">
        <f t="shared" si="5"/>
        <v/>
      </c>
      <c r="P23" s="131" t="str">
        <f t="shared" si="5"/>
        <v/>
      </c>
      <c r="Q23" s="64"/>
      <c r="R23" s="85"/>
    </row>
    <row r="24" spans="2:18" s="15" customFormat="1" ht="12.95" customHeight="1" x14ac:dyDescent="0.2">
      <c r="B24" s="197"/>
      <c r="C24" s="65">
        <v>4</v>
      </c>
      <c r="D24" s="66">
        <v>10</v>
      </c>
      <c r="E24" s="66"/>
      <c r="F24" s="67"/>
      <c r="G24" s="86"/>
      <c r="I24" s="69">
        <v>4</v>
      </c>
      <c r="J24" s="70">
        <f t="shared" si="4"/>
        <v>0.29411764705882354</v>
      </c>
      <c r="K24" s="70">
        <f t="shared" si="4"/>
        <v>0</v>
      </c>
      <c r="L24" s="71">
        <f t="shared" si="4"/>
        <v>0</v>
      </c>
      <c r="M24" s="64"/>
      <c r="N24" s="121">
        <f t="shared" si="5"/>
        <v>5.6505789171466487</v>
      </c>
      <c r="O24" s="130" t="str">
        <f t="shared" si="5"/>
        <v/>
      </c>
      <c r="P24" s="131" t="str">
        <f t="shared" si="5"/>
        <v/>
      </c>
      <c r="Q24" s="64"/>
      <c r="R24" s="85"/>
    </row>
    <row r="25" spans="2:18" s="15" customFormat="1" ht="12.95" customHeight="1" thickBot="1" x14ac:dyDescent="0.25">
      <c r="B25" s="198"/>
      <c r="C25" s="73">
        <v>5</v>
      </c>
      <c r="D25" s="74">
        <v>0</v>
      </c>
      <c r="E25" s="74"/>
      <c r="F25" s="75"/>
      <c r="G25" s="86"/>
      <c r="I25" s="76">
        <v>5</v>
      </c>
      <c r="J25" s="87">
        <f t="shared" si="4"/>
        <v>0</v>
      </c>
      <c r="K25" s="77">
        <f t="shared" si="4"/>
        <v>0</v>
      </c>
      <c r="L25" s="78">
        <f t="shared" si="4"/>
        <v>0</v>
      </c>
      <c r="M25" s="64"/>
      <c r="N25" s="124" t="str">
        <f>IF(J25&gt;50%, "&gt;" &amp; D33, IF(AND(COUNT(D21:D25) = 5,J24&gt;50%,J25&lt;=50%),2^ (LOG(D33, 2) - ((50% - J25) / (J24 - J25)) * LOG(D33/D32, 2)), ""))</f>
        <v/>
      </c>
      <c r="O25" s="125" t="str">
        <f>IF(K25&gt;50%, "&gt;" &amp; E33, IF(AND(COUNT(E21:E25) = 5,K24&gt;50%,K25&lt;=50%),2^ (LOG(E33, 2) - ((50% - K25) / (K24 - K25)) * LOG(E33/E32, 2)), ""))</f>
        <v/>
      </c>
      <c r="P25" s="126" t="str">
        <f>IF(L25&gt;50%, "&gt;" &amp; F33, IF(AND(COUNT(F21:F25) = 5,L24&gt;50%,L25&lt;=50%),2^ (LOG(F33, 2) - ((50% - L25) / (L24 - L25)) * LOG(F33/F32, 2)), ""))</f>
        <v/>
      </c>
      <c r="Q25" s="64"/>
      <c r="R25" s="88"/>
    </row>
    <row r="26" spans="2:18" s="15" customFormat="1" ht="12.95" customHeight="1" thickBot="1" x14ac:dyDescent="0.25">
      <c r="D26" s="89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79" t="s">
        <v>28</v>
      </c>
      <c r="D27" s="180"/>
      <c r="E27" s="180"/>
      <c r="F27" s="181"/>
      <c r="I27" s="169" t="s">
        <v>29</v>
      </c>
      <c r="J27" s="170"/>
      <c r="L27" s="114"/>
      <c r="M27" s="163" t="s">
        <v>32</v>
      </c>
      <c r="N27" s="164"/>
      <c r="O27" s="163" t="s">
        <v>33</v>
      </c>
      <c r="P27" s="164"/>
      <c r="Q27" s="16"/>
    </row>
    <row r="28" spans="2:18" s="15" customFormat="1" ht="12.95" customHeight="1" thickBot="1" x14ac:dyDescent="0.25">
      <c r="C28" s="90"/>
      <c r="D28" s="91" t="s">
        <v>6</v>
      </c>
      <c r="E28" s="91" t="s">
        <v>0</v>
      </c>
      <c r="F28" s="92" t="s">
        <v>1</v>
      </c>
      <c r="H28" s="115" t="s">
        <v>19</v>
      </c>
      <c r="I28" s="161" t="s">
        <v>44</v>
      </c>
      <c r="J28" s="162"/>
      <c r="L28" s="115" t="s">
        <v>25</v>
      </c>
      <c r="M28" s="165">
        <v>2994599</v>
      </c>
      <c r="N28" s="166"/>
      <c r="O28" s="165">
        <v>9.2025000000000006</v>
      </c>
      <c r="P28" s="166"/>
      <c r="Q28" s="16"/>
    </row>
    <row r="29" spans="2:18" s="15" customFormat="1" ht="12.95" customHeight="1" x14ac:dyDescent="0.2">
      <c r="C29" s="93">
        <v>1</v>
      </c>
      <c r="D29" s="94">
        <v>0.15625</v>
      </c>
      <c r="E29" s="94">
        <v>1.5625</v>
      </c>
      <c r="F29" s="95">
        <v>50</v>
      </c>
      <c r="H29" s="116" t="s">
        <v>20</v>
      </c>
      <c r="I29" s="134" t="s">
        <v>45</v>
      </c>
      <c r="J29" s="135"/>
      <c r="L29" s="116" t="s">
        <v>26</v>
      </c>
      <c r="M29" s="167">
        <v>2925253</v>
      </c>
      <c r="N29" s="168"/>
      <c r="O29" s="167">
        <v>11.2028</v>
      </c>
      <c r="P29" s="168"/>
      <c r="Q29" s="16"/>
    </row>
    <row r="30" spans="2:18" s="15" customFormat="1" ht="12.95" customHeight="1" x14ac:dyDescent="0.2">
      <c r="C30" s="99">
        <v>2</v>
      </c>
      <c r="D30" s="100">
        <f t="shared" ref="D30:E33" si="6">D29*4</f>
        <v>0.625</v>
      </c>
      <c r="E30" s="100">
        <f t="shared" si="6"/>
        <v>6.25</v>
      </c>
      <c r="F30" s="101">
        <f>F29*2</f>
        <v>100</v>
      </c>
      <c r="H30" s="116" t="s">
        <v>21</v>
      </c>
      <c r="I30" s="134"/>
      <c r="J30" s="135"/>
      <c r="L30" s="116" t="s">
        <v>30</v>
      </c>
      <c r="M30" s="167">
        <v>232724</v>
      </c>
      <c r="N30" s="168"/>
      <c r="O30" s="167" t="s">
        <v>52</v>
      </c>
      <c r="P30" s="168"/>
      <c r="Q30" s="16"/>
    </row>
    <row r="31" spans="2:18" s="15" customFormat="1" ht="12.95" customHeight="1" x14ac:dyDescent="0.2">
      <c r="C31" s="99">
        <v>3</v>
      </c>
      <c r="D31" s="100">
        <f t="shared" si="6"/>
        <v>2.5</v>
      </c>
      <c r="E31" s="100">
        <f t="shared" si="6"/>
        <v>25</v>
      </c>
      <c r="F31" s="101">
        <f>F30*2</f>
        <v>200</v>
      </c>
      <c r="H31" s="116" t="s">
        <v>22</v>
      </c>
      <c r="I31" s="134" t="s">
        <v>46</v>
      </c>
      <c r="J31" s="135"/>
      <c r="L31" s="116" t="s">
        <v>27</v>
      </c>
      <c r="M31" s="167" t="s">
        <v>48</v>
      </c>
      <c r="N31" s="168"/>
      <c r="O31" s="167" t="s">
        <v>53</v>
      </c>
      <c r="P31" s="168"/>
      <c r="Q31" s="16"/>
    </row>
    <row r="32" spans="2:18" s="15" customFormat="1" ht="12.95" customHeight="1" thickBot="1" x14ac:dyDescent="0.25">
      <c r="C32" s="99">
        <v>4</v>
      </c>
      <c r="D32" s="100">
        <f t="shared" si="6"/>
        <v>10</v>
      </c>
      <c r="E32" s="100">
        <f t="shared" si="6"/>
        <v>100</v>
      </c>
      <c r="F32" s="101">
        <f>F31*2</f>
        <v>400</v>
      </c>
      <c r="H32" s="117" t="s">
        <v>23</v>
      </c>
      <c r="I32" s="136" t="s">
        <v>47</v>
      </c>
      <c r="J32" s="137"/>
      <c r="L32" s="117" t="s">
        <v>24</v>
      </c>
      <c r="M32" s="171">
        <v>45684</v>
      </c>
      <c r="N32" s="172"/>
      <c r="O32" s="171" t="s">
        <v>54</v>
      </c>
      <c r="P32" s="172"/>
      <c r="Q32" s="16"/>
    </row>
    <row r="33" spans="2:17" s="15" customFormat="1" ht="12.95" customHeight="1" thickBot="1" x14ac:dyDescent="0.25">
      <c r="C33" s="105">
        <v>5</v>
      </c>
      <c r="D33" s="106">
        <f t="shared" si="6"/>
        <v>40</v>
      </c>
      <c r="E33" s="106">
        <f t="shared" si="6"/>
        <v>400</v>
      </c>
      <c r="F33" s="107">
        <f>F32*2</f>
        <v>800</v>
      </c>
      <c r="L33" s="173" t="s">
        <v>31</v>
      </c>
      <c r="M33" s="175" t="s">
        <v>49</v>
      </c>
      <c r="N33" s="176"/>
      <c r="O33" s="175" t="s">
        <v>55</v>
      </c>
      <c r="P33" s="176"/>
      <c r="Q33" s="16"/>
    </row>
    <row r="34" spans="2:17" s="15" customFormat="1" ht="12.95" customHeight="1" thickBot="1" x14ac:dyDescent="0.25">
      <c r="B34" s="148" t="s">
        <v>11</v>
      </c>
      <c r="C34" s="96" t="s">
        <v>8</v>
      </c>
      <c r="D34" s="97">
        <v>3</v>
      </c>
      <c r="E34" s="97">
        <v>24</v>
      </c>
      <c r="F34" s="98">
        <v>250</v>
      </c>
      <c r="L34" s="174"/>
      <c r="M34" s="177"/>
      <c r="N34" s="178"/>
      <c r="O34" s="177"/>
      <c r="P34" s="178"/>
      <c r="Q34" s="16"/>
    </row>
    <row r="35" spans="2:17" s="15" customFormat="1" ht="12.95" customHeight="1" thickBot="1" x14ac:dyDescent="0.25">
      <c r="B35" s="149"/>
      <c r="C35" s="102" t="s">
        <v>9</v>
      </c>
      <c r="D35" s="103">
        <v>40</v>
      </c>
      <c r="E35" s="103">
        <v>30</v>
      </c>
      <c r="F35" s="104">
        <v>400</v>
      </c>
      <c r="I35" s="169" t="s">
        <v>34</v>
      </c>
      <c r="J35" s="170"/>
      <c r="L35" s="115" t="s">
        <v>6</v>
      </c>
      <c r="M35" s="161" t="s">
        <v>50</v>
      </c>
      <c r="N35" s="162"/>
      <c r="O35" s="161" t="s">
        <v>56</v>
      </c>
      <c r="P35" s="162"/>
      <c r="Q35" s="16"/>
    </row>
    <row r="36" spans="2:17" s="15" customFormat="1" ht="12.95" customHeight="1" x14ac:dyDescent="0.2">
      <c r="B36" s="148" t="s">
        <v>12</v>
      </c>
      <c r="C36" s="96" t="s">
        <v>8</v>
      </c>
      <c r="D36" s="97">
        <v>6.5</v>
      </c>
      <c r="E36" s="97"/>
      <c r="F36" s="98">
        <v>250</v>
      </c>
      <c r="H36" s="115" t="s">
        <v>35</v>
      </c>
      <c r="I36" s="161" t="s">
        <v>58</v>
      </c>
      <c r="J36" s="162"/>
      <c r="L36" s="116" t="s">
        <v>0</v>
      </c>
      <c r="M36" s="134" t="s">
        <v>51</v>
      </c>
      <c r="N36" s="135"/>
      <c r="O36" s="134" t="s">
        <v>56</v>
      </c>
      <c r="P36" s="135"/>
      <c r="Q36" s="16"/>
    </row>
    <row r="37" spans="2:17" s="15" customFormat="1" ht="12.95" customHeight="1" thickBot="1" x14ac:dyDescent="0.25">
      <c r="B37" s="149"/>
      <c r="C37" s="102" t="s">
        <v>9</v>
      </c>
      <c r="D37" s="103">
        <v>40</v>
      </c>
      <c r="E37" s="103"/>
      <c r="F37" s="104">
        <v>400</v>
      </c>
      <c r="H37" s="117" t="s">
        <v>36</v>
      </c>
      <c r="I37" s="136">
        <v>28</v>
      </c>
      <c r="J37" s="137"/>
      <c r="L37" s="117" t="s">
        <v>1</v>
      </c>
      <c r="M37" s="136">
        <v>45700</v>
      </c>
      <c r="N37" s="137"/>
      <c r="O37" s="136" t="s">
        <v>56</v>
      </c>
      <c r="P37" s="137"/>
      <c r="Q37" s="16"/>
    </row>
    <row r="38" spans="2:17" s="15" customFormat="1" ht="12.95" customHeight="1" thickBot="1" x14ac:dyDescent="0.25">
      <c r="B38" s="41"/>
      <c r="C38" s="41"/>
      <c r="D38" s="108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algorithmName="SHA-512" hashValue="PA+fuH2Jv1ErcSzoZfrevGMrKbJ+OZw3/+hXR7tdufm2gb5EsyhYWeJ+oYSzoH7vdTBiIF5xM4Lb2Qrq0Fk3sA==" saltValue="EuRnCnmqo7Z2jGOh5RD4gg==" spinCount="100000" sheet="1" selectLockedCells="1"/>
  <mergeCells count="60">
    <mergeCell ref="B11:B17"/>
    <mergeCell ref="B19:B25"/>
    <mergeCell ref="I2:L3"/>
    <mergeCell ref="N11:P11"/>
    <mergeCell ref="N19:P19"/>
    <mergeCell ref="C11:G11"/>
    <mergeCell ref="C19:G19"/>
    <mergeCell ref="I11:L11"/>
    <mergeCell ref="C27:F27"/>
    <mergeCell ref="I19:L19"/>
    <mergeCell ref="D7:E7"/>
    <mergeCell ref="D6:E6"/>
    <mergeCell ref="D5:E5"/>
    <mergeCell ref="F5:G5"/>
    <mergeCell ref="F6:G6"/>
    <mergeCell ref="F7:G7"/>
    <mergeCell ref="F8:G8"/>
    <mergeCell ref="O33:P34"/>
    <mergeCell ref="O32:P32"/>
    <mergeCell ref="O28:P28"/>
    <mergeCell ref="O29:P29"/>
    <mergeCell ref="O30:P30"/>
    <mergeCell ref="O31:P31"/>
    <mergeCell ref="I29:J29"/>
    <mergeCell ref="I30:J30"/>
    <mergeCell ref="I31:J31"/>
    <mergeCell ref="I32:J32"/>
    <mergeCell ref="M27:N27"/>
    <mergeCell ref="I37:J37"/>
    <mergeCell ref="M37:N37"/>
    <mergeCell ref="M36:N36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</mergeCells>
  <conditionalFormatting sqref="J8">
    <cfRule type="expression" dxfId="9" priority="169" stopIfTrue="1">
      <formula>OR(LEFT(R$26,1) = "&gt;", J8 &gt; J$6)</formula>
    </cfRule>
  </conditionalFormatting>
  <conditionalFormatting sqref="J7:L7">
    <cfRule type="expression" dxfId="8" priority="158" stopIfTrue="1">
      <formula>COUNTBLANK(N$13:N$17) = 5</formula>
    </cfRule>
    <cfRule type="expression" dxfId="7" priority="159" stopIfTrue="1">
      <formula>OR(N13&lt;&gt;"", J7&lt;D$34)</formula>
    </cfRule>
    <cfRule type="cellIs" dxfId="6" priority="160" stopIfTrue="1" operator="between">
      <formula>D$34</formula>
      <formula>D$35</formula>
    </cfRule>
    <cfRule type="expression" dxfId="5" priority="161" stopIfTrue="1">
      <formula>OR(LEFT(N17, 1) = "&gt;", J7&gt;D$35)</formula>
    </cfRule>
  </conditionalFormatting>
  <conditionalFormatting sqref="J8:L8">
    <cfRule type="expression" dxfId="4" priority="162" stopIfTrue="1">
      <formula>COUNTBLANK(N21:N25)=5</formula>
    </cfRule>
    <cfRule type="expression" dxfId="3" priority="163" stopIfTrue="1">
      <formula>OR(N21&lt;&gt;"", J8&lt;J$5)</formula>
    </cfRule>
    <cfRule type="cellIs" dxfId="2" priority="164" stopIfTrue="1" operator="between">
      <formula>J$5</formula>
      <formula>J$6</formula>
    </cfRule>
  </conditionalFormatting>
  <conditionalFormatting sqref="K7:K8">
    <cfRule type="expression" dxfId="1" priority="121" stopIfTrue="1">
      <formula>($D$4=2)</formula>
    </cfRule>
  </conditionalFormatting>
  <conditionalFormatting sqref="K8:L8">
    <cfRule type="expression" dxfId="0" priority="165" stopIfTrue="1">
      <formula>OR(LEFT(T$26,1) = "&gt;", K8 &gt; K$6)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9"/>
  <sheetViews>
    <sheetView showGridLines="0" topLeftCell="A22" zoomScale="115" zoomScaleNormal="115" workbookViewId="0">
      <selection activeCell="I44" sqref="I44"/>
    </sheetView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08" t="s">
        <v>43</v>
      </c>
      <c r="D3" s="208"/>
      <c r="E3" s="208"/>
      <c r="F3" s="208"/>
      <c r="G3" s="208"/>
      <c r="H3" s="208"/>
      <c r="I3" s="1"/>
      <c r="J3" s="209" t="s">
        <v>4</v>
      </c>
      <c r="K3" s="209"/>
      <c r="L3" s="209"/>
      <c r="M3" s="209"/>
      <c r="N3" s="209"/>
      <c r="O3" s="209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Iona Christie</cp:lastModifiedBy>
  <cp:lastPrinted>2025-04-04T10:19:03Z</cp:lastPrinted>
  <dcterms:created xsi:type="dcterms:W3CDTF">2008-12-02T14:50:07Z</dcterms:created>
  <dcterms:modified xsi:type="dcterms:W3CDTF">2025-04-14T08:47:51Z</dcterms:modified>
</cp:coreProperties>
</file>