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B0EBF525-9D41-443B-A0F2-EEA9274F0A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<sst xmlns="http://schemas.openxmlformats.org/spreadsheetml/2006/main" count="80" uniqueCount="52">
  <si>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</si>
  <si>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</si>
  <si>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</si>
  <si>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</si>
  <si>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</si>
  <si>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</si>
  <si>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</si>
  <si>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</si>
  <si>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</si>
  <si>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</si>
  <si>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</si>
  <si>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</si>
  <si>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</si>
  <si>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</si>
  <si>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</si>
  <si>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</si>
  <si>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</si>
  <si>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</si>
  <si>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</si>
  <si>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</si>
  <si>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</si>
  <si>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</si>
  <si>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</si>
  <si>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</si>
  <si>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</si>
  <si>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</si>
  <si>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</si>
  <si>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</si>
  <si>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</si>
  <si>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</si>
  <si>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</si>
  <si>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</si>
  <si>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</si>
  <si>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</si>
  <si>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</si>
  <si>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</si>
  <si>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</si>
  <si>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</si>
  <si>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</si>
  <si>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</si>
  <si>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</si>
  <si>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</si>
  <si>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</si>
  <si>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</si>
  <si>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</si>
  <si>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RP</t>
  </si>
  <si>
    <t>30/09/225</t>
  </si>
  <si>
    <t>100B0547</t>
  </si>
  <si>
    <t>LRAD3703</t>
  </si>
  <si>
    <t>RN96-240</t>
  </si>
  <si>
    <t>H230520611 P1</t>
  </si>
  <si>
    <t>H251160593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</si>
</sst>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65" fontId="0" fillId="0" borderId="49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63" xfId="0" applyNumberFormat="1" applyBorder="1" applyAlignment="1" applyProtection="1">
      <alignment horizontal="center" vertical="center"/>
      <protection locked="0"/>
    </xf>
    <xf numFmtId="165" fontId="0" fillId="0" borderId="64" xfId="0" applyNumberFormat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1.0677966101694916</c:v>
                </c:pt>
                <c:pt idx="1">
                  <c:v>0.77966101694915257</c:v>
                </c:pt>
                <c:pt idx="2">
                  <c:v>0.23728813559322035</c:v>
                </c:pt>
                <c:pt idx="3">
                  <c:v>3.3898305084745763E-2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0.91836734693877553</c:v>
                </c:pt>
                <c:pt idx="1">
                  <c:v>0.90306122448979598</c:v>
                </c:pt>
                <c:pt idx="2">
                  <c:v>0.26020408163265307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1.1186440677966101</c:v>
                </c:pt>
                <c:pt idx="1">
                  <c:v>0.52542372881355937</c:v>
                </c:pt>
                <c:pt idx="2">
                  <c:v>1.6949152542372881E-2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1.0102040816326532</c:v>
                </c:pt>
                <c:pt idx="1">
                  <c:v>0.73469387755102045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0.61016949152542377</c:v>
                </c:pt>
                <c:pt idx="1">
                  <c:v>6.7796610169491525E-2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0.71938775510204089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zoomScaleNormal="115" zoomScaleSheetLayoutView="115" workbookViewId="0">
      <selection activeCell="D13" sqref="D13:F17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51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1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1" t="s">
        <v>40</v>
      </c>
      <c r="E4" s="202"/>
      <c r="F4" s="203"/>
      <c r="G4" s="215" t="s">
        <v>42</v>
      </c>
      <c r="H4" s="216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4" t="s">
        <v>45</v>
      </c>
      <c r="E5" s="205"/>
      <c r="F5" s="206"/>
      <c r="G5" s="213">
        <v>45811</v>
      </c>
      <c r="H5" s="214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7" t="s">
        <v>45</v>
      </c>
      <c r="E6" s="208"/>
      <c r="F6" s="209"/>
      <c r="G6" s="217">
        <v>45814</v>
      </c>
      <c r="H6" s="218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10" t="s">
        <v>45</v>
      </c>
      <c r="E7" s="211"/>
      <c r="F7" s="212"/>
      <c r="G7" s="219">
        <v>45814</v>
      </c>
      <c r="H7" s="220"/>
      <c r="J7" s="27" t="s">
        <v>4</v>
      </c>
      <c r="K7" s="124" t="str">
        <f>IF(COUNTBLANK(P13:P17) =5, "", IF(LEFT(P13, 1)="&lt;", P13, IF(LEFT(P17, 1)="&gt;", P17, LEFT(MAX(P13:P17), 5))))</f>
        <v>1.277</v>
      </c>
      <c r="L7" s="124" t="str">
        <f t="shared" ref="L7:N7" si="2">IF(COUNTBLANK(Q13:Q17) =5, "", IF(LEFT(Q13, 1)="&lt;", Q13, IF(LEFT(Q17, 1)="&gt;", Q17, LEFT(MAX(Q13:Q17), 5))))</f>
        <v>6.698</v>
      </c>
      <c r="M7" s="124" t="str">
        <f t="shared" si="2"/>
        <v>57.55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>1.490</v>
      </c>
      <c r="L8" s="122" t="str">
        <f t="shared" ref="L8" si="4">IF(COUNTBLANK(Q21:Q25) =5, "", IF(LEFT(Q21, 1)="&lt;", Q21, IF(LEFT(Q25, 1)="&gt;", Q25, LEFT(MAX(Q21:Q25), 5))))</f>
        <v>9.732</v>
      </c>
      <c r="M8" s="123" t="str">
        <f t="shared" ref="M8" si="5">IF(COUNTBLANK(R21:R25) =5, "", IF(LEFT(R21, 1)="&lt;", R21, IF(LEFT(R25, 1)="&gt;", R25, LEFT(MAX(R21:R25), 5))))</f>
        <v>61.76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>
        <v>63</v>
      </c>
      <c r="E13" s="129">
        <v>66</v>
      </c>
      <c r="F13" s="129">
        <v>36</v>
      </c>
      <c r="G13" s="129"/>
      <c r="H13" s="132">
        <v>64</v>
      </c>
      <c r="J13" s="45">
        <v>1</v>
      </c>
      <c r="K13" s="46">
        <f t="shared" ref="K13:N17" si="9">IF(COUNT($H$13:$H$15)&gt;0,D13/AVERAGE($H$13:$H$15),0)</f>
        <v>1.0677966101694916</v>
      </c>
      <c r="L13" s="46">
        <f t="shared" si="9"/>
        <v>1.1186440677966101</v>
      </c>
      <c r="M13" s="46">
        <f t="shared" si="9"/>
        <v>0.61016949152542377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>
        <v>46</v>
      </c>
      <c r="E14" s="130">
        <v>31</v>
      </c>
      <c r="F14" s="130">
        <v>4</v>
      </c>
      <c r="G14" s="130"/>
      <c r="H14" s="133">
        <v>54</v>
      </c>
      <c r="J14" s="49">
        <v>2</v>
      </c>
      <c r="K14" s="50">
        <f t="shared" si="9"/>
        <v>0.77966101694915257</v>
      </c>
      <c r="L14" s="50">
        <f t="shared" si="9"/>
        <v>0.52542372881355937</v>
      </c>
      <c r="M14" s="50">
        <f t="shared" si="9"/>
        <v>6.7796610169491525E-2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>
        <f t="shared" ref="R14:R16" si="13">IF(AND(COUNT(F$13:F$17) = 5, M13 &gt;= 50%, M14 &lt; 50%), 2^ (LOG(F30, 2) - ((50% - M14) / (M13 - M14)) * LOG(F30/F29, 2)), "")</f>
        <v>57.559461497649124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>
        <v>14</v>
      </c>
      <c r="E15" s="130">
        <v>1</v>
      </c>
      <c r="F15" s="130">
        <v>0</v>
      </c>
      <c r="G15" s="130"/>
      <c r="H15" s="134">
        <v>59</v>
      </c>
      <c r="J15" s="49">
        <v>3</v>
      </c>
      <c r="K15" s="50">
        <f t="shared" si="9"/>
        <v>0.23728813559322035</v>
      </c>
      <c r="L15" s="50">
        <f t="shared" si="9"/>
        <v>1.6949152542372881E-2</v>
      </c>
      <c r="M15" s="50">
        <f t="shared" si="9"/>
        <v>0</v>
      </c>
      <c r="N15" s="51">
        <f t="shared" si="9"/>
        <v>0</v>
      </c>
      <c r="O15" s="48"/>
      <c r="P15" s="73">
        <f t="shared" ref="P15" si="15">IF(AND(COUNT(D$13:D$17) = 5, K14 &gt;= 50%, K15 &lt; 50%), 2^ (LOG(D31, 2) - ((50% - K15) / (K14 - K15)) * LOG(D31/D30, 2)), "")</f>
        <v>1.277371435817646</v>
      </c>
      <c r="Q15" s="78">
        <f t="shared" si="12"/>
        <v>6.6985841408518327</v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>
        <v>2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3.3898305084745763E-2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>
        <v>60</v>
      </c>
      <c r="E21" s="129">
        <v>66</v>
      </c>
      <c r="F21" s="129">
        <v>47</v>
      </c>
      <c r="G21" s="129"/>
      <c r="H21" s="132">
        <v>63</v>
      </c>
      <c r="J21" s="45">
        <v>1</v>
      </c>
      <c r="K21" s="46">
        <f t="shared" ref="K21:N25" si="19">IF(COUNT($H$21:$H$23)&gt;0, D21/AVERAGE($H$21:$H$23), 0)</f>
        <v>0.91836734693877553</v>
      </c>
      <c r="L21" s="46">
        <f t="shared" si="19"/>
        <v>1.0102040816326532</v>
      </c>
      <c r="M21" s="46">
        <f t="shared" si="19"/>
        <v>0.71938775510204089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>
        <v>59</v>
      </c>
      <c r="E22" s="130">
        <v>48</v>
      </c>
      <c r="F22" s="130">
        <v>0</v>
      </c>
      <c r="G22" s="130"/>
      <c r="H22" s="133">
        <v>68</v>
      </c>
      <c r="J22" s="49">
        <v>2</v>
      </c>
      <c r="K22" s="50">
        <f t="shared" si="19"/>
        <v>0.90306122448979598</v>
      </c>
      <c r="L22" s="50">
        <f t="shared" si="19"/>
        <v>0.73469387755102045</v>
      </c>
      <c r="M22" s="50">
        <f t="shared" si="19"/>
        <v>0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>
        <f t="shared" si="21"/>
        <v>61.769413564819715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>
        <v>17</v>
      </c>
      <c r="E23" s="130">
        <v>0</v>
      </c>
      <c r="F23" s="130">
        <v>0</v>
      </c>
      <c r="G23" s="130"/>
      <c r="H23" s="134">
        <v>65</v>
      </c>
      <c r="J23" s="49">
        <v>3</v>
      </c>
      <c r="K23" s="50">
        <f t="shared" si="19"/>
        <v>0.26020408163265307</v>
      </c>
      <c r="L23" s="50">
        <f t="shared" si="19"/>
        <v>0</v>
      </c>
      <c r="M23" s="50">
        <f t="shared" si="19"/>
        <v>0</v>
      </c>
      <c r="N23" s="51">
        <f t="shared" si="19"/>
        <v>0</v>
      </c>
      <c r="O23" s="48"/>
      <c r="P23" s="73">
        <f>IF(AND(COUNT(D$13:D$17) = 5, K22 &gt;= 50%, K23 &lt; 50%), 2^ (LOG(D31, 2) - ((50% - K23) / (K22 - K23)) * LOG(D31/D30, 2)), "")</f>
        <v>1.490603289815339</v>
      </c>
      <c r="Q23" s="78">
        <f t="shared" ref="Q23:S23" si="22">IF(AND(COUNT(E$13:E$17) = 5, L22 &gt;= 50%, L23 &lt; 50%), 2^ (LOG(E31, 2) - ((50% - L23) / (L22 - L23)) * LOG(E31/E30, 2)), "")</f>
        <v>9.7320590817055859</v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>
        <v>0</v>
      </c>
      <c r="E24" s="130">
        <v>0</v>
      </c>
      <c r="F24" s="130">
        <v>0</v>
      </c>
      <c r="G24" s="130"/>
      <c r="H24" s="39"/>
      <c r="J24" s="49">
        <v>4</v>
      </c>
      <c r="K24" s="50">
        <f t="shared" si="19"/>
        <v>0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>
        <v>0</v>
      </c>
      <c r="E25" s="131">
        <v>0</v>
      </c>
      <c r="F25" s="131">
        <v>0</v>
      </c>
      <c r="G25" s="131"/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/>
      <c r="K28" s="151"/>
      <c r="M28" s="69" t="s">
        <v>25</v>
      </c>
      <c r="N28" s="198">
        <v>2994599</v>
      </c>
      <c r="O28" s="199"/>
      <c r="P28" s="199"/>
      <c r="Q28" s="200"/>
      <c r="R28" s="198" t="s">
        <v>46</v>
      </c>
      <c r="S28" s="200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/>
      <c r="K29" s="192"/>
      <c r="M29" s="70" t="s">
        <v>26</v>
      </c>
      <c r="N29" s="185">
        <v>29252253</v>
      </c>
      <c r="O29" s="186"/>
      <c r="P29" s="186"/>
      <c r="Q29" s="187"/>
      <c r="R29" s="221">
        <v>47087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>
        <v>238334</v>
      </c>
      <c r="O30" s="186"/>
      <c r="P30" s="186"/>
      <c r="Q30" s="187"/>
      <c r="R30" s="221">
        <v>45930</v>
      </c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/>
      <c r="K31" s="192"/>
      <c r="M31" s="70" t="s">
        <v>27</v>
      </c>
      <c r="N31" s="185" t="s">
        <v>47</v>
      </c>
      <c r="O31" s="186"/>
      <c r="P31" s="186"/>
      <c r="Q31" s="187"/>
      <c r="R31" s="221">
        <v>45975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/>
      <c r="K32" s="194"/>
      <c r="M32" s="71" t="s">
        <v>24</v>
      </c>
      <c r="N32" s="185"/>
      <c r="O32" s="186"/>
      <c r="P32" s="186"/>
      <c r="Q32" s="187"/>
      <c r="R32" s="222"/>
      <c r="S32" s="223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50</v>
      </c>
      <c r="O33" s="186"/>
      <c r="P33" s="186"/>
      <c r="Q33" s="187"/>
      <c r="R33" s="224">
        <v>45848</v>
      </c>
      <c r="S33" s="223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5"/>
      <c r="S34" s="226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48</v>
      </c>
      <c r="O35" s="186"/>
      <c r="P35" s="186"/>
      <c r="Q35" s="187"/>
      <c r="R35" s="227">
        <v>45881</v>
      </c>
      <c r="S35" s="228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97">
        <v>45693</v>
      </c>
      <c r="K36" s="151"/>
      <c r="M36" s="70" t="s">
        <v>0</v>
      </c>
      <c r="N36" s="185" t="s">
        <v>49</v>
      </c>
      <c r="O36" s="186"/>
      <c r="P36" s="186"/>
      <c r="Q36" s="187"/>
      <c r="R36" s="229">
        <v>45881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/>
      <c r="K37" s="194"/>
      <c r="M37" s="71" t="s">
        <v>1</v>
      </c>
      <c r="N37" s="188">
        <v>45700</v>
      </c>
      <c r="O37" s="189"/>
      <c r="P37" s="189"/>
      <c r="Q37" s="190"/>
      <c r="R37" s="230">
        <v>45881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VaHVYn7AJx7Gi65khYMexrew8CG6lbIGLisDkksiSo1UW4FPoSOQGI+rGSyZpGDEfR0ACdw7ZcyTCg1RKRmjRw==" saltValue="pMgyYWxVx6afZ7p1dJhlCQ==" spinCount="100000" sheet="1" objects="1" scenarios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1" t="s">
        <v>43</v>
      </c>
      <c r="D3" s="231"/>
      <c r="E3" s="231"/>
      <c r="F3" s="231"/>
      <c r="G3" s="231"/>
      <c r="H3" s="231"/>
      <c r="I3" s="1"/>
      <c r="J3" s="232" t="s">
        <v>4</v>
      </c>
      <c r="K3" s="232"/>
      <c r="L3" s="232"/>
      <c r="M3" s="232"/>
      <c r="N3" s="232"/>
      <c r="O3" s="23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2025-06-06T12:48:28Z</cp:lastPrinted>
  <dcterms:created xsi:type="dcterms:W3CDTF">2008-12-02T14:50:07Z</dcterms:created>
  <dcterms:modified xsi:type="dcterms:W3CDTF">2025-06-06T12:49:47Z</dcterms:modified>
</cp:coreProperties>
</file>