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Z:\Antiviral Unit\Phenotyping - HSV\Plaque Reduction Assay\In progress\"/>
    </mc:Choice>
  </mc:AlternateContent>
  <xr:revisionPtr revIDLastSave="0" documentId="13_ncr:1_{2F0ADB04-A1BC-4859-AF17-083A05E30F6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SV PRA" sheetId="9" r:id="rId1"/>
    <sheet name="Graphs" sheetId="10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20" i="9" l="1"/>
  <c r="R20" i="9"/>
  <c r="Q20" i="9"/>
  <c r="P20" i="9"/>
  <c r="S12" i="9"/>
  <c r="R12" i="9"/>
  <c r="Q12" i="9"/>
  <c r="P12" i="9"/>
  <c r="N25" i="9"/>
  <c r="N24" i="9"/>
  <c r="N23" i="9"/>
  <c r="N22" i="9"/>
  <c r="N21" i="9"/>
  <c r="M25" i="9"/>
  <c r="M24" i="9"/>
  <c r="M23" i="9"/>
  <c r="M22" i="9"/>
  <c r="M21" i="9"/>
  <c r="L25" i="9"/>
  <c r="L24" i="9"/>
  <c r="L23" i="9"/>
  <c r="L22" i="9"/>
  <c r="L21" i="9"/>
  <c r="N17" i="9"/>
  <c r="N16" i="9"/>
  <c r="N15" i="9"/>
  <c r="N14" i="9"/>
  <c r="N13" i="9"/>
  <c r="M17" i="9"/>
  <c r="M16" i="9"/>
  <c r="M15" i="9"/>
  <c r="M14" i="9"/>
  <c r="M13" i="9"/>
  <c r="L17" i="9"/>
  <c r="L16" i="9"/>
  <c r="L15" i="9"/>
  <c r="L14" i="9"/>
  <c r="L13" i="9"/>
  <c r="N20" i="9"/>
  <c r="M20" i="9"/>
  <c r="N12" i="9"/>
  <c r="M12" i="9"/>
  <c r="L12" i="9"/>
  <c r="L20" i="9" s="1"/>
  <c r="K12" i="9"/>
  <c r="K20" i="9" s="1"/>
  <c r="G30" i="9"/>
  <c r="G31" i="9" s="1"/>
  <c r="G32" i="9" s="1"/>
  <c r="G33" i="9" s="1"/>
  <c r="R25" i="9" l="1"/>
  <c r="Q25" i="9"/>
  <c r="Q17" i="9"/>
  <c r="R17" i="9"/>
  <c r="S25" i="9"/>
  <c r="S17" i="9"/>
  <c r="Q15" i="9"/>
  <c r="R15" i="9"/>
  <c r="S23" i="9"/>
  <c r="R16" i="9"/>
  <c r="Q24" i="9"/>
  <c r="R23" i="9"/>
  <c r="S15" i="9"/>
  <c r="Q23" i="9"/>
  <c r="S22" i="9"/>
  <c r="S21" i="9"/>
  <c r="S24" i="9"/>
  <c r="S16" i="9"/>
  <c r="S13" i="9"/>
  <c r="S14" i="9"/>
  <c r="R14" i="9"/>
  <c r="R13" i="9"/>
  <c r="Q14" i="9"/>
  <c r="Q13" i="9"/>
  <c r="Q16" i="9"/>
  <c r="R22" i="9"/>
  <c r="R21" i="9"/>
  <c r="R24" i="9"/>
  <c r="Q22" i="9"/>
  <c r="Q21" i="9"/>
  <c r="M8" i="9" l="1"/>
  <c r="L8" i="9"/>
  <c r="N7" i="9"/>
  <c r="L7" i="9"/>
  <c r="M7" i="9"/>
  <c r="N8" i="9"/>
  <c r="N6" i="9"/>
  <c r="M6" i="9"/>
  <c r="L6" i="9"/>
  <c r="N5" i="9"/>
  <c r="M5" i="9"/>
  <c r="L5" i="9"/>
  <c r="K5" i="9" l="1"/>
  <c r="K6" i="9"/>
  <c r="D30" i="9" l="1"/>
  <c r="D31" i="9" s="1"/>
  <c r="D32" i="9" s="1"/>
  <c r="D33" i="9" s="1"/>
  <c r="E30" i="9"/>
  <c r="E31" i="9" s="1"/>
  <c r="E32" i="9" s="1"/>
  <c r="E33" i="9" s="1"/>
  <c r="F30" i="9"/>
  <c r="F31" i="9" s="1"/>
  <c r="F32" i="9" s="1"/>
  <c r="F33" i="9" s="1"/>
  <c r="K25" i="9"/>
  <c r="K24" i="9"/>
  <c r="K23" i="9"/>
  <c r="K22" i="9"/>
  <c r="K21" i="9"/>
  <c r="K17" i="9"/>
  <c r="K16" i="9"/>
  <c r="K15" i="9"/>
  <c r="K14" i="9"/>
  <c r="K13" i="9"/>
  <c r="P25" i="9" l="1"/>
  <c r="P17" i="9"/>
  <c r="P14" i="9"/>
  <c r="P13" i="9"/>
  <c r="P16" i="9"/>
  <c r="P23" i="9"/>
  <c r="P24" i="9"/>
  <c r="P22" i="9"/>
  <c r="P21" i="9"/>
  <c r="P15" i="9"/>
  <c r="K7" i="9" l="1"/>
  <c r="K8" i="9"/>
</calcChain>
</file>

<file path=xl/sharedStrings.xml><?xml version="1.0" encoding="utf-8"?>
<sst xmlns="http://schemas.openxmlformats.org/spreadsheetml/2006/main" count="81" uniqueCount="53">
  <si>
    <t>CDV</t>
  </si>
  <si>
    <t>FOS</t>
  </si>
  <si>
    <t>CONTROL</t>
  </si>
  <si>
    <t>Sample name:</t>
  </si>
  <si>
    <t>Control</t>
  </si>
  <si>
    <t>Sample</t>
  </si>
  <si>
    <t>ACV</t>
  </si>
  <si>
    <t>DRUG</t>
  </si>
  <si>
    <t>S-I</t>
  </si>
  <si>
    <t>I-R</t>
  </si>
  <si>
    <t>HSV type:</t>
  </si>
  <si>
    <t>HSV-1</t>
  </si>
  <si>
    <t>HSV-2</t>
  </si>
  <si>
    <t>xDrug</t>
  </si>
  <si>
    <t>RAW PLAQUE COUNTS</t>
  </si>
  <si>
    <t>PERCENTAGE GROWTH</t>
  </si>
  <si>
    <t>SAMPLE</t>
  </si>
  <si>
    <r>
      <t>EC</t>
    </r>
    <r>
      <rPr>
        <b/>
        <vertAlign val="subscript"/>
        <sz val="10"/>
        <rFont val="Arial"/>
        <family val="2"/>
      </rPr>
      <t>50</t>
    </r>
    <r>
      <rPr>
        <b/>
        <sz val="10"/>
        <rFont val="Arial"/>
        <family val="2"/>
      </rPr>
      <t>s</t>
    </r>
  </si>
  <si>
    <r>
      <t>EC</t>
    </r>
    <r>
      <rPr>
        <b/>
        <vertAlign val="subscript"/>
        <sz val="11"/>
        <color indexed="9"/>
        <rFont val="Arial"/>
        <family val="2"/>
      </rPr>
      <t>50</t>
    </r>
    <r>
      <rPr>
        <b/>
        <sz val="11"/>
        <color indexed="9"/>
        <rFont val="Arial"/>
        <family val="2"/>
      </rPr>
      <t>, μM</t>
    </r>
  </si>
  <si>
    <t>P10</t>
  </si>
  <si>
    <t>P20</t>
  </si>
  <si>
    <t>P100</t>
  </si>
  <si>
    <t>P200</t>
  </si>
  <si>
    <t>P1000</t>
  </si>
  <si>
    <t>CMC</t>
  </si>
  <si>
    <t>DMEM</t>
  </si>
  <si>
    <t>FBS</t>
  </si>
  <si>
    <t>PBS</t>
  </si>
  <si>
    <t>Drug concentrations, μM</t>
  </si>
  <si>
    <t>VE no.</t>
  </si>
  <si>
    <t>P/S</t>
  </si>
  <si>
    <t>Control
Virus</t>
  </si>
  <si>
    <t>Lot no.</t>
  </si>
  <si>
    <t>Expiry Date</t>
  </si>
  <si>
    <t>Vero cells</t>
  </si>
  <si>
    <t>Batch</t>
  </si>
  <si>
    <t>Passage</t>
  </si>
  <si>
    <t>Counted:</t>
  </si>
  <si>
    <t>Fixed:</t>
  </si>
  <si>
    <t>PRA started:</t>
  </si>
  <si>
    <t>Operator</t>
  </si>
  <si>
    <t>Validated:</t>
  </si>
  <si>
    <t>Date</t>
  </si>
  <si>
    <t>Drug</t>
  </si>
  <si>
    <t>PRI</t>
  </si>
  <si>
    <t>30/09/225</t>
  </si>
  <si>
    <t>LRAD3703</t>
  </si>
  <si>
    <t>RN96-240</t>
  </si>
  <si>
    <t>H230520611 P1</t>
  </si>
  <si>
    <t>100B0684</t>
  </si>
  <si>
    <t>16.1.26</t>
  </si>
  <si>
    <t>IC</t>
  </si>
  <si>
    <t>H253140351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</si>
</sst>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dd\ mmmm\ yyyy"/>
    <numFmt numFmtId="166" formatCode="0.000"/>
  </numFmts>
  <fonts count="12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vertAlign val="subscript"/>
      <sz val="10"/>
      <name val="Arial"/>
      <family val="2"/>
    </font>
    <font>
      <sz val="10"/>
      <name val="Arial"/>
      <family val="2"/>
    </font>
    <font>
      <b/>
      <vertAlign val="subscript"/>
      <sz val="11"/>
      <color indexed="9"/>
      <name val="Arial"/>
      <family val="2"/>
    </font>
    <font>
      <b/>
      <sz val="11"/>
      <color indexed="9"/>
      <name val="Arial"/>
      <family val="2"/>
    </font>
    <font>
      <b/>
      <sz val="11"/>
      <color theme="0"/>
      <name val="Arial"/>
      <family val="2"/>
    </font>
    <font>
      <b/>
      <sz val="16"/>
      <color rgb="FFC00000"/>
      <name val="Arial"/>
      <family val="2"/>
    </font>
    <font>
      <b/>
      <sz val="16"/>
      <color rgb="FF0070C0"/>
      <name val="Arial"/>
      <family val="2"/>
    </font>
    <font>
      <b/>
      <sz val="9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E7E7"/>
        <bgColor indexed="64"/>
      </patternFill>
    </fill>
    <fill>
      <patternFill patternType="solid">
        <fgColor rgb="FFFFFFCC"/>
        <bgColor indexed="64"/>
      </patternFill>
    </fill>
    <fill>
      <gradientFill degree="135">
        <stop position="0">
          <color rgb="FFFF0000"/>
        </stop>
        <stop position="1">
          <color rgb="FF92D050"/>
        </stop>
      </gradientFill>
    </fill>
    <fill>
      <patternFill patternType="solid">
        <fgColor theme="6" tint="0.79998168889431442"/>
        <bgColor indexed="64"/>
      </patternFill>
    </fill>
  </fills>
  <borders count="7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ck">
        <color rgb="FFC00000"/>
      </top>
      <bottom/>
      <diagonal/>
    </border>
    <border>
      <left/>
      <right/>
      <top style="thick">
        <color rgb="FF0070C0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" fillId="0" borderId="0"/>
  </cellStyleXfs>
  <cellXfs count="233">
    <xf numFmtId="0" fontId="0" fillId="0" borderId="0" xfId="0"/>
    <xf numFmtId="0" fontId="0" fillId="0" borderId="0" xfId="0" applyBorder="1" applyProtection="1"/>
    <xf numFmtId="0" fontId="0" fillId="0" borderId="0" xfId="0" applyBorder="1" applyAlignment="1" applyProtection="1">
      <alignment horizontal="right"/>
    </xf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2" xfId="0" applyBorder="1"/>
    <xf numFmtId="0" fontId="0" fillId="0" borderId="7" xfId="0" applyBorder="1"/>
    <xf numFmtId="0" fontId="0" fillId="0" borderId="8" xfId="0" applyBorder="1"/>
    <xf numFmtId="0" fontId="0" fillId="0" borderId="9" xfId="0" applyBorder="1" applyAlignment="1" applyProtection="1">
      <alignment vertical="center"/>
    </xf>
    <xf numFmtId="0" fontId="0" fillId="0" borderId="9" xfId="0" applyBorder="1" applyAlignment="1" applyProtection="1">
      <alignment horizontal="right" vertical="center"/>
    </xf>
    <xf numFmtId="0" fontId="2" fillId="0" borderId="0" xfId="0" applyFont="1" applyBorder="1" applyAlignment="1" applyProtection="1">
      <alignment vertical="center"/>
    </xf>
    <xf numFmtId="0" fontId="0" fillId="0" borderId="0" xfId="0" applyAlignment="1" applyProtection="1">
      <alignment vertical="center"/>
    </xf>
    <xf numFmtId="0" fontId="0" fillId="0" borderId="0" xfId="0" applyBorder="1" applyAlignment="1" applyProtection="1">
      <alignment vertical="center"/>
    </xf>
    <xf numFmtId="0" fontId="0" fillId="3" borderId="1" xfId="0" applyFill="1" applyBorder="1" applyAlignment="1" applyProtection="1">
      <alignment vertical="center"/>
    </xf>
    <xf numFmtId="0" fontId="0" fillId="3" borderId="3" xfId="0" applyFill="1" applyBorder="1" applyAlignment="1" applyProtection="1">
      <alignment vertical="center"/>
    </xf>
    <xf numFmtId="0" fontId="0" fillId="3" borderId="4" xfId="0" applyFill="1" applyBorder="1" applyAlignment="1" applyProtection="1">
      <alignment vertical="center"/>
    </xf>
    <xf numFmtId="0" fontId="3" fillId="3" borderId="5" xfId="0" applyFont="1" applyFill="1" applyBorder="1" applyAlignment="1" applyProtection="1">
      <alignment vertical="center" wrapText="1"/>
    </xf>
    <xf numFmtId="0" fontId="3" fillId="3" borderId="0" xfId="0" applyFont="1" applyFill="1" applyBorder="1" applyAlignment="1" applyProtection="1">
      <alignment vertical="center"/>
    </xf>
    <xf numFmtId="0" fontId="3" fillId="3" borderId="6" xfId="0" applyFont="1" applyFill="1" applyBorder="1" applyAlignment="1" applyProtection="1">
      <alignment vertical="center"/>
    </xf>
    <xf numFmtId="0" fontId="3" fillId="0" borderId="10" xfId="0" applyFont="1" applyBorder="1" applyAlignment="1" applyProtection="1">
      <alignment horizontal="center" vertical="center"/>
    </xf>
    <xf numFmtId="0" fontId="3" fillId="0" borderId="11" xfId="0" applyFont="1" applyBorder="1" applyAlignment="1" applyProtection="1">
      <alignment horizontal="center" vertical="center"/>
    </xf>
    <xf numFmtId="0" fontId="3" fillId="0" borderId="12" xfId="0" applyFont="1" applyBorder="1" applyAlignment="1" applyProtection="1">
      <alignment horizontal="center" vertical="center"/>
    </xf>
    <xf numFmtId="0" fontId="3" fillId="3" borderId="5" xfId="0" applyFont="1" applyFill="1" applyBorder="1" applyAlignment="1" applyProtection="1">
      <alignment vertical="center"/>
    </xf>
    <xf numFmtId="0" fontId="3" fillId="0" borderId="13" xfId="0" applyFont="1" applyBorder="1" applyAlignment="1" applyProtection="1">
      <alignment horizontal="center" vertical="center"/>
    </xf>
    <xf numFmtId="0" fontId="3" fillId="0" borderId="16" xfId="0" applyFont="1" applyBorder="1" applyAlignment="1" applyProtection="1">
      <alignment horizontal="center" vertical="center"/>
    </xf>
    <xf numFmtId="164" fontId="3" fillId="0" borderId="18" xfId="0" applyNumberFormat="1" applyFont="1" applyBorder="1" applyAlignment="1" applyProtection="1">
      <alignment horizontal="center" vertical="center"/>
    </xf>
    <xf numFmtId="0" fontId="3" fillId="3" borderId="2" xfId="0" applyFont="1" applyFill="1" applyBorder="1" applyAlignment="1" applyProtection="1">
      <alignment vertical="center"/>
    </xf>
    <xf numFmtId="0" fontId="3" fillId="3" borderId="7" xfId="0" applyFont="1" applyFill="1" applyBorder="1" applyAlignment="1" applyProtection="1">
      <alignment vertical="center"/>
    </xf>
    <xf numFmtId="0" fontId="3" fillId="3" borderId="8" xfId="0" applyFont="1" applyFill="1" applyBorder="1" applyAlignment="1" applyProtection="1">
      <alignment vertical="center"/>
    </xf>
    <xf numFmtId="0" fontId="0" fillId="0" borderId="19" xfId="0" applyBorder="1" applyAlignment="1" applyProtection="1">
      <alignment vertical="center"/>
    </xf>
    <xf numFmtId="0" fontId="3" fillId="0" borderId="19" xfId="0" applyFont="1" applyBorder="1" applyAlignment="1" applyProtection="1">
      <alignment horizontal="right" vertical="center"/>
    </xf>
    <xf numFmtId="0" fontId="0" fillId="0" borderId="19" xfId="0" applyBorder="1" applyAlignment="1" applyProtection="1">
      <alignment horizontal="left" vertical="center"/>
      <protection locked="0"/>
    </xf>
    <xf numFmtId="0" fontId="3" fillId="0" borderId="19" xfId="0" applyFont="1" applyBorder="1" applyAlignment="1" applyProtection="1">
      <alignment vertical="center"/>
    </xf>
    <xf numFmtId="164" fontId="3" fillId="0" borderId="19" xfId="0" applyNumberFormat="1" applyFont="1" applyBorder="1" applyAlignment="1" applyProtection="1">
      <alignment horizontal="center" vertical="center"/>
    </xf>
    <xf numFmtId="0" fontId="0" fillId="0" borderId="0" xfId="0" applyBorder="1" applyAlignment="1" applyProtection="1">
      <alignment horizontal="right" vertical="center"/>
    </xf>
    <xf numFmtId="0" fontId="0" fillId="0" borderId="0" xfId="0" applyBorder="1" applyAlignment="1" applyProtection="1">
      <alignment horizontal="center" vertical="center"/>
    </xf>
    <xf numFmtId="0" fontId="3" fillId="4" borderId="20" xfId="0" applyFont="1" applyFill="1" applyBorder="1" applyAlignment="1" applyProtection="1">
      <alignment vertical="center"/>
    </xf>
    <xf numFmtId="0" fontId="3" fillId="4" borderId="21" xfId="0" applyFont="1" applyFill="1" applyBorder="1" applyAlignment="1" applyProtection="1">
      <alignment horizontal="center" vertical="center"/>
    </xf>
    <xf numFmtId="0" fontId="3" fillId="5" borderId="20" xfId="0" applyFont="1" applyFill="1" applyBorder="1" applyAlignment="1" applyProtection="1">
      <alignment vertical="center"/>
    </xf>
    <xf numFmtId="0" fontId="3" fillId="5" borderId="21" xfId="0" applyFont="1" applyFill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center"/>
    </xf>
    <xf numFmtId="0" fontId="3" fillId="5" borderId="13" xfId="0" applyFont="1" applyFill="1" applyBorder="1" applyAlignment="1" applyProtection="1">
      <alignment horizontal="right" vertical="center"/>
    </xf>
    <xf numFmtId="9" fontId="5" fillId="5" borderId="14" xfId="1" applyFont="1" applyFill="1" applyBorder="1" applyAlignment="1" applyProtection="1">
      <alignment vertical="center"/>
    </xf>
    <xf numFmtId="9" fontId="5" fillId="5" borderId="15" xfId="1" applyFont="1" applyFill="1" applyBorder="1" applyAlignment="1" applyProtection="1">
      <alignment vertical="center"/>
    </xf>
    <xf numFmtId="9" fontId="0" fillId="0" borderId="0" xfId="1" applyFont="1" applyBorder="1" applyAlignment="1" applyProtection="1">
      <alignment vertical="center"/>
    </xf>
    <xf numFmtId="0" fontId="3" fillId="5" borderId="24" xfId="0" applyFont="1" applyFill="1" applyBorder="1" applyAlignment="1" applyProtection="1">
      <alignment horizontal="right" vertical="center"/>
    </xf>
    <xf numFmtId="9" fontId="5" fillId="5" borderId="25" xfId="1" applyFont="1" applyFill="1" applyBorder="1" applyAlignment="1" applyProtection="1">
      <alignment vertical="center"/>
    </xf>
    <xf numFmtId="9" fontId="5" fillId="5" borderId="26" xfId="1" applyFont="1" applyFill="1" applyBorder="1" applyAlignment="1" applyProtection="1">
      <alignment vertical="center"/>
    </xf>
    <xf numFmtId="0" fontId="3" fillId="5" borderId="16" xfId="0" applyFont="1" applyFill="1" applyBorder="1" applyAlignment="1" applyProtection="1">
      <alignment horizontal="right" vertical="center"/>
    </xf>
    <xf numFmtId="9" fontId="5" fillId="5" borderId="17" xfId="1" applyFont="1" applyFill="1" applyBorder="1" applyAlignment="1" applyProtection="1">
      <alignment vertical="center"/>
    </xf>
    <xf numFmtId="9" fontId="5" fillId="5" borderId="18" xfId="1" applyFont="1" applyFill="1" applyBorder="1" applyAlignment="1" applyProtection="1">
      <alignment vertical="center"/>
    </xf>
    <xf numFmtId="164" fontId="0" fillId="0" borderId="0" xfId="0" applyNumberFormat="1" applyBorder="1" applyAlignment="1" applyProtection="1">
      <alignment horizontal="center" vertical="center"/>
    </xf>
    <xf numFmtId="9" fontId="5" fillId="5" borderId="17" xfId="1" applyNumberFormat="1" applyFont="1" applyFill="1" applyBorder="1" applyAlignment="1" applyProtection="1">
      <alignment vertical="center"/>
    </xf>
    <xf numFmtId="0" fontId="0" fillId="0" borderId="0" xfId="0" applyAlignment="1" applyProtection="1">
      <alignment horizontal="right" vertical="center"/>
    </xf>
    <xf numFmtId="0" fontId="3" fillId="2" borderId="20" xfId="0" applyFont="1" applyFill="1" applyBorder="1" applyAlignment="1" applyProtection="1">
      <alignment vertical="center"/>
    </xf>
    <xf numFmtId="0" fontId="3" fillId="2" borderId="21" xfId="0" applyFont="1" applyFill="1" applyBorder="1" applyAlignment="1" applyProtection="1">
      <alignment horizontal="center" vertical="center"/>
    </xf>
    <xf numFmtId="0" fontId="3" fillId="2" borderId="13" xfId="0" applyFont="1" applyFill="1" applyBorder="1" applyAlignment="1" applyProtection="1">
      <alignment horizontal="right" vertical="center"/>
    </xf>
    <xf numFmtId="0" fontId="2" fillId="2" borderId="3" xfId="0" applyFont="1" applyFill="1" applyBorder="1" applyAlignment="1" applyProtection="1">
      <alignment horizontal="center" vertical="center"/>
    </xf>
    <xf numFmtId="0" fontId="3" fillId="2" borderId="24" xfId="0" applyFont="1" applyFill="1" applyBorder="1" applyAlignment="1" applyProtection="1">
      <alignment horizontal="right" vertical="center"/>
    </xf>
    <xf numFmtId="0" fontId="2" fillId="2" borderId="7" xfId="0" applyFont="1" applyFill="1" applyBorder="1" applyAlignment="1" applyProtection="1">
      <alignment horizontal="center" vertical="center"/>
    </xf>
    <xf numFmtId="0" fontId="3" fillId="2" borderId="16" xfId="0" applyFont="1" applyFill="1" applyBorder="1" applyAlignment="1" applyProtection="1">
      <alignment horizontal="right" vertical="center"/>
    </xf>
    <xf numFmtId="0" fontId="0" fillId="0" borderId="19" xfId="0" applyBorder="1" applyAlignment="1" applyProtection="1">
      <alignment horizontal="right" vertical="center"/>
    </xf>
    <xf numFmtId="0" fontId="3" fillId="5" borderId="1" xfId="0" applyFont="1" applyFill="1" applyBorder="1" applyAlignment="1" applyProtection="1">
      <alignment horizontal="center" vertical="center"/>
    </xf>
    <xf numFmtId="0" fontId="3" fillId="5" borderId="4" xfId="0" applyFont="1" applyFill="1" applyBorder="1" applyAlignment="1" applyProtection="1">
      <alignment horizontal="center" vertical="center"/>
    </xf>
    <xf numFmtId="0" fontId="0" fillId="0" borderId="0" xfId="0" applyFill="1" applyAlignment="1" applyProtection="1">
      <alignment vertical="center"/>
    </xf>
    <xf numFmtId="0" fontId="3" fillId="7" borderId="29" xfId="0" applyFont="1" applyFill="1" applyBorder="1" applyAlignment="1" applyProtection="1">
      <alignment horizontal="right" vertical="center"/>
    </xf>
    <xf numFmtId="0" fontId="3" fillId="7" borderId="30" xfId="0" applyFont="1" applyFill="1" applyBorder="1" applyAlignment="1" applyProtection="1">
      <alignment horizontal="right" vertical="center"/>
    </xf>
    <xf numFmtId="0" fontId="3" fillId="7" borderId="31" xfId="0" applyFont="1" applyFill="1" applyBorder="1" applyAlignment="1" applyProtection="1">
      <alignment horizontal="right" vertical="center"/>
    </xf>
    <xf numFmtId="164" fontId="3" fillId="5" borderId="13" xfId="1" applyNumberFormat="1" applyFont="1" applyFill="1" applyBorder="1" applyAlignment="1" applyProtection="1">
      <alignment horizontal="center" vertical="center"/>
    </xf>
    <xf numFmtId="164" fontId="3" fillId="5" borderId="24" xfId="1" applyNumberFormat="1" applyFont="1" applyFill="1" applyBorder="1" applyAlignment="1" applyProtection="1">
      <alignment horizontal="center" vertical="center"/>
    </xf>
    <xf numFmtId="164" fontId="3" fillId="5" borderId="16" xfId="1" applyNumberFormat="1" applyFont="1" applyFill="1" applyBorder="1" applyAlignment="1" applyProtection="1">
      <alignment horizontal="center" vertical="center"/>
    </xf>
    <xf numFmtId="164" fontId="3" fillId="5" borderId="17" xfId="0" applyNumberFormat="1" applyFont="1" applyFill="1" applyBorder="1" applyAlignment="1" applyProtection="1">
      <alignment horizontal="center" vertical="center"/>
    </xf>
    <xf numFmtId="0" fontId="3" fillId="5" borderId="3" xfId="0" applyFont="1" applyFill="1" applyBorder="1" applyAlignment="1" applyProtection="1">
      <alignment horizontal="center" vertical="center"/>
    </xf>
    <xf numFmtId="164" fontId="3" fillId="5" borderId="14" xfId="1" applyNumberFormat="1" applyFont="1" applyFill="1" applyBorder="1" applyAlignment="1" applyProtection="1">
      <alignment horizontal="center" vertical="center"/>
    </xf>
    <xf numFmtId="164" fontId="3" fillId="5" borderId="25" xfId="1" applyNumberFormat="1" applyFont="1" applyFill="1" applyBorder="1" applyAlignment="1" applyProtection="1">
      <alignment horizontal="center" vertical="center"/>
    </xf>
    <xf numFmtId="0" fontId="3" fillId="0" borderId="6" xfId="0" applyFont="1" applyBorder="1" applyAlignment="1" applyProtection="1">
      <alignment horizontal="right" vertical="center"/>
    </xf>
    <xf numFmtId="0" fontId="3" fillId="0" borderId="21" xfId="0" applyFont="1" applyBorder="1" applyAlignment="1" applyProtection="1">
      <alignment vertical="center"/>
    </xf>
    <xf numFmtId="0" fontId="3" fillId="5" borderId="20" xfId="0" applyFont="1" applyFill="1" applyBorder="1" applyAlignment="1" applyProtection="1">
      <alignment horizontal="center" vertical="center"/>
    </xf>
    <xf numFmtId="0" fontId="3" fillId="5" borderId="21" xfId="0" applyFont="1" applyFill="1" applyBorder="1" applyAlignment="1" applyProtection="1">
      <alignment horizontal="center" vertical="center"/>
    </xf>
    <xf numFmtId="0" fontId="3" fillId="5" borderId="22" xfId="0" applyFont="1" applyFill="1" applyBorder="1" applyAlignment="1" applyProtection="1">
      <alignment horizontal="center" vertical="center"/>
    </xf>
    <xf numFmtId="0" fontId="3" fillId="4" borderId="21" xfId="0" applyFont="1" applyFill="1" applyBorder="1" applyAlignment="1" applyProtection="1">
      <alignment horizontal="center" vertical="center"/>
    </xf>
    <xf numFmtId="0" fontId="3" fillId="4" borderId="22" xfId="0" applyFont="1" applyFill="1" applyBorder="1" applyAlignment="1" applyProtection="1">
      <alignment horizontal="center" vertical="center"/>
    </xf>
    <xf numFmtId="0" fontId="3" fillId="2" borderId="21" xfId="0" applyFont="1" applyFill="1" applyBorder="1" applyAlignment="1" applyProtection="1">
      <alignment horizontal="center" vertical="center"/>
    </xf>
    <xf numFmtId="0" fontId="3" fillId="2" borderId="22" xfId="0" applyFont="1" applyFill="1" applyBorder="1" applyAlignment="1" applyProtection="1">
      <alignment horizontal="center" vertical="center"/>
    </xf>
    <xf numFmtId="0" fontId="0" fillId="0" borderId="0" xfId="0" applyAlignment="1" applyProtection="1">
      <alignment horizontal="center" vertical="center"/>
    </xf>
    <xf numFmtId="0" fontId="3" fillId="0" borderId="68" xfId="0" applyFont="1" applyBorder="1" applyAlignment="1" applyProtection="1">
      <alignment horizontal="center" vertical="center"/>
    </xf>
    <xf numFmtId="164" fontId="3" fillId="5" borderId="49" xfId="0" applyNumberFormat="1" applyFont="1" applyFill="1" applyBorder="1" applyAlignment="1" applyProtection="1">
      <alignment horizontal="center" vertical="center"/>
    </xf>
    <xf numFmtId="164" fontId="3" fillId="5" borderId="50" xfId="0" applyNumberFormat="1" applyFont="1" applyFill="1" applyBorder="1" applyAlignment="1" applyProtection="1">
      <alignment horizontal="center" vertical="center"/>
    </xf>
    <xf numFmtId="164" fontId="3" fillId="5" borderId="48" xfId="1" applyNumberFormat="1" applyFont="1" applyFill="1" applyBorder="1" applyAlignment="1" applyProtection="1">
      <alignment horizontal="center" vertical="center"/>
    </xf>
    <xf numFmtId="164" fontId="3" fillId="5" borderId="49" xfId="1" applyNumberFormat="1" applyFont="1" applyFill="1" applyBorder="1" applyAlignment="1" applyProtection="1">
      <alignment horizontal="center" vertical="center"/>
    </xf>
    <xf numFmtId="164" fontId="3" fillId="5" borderId="17" xfId="1" applyNumberFormat="1" applyFont="1" applyFill="1" applyBorder="1" applyAlignment="1" applyProtection="1">
      <alignment horizontal="center" vertical="center"/>
    </xf>
    <xf numFmtId="166" fontId="3" fillId="5" borderId="26" xfId="0" applyNumberFormat="1" applyFont="1" applyFill="1" applyBorder="1" applyAlignment="1" applyProtection="1">
      <alignment horizontal="center" vertical="center"/>
    </xf>
    <xf numFmtId="166" fontId="3" fillId="5" borderId="15" xfId="0" applyNumberFormat="1" applyFont="1" applyFill="1" applyBorder="1" applyAlignment="1" applyProtection="1">
      <alignment horizontal="center" vertical="center"/>
    </xf>
    <xf numFmtId="166" fontId="3" fillId="5" borderId="18" xfId="0" applyNumberFormat="1" applyFont="1" applyFill="1" applyBorder="1" applyAlignment="1" applyProtection="1">
      <alignment horizontal="center" vertical="center"/>
    </xf>
    <xf numFmtId="0" fontId="0" fillId="0" borderId="14" xfId="0" applyBorder="1" applyAlignment="1" applyProtection="1">
      <alignment horizontal="center" vertical="center"/>
    </xf>
    <xf numFmtId="0" fontId="0" fillId="0" borderId="48" xfId="0" applyBorder="1" applyAlignment="1" applyProtection="1">
      <alignment horizontal="center" vertical="center"/>
    </xf>
    <xf numFmtId="0" fontId="0" fillId="0" borderId="15" xfId="0" applyBorder="1" applyAlignment="1" applyProtection="1">
      <alignment horizontal="center" vertical="center"/>
    </xf>
    <xf numFmtId="0" fontId="0" fillId="0" borderId="17" xfId="0" applyBorder="1" applyAlignment="1" applyProtection="1">
      <alignment horizontal="center" vertical="center"/>
    </xf>
    <xf numFmtId="0" fontId="0" fillId="0" borderId="50" xfId="0" applyBorder="1" applyAlignment="1" applyProtection="1">
      <alignment horizontal="center" vertical="center"/>
    </xf>
    <xf numFmtId="0" fontId="0" fillId="0" borderId="18" xfId="0" applyBorder="1" applyAlignment="1" applyProtection="1">
      <alignment horizontal="center" vertical="center"/>
    </xf>
    <xf numFmtId="0" fontId="0" fillId="2" borderId="3" xfId="0" applyFill="1" applyBorder="1" applyAlignment="1" applyProtection="1">
      <alignment horizontal="center" vertical="center"/>
    </xf>
    <xf numFmtId="0" fontId="0" fillId="2" borderId="54" xfId="0" applyFill="1" applyBorder="1" applyAlignment="1" applyProtection="1">
      <alignment horizontal="center" vertical="center"/>
    </xf>
    <xf numFmtId="0" fontId="0" fillId="2" borderId="4" xfId="0" applyFill="1" applyBorder="1" applyAlignment="1" applyProtection="1">
      <alignment horizontal="center" vertical="center"/>
    </xf>
    <xf numFmtId="0" fontId="0" fillId="2" borderId="7" xfId="0" applyFill="1" applyBorder="1" applyAlignment="1" applyProtection="1">
      <alignment horizontal="center" vertical="center"/>
    </xf>
    <xf numFmtId="0" fontId="0" fillId="2" borderId="67" xfId="0" applyFill="1" applyBorder="1" applyAlignment="1" applyProtection="1">
      <alignment horizontal="center" vertical="center"/>
    </xf>
    <xf numFmtId="0" fontId="0" fillId="2" borderId="8" xfId="0" applyFill="1" applyBorder="1" applyAlignment="1" applyProtection="1">
      <alignment horizontal="center" vertical="center"/>
    </xf>
    <xf numFmtId="166" fontId="0" fillId="2" borderId="14" xfId="0" applyNumberFormat="1" applyFill="1" applyBorder="1" applyAlignment="1" applyProtection="1">
      <alignment horizontal="center" vertical="center"/>
    </xf>
    <xf numFmtId="2" fontId="0" fillId="2" borderId="14" xfId="0" applyNumberFormat="1" applyFill="1" applyBorder="1" applyAlignment="1" applyProtection="1">
      <alignment horizontal="center" vertical="center"/>
    </xf>
    <xf numFmtId="0" fontId="0" fillId="2" borderId="14" xfId="0" applyFill="1" applyBorder="1" applyAlignment="1" applyProtection="1">
      <alignment horizontal="center" vertical="center"/>
    </xf>
    <xf numFmtId="166" fontId="0" fillId="2" borderId="23" xfId="0" applyNumberFormat="1" applyFill="1" applyBorder="1" applyAlignment="1" applyProtection="1">
      <alignment horizontal="center" vertical="center"/>
    </xf>
    <xf numFmtId="0" fontId="0" fillId="2" borderId="25" xfId="0" applyFill="1" applyBorder="1" applyAlignment="1" applyProtection="1">
      <alignment horizontal="center" vertical="center"/>
    </xf>
    <xf numFmtId="166" fontId="0" fillId="2" borderId="27" xfId="0" applyNumberFormat="1" applyFill="1" applyBorder="1" applyAlignment="1" applyProtection="1">
      <alignment horizontal="center" vertical="center"/>
    </xf>
    <xf numFmtId="0" fontId="0" fillId="2" borderId="17" xfId="0" applyFill="1" applyBorder="1" applyAlignment="1" applyProtection="1">
      <alignment horizontal="center" vertical="center"/>
    </xf>
    <xf numFmtId="166" fontId="0" fillId="2" borderId="28" xfId="0" applyNumberFormat="1" applyFill="1" applyBorder="1" applyAlignment="1" applyProtection="1">
      <alignment horizontal="center" vertical="center"/>
    </xf>
    <xf numFmtId="0" fontId="3" fillId="4" borderId="13" xfId="0" applyFont="1" applyFill="1" applyBorder="1" applyAlignment="1" applyProtection="1">
      <alignment horizontal="center" vertical="center"/>
      <protection locked="0"/>
    </xf>
    <xf numFmtId="0" fontId="3" fillId="4" borderId="24" xfId="0" applyFont="1" applyFill="1" applyBorder="1" applyAlignment="1" applyProtection="1">
      <alignment horizontal="center" vertical="center"/>
      <protection locked="0"/>
    </xf>
    <xf numFmtId="0" fontId="3" fillId="4" borderId="16" xfId="0" applyFont="1" applyFill="1" applyBorder="1" applyAlignment="1" applyProtection="1">
      <alignment horizontal="center" vertical="center"/>
      <protection locked="0"/>
    </xf>
    <xf numFmtId="0" fontId="0" fillId="0" borderId="0" xfId="0" applyFill="1" applyBorder="1" applyAlignment="1" applyProtection="1">
      <alignment horizontal="center" vertical="center"/>
    </xf>
    <xf numFmtId="164" fontId="3" fillId="0" borderId="17" xfId="0" applyNumberFormat="1" applyFont="1" applyBorder="1" applyAlignment="1" applyProtection="1">
      <alignment horizontal="center" vertical="center"/>
    </xf>
    <xf numFmtId="1" fontId="3" fillId="0" borderId="50" xfId="0" applyNumberFormat="1" applyFont="1" applyBorder="1" applyAlignment="1" applyProtection="1">
      <alignment horizontal="center" vertical="center"/>
    </xf>
    <xf numFmtId="166" fontId="3" fillId="0" borderId="14" xfId="0" applyNumberFormat="1" applyFont="1" applyBorder="1" applyAlignment="1" applyProtection="1">
      <alignment horizontal="center" vertical="center"/>
    </xf>
    <xf numFmtId="166" fontId="3" fillId="0" borderId="15" xfId="0" applyNumberFormat="1" applyFont="1" applyBorder="1" applyAlignment="1" applyProtection="1">
      <alignment horizontal="center" vertical="center"/>
    </xf>
    <xf numFmtId="0" fontId="1" fillId="4" borderId="14" xfId="2" applyFill="1" applyBorder="1" applyAlignment="1" applyProtection="1">
      <alignment horizontal="center" vertical="center"/>
      <protection locked="0"/>
    </xf>
    <xf numFmtId="0" fontId="1" fillId="4" borderId="25" xfId="2" applyFill="1" applyBorder="1" applyAlignment="1" applyProtection="1">
      <alignment horizontal="center" vertical="center"/>
      <protection locked="0"/>
    </xf>
    <xf numFmtId="0" fontId="1" fillId="4" borderId="17" xfId="2" applyFill="1" applyBorder="1" applyAlignment="1" applyProtection="1">
      <alignment horizontal="center" vertical="center"/>
      <protection locked="0"/>
    </xf>
    <xf numFmtId="0" fontId="1" fillId="4" borderId="14" xfId="2" applyFill="1" applyBorder="1" applyAlignment="1" applyProtection="1">
      <alignment horizontal="center" vertical="center"/>
      <protection locked="0"/>
    </xf>
    <xf numFmtId="0" fontId="1" fillId="4" borderId="25" xfId="2" applyFill="1" applyBorder="1" applyAlignment="1" applyProtection="1">
      <alignment horizontal="center" vertical="center"/>
      <protection locked="0"/>
    </xf>
    <xf numFmtId="0" fontId="1" fillId="4" borderId="17" xfId="2" applyFill="1" applyBorder="1" applyAlignment="1" applyProtection="1">
      <alignment horizontal="center" vertical="center"/>
      <protection locked="0"/>
    </xf>
    <xf numFmtId="0" fontId="1" fillId="4" borderId="23" xfId="2" applyFont="1" applyFill="1" applyBorder="1" applyAlignment="1" applyProtection="1">
      <alignment horizontal="center" vertical="center"/>
      <protection locked="0"/>
    </xf>
    <xf numFmtId="0" fontId="1" fillId="4" borderId="27" xfId="2" applyFont="1" applyFill="1" applyBorder="1" applyAlignment="1" applyProtection="1">
      <alignment horizontal="center" vertical="center"/>
      <protection locked="0"/>
    </xf>
    <xf numFmtId="0" fontId="1" fillId="4" borderId="28" xfId="2" applyFont="1" applyFill="1" applyBorder="1" applyAlignment="1" applyProtection="1">
      <alignment horizontal="center" vertical="center"/>
      <protection locked="0"/>
    </xf>
    <xf numFmtId="0" fontId="3" fillId="4" borderId="21" xfId="0" applyFont="1" applyFill="1" applyBorder="1" applyAlignment="1" applyProtection="1">
      <alignment horizontal="center" vertical="center"/>
    </xf>
    <xf numFmtId="0" fontId="3" fillId="4" borderId="22" xfId="0" applyFont="1" applyFill="1" applyBorder="1" applyAlignment="1" applyProtection="1">
      <alignment horizontal="center" vertical="center"/>
    </xf>
    <xf numFmtId="0" fontId="3" fillId="2" borderId="32" xfId="0" applyFont="1" applyFill="1" applyBorder="1" applyAlignment="1" applyProtection="1">
      <alignment horizontal="center" vertical="center"/>
    </xf>
    <xf numFmtId="0" fontId="3" fillId="2" borderId="34" xfId="0" applyFont="1" applyFill="1" applyBorder="1" applyAlignment="1" applyProtection="1">
      <alignment horizontal="center" vertical="center"/>
    </xf>
    <xf numFmtId="0" fontId="3" fillId="0" borderId="38" xfId="0" applyFont="1" applyBorder="1" applyAlignment="1" applyProtection="1">
      <alignment horizontal="right" vertical="center"/>
    </xf>
    <xf numFmtId="0" fontId="3" fillId="0" borderId="23" xfId="0" applyFont="1" applyBorder="1" applyAlignment="1" applyProtection="1">
      <alignment horizontal="right" vertical="center"/>
    </xf>
    <xf numFmtId="0" fontId="3" fillId="0" borderId="35" xfId="0" applyFont="1" applyBorder="1" applyAlignment="1" applyProtection="1">
      <alignment horizontal="right" vertical="center"/>
    </xf>
    <xf numFmtId="0" fontId="3" fillId="0" borderId="27" xfId="0" applyFont="1" applyBorder="1" applyAlignment="1" applyProtection="1">
      <alignment horizontal="right" vertical="center"/>
    </xf>
    <xf numFmtId="0" fontId="3" fillId="0" borderId="42" xfId="0" applyFont="1" applyBorder="1" applyAlignment="1" applyProtection="1">
      <alignment horizontal="right" vertical="center"/>
    </xf>
    <xf numFmtId="0" fontId="3" fillId="0" borderId="43" xfId="0" applyFont="1" applyBorder="1" applyAlignment="1" applyProtection="1">
      <alignment horizontal="right" vertical="center"/>
    </xf>
    <xf numFmtId="0" fontId="3" fillId="4" borderId="44" xfId="0" applyFont="1" applyFill="1" applyBorder="1" applyAlignment="1" applyProtection="1">
      <alignment horizontal="right" vertical="center"/>
    </xf>
    <xf numFmtId="0" fontId="3" fillId="4" borderId="45" xfId="0" applyFont="1" applyFill="1" applyBorder="1" applyAlignment="1" applyProtection="1">
      <alignment horizontal="right" vertical="center"/>
    </xf>
    <xf numFmtId="0" fontId="3" fillId="4" borderId="20" xfId="0" applyFont="1" applyFill="1" applyBorder="1" applyAlignment="1" applyProtection="1">
      <alignment horizontal="center" vertical="center"/>
    </xf>
    <xf numFmtId="0" fontId="3" fillId="4" borderId="21" xfId="0" applyFont="1" applyFill="1" applyBorder="1" applyAlignment="1" applyProtection="1">
      <alignment horizontal="center" vertical="center"/>
    </xf>
    <xf numFmtId="0" fontId="3" fillId="4" borderId="22" xfId="0" applyFont="1" applyFill="1" applyBorder="1" applyAlignment="1" applyProtection="1">
      <alignment horizontal="center" vertical="center"/>
    </xf>
    <xf numFmtId="0" fontId="0" fillId="7" borderId="38" xfId="0" applyFill="1" applyBorder="1" applyAlignment="1" applyProtection="1">
      <alignment horizontal="center" vertical="center"/>
      <protection locked="0"/>
    </xf>
    <xf numFmtId="0" fontId="0" fillId="7" borderId="23" xfId="0" applyFill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right" vertical="center"/>
    </xf>
    <xf numFmtId="0" fontId="3" fillId="0" borderId="28" xfId="0" applyFont="1" applyBorder="1" applyAlignment="1" applyProtection="1">
      <alignment horizontal="right" vertical="center"/>
    </xf>
    <xf numFmtId="0" fontId="2" fillId="0" borderId="36" xfId="0" applyFont="1" applyBorder="1" applyAlignment="1" applyProtection="1">
      <alignment horizontal="center" vertical="center"/>
      <protection locked="0"/>
    </xf>
    <xf numFmtId="0" fontId="2" fillId="0" borderId="37" xfId="0" applyFont="1" applyBorder="1" applyAlignment="1" applyProtection="1">
      <alignment horizontal="center" vertical="center"/>
      <protection locked="0"/>
    </xf>
    <xf numFmtId="0" fontId="2" fillId="0" borderId="28" xfId="0" applyFont="1" applyBorder="1" applyAlignment="1" applyProtection="1">
      <alignment horizontal="center" vertical="center"/>
      <protection locked="0"/>
    </xf>
    <xf numFmtId="0" fontId="1" fillId="0" borderId="38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23" xfId="0" applyFont="1" applyBorder="1" applyAlignment="1" applyProtection="1">
      <alignment horizontal="center" vertical="center"/>
      <protection locked="0"/>
    </xf>
    <xf numFmtId="0" fontId="3" fillId="5" borderId="20" xfId="0" applyFont="1" applyFill="1" applyBorder="1" applyAlignment="1" applyProtection="1">
      <alignment horizontal="center" vertical="center"/>
    </xf>
    <xf numFmtId="0" fontId="3" fillId="5" borderId="21" xfId="0" applyFont="1" applyFill="1" applyBorder="1" applyAlignment="1" applyProtection="1">
      <alignment horizontal="center" vertical="center"/>
    </xf>
    <xf numFmtId="0" fontId="3" fillId="5" borderId="22" xfId="0" applyFont="1" applyFill="1" applyBorder="1" applyAlignment="1" applyProtection="1">
      <alignment horizontal="center" vertical="center"/>
    </xf>
    <xf numFmtId="0" fontId="3" fillId="2" borderId="20" xfId="0" applyFont="1" applyFill="1" applyBorder="1" applyAlignment="1" applyProtection="1">
      <alignment horizontal="center" vertical="center"/>
    </xf>
    <xf numFmtId="0" fontId="3" fillId="2" borderId="21" xfId="0" applyFont="1" applyFill="1" applyBorder="1" applyAlignment="1" applyProtection="1">
      <alignment horizontal="center" vertical="center"/>
    </xf>
    <xf numFmtId="0" fontId="3" fillId="2" borderId="22" xfId="0" applyFont="1" applyFill="1" applyBorder="1" applyAlignment="1" applyProtection="1">
      <alignment horizontal="center" vertical="center"/>
    </xf>
    <xf numFmtId="165" fontId="0" fillId="4" borderId="46" xfId="0" applyNumberFormat="1" applyFill="1" applyBorder="1" applyAlignment="1" applyProtection="1">
      <alignment horizontal="center" vertical="center"/>
    </xf>
    <xf numFmtId="165" fontId="0" fillId="4" borderId="65" xfId="0" applyNumberFormat="1" applyFill="1" applyBorder="1" applyAlignment="1" applyProtection="1">
      <alignment horizontal="center" vertical="center"/>
    </xf>
    <xf numFmtId="165" fontId="0" fillId="4" borderId="47" xfId="0" applyNumberFormat="1" applyFill="1" applyBorder="1" applyAlignment="1" applyProtection="1">
      <alignment horizontal="center" vertical="center"/>
    </xf>
    <xf numFmtId="165" fontId="0" fillId="4" borderId="52" xfId="0" applyNumberFormat="1" applyFill="1" applyBorder="1" applyAlignment="1" applyProtection="1">
      <alignment horizontal="center" vertical="center"/>
    </xf>
    <xf numFmtId="165" fontId="0" fillId="4" borderId="66" xfId="0" applyNumberFormat="1" applyFill="1" applyBorder="1" applyAlignment="1" applyProtection="1">
      <alignment horizontal="center" vertical="center"/>
    </xf>
    <xf numFmtId="0" fontId="3" fillId="7" borderId="20" xfId="0" applyFont="1" applyFill="1" applyBorder="1" applyAlignment="1">
      <alignment horizontal="center"/>
    </xf>
    <xf numFmtId="0" fontId="3" fillId="7" borderId="21" xfId="0" applyFont="1" applyFill="1" applyBorder="1" applyAlignment="1">
      <alignment horizontal="center"/>
    </xf>
    <xf numFmtId="0" fontId="3" fillId="7" borderId="22" xfId="0" applyFont="1" applyFill="1" applyBorder="1" applyAlignment="1">
      <alignment horizontal="center"/>
    </xf>
    <xf numFmtId="0" fontId="3" fillId="7" borderId="20" xfId="0" applyFont="1" applyFill="1" applyBorder="1" applyAlignment="1" applyProtection="1">
      <alignment horizontal="center" vertical="center"/>
    </xf>
    <xf numFmtId="0" fontId="3" fillId="7" borderId="22" xfId="0" applyFont="1" applyFill="1" applyBorder="1" applyAlignment="1" applyProtection="1">
      <alignment horizontal="center" vertical="center"/>
    </xf>
    <xf numFmtId="0" fontId="3" fillId="4" borderId="32" xfId="0" applyFont="1" applyFill="1" applyBorder="1" applyAlignment="1" applyProtection="1">
      <alignment horizontal="right" vertical="center" textRotation="90"/>
    </xf>
    <xf numFmtId="0" fontId="3" fillId="4" borderId="33" xfId="0" applyFont="1" applyFill="1" applyBorder="1" applyAlignment="1" applyProtection="1">
      <alignment horizontal="right" vertical="center" textRotation="90"/>
    </xf>
    <xf numFmtId="0" fontId="3" fillId="4" borderId="34" xfId="0" applyFont="1" applyFill="1" applyBorder="1" applyAlignment="1" applyProtection="1">
      <alignment horizontal="right" vertical="center" textRotation="90"/>
    </xf>
    <xf numFmtId="0" fontId="8" fillId="6" borderId="1" xfId="0" applyFont="1" applyFill="1" applyBorder="1" applyAlignment="1" applyProtection="1">
      <alignment horizontal="center" vertical="center"/>
    </xf>
    <xf numFmtId="0" fontId="8" fillId="6" borderId="3" xfId="0" applyFont="1" applyFill="1" applyBorder="1" applyAlignment="1" applyProtection="1">
      <alignment horizontal="center" vertical="center"/>
    </xf>
    <xf numFmtId="0" fontId="8" fillId="6" borderId="4" xfId="0" applyFont="1" applyFill="1" applyBorder="1" applyAlignment="1" applyProtection="1">
      <alignment horizontal="center" vertical="center"/>
    </xf>
    <xf numFmtId="0" fontId="8" fillId="6" borderId="2" xfId="0" applyFont="1" applyFill="1" applyBorder="1" applyAlignment="1" applyProtection="1">
      <alignment horizontal="center" vertical="center"/>
    </xf>
    <xf numFmtId="0" fontId="8" fillId="6" borderId="7" xfId="0" applyFont="1" applyFill="1" applyBorder="1" applyAlignment="1" applyProtection="1">
      <alignment horizontal="center" vertical="center"/>
    </xf>
    <xf numFmtId="0" fontId="8" fillId="6" borderId="8" xfId="0" applyFont="1" applyFill="1" applyBorder="1" applyAlignment="1" applyProtection="1">
      <alignment horizontal="center" vertical="center"/>
    </xf>
    <xf numFmtId="0" fontId="0" fillId="7" borderId="35" xfId="0" applyFill="1" applyBorder="1" applyAlignment="1" applyProtection="1">
      <alignment horizontal="center"/>
      <protection locked="0"/>
    </xf>
    <xf numFmtId="0" fontId="0" fillId="7" borderId="58" xfId="0" applyFill="1" applyBorder="1" applyAlignment="1" applyProtection="1">
      <alignment horizontal="center"/>
      <protection locked="0"/>
    </xf>
    <xf numFmtId="0" fontId="0" fillId="7" borderId="27" xfId="0" applyFill="1" applyBorder="1" applyAlignment="1" applyProtection="1">
      <alignment horizontal="center"/>
      <protection locked="0"/>
    </xf>
    <xf numFmtId="0" fontId="0" fillId="7" borderId="36" xfId="0" applyFill="1" applyBorder="1" applyAlignment="1" applyProtection="1">
      <alignment horizontal="center"/>
      <protection locked="0"/>
    </xf>
    <xf numFmtId="0" fontId="0" fillId="7" borderId="37" xfId="0" applyFill="1" applyBorder="1" applyAlignment="1" applyProtection="1">
      <alignment horizontal="center"/>
      <protection locked="0"/>
    </xf>
    <xf numFmtId="0" fontId="0" fillId="7" borderId="28" xfId="0" applyFill="1" applyBorder="1" applyAlignment="1" applyProtection="1">
      <alignment horizontal="center"/>
      <protection locked="0"/>
    </xf>
    <xf numFmtId="0" fontId="0" fillId="7" borderId="35" xfId="0" applyFill="1" applyBorder="1" applyAlignment="1" applyProtection="1">
      <alignment horizontal="center" vertical="center"/>
      <protection locked="0"/>
    </xf>
    <xf numFmtId="0" fontId="0" fillId="7" borderId="27" xfId="0" applyFill="1" applyBorder="1" applyAlignment="1" applyProtection="1">
      <alignment horizontal="center" vertical="center"/>
      <protection locked="0"/>
    </xf>
    <xf numFmtId="0" fontId="0" fillId="7" borderId="36" xfId="0" applyFill="1" applyBorder="1" applyAlignment="1" applyProtection="1">
      <alignment horizontal="center" vertical="center"/>
      <protection locked="0"/>
    </xf>
    <xf numFmtId="0" fontId="0" fillId="7" borderId="28" xfId="0" applyFill="1" applyBorder="1" applyAlignment="1" applyProtection="1">
      <alignment horizontal="center" vertical="center"/>
      <protection locked="0"/>
    </xf>
    <xf numFmtId="0" fontId="11" fillId="7" borderId="32" xfId="0" applyFont="1" applyFill="1" applyBorder="1" applyAlignment="1" applyProtection="1">
      <alignment horizontal="right" vertical="center" wrapText="1"/>
    </xf>
    <xf numFmtId="0" fontId="11" fillId="7" borderId="34" xfId="0" applyFont="1" applyFill="1" applyBorder="1" applyAlignment="1" applyProtection="1">
      <alignment horizontal="right" vertical="center"/>
    </xf>
    <xf numFmtId="14" fontId="0" fillId="7" borderId="38" xfId="0" applyNumberFormat="1" applyFill="1" applyBorder="1" applyAlignment="1" applyProtection="1">
      <alignment horizontal="center" vertical="center"/>
      <protection locked="0"/>
    </xf>
    <xf numFmtId="0" fontId="0" fillId="7" borderId="38" xfId="0" applyFill="1" applyBorder="1" applyAlignment="1" applyProtection="1">
      <alignment horizontal="center"/>
      <protection locked="0"/>
    </xf>
    <xf numFmtId="0" fontId="0" fillId="7" borderId="39" xfId="0" applyFill="1" applyBorder="1" applyAlignment="1" applyProtection="1">
      <alignment horizontal="center"/>
      <protection locked="0"/>
    </xf>
    <xf numFmtId="0" fontId="0" fillId="7" borderId="23" xfId="0" applyFill="1" applyBorder="1" applyAlignment="1" applyProtection="1">
      <alignment horizontal="center"/>
      <protection locked="0"/>
    </xf>
    <xf numFmtId="0" fontId="3" fillId="0" borderId="20" xfId="0" applyFont="1" applyBorder="1" applyAlignment="1" applyProtection="1">
      <alignment horizontal="center" vertical="center"/>
    </xf>
    <xf numFmtId="0" fontId="3" fillId="0" borderId="21" xfId="0" applyFont="1" applyBorder="1" applyAlignment="1" applyProtection="1">
      <alignment horizontal="center" vertical="center"/>
    </xf>
    <xf numFmtId="0" fontId="3" fillId="0" borderId="53" xfId="0" applyFont="1" applyBorder="1" applyAlignment="1" applyProtection="1">
      <alignment horizontal="center" vertical="center"/>
    </xf>
    <xf numFmtId="165" fontId="0" fillId="0" borderId="55" xfId="0" applyNumberFormat="1" applyBorder="1" applyAlignment="1" applyProtection="1">
      <alignment horizontal="center" vertical="center"/>
      <protection locked="0"/>
    </xf>
    <xf numFmtId="165" fontId="0" fillId="0" borderId="56" xfId="0" applyNumberFormat="1" applyBorder="1" applyAlignment="1" applyProtection="1">
      <alignment horizontal="center" vertical="center"/>
      <protection locked="0"/>
    </xf>
    <xf numFmtId="165" fontId="0" fillId="0" borderId="57" xfId="0" applyNumberFormat="1" applyBorder="1" applyAlignment="1" applyProtection="1">
      <alignment horizontal="center" vertical="center"/>
      <protection locked="0"/>
    </xf>
    <xf numFmtId="165" fontId="0" fillId="0" borderId="35" xfId="0" applyNumberFormat="1" applyBorder="1" applyAlignment="1" applyProtection="1">
      <alignment horizontal="center" vertical="center"/>
      <protection locked="0"/>
    </xf>
    <xf numFmtId="165" fontId="0" fillId="0" borderId="58" xfId="0" applyNumberFormat="1" applyBorder="1" applyAlignment="1" applyProtection="1">
      <alignment horizontal="center" vertical="center"/>
      <protection locked="0"/>
    </xf>
    <xf numFmtId="165" fontId="0" fillId="0" borderId="59" xfId="0" applyNumberFormat="1" applyBorder="1" applyAlignment="1" applyProtection="1">
      <alignment horizontal="center" vertical="center"/>
      <protection locked="0"/>
    </xf>
    <xf numFmtId="165" fontId="0" fillId="0" borderId="60" xfId="0" applyNumberFormat="1" applyBorder="1" applyAlignment="1" applyProtection="1">
      <alignment horizontal="center" vertical="center"/>
      <protection locked="0"/>
    </xf>
    <xf numFmtId="165" fontId="0" fillId="0" borderId="61" xfId="0" applyNumberFormat="1" applyBorder="1" applyAlignment="1" applyProtection="1">
      <alignment horizontal="center" vertical="center"/>
      <protection locked="0"/>
    </xf>
    <xf numFmtId="165" fontId="0" fillId="0" borderId="62" xfId="0" applyNumberFormat="1" applyBorder="1" applyAlignment="1" applyProtection="1">
      <alignment horizontal="center" vertical="center"/>
      <protection locked="0"/>
    </xf>
    <xf numFmtId="14" fontId="0" fillId="0" borderId="48" xfId="0" applyNumberFormat="1" applyBorder="1" applyAlignment="1" applyProtection="1">
      <alignment horizontal="center" vertical="center"/>
      <protection locked="0"/>
    </xf>
    <xf numFmtId="14" fontId="0" fillId="0" borderId="23" xfId="0" applyNumberFormat="1" applyBorder="1" applyAlignment="1" applyProtection="1">
      <alignment horizontal="center" vertical="center"/>
      <protection locked="0"/>
    </xf>
    <xf numFmtId="0" fontId="3" fillId="0" borderId="51" xfId="0" applyFont="1" applyBorder="1" applyAlignment="1" applyProtection="1">
      <alignment horizontal="center" vertical="center"/>
    </xf>
    <xf numFmtId="0" fontId="3" fillId="0" borderId="22" xfId="0" applyFont="1" applyBorder="1" applyAlignment="1" applyProtection="1">
      <alignment horizontal="center" vertical="center"/>
    </xf>
    <xf numFmtId="14" fontId="0" fillId="0" borderId="49" xfId="0" applyNumberFormat="1" applyBorder="1" applyAlignment="1" applyProtection="1">
      <alignment horizontal="center" vertical="center"/>
      <protection locked="0"/>
    </xf>
    <xf numFmtId="14" fontId="0" fillId="0" borderId="27" xfId="0" applyNumberFormat="1" applyBorder="1" applyAlignment="1" applyProtection="1">
      <alignment horizontal="center" vertical="center"/>
      <protection locked="0"/>
    </xf>
    <xf numFmtId="14" fontId="0" fillId="0" borderId="63" xfId="0" applyNumberFormat="1" applyBorder="1" applyAlignment="1" applyProtection="1">
      <alignment horizontal="center" vertical="center"/>
      <protection locked="0"/>
    </xf>
    <xf numFmtId="14" fontId="0" fillId="0" borderId="64" xfId="0" applyNumberFormat="1" applyBorder="1" applyAlignment="1" applyProtection="1">
      <alignment horizontal="center" vertical="center"/>
      <protection locked="0"/>
    </xf>
    <xf numFmtId="14" fontId="0" fillId="7" borderId="35" xfId="0" applyNumberFormat="1" applyFill="1" applyBorder="1" applyAlignment="1" applyProtection="1">
      <alignment horizontal="center"/>
      <protection locked="0"/>
    </xf>
    <xf numFmtId="0" fontId="0" fillId="7" borderId="42" xfId="0" applyFill="1" applyBorder="1" applyAlignment="1" applyProtection="1">
      <alignment horizontal="center"/>
      <protection locked="0"/>
    </xf>
    <xf numFmtId="0" fontId="0" fillId="7" borderId="43" xfId="0" applyFill="1" applyBorder="1" applyAlignment="1" applyProtection="1">
      <alignment horizontal="center"/>
      <protection locked="0"/>
    </xf>
    <xf numFmtId="14" fontId="0" fillId="7" borderId="42" xfId="0" applyNumberFormat="1" applyFill="1" applyBorder="1" applyAlignment="1" applyProtection="1">
      <alignment horizontal="center"/>
      <protection locked="0"/>
    </xf>
    <xf numFmtId="0" fontId="0" fillId="7" borderId="55" xfId="0" applyFill="1" applyBorder="1" applyAlignment="1" applyProtection="1">
      <alignment horizontal="center"/>
      <protection locked="0"/>
    </xf>
    <xf numFmtId="0" fontId="0" fillId="7" borderId="69" xfId="0" applyFill="1" applyBorder="1" applyAlignment="1" applyProtection="1">
      <alignment horizontal="center"/>
      <protection locked="0"/>
    </xf>
    <xf numFmtId="14" fontId="0" fillId="7" borderId="55" xfId="0" applyNumberFormat="1" applyFill="1" applyBorder="1" applyAlignment="1" applyProtection="1">
      <alignment horizontal="center" vertical="center"/>
      <protection locked="0"/>
    </xf>
    <xf numFmtId="0" fontId="0" fillId="7" borderId="69" xfId="0" applyFill="1" applyBorder="1" applyAlignment="1" applyProtection="1">
      <alignment horizontal="center" vertical="center"/>
      <protection locked="0"/>
    </xf>
    <xf numFmtId="14" fontId="0" fillId="7" borderId="35" xfId="0" applyNumberFormat="1" applyFill="1" applyBorder="1" applyAlignment="1" applyProtection="1">
      <alignment horizontal="center" vertical="center"/>
      <protection locked="0"/>
    </xf>
    <xf numFmtId="14" fontId="0" fillId="7" borderId="36" xfId="0" applyNumberFormat="1" applyFill="1" applyBorder="1" applyAlignment="1" applyProtection="1">
      <alignment horizontal="center" vertical="center"/>
      <protection locked="0"/>
    </xf>
    <xf numFmtId="0" fontId="9" fillId="0" borderId="40" xfId="0" applyFont="1" applyBorder="1" applyAlignment="1" applyProtection="1">
      <alignment horizontal="center"/>
    </xf>
    <xf numFmtId="0" fontId="10" fillId="0" borderId="41" xfId="0" applyFont="1" applyBorder="1" applyAlignment="1" applyProtection="1">
      <alignment horizontal="center"/>
    </xf>
  </cellXfs>
  <cellStyles count="3">
    <cellStyle name="Normal" xfId="0" builtinId="0"/>
    <cellStyle name="Normal 2" xfId="2" xr:uid="{BB59AD90-CC87-4E79-8C67-7383A81CFFFA}"/>
    <cellStyle name="Percent" xfId="1" builtinId="5"/>
  </cellStyles>
  <dxfs count="9"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colors>
    <mruColors>
      <color rgb="FFFFE7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PRA'!$D$28</c:f>
          <c:strCache>
            <c:ptCount val="1"/>
            <c:pt idx="0">
              <c:v>ACV</c:v>
            </c:pt>
          </c:strCache>
        </c:strRef>
      </c:tx>
      <c:layout>
        <c:manualLayout>
          <c:xMode val="edge"/>
          <c:yMode val="edge"/>
          <c:x val="0.82649202503533215"/>
          <c:y val="0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ACV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dPt>
            <c:idx val="2"/>
            <c:bubble3D val="0"/>
            <c:spPr>
              <a:ln>
                <a:solidFill>
                  <a:srgbClr val="0070C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F6A6-4093-807C-3488246322A2}"/>
              </c:ext>
            </c:extLst>
          </c:dPt>
          <c:xVal>
            <c:numRef>
              <c:f>'HSV PRA'!$D$29:$D$33</c:f>
              <c:numCache>
                <c:formatCode>General</c:formatCode>
                <c:ptCount val="5"/>
                <c:pt idx="0" formatCode="0.000">
                  <c:v>0.15625</c:v>
                </c:pt>
                <c:pt idx="1">
                  <c:v>0.625</c:v>
                </c:pt>
                <c:pt idx="2">
                  <c:v>2.5</c:v>
                </c:pt>
                <c:pt idx="3">
                  <c:v>10</c:v>
                </c:pt>
                <c:pt idx="4">
                  <c:v>40</c:v>
                </c:pt>
              </c:numCache>
            </c:numRef>
          </c:xVal>
          <c:yVal>
            <c:numRef>
              <c:f>'HSV PRA'!$K$13:$K$17</c:f>
              <c:numCache>
                <c:formatCode>0%</c:formatCode>
                <c:ptCount val="5"/>
                <c:pt idx="0">
                  <c:v>0.85074626865671643</c:v>
                </c:pt>
                <c:pt idx="1">
                  <c:v>0.40298507462686567</c:v>
                </c:pt>
                <c:pt idx="2">
                  <c:v>2.2388059701492539E-2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6A6-4093-807C-3488246322A2}"/>
            </c:ext>
          </c:extLst>
        </c:ser>
        <c:ser>
          <c:idx val="1"/>
          <c:order val="1"/>
          <c:tx>
            <c:v>ACV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PRA'!$D$29:$D$33</c:f>
              <c:numCache>
                <c:formatCode>General</c:formatCode>
                <c:ptCount val="5"/>
                <c:pt idx="0" formatCode="0.000">
                  <c:v>0.15625</c:v>
                </c:pt>
                <c:pt idx="1">
                  <c:v>0.625</c:v>
                </c:pt>
                <c:pt idx="2">
                  <c:v>2.5</c:v>
                </c:pt>
                <c:pt idx="3">
                  <c:v>10</c:v>
                </c:pt>
                <c:pt idx="4">
                  <c:v>40</c:v>
                </c:pt>
              </c:numCache>
            </c:numRef>
          </c:xVal>
          <c:yVal>
            <c:numRef>
              <c:f>'HSV PRA'!$K$21:$K$25</c:f>
              <c:numCache>
                <c:formatCode>0%</c:formatCode>
                <c:ptCount val="5"/>
                <c:pt idx="0">
                  <c:v>1.0884955752212391</c:v>
                </c:pt>
                <c:pt idx="1">
                  <c:v>0.90265486725663724</c:v>
                </c:pt>
                <c:pt idx="2">
                  <c:v>0.58407079646017701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6A6-4093-807C-3488246322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588312"/>
        <c:axId val="1"/>
      </c:scatterChart>
      <c:valAx>
        <c:axId val="402588312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/>
            </a:pPr>
            <a:endParaRPr lang="en-US"/>
          </a:p>
        </c:txPr>
        <c:crossAx val="402588312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PRA'!$E$28</c:f>
          <c:strCache>
            <c:ptCount val="1"/>
            <c:pt idx="0">
              <c:v>CDV</c:v>
            </c:pt>
          </c:strCache>
        </c:strRef>
      </c:tx>
      <c:layout>
        <c:manualLayout>
          <c:xMode val="edge"/>
          <c:yMode val="edge"/>
          <c:x val="0.82184332727639819"/>
          <c:y val="3.2834645669291337E-3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CDV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xVal>
            <c:numRef>
              <c:f>'HSV PRA'!$E$29:$E$33</c:f>
              <c:numCache>
                <c:formatCode>General</c:formatCode>
                <c:ptCount val="5"/>
                <c:pt idx="0" formatCode="0.00">
                  <c:v>1.5625</c:v>
                </c:pt>
                <c:pt idx="1">
                  <c:v>6.25</c:v>
                </c:pt>
                <c:pt idx="2">
                  <c:v>25</c:v>
                </c:pt>
                <c:pt idx="3">
                  <c:v>100</c:v>
                </c:pt>
                <c:pt idx="4">
                  <c:v>400</c:v>
                </c:pt>
              </c:numCache>
            </c:numRef>
          </c:xVal>
          <c:yVal>
            <c:numRef>
              <c:f>'HSV PRA'!$L$13:$L$17</c:f>
              <c:numCache>
                <c:formatCode>0%</c:formatCode>
                <c:ptCount val="5"/>
                <c:pt idx="0">
                  <c:v>0.71641791044776126</c:v>
                </c:pt>
                <c:pt idx="1">
                  <c:v>0.33582089552238809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3C-42CB-815C-3F0C7009474F}"/>
            </c:ext>
          </c:extLst>
        </c:ser>
        <c:ser>
          <c:idx val="1"/>
          <c:order val="1"/>
          <c:tx>
            <c:v>CDV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PRA'!$E$29:$E$33</c:f>
              <c:numCache>
                <c:formatCode>General</c:formatCode>
                <c:ptCount val="5"/>
                <c:pt idx="0" formatCode="0.00">
                  <c:v>1.5625</c:v>
                </c:pt>
                <c:pt idx="1">
                  <c:v>6.25</c:v>
                </c:pt>
                <c:pt idx="2">
                  <c:v>25</c:v>
                </c:pt>
                <c:pt idx="3">
                  <c:v>100</c:v>
                </c:pt>
                <c:pt idx="4">
                  <c:v>400</c:v>
                </c:pt>
              </c:numCache>
            </c:numRef>
          </c:xVal>
          <c:yVal>
            <c:numRef>
              <c:f>'HSV PRA'!$L$21:$L$25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3C-42CB-815C-3F0C70094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603072"/>
        <c:axId val="1"/>
      </c:scatterChart>
      <c:valAx>
        <c:axId val="402603072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 i="0" baseline="0"/>
            </a:pPr>
            <a:endParaRPr lang="en-US"/>
          </a:p>
        </c:txPr>
        <c:crossAx val="402603072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PRA'!$F$28</c:f>
          <c:strCache>
            <c:ptCount val="1"/>
            <c:pt idx="0">
              <c:v>FOS</c:v>
            </c:pt>
          </c:strCache>
        </c:strRef>
      </c:tx>
      <c:layout>
        <c:manualLayout>
          <c:xMode val="edge"/>
          <c:yMode val="edge"/>
          <c:x val="0.83498766946659486"/>
          <c:y val="3.1678408619975132E-3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FOS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xVal>
            <c:numRef>
              <c:f>'HSV PRA'!$F$29:$F$33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</c:numCache>
            </c:numRef>
          </c:xVal>
          <c:yVal>
            <c:numRef>
              <c:f>'HSV PRA'!$M$13:$M$17</c:f>
              <c:numCache>
                <c:formatCode>0%</c:formatCode>
                <c:ptCount val="5"/>
                <c:pt idx="0">
                  <c:v>0.58208955223880599</c:v>
                </c:pt>
                <c:pt idx="1">
                  <c:v>2.2388059701492539E-2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B6-427B-8DCE-5BB8F20759E1}"/>
            </c:ext>
          </c:extLst>
        </c:ser>
        <c:ser>
          <c:idx val="1"/>
          <c:order val="1"/>
          <c:tx>
            <c:v>FOS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PRA'!$F$29:$F$33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</c:numCache>
            </c:numRef>
          </c:xVal>
          <c:yVal>
            <c:numRef>
              <c:f>'HSV PRA'!$M$21:$M$25</c:f>
              <c:numCache>
                <c:formatCode>0%</c:formatCode>
                <c:ptCount val="5"/>
                <c:pt idx="0">
                  <c:v>0.79646017699115046</c:v>
                </c:pt>
                <c:pt idx="1">
                  <c:v>0.15929203539823009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B6-427B-8DCE-5BB8F20759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595856"/>
        <c:axId val="1"/>
      </c:scatterChart>
      <c:valAx>
        <c:axId val="402595856"/>
        <c:scaling>
          <c:logBase val="10"/>
          <c:orientation val="minMax"/>
          <c:min val="10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 i="0" baseline="0"/>
            </a:pPr>
            <a:endParaRPr lang="en-US"/>
          </a:p>
        </c:txPr>
        <c:crossAx val="402595856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PRA'!$G$28</c:f>
          <c:strCache>
            <c:ptCount val="1"/>
            <c:pt idx="0">
              <c:v>PRI</c:v>
            </c:pt>
          </c:strCache>
        </c:strRef>
      </c:tx>
      <c:layout>
        <c:manualLayout>
          <c:xMode val="edge"/>
          <c:yMode val="edge"/>
          <c:x val="0.85089594201064045"/>
          <c:y val="3.2836547758019353E-3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CDV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xVal>
            <c:numRef>
              <c:f>'HSV PRA'!$G$29:$G$33</c:f>
              <c:numCache>
                <c:formatCode>0.000</c:formatCode>
                <c:ptCount val="5"/>
                <c:pt idx="0">
                  <c:v>4.8830000000000002E-3</c:v>
                </c:pt>
                <c:pt idx="1">
                  <c:v>1.9532000000000001E-2</c:v>
                </c:pt>
                <c:pt idx="2">
                  <c:v>7.8128000000000003E-2</c:v>
                </c:pt>
                <c:pt idx="3">
                  <c:v>0.31251200000000001</c:v>
                </c:pt>
                <c:pt idx="4">
                  <c:v>1.250048</c:v>
                </c:pt>
              </c:numCache>
            </c:numRef>
          </c:xVal>
          <c:yVal>
            <c:numRef>
              <c:f>'HSV PRA'!$N$13:$N$17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3C-42CB-815C-3F0C7009474F}"/>
            </c:ext>
          </c:extLst>
        </c:ser>
        <c:ser>
          <c:idx val="1"/>
          <c:order val="1"/>
          <c:tx>
            <c:v>CDV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PRA'!$G$29:$G$33</c:f>
              <c:numCache>
                <c:formatCode>0.000</c:formatCode>
                <c:ptCount val="5"/>
                <c:pt idx="0">
                  <c:v>4.8830000000000002E-3</c:v>
                </c:pt>
                <c:pt idx="1">
                  <c:v>1.9532000000000001E-2</c:v>
                </c:pt>
                <c:pt idx="2">
                  <c:v>7.8128000000000003E-2</c:v>
                </c:pt>
                <c:pt idx="3">
                  <c:v>0.31251200000000001</c:v>
                </c:pt>
                <c:pt idx="4">
                  <c:v>1.250048</c:v>
                </c:pt>
              </c:numCache>
            </c:numRef>
          </c:xVal>
          <c:yVal>
            <c:numRef>
              <c:f>'HSV PRA'!$N$21:$N$25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3C-42CB-815C-3F0C70094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603072"/>
        <c:axId val="1"/>
      </c:scatterChart>
      <c:valAx>
        <c:axId val="402603072"/>
        <c:scaling>
          <c:logBase val="10"/>
          <c:orientation val="minMax"/>
          <c:max val="10"/>
          <c:min val="1.0000000000000002E-3"/>
        </c:scaling>
        <c:delete val="0"/>
        <c:axPos val="b"/>
        <c:numFmt formatCode="General" sourceLinked="0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 i="0" baseline="0"/>
            </a:pPr>
            <a:endParaRPr lang="en-US"/>
          </a:p>
        </c:txPr>
        <c:crossAx val="402603072"/>
        <c:crossesAt val="1.0000000000000002E-3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1</xdr:row>
      <xdr:rowOff>0</xdr:rowOff>
    </xdr:from>
    <xdr:to>
      <xdr:col>19</xdr:col>
      <xdr:colOff>0</xdr:colOff>
      <xdr:row>8</xdr:row>
      <xdr:rowOff>8282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62E4CB57-FB6F-401A-AB99-362248B50DBB}"/>
            </a:ext>
          </a:extLst>
        </xdr:cNvPr>
        <xdr:cNvSpPr/>
      </xdr:nvSpPr>
      <xdr:spPr>
        <a:xfrm>
          <a:off x="6311348" y="182217"/>
          <a:ext cx="1789043" cy="1325217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>
            <a:lnSpc>
              <a:spcPts val="2800"/>
            </a:lnSpc>
          </a:pP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Password</a:t>
          </a:r>
          <a:b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</a:b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protected</a:t>
          </a:r>
        </a:p>
        <a:p>
          <a:pPr algn="ctr">
            <a:lnSpc>
              <a:spcPts val="2800"/>
            </a:lnSpc>
          </a:pP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"HSV"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133350</xdr:rowOff>
    </xdr:from>
    <xdr:to>
      <xdr:col>8</xdr:col>
      <xdr:colOff>0</xdr:colOff>
      <xdr:row>18</xdr:row>
      <xdr:rowOff>161925</xdr:rowOff>
    </xdr:to>
    <xdr:graphicFrame macro="">
      <xdr:nvGraphicFramePr>
        <xdr:cNvPr id="22589" name="Chart 1">
          <a:extLst>
            <a:ext uri="{FF2B5EF4-FFF2-40B4-BE49-F238E27FC236}">
              <a16:creationId xmlns:a16="http://schemas.microsoft.com/office/drawing/2014/main" id="{626D6D5F-D2C0-45F0-93E8-1EB5397FBB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21</xdr:row>
      <xdr:rowOff>104775</xdr:rowOff>
    </xdr:from>
    <xdr:to>
      <xdr:col>8</xdr:col>
      <xdr:colOff>0</xdr:colOff>
      <xdr:row>36</xdr:row>
      <xdr:rowOff>133350</xdr:rowOff>
    </xdr:to>
    <xdr:graphicFrame macro="">
      <xdr:nvGraphicFramePr>
        <xdr:cNvPr id="22591" name="Chart 3">
          <a:extLst>
            <a:ext uri="{FF2B5EF4-FFF2-40B4-BE49-F238E27FC236}">
              <a16:creationId xmlns:a16="http://schemas.microsoft.com/office/drawing/2014/main" id="{34CB5DD3-E977-4708-9A22-0A8FF37933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523047</xdr:colOff>
      <xdr:row>3</xdr:row>
      <xdr:rowOff>133350</xdr:rowOff>
    </xdr:from>
    <xdr:to>
      <xdr:col>14</xdr:col>
      <xdr:colOff>805899</xdr:colOff>
      <xdr:row>18</xdr:row>
      <xdr:rowOff>161925</xdr:rowOff>
    </xdr:to>
    <xdr:graphicFrame macro="">
      <xdr:nvGraphicFramePr>
        <xdr:cNvPr id="22592" name="Chart 4">
          <a:extLst>
            <a:ext uri="{FF2B5EF4-FFF2-40B4-BE49-F238E27FC236}">
              <a16:creationId xmlns:a16="http://schemas.microsoft.com/office/drawing/2014/main" id="{04D6888E-6E62-4562-9683-AA6935FEFA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549138</xdr:colOff>
      <xdr:row>21</xdr:row>
      <xdr:rowOff>104775</xdr:rowOff>
    </xdr:from>
    <xdr:to>
      <xdr:col>14</xdr:col>
      <xdr:colOff>805899</xdr:colOff>
      <xdr:row>36</xdr:row>
      <xdr:rowOff>133350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944C3AB5-D09F-F1AA-9112-2EA11F79A2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0.71673</cdr:x>
      <cdr:y>0.09319</cdr:y>
    </cdr:from>
    <cdr:to>
      <cdr:x>0.94769</cdr:x>
      <cdr:y>0.23596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832653" y="241024"/>
          <a:ext cx="914400" cy="3727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GB"/>
        </a:p>
      </cdr:txBody>
    </cdr:sp>
  </cdr:relSizeAnchor>
</c:userShape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V39"/>
  <sheetViews>
    <sheetView showGridLines="0" tabSelected="1" view="pageLayout" zoomScaleNormal="115" zoomScaleSheetLayoutView="115" workbookViewId="0">
      <selection activeCell="F16" sqref="F16"/>
    </sheetView>
  </sheetViews>
  <sheetFormatPr defaultColWidth="9" defaultRowHeight="12.95" customHeight="1" x14ac:dyDescent="0.2"/>
  <cols>
    <col min="1" max="1" width="2.7109375" customWidth="1"/>
    <col min="2" max="2" width="6.42578125" bestFit="1" customWidth="1"/>
    <col min="3" max="8" width="6.140625" customWidth="1"/>
    <col min="9" max="12" width="8.140625" customWidth="1"/>
    <col min="13" max="13" width="7.28515625" bestFit="1" customWidth="1"/>
    <col min="14" max="14" width="8.140625" customWidth="1"/>
    <col min="15" max="15" width="5.5703125" customWidth="1"/>
    <col min="16" max="18" width="7" customWidth="1"/>
    <col min="19" max="19" width="7.28515625" bestFit="1" customWidth="1"/>
    <col min="20" max="21" width="2.7109375" customWidth="1"/>
    <col min="22" max="24" width="8.5703125" bestFit="1" customWidth="1"/>
  </cols>
  <sheetData>
    <row r="1" spans="2:22" s="15" customFormat="1" ht="12.95" customHeight="1" thickTop="1" thickBot="1" x14ac:dyDescent="0.25">
      <c r="B1" s="12"/>
      <c r="C1" s="12"/>
      <c r="D1" s="13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4"/>
    </row>
    <row r="2" spans="2:22" s="15" customFormat="1" ht="12.95" customHeight="1" x14ac:dyDescent="0.2">
      <c r="B2" s="139" t="s">
        <v>3</v>
      </c>
      <c r="C2" s="140"/>
      <c r="D2" s="157" t="s">
        <v>52</v>
      </c>
      <c r="E2" s="158"/>
      <c r="F2" s="158"/>
      <c r="G2" s="158"/>
      <c r="H2" s="159"/>
      <c r="I2" s="16"/>
      <c r="J2" s="179" t="s">
        <v>18</v>
      </c>
      <c r="K2" s="180"/>
      <c r="L2" s="180"/>
      <c r="M2" s="180"/>
      <c r="N2" s="181"/>
      <c r="O2" s="16"/>
      <c r="P2" s="17"/>
      <c r="Q2" s="18"/>
      <c r="R2" s="18"/>
      <c r="S2" s="19"/>
      <c r="T2" s="14"/>
    </row>
    <row r="3" spans="2:22" s="15" customFormat="1" ht="12.95" customHeight="1" thickBot="1" x14ac:dyDescent="0.25">
      <c r="B3" s="152" t="s">
        <v>10</v>
      </c>
      <c r="C3" s="153"/>
      <c r="D3" s="154">
        <v>2</v>
      </c>
      <c r="E3" s="155"/>
      <c r="F3" s="155"/>
      <c r="G3" s="155"/>
      <c r="H3" s="156"/>
      <c r="J3" s="182"/>
      <c r="K3" s="183"/>
      <c r="L3" s="183"/>
      <c r="M3" s="183"/>
      <c r="N3" s="184"/>
      <c r="O3" s="16"/>
      <c r="P3" s="20"/>
      <c r="Q3" s="21"/>
      <c r="R3" s="21"/>
      <c r="S3" s="22"/>
      <c r="T3" s="16"/>
    </row>
    <row r="4" spans="2:22" s="15" customFormat="1" ht="12.95" customHeight="1" thickBot="1" x14ac:dyDescent="0.25">
      <c r="B4" s="80"/>
      <c r="C4" s="79"/>
      <c r="D4" s="201" t="s">
        <v>40</v>
      </c>
      <c r="E4" s="202"/>
      <c r="F4" s="203"/>
      <c r="G4" s="215" t="s">
        <v>42</v>
      </c>
      <c r="H4" s="216"/>
      <c r="J4" s="23" t="s">
        <v>7</v>
      </c>
      <c r="K4" s="24" t="s">
        <v>6</v>
      </c>
      <c r="L4" s="24" t="s">
        <v>0</v>
      </c>
      <c r="M4" s="89" t="s">
        <v>1</v>
      </c>
      <c r="N4" s="25" t="s">
        <v>44</v>
      </c>
      <c r="O4" s="16"/>
      <c r="P4" s="26"/>
      <c r="Q4" s="21"/>
      <c r="R4" s="21"/>
      <c r="S4" s="22"/>
      <c r="T4" s="16"/>
    </row>
    <row r="5" spans="2:22" s="15" customFormat="1" ht="12.95" customHeight="1" x14ac:dyDescent="0.2">
      <c r="B5" s="139" t="s">
        <v>39</v>
      </c>
      <c r="C5" s="140"/>
      <c r="D5" s="204" t="s">
        <v>51</v>
      </c>
      <c r="E5" s="205"/>
      <c r="F5" s="206"/>
      <c r="G5" s="213">
        <v>45881</v>
      </c>
      <c r="H5" s="214"/>
      <c r="J5" s="27" t="s">
        <v>8</v>
      </c>
      <c r="K5" s="98">
        <f>IF($D$3&lt;&gt;"", INDEX(D34:D36,2 * $D$3 - 1), "")</f>
        <v>6.5</v>
      </c>
      <c r="L5" s="98">
        <f t="shared" ref="L5:N5" si="0">IF($D$3&lt;&gt;"", INDEX(E34:E36,2 * $D$3 - 1), "")</f>
        <v>0</v>
      </c>
      <c r="M5" s="99">
        <f t="shared" si="0"/>
        <v>250</v>
      </c>
      <c r="N5" s="100">
        <f t="shared" si="0"/>
        <v>0.1</v>
      </c>
      <c r="O5" s="16"/>
      <c r="P5" s="26"/>
      <c r="Q5" s="21"/>
      <c r="R5" s="21"/>
      <c r="S5" s="22"/>
      <c r="T5" s="16"/>
    </row>
    <row r="6" spans="2:22" s="15" customFormat="1" ht="12.95" customHeight="1" thickBot="1" x14ac:dyDescent="0.25">
      <c r="B6" s="141" t="s">
        <v>38</v>
      </c>
      <c r="C6" s="142"/>
      <c r="D6" s="207" t="s">
        <v>51</v>
      </c>
      <c r="E6" s="208"/>
      <c r="F6" s="209"/>
      <c r="G6" s="217">
        <v>45884</v>
      </c>
      <c r="H6" s="218"/>
      <c r="J6" s="28" t="s">
        <v>9</v>
      </c>
      <c r="K6" s="101">
        <f>IF($D$3&lt;&gt;"", INDEX(D35:D37,2 * $D$3 - 1), "")</f>
        <v>40</v>
      </c>
      <c r="L6" s="101">
        <f t="shared" ref="L6:N6" si="1">IF($D$3&lt;&gt;"", INDEX(E35:E37,2 * $D$3 - 1), "")</f>
        <v>0</v>
      </c>
      <c r="M6" s="102">
        <f t="shared" si="1"/>
        <v>400</v>
      </c>
      <c r="N6" s="103">
        <f t="shared" si="1"/>
        <v>0.4</v>
      </c>
      <c r="O6" s="16"/>
      <c r="P6" s="26"/>
      <c r="Q6" s="21"/>
      <c r="R6" s="21"/>
      <c r="S6" s="22"/>
      <c r="T6" s="16"/>
    </row>
    <row r="7" spans="2:22" s="15" customFormat="1" ht="12.95" customHeight="1" thickBot="1" x14ac:dyDescent="0.25">
      <c r="B7" s="143" t="s">
        <v>37</v>
      </c>
      <c r="C7" s="144"/>
      <c r="D7" s="210" t="s">
        <v>51</v>
      </c>
      <c r="E7" s="211"/>
      <c r="F7" s="212"/>
      <c r="G7" s="219">
        <v>45884</v>
      </c>
      <c r="H7" s="220"/>
      <c r="J7" s="27" t="s">
        <v>4</v>
      </c>
      <c r="K7" s="124" t="str">
        <f>IF(COUNTBLANK(P13:P17) =5, "", IF(LEFT(P13, 1)="&lt;", P13, IF(LEFT(P17, 1)="&gt;", P17, LEFT(MAX(P13:P17), 5))))</f>
        <v>0.462</v>
      </c>
      <c r="L7" s="124" t="str">
        <f t="shared" ref="L7:N7" si="2">IF(COUNTBLANK(Q13:Q17) =5, "", IF(LEFT(Q13, 1)="&lt;", Q13, IF(LEFT(Q17, 1)="&gt;", Q17, LEFT(MAX(Q13:Q17), 5))))</f>
        <v>3.436</v>
      </c>
      <c r="M7" s="124" t="str">
        <f t="shared" si="2"/>
        <v>55.35</v>
      </c>
      <c r="N7" s="125" t="str">
        <f t="shared" si="2"/>
        <v/>
      </c>
      <c r="O7" s="16"/>
      <c r="P7" s="26"/>
      <c r="Q7" s="21"/>
      <c r="R7" s="21"/>
      <c r="S7" s="22"/>
      <c r="T7" s="16"/>
    </row>
    <row r="8" spans="2:22" s="15" customFormat="1" ht="12.95" customHeight="1" thickTop="1" thickBot="1" x14ac:dyDescent="0.25">
      <c r="B8" s="145" t="s">
        <v>41</v>
      </c>
      <c r="C8" s="146"/>
      <c r="D8" s="166"/>
      <c r="E8" s="167"/>
      <c r="F8" s="168"/>
      <c r="G8" s="169"/>
      <c r="H8" s="170"/>
      <c r="J8" s="28" t="s">
        <v>5</v>
      </c>
      <c r="K8" s="122" t="str">
        <f t="shared" ref="K8" si="3">IF(COUNTBLANK(P21:P25) =5, "", IF(LEFT(P21, 1)="&lt;", P21, IF(LEFT(P25, 1)="&gt;", P25, LEFT(MAX(P21:P25), 5))))</f>
        <v>3.052</v>
      </c>
      <c r="L8" s="122" t="str">
        <f t="shared" ref="L8" si="4">IF(COUNTBLANK(Q21:Q25) =5, "", IF(LEFT(Q21, 1)="&lt;", Q21, IF(LEFT(Q25, 1)="&gt;", Q25, LEFT(MAX(Q21:Q25), 5))))</f>
        <v/>
      </c>
      <c r="M8" s="123" t="str">
        <f t="shared" ref="M8" si="5">IF(COUNTBLANK(R21:R25) =5, "", IF(LEFT(R21, 1)="&lt;", R21, IF(LEFT(R25, 1)="&gt;", R25, LEFT(MAX(R21:R25), 5))))</f>
        <v>69.02</v>
      </c>
      <c r="N8" s="29" t="str">
        <f t="shared" ref="N8" si="6">IF(COUNTBLANK(S21:S25) =5, "", IF(LEFT(S21, 1)="&lt;", S21, IF(LEFT(S25, 1)="&gt;", S25, LEFT(MAX(S21:S25), 5))))</f>
        <v/>
      </c>
      <c r="O8" s="16"/>
      <c r="P8" s="30"/>
      <c r="Q8" s="31"/>
      <c r="R8" s="31"/>
      <c r="S8" s="32"/>
      <c r="T8" s="16"/>
    </row>
    <row r="9" spans="2:22" s="15" customFormat="1" ht="12.95" customHeight="1" thickTop="1" thickBot="1" x14ac:dyDescent="0.25">
      <c r="B9" s="33"/>
      <c r="C9" s="34"/>
      <c r="D9" s="34"/>
      <c r="E9" s="35"/>
      <c r="F9" s="33"/>
      <c r="G9" s="33"/>
      <c r="H9" s="33"/>
      <c r="I9" s="33"/>
      <c r="J9" s="36"/>
      <c r="K9" s="37"/>
      <c r="L9" s="37"/>
      <c r="M9" s="37"/>
      <c r="N9" s="37"/>
      <c r="O9" s="33"/>
      <c r="P9" s="33"/>
      <c r="Q9" s="33"/>
      <c r="R9" s="33"/>
      <c r="S9" s="33"/>
      <c r="T9" s="16"/>
    </row>
    <row r="10" spans="2:22" s="15" customFormat="1" ht="12.95" customHeight="1" thickTop="1" thickBot="1" x14ac:dyDescent="0.25">
      <c r="C10" s="38"/>
      <c r="D10" s="38"/>
      <c r="O10" s="16"/>
      <c r="P10" s="16"/>
      <c r="Q10" s="16"/>
      <c r="R10" s="16"/>
      <c r="S10" s="16"/>
      <c r="T10" s="16"/>
      <c r="U10" s="16"/>
    </row>
    <row r="11" spans="2:22" s="15" customFormat="1" ht="12.95" customHeight="1" thickBot="1" x14ac:dyDescent="0.25">
      <c r="B11" s="176" t="s">
        <v>2</v>
      </c>
      <c r="C11" s="147" t="s">
        <v>14</v>
      </c>
      <c r="D11" s="148"/>
      <c r="E11" s="148"/>
      <c r="F11" s="148"/>
      <c r="G11" s="148"/>
      <c r="H11" s="149"/>
      <c r="J11" s="160" t="s">
        <v>15</v>
      </c>
      <c r="K11" s="161"/>
      <c r="L11" s="161"/>
      <c r="M11" s="161"/>
      <c r="N11" s="162"/>
      <c r="O11" s="39"/>
      <c r="P11" s="160" t="s">
        <v>17</v>
      </c>
      <c r="Q11" s="161"/>
      <c r="R11" s="161"/>
      <c r="S11" s="162"/>
      <c r="T11" s="39"/>
      <c r="U11" s="16"/>
    </row>
    <row r="12" spans="2:22" s="15" customFormat="1" ht="12.95" customHeight="1" thickBot="1" x14ac:dyDescent="0.25">
      <c r="B12" s="177"/>
      <c r="C12" s="40"/>
      <c r="D12" s="41" t="s">
        <v>6</v>
      </c>
      <c r="E12" s="41" t="s">
        <v>0</v>
      </c>
      <c r="F12" s="84" t="s">
        <v>1</v>
      </c>
      <c r="G12" s="85" t="s">
        <v>44</v>
      </c>
      <c r="H12" s="85" t="s">
        <v>13</v>
      </c>
      <c r="J12" s="42" t="s">
        <v>4</v>
      </c>
      <c r="K12" s="43" t="str">
        <f>K4</f>
        <v>ACV</v>
      </c>
      <c r="L12" s="82" t="str">
        <f t="shared" ref="L12:N12" si="7">L4</f>
        <v>CDV</v>
      </c>
      <c r="M12" s="82" t="str">
        <f t="shared" si="7"/>
        <v>FOS</v>
      </c>
      <c r="N12" s="83" t="str">
        <f t="shared" si="7"/>
        <v>PRI</v>
      </c>
      <c r="O12" s="44"/>
      <c r="P12" s="81" t="str">
        <f>K12</f>
        <v>ACV</v>
      </c>
      <c r="Q12" s="82" t="str">
        <f t="shared" ref="Q12:S12" si="8">L12</f>
        <v>CDV</v>
      </c>
      <c r="R12" s="82" t="str">
        <f t="shared" si="8"/>
        <v>FOS</v>
      </c>
      <c r="S12" s="83" t="str">
        <f t="shared" si="8"/>
        <v>PRI</v>
      </c>
      <c r="T12" s="8"/>
      <c r="U12" s="8"/>
      <c r="V12" s="16"/>
    </row>
    <row r="13" spans="2:22" s="15" customFormat="1" ht="12.95" customHeight="1" x14ac:dyDescent="0.2">
      <c r="B13" s="177"/>
      <c r="C13" s="118">
        <v>1</v>
      </c>
      <c r="D13" s="126">
        <v>38</v>
      </c>
      <c r="E13" s="129">
        <v>32</v>
      </c>
      <c r="F13" s="129">
        <v>26</v>
      </c>
      <c r="G13" s="129"/>
      <c r="H13" s="132">
        <v>39</v>
      </c>
      <c r="J13" s="45">
        <v>1</v>
      </c>
      <c r="K13" s="46">
        <f t="shared" ref="K13:N17" si="9">IF(COUNT($H$13:$H$15)&gt;0,D13/AVERAGE($H$13:$H$15),0)</f>
        <v>0.85074626865671643</v>
      </c>
      <c r="L13" s="46">
        <f t="shared" si="9"/>
        <v>0.71641791044776126</v>
      </c>
      <c r="M13" s="46">
        <f t="shared" si="9"/>
        <v>0.58208955223880599</v>
      </c>
      <c r="N13" s="47">
        <f t="shared" si="9"/>
        <v>0</v>
      </c>
      <c r="O13" s="48"/>
      <c r="P13" s="72" t="str">
        <f>IF(AND(COUNT(D13:D17) = 5, K13&lt;50%), "&lt; " &amp; LEFT(ROUND(D$29, 3), 5), "")</f>
        <v/>
      </c>
      <c r="Q13" s="77" t="str">
        <f t="shared" ref="Q13" si="10">IF(AND(COUNT(E13:E17) = 5, L13&lt;50%), "&lt; " &amp; LEFT(ROUND(E$29, 3), 5), "")</f>
        <v/>
      </c>
      <c r="R13" s="92" t="str">
        <f t="shared" ref="R13" si="11">IF(AND(COUNT(F13:F17) = 5, M13&lt;50%), "&lt; " &amp; LEFT(ROUND(F$29, 3), 5), "")</f>
        <v/>
      </c>
      <c r="S13" s="96" t="str">
        <f>IF(AND(COUNT(G13:G17) = 5, N13&lt;50%), "&lt; " &amp; LEFT(ROUND(G$29, 3), 5), "")</f>
        <v/>
      </c>
      <c r="T13" s="8"/>
      <c r="U13" s="8"/>
      <c r="V13" s="16"/>
    </row>
    <row r="14" spans="2:22" s="15" customFormat="1" ht="12.95" customHeight="1" x14ac:dyDescent="0.2">
      <c r="B14" s="177"/>
      <c r="C14" s="119">
        <v>2</v>
      </c>
      <c r="D14" s="127">
        <v>18</v>
      </c>
      <c r="E14" s="130">
        <v>15</v>
      </c>
      <c r="F14" s="130">
        <v>1</v>
      </c>
      <c r="G14" s="130"/>
      <c r="H14" s="133">
        <v>41</v>
      </c>
      <c r="J14" s="49">
        <v>2</v>
      </c>
      <c r="K14" s="50">
        <f t="shared" si="9"/>
        <v>0.40298507462686567</v>
      </c>
      <c r="L14" s="50">
        <f t="shared" si="9"/>
        <v>0.33582089552238809</v>
      </c>
      <c r="M14" s="50">
        <f t="shared" si="9"/>
        <v>2.2388059701492539E-2</v>
      </c>
      <c r="N14" s="51">
        <f t="shared" si="9"/>
        <v>0</v>
      </c>
      <c r="O14" s="48"/>
      <c r="P14" s="73">
        <f>IF(AND(COUNT(D$13:D$17) = 5, K13 &gt;= 50%, K14 &lt; 50%), 2^ (LOG(D30, 2) - ((50% - K14) / (K13 - K14)) * LOG(D30/D29, 2)), "")</f>
        <v>0.4628429850895513</v>
      </c>
      <c r="Q14" s="78">
        <f t="shared" ref="Q14:Q16" si="12">IF(AND(COUNT(E$13:E$17) = 5, L13 &gt;= 50%, L14 &lt; 50%), 2^ (LOG(E30, 2) - ((50% - L14) / (L13 - L14)) * LOG(E30/E29, 2)), "")</f>
        <v>3.4369076615363992</v>
      </c>
      <c r="R14" s="90">
        <f t="shared" ref="R14:R16" si="13">IF(AND(COUNT(F$13:F$17) = 5, M13 &gt;= 50%, M14 &lt; 50%), 2^ (LOG(F30, 2) - ((50% - M14) / (M13 - M14)) * LOG(F30/F29, 2)), "")</f>
        <v>55.35043907976543</v>
      </c>
      <c r="S14" s="95" t="str">
        <f t="shared" ref="S14:S16" si="14">IF(AND(COUNT(G$13:G$17) = 5, N13 &gt;= 50%, N14 &lt; 50%), 2^ (LOG(G30, 2) - ((50% - N14) / (N13 - N14)) * LOG(G30/G29, 2)), "")</f>
        <v/>
      </c>
      <c r="T14" s="8"/>
      <c r="U14" s="8"/>
      <c r="V14" s="16"/>
    </row>
    <row r="15" spans="2:22" s="15" customFormat="1" ht="12.95" customHeight="1" thickBot="1" x14ac:dyDescent="0.25">
      <c r="B15" s="177"/>
      <c r="C15" s="119">
        <v>3</v>
      </c>
      <c r="D15" s="127">
        <v>1</v>
      </c>
      <c r="E15" s="130">
        <v>0</v>
      </c>
      <c r="F15" s="130">
        <v>0</v>
      </c>
      <c r="G15" s="130"/>
      <c r="H15" s="134">
        <v>54</v>
      </c>
      <c r="J15" s="49">
        <v>3</v>
      </c>
      <c r="K15" s="50">
        <f t="shared" si="9"/>
        <v>2.2388059701492539E-2</v>
      </c>
      <c r="L15" s="50">
        <f t="shared" si="9"/>
        <v>0</v>
      </c>
      <c r="M15" s="50">
        <f t="shared" si="9"/>
        <v>0</v>
      </c>
      <c r="N15" s="51">
        <f t="shared" si="9"/>
        <v>0</v>
      </c>
      <c r="O15" s="48"/>
      <c r="P15" s="73" t="str">
        <f t="shared" ref="P15" si="15">IF(AND(COUNT(D$13:D$17) = 5, K14 &gt;= 50%, K15 &lt; 50%), 2^ (LOG(D31, 2) - ((50% - K15) / (K14 - K15)) * LOG(D31/D30, 2)), "")</f>
        <v/>
      </c>
      <c r="Q15" s="78" t="str">
        <f t="shared" si="12"/>
        <v/>
      </c>
      <c r="R15" s="90" t="str">
        <f t="shared" si="13"/>
        <v/>
      </c>
      <c r="S15" s="95" t="str">
        <f t="shared" si="14"/>
        <v/>
      </c>
      <c r="T15" s="8"/>
      <c r="U15" s="8"/>
      <c r="V15" s="16"/>
    </row>
    <row r="16" spans="2:22" s="15" customFormat="1" ht="12.95" customHeight="1" x14ac:dyDescent="0.2">
      <c r="B16" s="177"/>
      <c r="C16" s="119">
        <v>4</v>
      </c>
      <c r="D16" s="127">
        <v>0</v>
      </c>
      <c r="E16" s="130">
        <v>0</v>
      </c>
      <c r="F16" s="130">
        <v>0</v>
      </c>
      <c r="G16" s="130"/>
      <c r="H16" s="39"/>
      <c r="J16" s="49">
        <v>4</v>
      </c>
      <c r="K16" s="50">
        <f t="shared" si="9"/>
        <v>0</v>
      </c>
      <c r="L16" s="50">
        <f t="shared" si="9"/>
        <v>0</v>
      </c>
      <c r="M16" s="50">
        <f t="shared" si="9"/>
        <v>0</v>
      </c>
      <c r="N16" s="51">
        <f t="shared" si="9"/>
        <v>0</v>
      </c>
      <c r="O16" s="48"/>
      <c r="P16" s="73" t="str">
        <f>IF(AND(COUNT(D$13:D$17) = 5, K15 &gt;= 50%, K16 &lt; 50%), 2^ (LOG(D32, 2) - ((50% - K16) / (K15 - K16)) * LOG(D32/D31, 2)), "")</f>
        <v/>
      </c>
      <c r="Q16" s="78" t="str">
        <f t="shared" si="12"/>
        <v/>
      </c>
      <c r="R16" s="90" t="str">
        <f t="shared" si="13"/>
        <v/>
      </c>
      <c r="S16" s="95" t="str">
        <f t="shared" si="14"/>
        <v/>
      </c>
      <c r="T16" s="8"/>
      <c r="U16" s="8"/>
      <c r="V16" s="16"/>
    </row>
    <row r="17" spans="2:22" s="15" customFormat="1" ht="12.95" customHeight="1" thickBot="1" x14ac:dyDescent="0.25">
      <c r="B17" s="178"/>
      <c r="C17" s="120">
        <v>5</v>
      </c>
      <c r="D17" s="128">
        <v>0</v>
      </c>
      <c r="E17" s="131">
        <v>0</v>
      </c>
      <c r="F17" s="131">
        <v>0</v>
      </c>
      <c r="G17" s="131"/>
      <c r="H17" s="39"/>
      <c r="J17" s="52">
        <v>5</v>
      </c>
      <c r="K17" s="53">
        <f t="shared" si="9"/>
        <v>0</v>
      </c>
      <c r="L17" s="53">
        <f t="shared" si="9"/>
        <v>0</v>
      </c>
      <c r="M17" s="53">
        <f t="shared" si="9"/>
        <v>0</v>
      </c>
      <c r="N17" s="54">
        <f t="shared" si="9"/>
        <v>0</v>
      </c>
      <c r="O17" s="48"/>
      <c r="P17" s="74" t="str">
        <f>IF(K17&gt;50%, "&gt;" &amp; D$33, IF(AND(COUNT(D13:D17) = 5,K16&gt;=50%,K17&lt;50%),2^ (LOG(D$33, 2) - ((50% - K17) / (K16 - K17)) * LOG(D$33/D$32, 2)), ""))</f>
        <v/>
      </c>
      <c r="Q17" s="94" t="str">
        <f t="shared" ref="Q17:S17" si="16">IF(L17&gt;50%, "&gt;" &amp; E$33, IF(AND(COUNT(E13:E17) = 5,L16&gt;=50%,L17&lt;50%),2^ (LOG(E$33, 2) - ((50% - L17) / (L16 - L17)) * LOG(E$33/E$32, 2)), ""))</f>
        <v/>
      </c>
      <c r="R17" s="91" t="str">
        <f t="shared" si="16"/>
        <v/>
      </c>
      <c r="S17" s="97" t="str">
        <f t="shared" si="16"/>
        <v/>
      </c>
      <c r="T17" s="8"/>
      <c r="U17" s="8"/>
      <c r="V17" s="16"/>
    </row>
    <row r="18" spans="2:22" s="15" customFormat="1" ht="12.95" customHeight="1" thickBot="1" x14ac:dyDescent="0.25">
      <c r="B18" s="57"/>
      <c r="C18" s="121"/>
      <c r="D18" s="39"/>
      <c r="E18" s="39"/>
      <c r="F18" s="39"/>
      <c r="G18" s="39"/>
      <c r="H18" s="39"/>
      <c r="O18" s="16"/>
      <c r="P18" s="55"/>
      <c r="Q18" s="55"/>
      <c r="R18" s="55"/>
      <c r="S18" s="55"/>
      <c r="T18" s="8"/>
      <c r="U18" s="8"/>
      <c r="V18" s="16"/>
    </row>
    <row r="19" spans="2:22" s="15" customFormat="1" ht="12.95" customHeight="1" thickBot="1" x14ac:dyDescent="0.25">
      <c r="B19" s="176" t="s">
        <v>16</v>
      </c>
      <c r="C19" s="147" t="s">
        <v>14</v>
      </c>
      <c r="D19" s="148"/>
      <c r="E19" s="148"/>
      <c r="F19" s="148"/>
      <c r="G19" s="148"/>
      <c r="H19" s="149"/>
      <c r="J19" s="160" t="s">
        <v>15</v>
      </c>
      <c r="K19" s="161"/>
      <c r="L19" s="161"/>
      <c r="M19" s="161"/>
      <c r="N19" s="162"/>
      <c r="O19" s="39"/>
      <c r="P19" s="160" t="s">
        <v>17</v>
      </c>
      <c r="Q19" s="161"/>
      <c r="R19" s="161"/>
      <c r="S19" s="162"/>
      <c r="T19" s="8"/>
      <c r="U19" s="8"/>
      <c r="V19" s="16"/>
    </row>
    <row r="20" spans="2:22" s="15" customFormat="1" ht="12.95" customHeight="1" thickBot="1" x14ac:dyDescent="0.25">
      <c r="B20" s="177"/>
      <c r="C20" s="40"/>
      <c r="D20" s="135" t="s">
        <v>6</v>
      </c>
      <c r="E20" s="135" t="s">
        <v>0</v>
      </c>
      <c r="F20" s="135" t="s">
        <v>1</v>
      </c>
      <c r="G20" s="136" t="s">
        <v>44</v>
      </c>
      <c r="H20" s="136" t="s">
        <v>13</v>
      </c>
      <c r="J20" s="42" t="s">
        <v>5</v>
      </c>
      <c r="K20" s="82" t="str">
        <f>K12</f>
        <v>ACV</v>
      </c>
      <c r="L20" s="82" t="str">
        <f t="shared" ref="L20:N20" si="17">L12</f>
        <v>CDV</v>
      </c>
      <c r="M20" s="82" t="str">
        <f t="shared" si="17"/>
        <v>FOS</v>
      </c>
      <c r="N20" s="83" t="str">
        <f t="shared" si="17"/>
        <v>PRI</v>
      </c>
      <c r="O20" s="44"/>
      <c r="P20" s="66" t="str">
        <f t="shared" ref="P20:S20" si="18">K20</f>
        <v>ACV</v>
      </c>
      <c r="Q20" s="76" t="str">
        <f t="shared" si="18"/>
        <v>CDV</v>
      </c>
      <c r="R20" s="76" t="str">
        <f t="shared" si="18"/>
        <v>FOS</v>
      </c>
      <c r="S20" s="67" t="str">
        <f t="shared" si="18"/>
        <v>PRI</v>
      </c>
      <c r="T20" s="8"/>
      <c r="U20" s="8"/>
      <c r="V20" s="16"/>
    </row>
    <row r="21" spans="2:22" s="15" customFormat="1" ht="12.95" customHeight="1" x14ac:dyDescent="0.2">
      <c r="B21" s="177"/>
      <c r="C21" s="118">
        <v>1</v>
      </c>
      <c r="D21" s="129">
        <v>41</v>
      </c>
      <c r="E21" s="129"/>
      <c r="F21" s="129">
        <v>30</v>
      </c>
      <c r="G21" s="129"/>
      <c r="H21" s="132">
        <v>36</v>
      </c>
      <c r="J21" s="45">
        <v>1</v>
      </c>
      <c r="K21" s="46">
        <f t="shared" ref="K21:N25" si="19">IF(COUNT($H$21:$H$23)&gt;0, D21/AVERAGE($H$21:$H$23), 0)</f>
        <v>1.0884955752212391</v>
      </c>
      <c r="L21" s="46">
        <f t="shared" si="19"/>
        <v>0</v>
      </c>
      <c r="M21" s="46">
        <f t="shared" si="19"/>
        <v>0.79646017699115046</v>
      </c>
      <c r="N21" s="47">
        <f t="shared" si="19"/>
        <v>0</v>
      </c>
      <c r="O21" s="48"/>
      <c r="P21" s="72" t="str">
        <f>IF(AND(COUNT(D21:D25) = 5, K21&lt;50%), "&lt; " &amp; LEFT(ROUND(D$29, 3), 5), "")</f>
        <v/>
      </c>
      <c r="Q21" s="77" t="str">
        <f t="shared" ref="Q21:S21" si="20">IF(AND(COUNT(E21:E25) = 5, L21&lt;50%), "&lt; " &amp; LEFT(ROUND(E$29, 3), 5), "")</f>
        <v/>
      </c>
      <c r="R21" s="92" t="str">
        <f t="shared" si="20"/>
        <v/>
      </c>
      <c r="S21" s="96" t="str">
        <f t="shared" si="20"/>
        <v/>
      </c>
      <c r="T21" s="8"/>
      <c r="U21" s="8"/>
      <c r="V21" s="16"/>
    </row>
    <row r="22" spans="2:22" s="15" customFormat="1" ht="12.95" customHeight="1" x14ac:dyDescent="0.2">
      <c r="B22" s="177"/>
      <c r="C22" s="119">
        <v>2</v>
      </c>
      <c r="D22" s="130">
        <v>34</v>
      </c>
      <c r="E22" s="130"/>
      <c r="F22" s="130">
        <v>6</v>
      </c>
      <c r="G22" s="130"/>
      <c r="H22" s="133">
        <v>43</v>
      </c>
      <c r="J22" s="49">
        <v>2</v>
      </c>
      <c r="K22" s="50">
        <f t="shared" si="19"/>
        <v>0.90265486725663724</v>
      </c>
      <c r="L22" s="50">
        <f t="shared" si="19"/>
        <v>0</v>
      </c>
      <c r="M22" s="50">
        <f t="shared" si="19"/>
        <v>0.15929203539823009</v>
      </c>
      <c r="N22" s="51">
        <f t="shared" si="19"/>
        <v>0</v>
      </c>
      <c r="O22" s="48"/>
      <c r="P22" s="73" t="str">
        <f>IF(AND(COUNT(D$13:D$17) = 5, K21 &gt;= 50%, K22 &lt; 50%), 2^ (LOG(D30, 2) - ((50% - K22) / (K21 - K22)) * LOG(D30/D29, 2)), "")</f>
        <v/>
      </c>
      <c r="Q22" s="78" t="str">
        <f t="shared" ref="Q22:S22" si="21">IF(AND(COUNT(E$13:E$17) = 5, L21 &gt;= 50%, L22 &lt; 50%), 2^ (LOG(E30, 2) - ((50% - L22) / (L21 - L22)) * LOG(E30/E29, 2)), "")</f>
        <v/>
      </c>
      <c r="R22" s="93">
        <f t="shared" si="21"/>
        <v>69.029157325327333</v>
      </c>
      <c r="S22" s="95" t="str">
        <f t="shared" si="21"/>
        <v/>
      </c>
      <c r="T22" s="8"/>
      <c r="U22" s="8"/>
      <c r="V22" s="16"/>
    </row>
    <row r="23" spans="2:22" s="15" customFormat="1" ht="12.95" customHeight="1" thickBot="1" x14ac:dyDescent="0.25">
      <c r="B23" s="177"/>
      <c r="C23" s="119">
        <v>3</v>
      </c>
      <c r="D23" s="130">
        <v>22</v>
      </c>
      <c r="E23" s="130"/>
      <c r="F23" s="130">
        <v>0</v>
      </c>
      <c r="G23" s="130"/>
      <c r="H23" s="134">
        <v>34</v>
      </c>
      <c r="J23" s="49">
        <v>3</v>
      </c>
      <c r="K23" s="50">
        <f t="shared" si="19"/>
        <v>0.58407079646017701</v>
      </c>
      <c r="L23" s="50">
        <f t="shared" si="19"/>
        <v>0</v>
      </c>
      <c r="M23" s="50">
        <f t="shared" si="19"/>
        <v>0</v>
      </c>
      <c r="N23" s="51">
        <f t="shared" si="19"/>
        <v>0</v>
      </c>
      <c r="O23" s="48"/>
      <c r="P23" s="73" t="str">
        <f>IF(AND(COUNT(D$13:D$17) = 5, K22 &gt;= 50%, K23 &lt; 50%), 2^ (LOG(D31, 2) - ((50% - K23) / (K22 - K23)) * LOG(D31/D30, 2)), "")</f>
        <v/>
      </c>
      <c r="Q23" s="78" t="str">
        <f t="shared" ref="Q23:S23" si="22">IF(AND(COUNT(E$13:E$17) = 5, L22 &gt;= 50%, L23 &lt; 50%), 2^ (LOG(E31, 2) - ((50% - L23) / (L22 - L23)) * LOG(E31/E30, 2)), "")</f>
        <v/>
      </c>
      <c r="R23" s="93" t="str">
        <f t="shared" si="22"/>
        <v/>
      </c>
      <c r="S23" s="95" t="str">
        <f t="shared" si="22"/>
        <v/>
      </c>
      <c r="T23" s="8"/>
      <c r="U23" s="8"/>
      <c r="V23" s="16"/>
    </row>
    <row r="24" spans="2:22" s="15" customFormat="1" ht="12.95" customHeight="1" x14ac:dyDescent="0.2">
      <c r="B24" s="177"/>
      <c r="C24" s="119">
        <v>4</v>
      </c>
      <c r="D24" s="130">
        <v>0</v>
      </c>
      <c r="E24" s="130"/>
      <c r="F24" s="130">
        <v>0</v>
      </c>
      <c r="G24" s="130"/>
      <c r="H24" s="39"/>
      <c r="J24" s="49">
        <v>4</v>
      </c>
      <c r="K24" s="50">
        <f t="shared" si="19"/>
        <v>0</v>
      </c>
      <c r="L24" s="50">
        <f t="shared" si="19"/>
        <v>0</v>
      </c>
      <c r="M24" s="50">
        <f t="shared" si="19"/>
        <v>0</v>
      </c>
      <c r="N24" s="51">
        <f t="shared" si="19"/>
        <v>0</v>
      </c>
      <c r="O24" s="48"/>
      <c r="P24" s="73">
        <f>IF(AND(COUNT(D$13:D$17) = 5, K23 &gt;= 50%, K24 &lt; 50%), 2^ (LOG(D32, 2) - ((50% - K24) / (K23 - K24)) * LOG(D32/D31, 2)), "")</f>
        <v>3.0521098392237751</v>
      </c>
      <c r="Q24" s="78" t="str">
        <f t="shared" ref="Q24:S24" si="23">IF(AND(COUNT(E$13:E$17) = 5, L23 &gt;= 50%, L24 &lt; 50%), 2^ (LOG(E32, 2) - ((50% - L24) / (L23 - L24)) * LOG(E32/E31, 2)), "")</f>
        <v/>
      </c>
      <c r="R24" s="93" t="str">
        <f t="shared" si="23"/>
        <v/>
      </c>
      <c r="S24" s="95" t="str">
        <f t="shared" si="23"/>
        <v/>
      </c>
      <c r="T24" s="8"/>
      <c r="U24" s="8"/>
      <c r="V24" s="16"/>
    </row>
    <row r="25" spans="2:22" s="15" customFormat="1" ht="12.95" customHeight="1" thickBot="1" x14ac:dyDescent="0.25">
      <c r="B25" s="178"/>
      <c r="C25" s="120">
        <v>5</v>
      </c>
      <c r="D25" s="131">
        <v>0</v>
      </c>
      <c r="E25" s="131"/>
      <c r="F25" s="131">
        <v>0</v>
      </c>
      <c r="G25" s="131"/>
      <c r="H25" s="39"/>
      <c r="J25" s="52">
        <v>5</v>
      </c>
      <c r="K25" s="56">
        <f t="shared" si="19"/>
        <v>0</v>
      </c>
      <c r="L25" s="56">
        <f t="shared" si="19"/>
        <v>0</v>
      </c>
      <c r="M25" s="56">
        <f t="shared" si="19"/>
        <v>0</v>
      </c>
      <c r="N25" s="54">
        <f t="shared" si="19"/>
        <v>0</v>
      </c>
      <c r="O25" s="48"/>
      <c r="P25" s="74" t="str">
        <f t="shared" ref="P25:S25" si="24">IF(K25&gt;50%, "&gt;" &amp; D$33, IF(AND(COUNT(D21:D25) = 5,K24&gt;=50%,K25&lt;50%),2^ (LOG(D$33, 2) - ((50% - K25) / (K24 - K25)) * LOG(D$33/D$32, 2)), ""))</f>
        <v/>
      </c>
      <c r="Q25" s="75" t="str">
        <f t="shared" si="24"/>
        <v/>
      </c>
      <c r="R25" s="91" t="str">
        <f t="shared" si="24"/>
        <v/>
      </c>
      <c r="S25" s="97" t="str">
        <f t="shared" si="24"/>
        <v/>
      </c>
      <c r="T25" s="8"/>
      <c r="U25" s="8"/>
      <c r="V25" s="16"/>
    </row>
    <row r="26" spans="2:22" s="15" customFormat="1" ht="12.95" customHeight="1" thickBot="1" x14ac:dyDescent="0.25">
      <c r="C26" s="88"/>
      <c r="D26" s="88"/>
      <c r="E26" s="88"/>
      <c r="F26" s="88"/>
      <c r="G26" s="88"/>
      <c r="H26" s="88"/>
      <c r="O26" s="16"/>
      <c r="P26" s="16"/>
      <c r="Q26" s="16"/>
      <c r="R26" s="16"/>
      <c r="S26" s="16"/>
      <c r="T26" s="16"/>
    </row>
    <row r="27" spans="2:22" s="15" customFormat="1" ht="12.95" customHeight="1" thickBot="1" x14ac:dyDescent="0.25">
      <c r="C27" s="163" t="s">
        <v>28</v>
      </c>
      <c r="D27" s="164"/>
      <c r="E27" s="164"/>
      <c r="F27" s="164"/>
      <c r="G27" s="165"/>
      <c r="J27" s="174" t="s">
        <v>29</v>
      </c>
      <c r="K27" s="175"/>
      <c r="M27" s="68"/>
      <c r="N27" s="171" t="s">
        <v>32</v>
      </c>
      <c r="O27" s="172"/>
      <c r="P27" s="172"/>
      <c r="Q27" s="173"/>
      <c r="R27" s="171" t="s">
        <v>33</v>
      </c>
      <c r="S27" s="173"/>
    </row>
    <row r="28" spans="2:22" s="15" customFormat="1" ht="12.95" customHeight="1" thickBot="1" x14ac:dyDescent="0.25">
      <c r="C28" s="58"/>
      <c r="D28" s="59" t="s">
        <v>6</v>
      </c>
      <c r="E28" s="59" t="s">
        <v>0</v>
      </c>
      <c r="F28" s="86" t="s">
        <v>1</v>
      </c>
      <c r="G28" s="87" t="s">
        <v>44</v>
      </c>
      <c r="I28" s="69" t="s">
        <v>19</v>
      </c>
      <c r="J28" s="150"/>
      <c r="K28" s="151"/>
      <c r="M28" s="69" t="s">
        <v>25</v>
      </c>
      <c r="N28" s="198">
        <v>2994599</v>
      </c>
      <c r="O28" s="199"/>
      <c r="P28" s="199"/>
      <c r="Q28" s="200"/>
      <c r="R28" s="198" t="s">
        <v>45</v>
      </c>
      <c r="S28" s="200"/>
    </row>
    <row r="29" spans="2:22" s="15" customFormat="1" ht="12.95" customHeight="1" x14ac:dyDescent="0.2">
      <c r="C29" s="60">
        <v>1</v>
      </c>
      <c r="D29" s="110">
        <v>0.15625</v>
      </c>
      <c r="E29" s="111">
        <v>1.5625</v>
      </c>
      <c r="F29" s="112">
        <v>50</v>
      </c>
      <c r="G29" s="113">
        <v>4.8830000000000002E-3</v>
      </c>
      <c r="I29" s="70" t="s">
        <v>20</v>
      </c>
      <c r="J29" s="191"/>
      <c r="K29" s="192"/>
      <c r="M29" s="70" t="s">
        <v>26</v>
      </c>
      <c r="N29" s="185">
        <v>29252253</v>
      </c>
      <c r="O29" s="186"/>
      <c r="P29" s="186"/>
      <c r="Q29" s="187"/>
      <c r="R29" s="221">
        <v>47087</v>
      </c>
      <c r="S29" s="187"/>
    </row>
    <row r="30" spans="2:22" s="15" customFormat="1" ht="12.95" customHeight="1" x14ac:dyDescent="0.2">
      <c r="C30" s="62">
        <v>2</v>
      </c>
      <c r="D30" s="114">
        <f t="shared" ref="D30:E33" si="25">D29*4</f>
        <v>0.625</v>
      </c>
      <c r="E30" s="114">
        <f t="shared" si="25"/>
        <v>6.25</v>
      </c>
      <c r="F30" s="114">
        <f>F29*2</f>
        <v>100</v>
      </c>
      <c r="G30" s="115">
        <f t="shared" ref="G30" si="26">G29*4</f>
        <v>1.9532000000000001E-2</v>
      </c>
      <c r="I30" s="70" t="s">
        <v>21</v>
      </c>
      <c r="J30" s="191"/>
      <c r="K30" s="192"/>
      <c r="M30" s="70" t="s">
        <v>30</v>
      </c>
      <c r="N30" s="185">
        <v>238334</v>
      </c>
      <c r="O30" s="186"/>
      <c r="P30" s="186"/>
      <c r="Q30" s="187"/>
      <c r="R30" s="221">
        <v>45930</v>
      </c>
      <c r="S30" s="187"/>
    </row>
    <row r="31" spans="2:22" s="15" customFormat="1" ht="12.95" customHeight="1" x14ac:dyDescent="0.2">
      <c r="C31" s="62">
        <v>3</v>
      </c>
      <c r="D31" s="114">
        <f t="shared" si="25"/>
        <v>2.5</v>
      </c>
      <c r="E31" s="114">
        <f t="shared" si="25"/>
        <v>25</v>
      </c>
      <c r="F31" s="114">
        <f>F30*2</f>
        <v>200</v>
      </c>
      <c r="G31" s="115">
        <f t="shared" ref="G31" si="27">G30*4</f>
        <v>7.8128000000000003E-2</v>
      </c>
      <c r="I31" s="70" t="s">
        <v>22</v>
      </c>
      <c r="J31" s="191"/>
      <c r="K31" s="192"/>
      <c r="M31" s="70" t="s">
        <v>27</v>
      </c>
      <c r="N31" s="185" t="s">
        <v>49</v>
      </c>
      <c r="O31" s="186"/>
      <c r="P31" s="186"/>
      <c r="Q31" s="187"/>
      <c r="R31" s="221" t="s">
        <v>50</v>
      </c>
      <c r="S31" s="187"/>
    </row>
    <row r="32" spans="2:22" s="15" customFormat="1" ht="12.95" customHeight="1" thickBot="1" x14ac:dyDescent="0.25">
      <c r="C32" s="62">
        <v>4</v>
      </c>
      <c r="D32" s="114">
        <f t="shared" si="25"/>
        <v>10</v>
      </c>
      <c r="E32" s="114">
        <f t="shared" si="25"/>
        <v>100</v>
      </c>
      <c r="F32" s="114">
        <f>F31*2</f>
        <v>400</v>
      </c>
      <c r="G32" s="115">
        <f t="shared" ref="G32" si="28">G31*4</f>
        <v>0.31251200000000001</v>
      </c>
      <c r="I32" s="71" t="s">
        <v>23</v>
      </c>
      <c r="J32" s="193"/>
      <c r="K32" s="194"/>
      <c r="M32" s="71" t="s">
        <v>24</v>
      </c>
      <c r="N32" s="185"/>
      <c r="O32" s="186"/>
      <c r="P32" s="186"/>
      <c r="Q32" s="187"/>
      <c r="R32" s="222"/>
      <c r="S32" s="223"/>
    </row>
    <row r="33" spans="2:20" s="15" customFormat="1" ht="12.95" customHeight="1" thickBot="1" x14ac:dyDescent="0.25">
      <c r="C33" s="64">
        <v>5</v>
      </c>
      <c r="D33" s="116">
        <f t="shared" si="25"/>
        <v>40</v>
      </c>
      <c r="E33" s="116">
        <f t="shared" si="25"/>
        <v>400</v>
      </c>
      <c r="F33" s="116">
        <f>F32*2</f>
        <v>800</v>
      </c>
      <c r="G33" s="117">
        <f t="shared" ref="G33" si="29">G32*4</f>
        <v>1.250048</v>
      </c>
      <c r="M33" s="195" t="s">
        <v>31</v>
      </c>
      <c r="N33" s="185" t="s">
        <v>48</v>
      </c>
      <c r="O33" s="186"/>
      <c r="P33" s="186"/>
      <c r="Q33" s="187"/>
      <c r="R33" s="224">
        <v>45848</v>
      </c>
      <c r="S33" s="223"/>
    </row>
    <row r="34" spans="2:20" s="15" customFormat="1" ht="12.95" customHeight="1" thickBot="1" x14ac:dyDescent="0.25">
      <c r="B34" s="137" t="s">
        <v>11</v>
      </c>
      <c r="C34" s="61" t="s">
        <v>8</v>
      </c>
      <c r="D34" s="104">
        <v>3</v>
      </c>
      <c r="E34" s="104">
        <v>24</v>
      </c>
      <c r="F34" s="105">
        <v>250</v>
      </c>
      <c r="G34" s="106">
        <v>0.1</v>
      </c>
      <c r="M34" s="196"/>
      <c r="N34" s="185"/>
      <c r="O34" s="186"/>
      <c r="P34" s="186"/>
      <c r="Q34" s="187"/>
      <c r="R34" s="225"/>
      <c r="S34" s="226"/>
    </row>
    <row r="35" spans="2:20" s="15" customFormat="1" ht="12.95" customHeight="1" thickBot="1" x14ac:dyDescent="0.25">
      <c r="B35" s="138"/>
      <c r="C35" s="63" t="s">
        <v>9</v>
      </c>
      <c r="D35" s="107">
        <v>40</v>
      </c>
      <c r="E35" s="107">
        <v>30</v>
      </c>
      <c r="F35" s="108">
        <v>400</v>
      </c>
      <c r="G35" s="109">
        <v>0.4</v>
      </c>
      <c r="J35" s="174" t="s">
        <v>34</v>
      </c>
      <c r="K35" s="175"/>
      <c r="M35" s="69" t="s">
        <v>6</v>
      </c>
      <c r="N35" s="185" t="s">
        <v>46</v>
      </c>
      <c r="O35" s="186"/>
      <c r="P35" s="186"/>
      <c r="Q35" s="187"/>
      <c r="R35" s="227">
        <v>45881</v>
      </c>
      <c r="S35" s="228"/>
    </row>
    <row r="36" spans="2:20" s="15" customFormat="1" ht="12.95" customHeight="1" x14ac:dyDescent="0.2">
      <c r="B36" s="137" t="s">
        <v>12</v>
      </c>
      <c r="C36" s="61" t="s">
        <v>8</v>
      </c>
      <c r="D36" s="104">
        <v>6.5</v>
      </c>
      <c r="E36" s="104"/>
      <c r="F36" s="105">
        <v>250</v>
      </c>
      <c r="G36" s="106">
        <v>0.1</v>
      </c>
      <c r="I36" s="69" t="s">
        <v>35</v>
      </c>
      <c r="J36" s="197">
        <v>45693</v>
      </c>
      <c r="K36" s="151"/>
      <c r="M36" s="70" t="s">
        <v>0</v>
      </c>
      <c r="N36" s="185" t="s">
        <v>47</v>
      </c>
      <c r="O36" s="186"/>
      <c r="P36" s="186"/>
      <c r="Q36" s="187"/>
      <c r="R36" s="229">
        <v>45881</v>
      </c>
      <c r="S36" s="192"/>
    </row>
    <row r="37" spans="2:20" s="15" customFormat="1" ht="12.95" customHeight="1" thickBot="1" x14ac:dyDescent="0.25">
      <c r="B37" s="138"/>
      <c r="C37" s="63" t="s">
        <v>9</v>
      </c>
      <c r="D37" s="107">
        <v>40</v>
      </c>
      <c r="E37" s="107"/>
      <c r="F37" s="108">
        <v>400</v>
      </c>
      <c r="G37" s="109">
        <v>0.4</v>
      </c>
      <c r="I37" s="71" t="s">
        <v>36</v>
      </c>
      <c r="J37" s="193">
        <v>62</v>
      </c>
      <c r="K37" s="194"/>
      <c r="M37" s="71" t="s">
        <v>1</v>
      </c>
      <c r="N37" s="188">
        <v>45700</v>
      </c>
      <c r="O37" s="189"/>
      <c r="P37" s="189"/>
      <c r="Q37" s="190"/>
      <c r="R37" s="230">
        <v>45881</v>
      </c>
      <c r="S37" s="194"/>
    </row>
    <row r="38" spans="2:20" s="15" customFormat="1" ht="12.95" customHeight="1" thickBot="1" x14ac:dyDescent="0.25">
      <c r="B38" s="33"/>
      <c r="C38" s="33"/>
      <c r="D38" s="65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16"/>
    </row>
    <row r="39" spans="2:20" ht="12.95" customHeight="1" thickTop="1" x14ac:dyDescent="0.2"/>
  </sheetData>
  <sheetProtection algorithmName="SHA-512" hashValue="Fvtm7tc/itA5+heCvzAqlO4aTvEFYTG1ol0BhBnd8/nC3sl0UV/OMWs0mMXKM1W66eRu6OqlGOKHuk4M+Ec4wA==" saltValue="HbAiYe42oKXYr86V3Ft0uA==" spinCount="100000" sheet="1" selectLockedCells="1"/>
  <mergeCells count="60">
    <mergeCell ref="R32:S32"/>
    <mergeCell ref="R33:S34"/>
    <mergeCell ref="R35:S35"/>
    <mergeCell ref="R36:S36"/>
    <mergeCell ref="R37:S37"/>
    <mergeCell ref="R27:S27"/>
    <mergeCell ref="R28:S28"/>
    <mergeCell ref="R29:S29"/>
    <mergeCell ref="R30:S30"/>
    <mergeCell ref="R31:S31"/>
    <mergeCell ref="J11:N11"/>
    <mergeCell ref="D4:F4"/>
    <mergeCell ref="D5:F5"/>
    <mergeCell ref="D6:F6"/>
    <mergeCell ref="D7:F7"/>
    <mergeCell ref="G5:H5"/>
    <mergeCell ref="G4:H4"/>
    <mergeCell ref="G6:H6"/>
    <mergeCell ref="G7:H7"/>
    <mergeCell ref="N28:Q28"/>
    <mergeCell ref="N29:Q29"/>
    <mergeCell ref="N30:Q30"/>
    <mergeCell ref="N31:Q31"/>
    <mergeCell ref="N32:Q32"/>
    <mergeCell ref="N33:Q34"/>
    <mergeCell ref="N35:Q35"/>
    <mergeCell ref="N36:Q36"/>
    <mergeCell ref="N37:Q37"/>
    <mergeCell ref="J29:K29"/>
    <mergeCell ref="J30:K30"/>
    <mergeCell ref="J31:K31"/>
    <mergeCell ref="J32:K32"/>
    <mergeCell ref="J37:K37"/>
    <mergeCell ref="J35:K35"/>
    <mergeCell ref="M33:M34"/>
    <mergeCell ref="J36:K36"/>
    <mergeCell ref="J28:K28"/>
    <mergeCell ref="B3:C3"/>
    <mergeCell ref="B2:C2"/>
    <mergeCell ref="D3:H3"/>
    <mergeCell ref="D2:H2"/>
    <mergeCell ref="J19:N19"/>
    <mergeCell ref="C27:G27"/>
    <mergeCell ref="D8:F8"/>
    <mergeCell ref="G8:H8"/>
    <mergeCell ref="N27:Q27"/>
    <mergeCell ref="J27:K27"/>
    <mergeCell ref="B11:B17"/>
    <mergeCell ref="B19:B25"/>
    <mergeCell ref="J2:N3"/>
    <mergeCell ref="P11:S11"/>
    <mergeCell ref="P19:S19"/>
    <mergeCell ref="B34:B35"/>
    <mergeCell ref="B36:B37"/>
    <mergeCell ref="B5:C5"/>
    <mergeCell ref="B6:C6"/>
    <mergeCell ref="B7:C7"/>
    <mergeCell ref="B8:C8"/>
    <mergeCell ref="C11:H11"/>
    <mergeCell ref="C19:H19"/>
  </mergeCells>
  <conditionalFormatting sqref="K7:N7">
    <cfRule type="expression" dxfId="8" priority="4" stopIfTrue="1">
      <formula>INT(K7*1000) &lt; D34*1000</formula>
    </cfRule>
    <cfRule type="expression" dxfId="7" priority="6" stopIfTrue="1">
      <formula>INT(K7*1000) &lt; D$35*1000</formula>
    </cfRule>
    <cfRule type="expression" dxfId="6" priority="8">
      <formula>INT(K7*1000) &gt;= D$35*1000</formula>
    </cfRule>
  </conditionalFormatting>
  <conditionalFormatting sqref="K7:N8">
    <cfRule type="expression" dxfId="5" priority="1" stopIfTrue="1">
      <formula>K7 = ""</formula>
    </cfRule>
    <cfRule type="expression" dxfId="4" priority="2" stopIfTrue="1">
      <formula>LEFT(K7, 1) = "&lt;"</formula>
    </cfRule>
    <cfRule type="expression" dxfId="3" priority="3" stopIfTrue="1">
      <formula>LEFT(K7, 1) ="&gt;"</formula>
    </cfRule>
  </conditionalFormatting>
  <conditionalFormatting sqref="K8:N8">
    <cfRule type="expression" dxfId="2" priority="5" stopIfTrue="1">
      <formula>INT(K8*1000) &lt; K5*1000</formula>
    </cfRule>
    <cfRule type="expression" dxfId="1" priority="7" stopIfTrue="1">
      <formula>INT(K8*1000) &lt; K6*1000</formula>
    </cfRule>
    <cfRule type="expression" dxfId="0" priority="9">
      <formula>INT(K8*1000) &gt;= K6*1000</formula>
    </cfRule>
  </conditionalFormatting>
  <pageMargins left="0.70866141732283472" right="0.70866141732283472" top="0.74803149606299213" bottom="0.74803149606299213" header="0.31496062992125984" footer="0.31496062992125984"/>
  <pageSetup paperSize="9" fitToHeight="0" orientation="landscape" r:id="rId1"/>
  <headerFooter>
    <oddHeader>&amp;LHSV PLAQUE REDUCTION ASSAY RESULTS SHEET</oddHeader>
    <oddFooter>&amp;LVW1269.08                    &amp;C  Author: D. Bibby                                                 Effective Date: 07.05.2025&amp;R   Page &amp;P of &amp;N</oddFooter>
  </headerFooter>
  <ignoredErrors>
    <ignoredError sqref="F30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P39"/>
  <sheetViews>
    <sheetView showGridLines="0" view="pageLayout" topLeftCell="B1" zoomScaleNormal="115" workbookViewId="0">
      <selection activeCell="G17" sqref="G17"/>
    </sheetView>
  </sheetViews>
  <sheetFormatPr defaultRowHeight="12.75" x14ac:dyDescent="0.2"/>
  <cols>
    <col min="1" max="1" width="3.42578125" customWidth="1"/>
    <col min="2" max="2" width="9.140625" customWidth="1"/>
    <col min="8" max="8" width="13" customWidth="1"/>
    <col min="9" max="9" width="9.140625" customWidth="1"/>
    <col min="15" max="15" width="13.28515625" customWidth="1"/>
  </cols>
  <sheetData>
    <row r="1" spans="2:16" ht="13.5" thickBot="1" x14ac:dyDescent="0.25"/>
    <row r="2" spans="2:16" ht="13.5" thickBot="1" x14ac:dyDescent="0.25"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5"/>
    </row>
    <row r="3" spans="2:16" ht="21" thickTop="1" x14ac:dyDescent="0.3">
      <c r="B3" s="6"/>
      <c r="C3" s="231" t="s">
        <v>43</v>
      </c>
      <c r="D3" s="231"/>
      <c r="E3" s="231"/>
      <c r="F3" s="231"/>
      <c r="G3" s="231"/>
      <c r="H3" s="231"/>
      <c r="I3" s="1"/>
      <c r="J3" s="232" t="s">
        <v>4</v>
      </c>
      <c r="K3" s="232"/>
      <c r="L3" s="232"/>
      <c r="M3" s="232"/>
      <c r="N3" s="232"/>
      <c r="O3" s="232"/>
      <c r="P3" s="7"/>
    </row>
    <row r="4" spans="2:16" x14ac:dyDescent="0.2">
      <c r="B4" s="6"/>
      <c r="C4" s="2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7"/>
    </row>
    <row r="5" spans="2:16" x14ac:dyDescent="0.2">
      <c r="B5" s="6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7"/>
    </row>
    <row r="6" spans="2:16" x14ac:dyDescent="0.2">
      <c r="B6" s="6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7"/>
    </row>
    <row r="7" spans="2:16" x14ac:dyDescent="0.2">
      <c r="B7" s="6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7"/>
    </row>
    <row r="8" spans="2:16" x14ac:dyDescent="0.2">
      <c r="B8" s="6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7"/>
    </row>
    <row r="9" spans="2:16" x14ac:dyDescent="0.2">
      <c r="B9" s="6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7"/>
    </row>
    <row r="10" spans="2:16" x14ac:dyDescent="0.2">
      <c r="B10" s="6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7"/>
    </row>
    <row r="11" spans="2:16" x14ac:dyDescent="0.2">
      <c r="B11" s="6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7"/>
    </row>
    <row r="12" spans="2:16" x14ac:dyDescent="0.2">
      <c r="B12" s="6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7"/>
    </row>
    <row r="13" spans="2:16" x14ac:dyDescent="0.2">
      <c r="B13" s="6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7"/>
    </row>
    <row r="14" spans="2:16" x14ac:dyDescent="0.2">
      <c r="B14" s="6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7"/>
    </row>
    <row r="15" spans="2:16" x14ac:dyDescent="0.2">
      <c r="B15" s="6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7"/>
    </row>
    <row r="16" spans="2:16" x14ac:dyDescent="0.2">
      <c r="B16" s="6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7"/>
    </row>
    <row r="17" spans="2:16" x14ac:dyDescent="0.2">
      <c r="B17" s="6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7"/>
    </row>
    <row r="18" spans="2:16" x14ac:dyDescent="0.2">
      <c r="B18" s="6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7"/>
    </row>
    <row r="19" spans="2:16" x14ac:dyDescent="0.2">
      <c r="B19" s="6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7"/>
    </row>
    <row r="20" spans="2:16" x14ac:dyDescent="0.2">
      <c r="B20" s="6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7"/>
    </row>
    <row r="21" spans="2:16" x14ac:dyDescent="0.2">
      <c r="B21" s="6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7"/>
    </row>
    <row r="22" spans="2:16" x14ac:dyDescent="0.2">
      <c r="B22" s="6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7"/>
    </row>
    <row r="23" spans="2:16" x14ac:dyDescent="0.2">
      <c r="B23" s="6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7"/>
    </row>
    <row r="24" spans="2:16" x14ac:dyDescent="0.2">
      <c r="B24" s="6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7"/>
    </row>
    <row r="25" spans="2:16" x14ac:dyDescent="0.2">
      <c r="B25" s="6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7"/>
    </row>
    <row r="26" spans="2:16" x14ac:dyDescent="0.2">
      <c r="B26" s="6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7"/>
    </row>
    <row r="27" spans="2:16" x14ac:dyDescent="0.2">
      <c r="B27" s="6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7"/>
    </row>
    <row r="28" spans="2:16" x14ac:dyDescent="0.2">
      <c r="B28" s="6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7"/>
    </row>
    <row r="29" spans="2:16" x14ac:dyDescent="0.2">
      <c r="B29" s="6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7"/>
    </row>
    <row r="30" spans="2:16" x14ac:dyDescent="0.2">
      <c r="B30" s="6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7"/>
    </row>
    <row r="31" spans="2:16" x14ac:dyDescent="0.2">
      <c r="B31" s="6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7"/>
    </row>
    <row r="32" spans="2:16" x14ac:dyDescent="0.2">
      <c r="B32" s="6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7"/>
    </row>
    <row r="33" spans="2:16" x14ac:dyDescent="0.2">
      <c r="B33" s="6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7"/>
    </row>
    <row r="34" spans="2:16" x14ac:dyDescent="0.2">
      <c r="B34" s="6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7"/>
    </row>
    <row r="35" spans="2:16" x14ac:dyDescent="0.2">
      <c r="B35" s="6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7"/>
    </row>
    <row r="36" spans="2:16" x14ac:dyDescent="0.2">
      <c r="B36" s="6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7"/>
    </row>
    <row r="37" spans="2:16" x14ac:dyDescent="0.2">
      <c r="B37" s="6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7"/>
    </row>
    <row r="38" spans="2:16" x14ac:dyDescent="0.2">
      <c r="B38" s="6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7"/>
    </row>
    <row r="39" spans="2:16" ht="13.5" thickBot="1" x14ac:dyDescent="0.25">
      <c r="B39" s="9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</sheetData>
  <sheetProtection algorithmName="SHA-512" hashValue="Ato/uZESzJdi9wR9ib4XpuVH9CD8bD3KGqoCXtyaW2LLiDuBCwRTAVu4v3zVhC83XX/OlJ3vZUjQcUhwUwxFQg==" saltValue="fJtP8407okcIsLVdHu9q2A==" spinCount="100000" sheet="1" objects="1" scenarios="1" selectLockedCells="1" selectUnlockedCells="1"/>
  <mergeCells count="2">
    <mergeCell ref="C3:H3"/>
    <mergeCell ref="J3:O3"/>
  </mergeCells>
  <pageMargins left="0.70866141732283472" right="0.70866141732283472" top="0.74803149606299213" bottom="0.74803149606299213" header="0.31496062992125984" footer="0.31496062992125984"/>
  <pageSetup paperSize="9" orientation="landscape" r:id="rId1"/>
  <headerFooter>
    <oddHeader>&amp;LHSV PLAQUE REDUCTION ASSAY RESULTS SHEET</oddHeader>
    <oddFooter>&amp;LVW1269.08                    &amp;C  Author: D. Bibby                                                 Effective Date: 07.05.2025&amp;R   Page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HSV PRA</vt:lpstr>
      <vt:lpstr>Graphs</vt:lpstr>
    </vt:vector>
  </TitlesOfParts>
  <Company>Health Protection Agency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christopher.parry</dc:creator>
  <cp:lastModifiedBy>Iona Christie</cp:lastModifiedBy>
  <cp:lastPrinted>2025-06-20T11:50:20Z</cp:lastPrinted>
  <dcterms:created xsi:type="dcterms:W3CDTF">2008-12-02T14:50:07Z</dcterms:created>
  <dcterms:modified xsi:type="dcterms:W3CDTF">2025-08-15T09:17:04Z</dcterms:modified>
</cp:coreProperties>
</file>