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me\david\anus\params\"/>
    </mc:Choice>
  </mc:AlternateContent>
  <xr:revisionPtr revIDLastSave="0" documentId="13_ncr:1_{F86B14A4-6C8A-495B-992A-BF4F55747397}" xr6:coauthVersionLast="47" xr6:coauthVersionMax="47" xr10:uidLastSave="{00000000-0000-0000-0000-000000000000}"/>
  <bookViews>
    <workbookView xWindow="-110" yWindow="-110" windowWidth="19420" windowHeight="10420" xr2:uid="{2B2463B9-C6EC-43DB-B9D6-A83A1ACD54A1}"/>
  </bookViews>
  <sheets>
    <sheet name="Hoja1" sheetId="2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C11" i="2"/>
  <c r="C10" i="2"/>
  <c r="C9" i="2"/>
  <c r="C8" i="2"/>
  <c r="C7" i="2"/>
  <c r="C6" i="2"/>
  <c r="C5" i="2"/>
  <c r="C4" i="2"/>
  <c r="C3" i="2"/>
  <c r="C2" i="2"/>
  <c r="I14" i="1" l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K6" i="1"/>
  <c r="K5" i="1"/>
  <c r="K4" i="1"/>
  <c r="K3" i="1"/>
  <c r="K2" i="1"/>
  <c r="I6" i="1"/>
  <c r="I5" i="1"/>
  <c r="I4" i="1"/>
  <c r="I3" i="1"/>
  <c r="I2" i="1"/>
  <c r="H6" i="1"/>
  <c r="H5" i="1"/>
  <c r="H4" i="1"/>
  <c r="H3" i="1"/>
  <c r="H2" i="1"/>
  <c r="G6" i="1"/>
  <c r="G5" i="1"/>
  <c r="G4" i="1"/>
  <c r="G3" i="1"/>
  <c r="G2" i="1"/>
  <c r="D8" i="1"/>
  <c r="E3" i="1" s="1"/>
  <c r="E6" i="1" l="1"/>
  <c r="E2" i="1"/>
  <c r="E4" i="1"/>
  <c r="E5" i="1"/>
</calcChain>
</file>

<file path=xl/sharedStrings.xml><?xml version="1.0" encoding="utf-8"?>
<sst xmlns="http://schemas.openxmlformats.org/spreadsheetml/2006/main" count="36" uniqueCount="35">
  <si>
    <t>Age</t>
  </si>
  <si>
    <t>0-44</t>
  </si>
  <si>
    <t>45-54</t>
  </si>
  <si>
    <t>55-64</t>
  </si>
  <si>
    <t>65-74</t>
  </si>
  <si>
    <t>75+</t>
  </si>
  <si>
    <t>https://canques.seer.cancer.gov/cgi-bin/cq_submit?dir=surv2020&amp;db=103&amp;rpt=TAB&amp;sel=1^4^1^1^3,4,6,8,9^2&amp;x=Age%20at%20diagnosis^3,4,6,8,9&amp;dec=1,0,1&amp;template=null</t>
  </si>
  <si>
    <t>All ages</t>
  </si>
  <si>
    <t>5-year AC survival (SEER)</t>
  </si>
  <si>
    <t>HR</t>
  </si>
  <si>
    <t>Adjusted survival rates</t>
  </si>
  <si>
    <t>Sources</t>
  </si>
  <si>
    <t>SEER, Anal cancer in HIV+MSM</t>
  </si>
  <si>
    <t>HIV MSM AC survival (SEER)</t>
  </si>
  <si>
    <t>Original probabilities</t>
  </si>
  <si>
    <t>Survival rates * HR</t>
  </si>
  <si>
    <t>Survival rates calculated using probabilities * HR</t>
  </si>
  <si>
    <t>Original survival rates</t>
  </si>
  <si>
    <t>Original probabilities * HR</t>
  </si>
  <si>
    <t>Probabilities (using survival rates * HR)</t>
  </si>
  <si>
    <t>age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</si>
  <si>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</si>
  <si>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</si>
  <si>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</si>
  <si>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</si>
  <si>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</si>
  <si>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</si>
  <si>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</si>
  <si>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</si>
  <si>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70-74</t>
  </si>
  <si>
    <t>75-79</t>
  </si>
  <si>
    <t>80-84</t>
  </si>
  <si>
    <t>Anus, anal canal, anorectum 5-year survival rate (SEER)</t>
  </si>
  <si>
    <t>65-69</t>
  </si>
  <si>
    <t>Interpolated rates using linear trend with middle points of each interval (rate(n) = 76.584-1.539*n)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</si>
</sst>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167700</xdr:colOff>
      <xdr:row>0</xdr:row>
      <xdr:rowOff>0</xdr:rowOff>
    </xdr:from>
    <xdr:to>
      <xdr:col>8</xdr:col>
      <xdr:colOff>265271</xdr:colOff>
      <xdr:row>18</xdr:row>
      <xdr:rowOff>104771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67CCF84-85E1-6BA3-CB72-753729D68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85229" y="0"/>
          <a:ext cx="3907571" cy="34665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127000</xdr:rowOff>
    </xdr:from>
    <xdr:to>
      <xdr:col>14</xdr:col>
      <xdr:colOff>157614</xdr:colOff>
      <xdr:row>56</xdr:row>
      <xdr:rowOff>180220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A75AE65-0FD7-0D1A-485A-4D2A62918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15235"/>
          <a:ext cx="18057143" cy="7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120514</xdr:colOff>
      <xdr:row>11</xdr:row>
      <xdr:rowOff>173935</xdr:rowOff>
    </xdr:from>
    <xdr:to>
      <xdr:col>5</xdr:col>
      <xdr:colOff>485407</xdr:colOff>
      <xdr:row>26</xdr:row>
      <xdr:rowOff>9523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D06CD8-AC8B-3AA2-7D24-AE5F45FE72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261"/>
        <a:stretch/>
      </xdr:blipFill>
      <xdr:spPr>
        <a:xfrm>
          <a:off x="882514" y="2269435"/>
          <a:ext cx="7239458" cy="2693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D701B-954A-4BC2-BE98-11F09663CC7D}">
  <dimension ref="A1:C13"/>
  <sheetViews>
    <sheetView tabSelected="1" topLeftCell="A10" zoomScale="85" zoomScaleNormal="85" workbookViewId="0">
      <selection activeCell="C19" sqref="C19"/>
    </sheetView>
  </sheetViews>
  <sheetFormatPr baseColWidth="10" defaultRowHeight="14.5" x14ac:dyDescent="0.35"/>
  <cols>
    <col min="1" max="1" width="5.90625" bestFit="1" customWidth="1"/>
    <col min="2" max="2" width="47" bestFit="1" customWidth="1"/>
    <col min="3" max="3" width="83.453125" bestFit="1" customWidth="1"/>
  </cols>
  <sheetData>
    <row r="1" spans="1:3" x14ac:dyDescent="0.35">
      <c r="A1" t="s">
        <v>20</v>
      </c>
      <c r="B1" t="s">
        <v>32</v>
      </c>
      <c r="C1" t="s">
        <v>34</v>
      </c>
    </row>
    <row r="2" spans="1:3" x14ac:dyDescent="0.35">
      <c r="A2" t="s">
        <v>21</v>
      </c>
      <c r="B2">
        <v>73.3</v>
      </c>
      <c r="C2" s="1">
        <f>76.584-1.539*ROW(C1)</f>
        <v>75.045000000000002</v>
      </c>
    </row>
    <row r="3" spans="1:3" x14ac:dyDescent="0.35">
      <c r="A3" t="s">
        <v>22</v>
      </c>
      <c r="B3">
        <v>73.3</v>
      </c>
      <c r="C3" s="1">
        <f t="shared" ref="C3:C13" si="0">76.584-1.539*ROW(C2)</f>
        <v>73.506</v>
      </c>
    </row>
    <row r="4" spans="1:3" x14ac:dyDescent="0.35">
      <c r="A4" t="s">
        <v>23</v>
      </c>
      <c r="B4">
        <v>73.3</v>
      </c>
      <c r="C4" s="1">
        <f t="shared" si="0"/>
        <v>71.966999999999999</v>
      </c>
    </row>
    <row r="5" spans="1:3" x14ac:dyDescent="0.35">
      <c r="A5" t="s">
        <v>24</v>
      </c>
      <c r="B5">
        <v>68.2</v>
      </c>
      <c r="C5" s="1">
        <f t="shared" si="0"/>
        <v>70.427999999999997</v>
      </c>
    </row>
    <row r="6" spans="1:3" x14ac:dyDescent="0.35">
      <c r="A6" t="s">
        <v>25</v>
      </c>
      <c r="B6">
        <v>68.2</v>
      </c>
      <c r="C6" s="1">
        <f t="shared" si="0"/>
        <v>68.88900000000001</v>
      </c>
    </row>
    <row r="7" spans="1:3" x14ac:dyDescent="0.35">
      <c r="A7" t="s">
        <v>26</v>
      </c>
      <c r="B7">
        <v>68.2</v>
      </c>
      <c r="C7" s="1">
        <f t="shared" si="0"/>
        <v>67.350000000000009</v>
      </c>
    </row>
    <row r="8" spans="1:3" x14ac:dyDescent="0.35">
      <c r="A8" t="s">
        <v>27</v>
      </c>
      <c r="B8">
        <v>68.2</v>
      </c>
      <c r="C8" s="1">
        <f t="shared" si="0"/>
        <v>65.811000000000007</v>
      </c>
    </row>
    <row r="9" spans="1:3" x14ac:dyDescent="0.35">
      <c r="A9" t="s">
        <v>28</v>
      </c>
      <c r="B9">
        <v>68.2</v>
      </c>
      <c r="C9" s="1">
        <f t="shared" si="0"/>
        <v>64.272000000000006</v>
      </c>
    </row>
    <row r="10" spans="1:3" x14ac:dyDescent="0.35">
      <c r="A10" t="s">
        <v>33</v>
      </c>
      <c r="B10">
        <v>60.6</v>
      </c>
      <c r="C10" s="1">
        <f t="shared" si="0"/>
        <v>62.733000000000004</v>
      </c>
    </row>
    <row r="11" spans="1:3" x14ac:dyDescent="0.35">
      <c r="A11" t="s">
        <v>29</v>
      </c>
      <c r="B11">
        <v>60.6</v>
      </c>
      <c r="C11" s="1">
        <f t="shared" si="0"/>
        <v>61.194000000000003</v>
      </c>
    </row>
    <row r="12" spans="1:3" x14ac:dyDescent="0.35">
      <c r="A12" t="s">
        <v>30</v>
      </c>
      <c r="B12">
        <v>59.6</v>
      </c>
      <c r="C12" s="1">
        <f t="shared" si="0"/>
        <v>59.655000000000001</v>
      </c>
    </row>
    <row r="13" spans="1:3" x14ac:dyDescent="0.35">
      <c r="A13" t="s">
        <v>31</v>
      </c>
      <c r="B13">
        <v>59.6</v>
      </c>
      <c r="C13" s="1">
        <f t="shared" si="0"/>
        <v>58.116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9E48-B95F-40DA-A01A-2178373DAAAF}">
  <dimension ref="A1:K14"/>
  <sheetViews>
    <sheetView zoomScale="70" zoomScaleNormal="70" workbookViewId="0">
      <selection activeCell="C4" sqref="C4"/>
    </sheetView>
  </sheetViews>
  <sheetFormatPr baseColWidth="10" defaultRowHeight="14.5" x14ac:dyDescent="0.35"/>
  <cols>
    <col min="2" max="2" width="42" customWidth="1"/>
    <col min="3" max="3" width="28.1796875" customWidth="1"/>
    <col min="5" max="5" width="21.453125" bestFit="1" customWidth="1"/>
    <col min="7" max="7" width="20.81640625" bestFit="1" customWidth="1"/>
    <col min="8" max="8" width="35.81640625" bestFit="1" customWidth="1"/>
    <col min="9" max="9" width="44.26953125" bestFit="1" customWidth="1"/>
    <col min="11" max="11" width="44.26953125" bestFit="1" customWidth="1"/>
  </cols>
  <sheetData>
    <row r="1" spans="1:11" x14ac:dyDescent="0.35">
      <c r="A1" t="s">
        <v>0</v>
      </c>
      <c r="B1" t="s">
        <v>8</v>
      </c>
      <c r="C1" t="s">
        <v>13</v>
      </c>
      <c r="D1" t="s">
        <v>9</v>
      </c>
      <c r="E1" t="s">
        <v>10</v>
      </c>
      <c r="G1" t="s">
        <v>14</v>
      </c>
      <c r="H1" t="s">
        <v>19</v>
      </c>
      <c r="I1" t="s">
        <v>18</v>
      </c>
      <c r="K1" t="s">
        <v>16</v>
      </c>
    </row>
    <row r="2" spans="1:11" x14ac:dyDescent="0.35">
      <c r="A2" t="s">
        <v>1</v>
      </c>
      <c r="B2">
        <v>0.90100000000000002</v>
      </c>
      <c r="E2" s="1">
        <f>B2*$D$8</f>
        <v>0.7152899207248018</v>
      </c>
      <c r="G2">
        <f>EXP(-B2*5)</f>
        <v>1.1053590186859403E-2</v>
      </c>
      <c r="H2">
        <f>EXP(-E2*5)</f>
        <v>2.7974843932390237E-2</v>
      </c>
      <c r="I2">
        <f>G2/$D$8</f>
        <v>1.3923423873034028E-2</v>
      </c>
      <c r="K2">
        <f>-LN(I2)/5</f>
        <v>0.85483653728612607</v>
      </c>
    </row>
    <row r="3" spans="1:11" x14ac:dyDescent="0.35">
      <c r="A3" t="s">
        <v>2</v>
      </c>
      <c r="B3">
        <v>0.89600000000000002</v>
      </c>
      <c r="E3" s="1">
        <f t="shared" ref="E3:E6" si="0">B3*$D$8</f>
        <v>0.71132049830124577</v>
      </c>
      <c r="G3">
        <f t="shared" ref="G3:G6" si="1">EXP(-B3*5)</f>
        <v>1.1333413154667387E-2</v>
      </c>
      <c r="H3">
        <f t="shared" ref="H3:H6" si="2">EXP(-E3*5)</f>
        <v>2.8535610184332212E-2</v>
      </c>
      <c r="I3">
        <f t="shared" ref="I3:I6" si="3">G3/$D$8</f>
        <v>1.4275897026492587E-2</v>
      </c>
      <c r="K3">
        <f t="shared" ref="K3:K6" si="4">-LN(I3)/5</f>
        <v>0.84983653728612618</v>
      </c>
    </row>
    <row r="4" spans="1:11" x14ac:dyDescent="0.35">
      <c r="A4" t="s">
        <v>3</v>
      </c>
      <c r="B4">
        <v>0.88500000000000001</v>
      </c>
      <c r="E4" s="1">
        <f t="shared" si="0"/>
        <v>0.70258776896942243</v>
      </c>
      <c r="G4">
        <f t="shared" si="1"/>
        <v>1.1974211300803622E-2</v>
      </c>
      <c r="H4">
        <f t="shared" si="2"/>
        <v>2.9809181024576914E-2</v>
      </c>
      <c r="I4">
        <f t="shared" si="3"/>
        <v>1.5083065019414548E-2</v>
      </c>
      <c r="K4">
        <f t="shared" si="4"/>
        <v>0.83883653728612606</v>
      </c>
    </row>
    <row r="5" spans="1:11" x14ac:dyDescent="0.35">
      <c r="A5" t="s">
        <v>4</v>
      </c>
      <c r="B5">
        <v>0.878</v>
      </c>
      <c r="E5" s="1">
        <f t="shared" si="0"/>
        <v>0.69703057757644393</v>
      </c>
      <c r="G5">
        <f t="shared" si="1"/>
        <v>1.2400729220443406E-2</v>
      </c>
      <c r="H5">
        <f t="shared" si="2"/>
        <v>3.0649072199240346E-2</v>
      </c>
      <c r="I5">
        <f t="shared" si="3"/>
        <v>1.5620319403211879E-2</v>
      </c>
      <c r="K5">
        <f t="shared" si="4"/>
        <v>0.83183653728612605</v>
      </c>
    </row>
    <row r="6" spans="1:11" x14ac:dyDescent="0.35">
      <c r="A6" t="s">
        <v>5</v>
      </c>
      <c r="B6">
        <v>0.86299999999999999</v>
      </c>
      <c r="E6" s="1">
        <f t="shared" si="0"/>
        <v>0.68512231030577575</v>
      </c>
      <c r="G6">
        <f t="shared" si="1"/>
        <v>1.3366549486127883E-2</v>
      </c>
      <c r="H6">
        <f t="shared" si="2"/>
        <v>3.2529381511948674E-2</v>
      </c>
      <c r="I6">
        <f t="shared" si="3"/>
        <v>1.6836894716477774E-2</v>
      </c>
      <c r="K6">
        <f t="shared" si="4"/>
        <v>0.81683653728612593</v>
      </c>
    </row>
    <row r="8" spans="1:11" x14ac:dyDescent="0.35">
      <c r="A8" t="s">
        <v>7</v>
      </c>
      <c r="B8">
        <v>0.88300000000000001</v>
      </c>
      <c r="C8">
        <v>0.70099999999999996</v>
      </c>
      <c r="D8">
        <f>C8/B8</f>
        <v>0.79388448471121176</v>
      </c>
    </row>
    <row r="9" spans="1:11" x14ac:dyDescent="0.35">
      <c r="G9" t="s">
        <v>17</v>
      </c>
      <c r="H9" t="s">
        <v>15</v>
      </c>
      <c r="I9" t="s">
        <v>16</v>
      </c>
    </row>
    <row r="10" spans="1:11" x14ac:dyDescent="0.35">
      <c r="A10" t="s">
        <v>11</v>
      </c>
      <c r="B10" t="s">
        <v>6</v>
      </c>
      <c r="C10" t="s">
        <v>12</v>
      </c>
      <c r="G10">
        <f>B2</f>
        <v>0.90100000000000002</v>
      </c>
      <c r="H10">
        <f>E2</f>
        <v>0.7152899207248018</v>
      </c>
      <c r="I10">
        <f>K2</f>
        <v>0.85483653728612607</v>
      </c>
    </row>
    <row r="11" spans="1:11" x14ac:dyDescent="0.35">
      <c r="G11">
        <f t="shared" ref="G11:G14" si="5">B3</f>
        <v>0.89600000000000002</v>
      </c>
      <c r="H11">
        <f t="shared" ref="H11:H14" si="6">E3</f>
        <v>0.71132049830124577</v>
      </c>
      <c r="I11">
        <f t="shared" ref="I11:I14" si="7">K3</f>
        <v>0.84983653728612618</v>
      </c>
    </row>
    <row r="12" spans="1:11" x14ac:dyDescent="0.35">
      <c r="G12">
        <f t="shared" si="5"/>
        <v>0.88500000000000001</v>
      </c>
      <c r="H12">
        <f t="shared" si="6"/>
        <v>0.70258776896942243</v>
      </c>
      <c r="I12">
        <f t="shared" si="7"/>
        <v>0.83883653728612606</v>
      </c>
    </row>
    <row r="13" spans="1:11" x14ac:dyDescent="0.35">
      <c r="G13">
        <f t="shared" si="5"/>
        <v>0.878</v>
      </c>
      <c r="H13">
        <f t="shared" si="6"/>
        <v>0.69703057757644393</v>
      </c>
      <c r="I13">
        <f t="shared" si="7"/>
        <v>0.83183653728612605</v>
      </c>
    </row>
    <row r="14" spans="1:11" x14ac:dyDescent="0.35">
      <c r="G14">
        <f t="shared" si="5"/>
        <v>0.86299999999999999</v>
      </c>
      <c r="H14">
        <f t="shared" si="6"/>
        <v>0.68512231030577575</v>
      </c>
      <c r="I14">
        <f t="shared" si="7"/>
        <v>0.81683653728612593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Gómez Guillén, David (IDIBELL)</dc:creator>
  <cp:lastModifiedBy>Gómez Guillén, David</cp:lastModifiedBy>
  <dcterms:created xsi:type="dcterms:W3CDTF">2023-05-31T08:40:00Z</dcterms:created>
  <dcterms:modified xsi:type="dcterms:W3CDTF">2023-12-13T22:13:44Z</dcterms:modified>
</cp:coreProperties>
</file>