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correa.SIJU\Dropbox\D.R\AÑO 2019\1. DATOS TRIBUTARIOS\"/>
    </mc:Choice>
  </mc:AlternateContent>
  <xr:revisionPtr revIDLastSave="0" documentId="13_ncr:1_{F9D8705E-4B49-4BB9-96EA-C9C03147881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FO TRIBUTARIA" sheetId="2" r:id="rId1"/>
    <sheet name="INDICADORES TRIBUTARIOS" sheetId="5" r:id="rId2"/>
  </sheets>
  <definedNames>
    <definedName name="_xlnm._FilterDatabase" localSheetId="0" hidden="1">'INFO TRIBUTARIA'!$A$1:$I$232</definedName>
    <definedName name="_xlnm.Print_Area" localSheetId="1">'INDICADORES TRIBUTARIOS'!$A$2:$K$177</definedName>
    <definedName name="_xlnm.Print_Titles" localSheetId="1">'INDICADORES TRIBUTARIOS'!$1:$6</definedName>
  </definedNames>
  <calcPr calcId="181029" iterate="1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1" i="5" l="1"/>
  <c r="AC58" i="5"/>
  <c r="Z56" i="5" l="1"/>
  <c r="Z58" i="5"/>
  <c r="AA58" i="5" l="1"/>
  <c r="V60" i="5" l="1"/>
  <c r="X60" i="5"/>
  <c r="W60" i="5"/>
  <c r="X58" i="5"/>
  <c r="X67" i="5" s="1"/>
  <c r="V58" i="5"/>
  <c r="V67" i="5" s="1"/>
  <c r="W58" i="5"/>
  <c r="W67" i="5" s="1"/>
  <c r="AA56" i="5" l="1"/>
  <c r="AC56" i="5" l="1"/>
  <c r="AA60" i="5" l="1"/>
  <c r="Z60" i="5"/>
  <c r="U16" i="5" l="1"/>
  <c r="AC55" i="5" l="1"/>
  <c r="Z55" i="5"/>
  <c r="AA55" i="5"/>
  <c r="Z59" i="5" l="1"/>
  <c r="H109" i="5"/>
  <c r="AC59" i="5"/>
  <c r="AA59" i="5"/>
  <c r="X14" i="5" l="1"/>
  <c r="X16" i="5" s="1"/>
  <c r="W14" i="5"/>
  <c r="W16" i="5" s="1"/>
  <c r="V14" i="5"/>
  <c r="V16" i="5" s="1"/>
  <c r="Z50" i="5" l="1"/>
  <c r="W50" i="5"/>
  <c r="AC50" i="5" l="1"/>
  <c r="X78" i="5" l="1"/>
  <c r="W78" i="5"/>
  <c r="V78" i="5"/>
  <c r="X29" i="5" l="1"/>
  <c r="W29" i="5"/>
  <c r="V29" i="5"/>
  <c r="X72" i="5" l="1"/>
  <c r="X73" i="5"/>
  <c r="W73" i="5"/>
  <c r="W72" i="5"/>
  <c r="V73" i="5"/>
  <c r="V72" i="5"/>
  <c r="X66" i="5"/>
  <c r="W66" i="5"/>
  <c r="V66" i="5"/>
  <c r="AC49" i="5"/>
  <c r="Z49" i="5"/>
  <c r="W49" i="5"/>
  <c r="AB50" i="5"/>
  <c r="Y50" i="5"/>
  <c r="V50" i="5"/>
  <c r="D164" i="5"/>
  <c r="X42" i="5"/>
  <c r="W42" i="5"/>
  <c r="X41" i="5"/>
  <c r="W41" i="5"/>
  <c r="V42" i="5"/>
  <c r="V41" i="5"/>
  <c r="X38" i="5"/>
  <c r="X37" i="5"/>
  <c r="W38" i="5"/>
  <c r="W37" i="5"/>
  <c r="V38" i="5"/>
  <c r="V37" i="5"/>
  <c r="Z29" i="5"/>
  <c r="V48" i="5" s="1"/>
  <c r="AA29" i="5"/>
  <c r="Y48" i="5" s="1"/>
  <c r="AB29" i="5"/>
  <c r="AB48" i="5" s="1"/>
  <c r="AB30" i="5"/>
  <c r="AB32" i="5" s="1"/>
  <c r="AA30" i="5"/>
  <c r="Z30" i="5"/>
  <c r="X30" i="5"/>
  <c r="X32" i="5" s="1"/>
  <c r="W30" i="5"/>
  <c r="V30" i="5"/>
  <c r="V32" i="5" s="1"/>
  <c r="AB22" i="5"/>
  <c r="AB24" i="5" s="1"/>
  <c r="AA22" i="5"/>
  <c r="AA24" i="5" s="1"/>
  <c r="Z22" i="5"/>
  <c r="Z24" i="5" s="1"/>
  <c r="AB21" i="5"/>
  <c r="AA21" i="5"/>
  <c r="Z21" i="5"/>
  <c r="X22" i="5"/>
  <c r="W22" i="5"/>
  <c r="V22" i="5"/>
  <c r="V24" i="5" s="1"/>
  <c r="X21" i="5"/>
  <c r="W21" i="5"/>
  <c r="V21" i="5"/>
  <c r="X13" i="5"/>
  <c r="W13" i="5"/>
  <c r="AE15" i="5"/>
  <c r="V13" i="5"/>
  <c r="J11" i="5"/>
  <c r="J10" i="5"/>
  <c r="X8" i="5"/>
  <c r="X7" i="5"/>
  <c r="X24" i="5" l="1"/>
  <c r="X55" i="5"/>
  <c r="X65" i="5"/>
  <c r="D165" i="5"/>
  <c r="D167" i="5" s="1"/>
  <c r="V61" i="5"/>
  <c r="AB47" i="5"/>
  <c r="V46" i="5"/>
  <c r="X74" i="5"/>
  <c r="Y46" i="5"/>
  <c r="X28" i="5"/>
  <c r="Y47" i="5"/>
  <c r="X43" i="5"/>
  <c r="AB46" i="5"/>
  <c r="V56" i="5"/>
  <c r="Z57" i="5" s="1"/>
  <c r="V47" i="5"/>
  <c r="W28" i="5"/>
  <c r="W74" i="5"/>
  <c r="W61" i="5"/>
  <c r="X61" i="5"/>
  <c r="W55" i="5"/>
  <c r="X56" i="5"/>
  <c r="AC57" i="5" s="1"/>
  <c r="AB31" i="5"/>
  <c r="AC51" i="5"/>
  <c r="W12" i="5"/>
  <c r="AA31" i="5"/>
  <c r="V55" i="5"/>
  <c r="W56" i="5"/>
  <c r="AA57" i="5" s="1"/>
  <c r="X12" i="5"/>
  <c r="AA20" i="5"/>
  <c r="V12" i="5"/>
  <c r="V20" i="5"/>
  <c r="W23" i="5"/>
  <c r="AB20" i="5"/>
  <c r="W31" i="5"/>
  <c r="Z20" i="5"/>
  <c r="Z28" i="5"/>
  <c r="AA28" i="5"/>
  <c r="Z32" i="5"/>
  <c r="AB28" i="5"/>
  <c r="W20" i="5"/>
  <c r="X23" i="5"/>
  <c r="X20" i="5"/>
  <c r="W15" i="5"/>
  <c r="AA23" i="5"/>
  <c r="X15" i="5"/>
  <c r="AB23" i="5"/>
  <c r="X31" i="5"/>
  <c r="V28" i="5"/>
  <c r="AA32" i="5"/>
  <c r="W32" i="5"/>
  <c r="W24" i="5"/>
  <c r="AA61" i="5" l="1"/>
  <c r="Z61" i="5"/>
  <c r="X59" i="5"/>
  <c r="D166" i="5"/>
  <c r="AB49" i="5"/>
  <c r="AB51" i="5" s="1"/>
  <c r="E2" i="5"/>
  <c r="AC60" i="5" l="1"/>
  <c r="AC61" i="5"/>
  <c r="V74" i="5" l="1"/>
  <c r="V49" i="5" l="1"/>
  <c r="Y49" i="5"/>
  <c r="AJ31" i="5"/>
  <c r="AJ25" i="5"/>
  <c r="AI34" i="5"/>
  <c r="AI32" i="5"/>
  <c r="AI28" i="5"/>
  <c r="AI26" i="5"/>
  <c r="AE34" i="5"/>
  <c r="AE32" i="5"/>
  <c r="AF31" i="5"/>
  <c r="AE28" i="5"/>
  <c r="AE26" i="5"/>
  <c r="AF25" i="5"/>
  <c r="V51" i="5" l="1"/>
  <c r="W51" i="5"/>
  <c r="Y51" i="5"/>
  <c r="V65" i="5"/>
  <c r="V59" i="5"/>
  <c r="Z51" i="5"/>
  <c r="V43" i="5"/>
  <c r="AI33" i="5"/>
  <c r="AK33" i="5" s="1"/>
  <c r="AG26" i="5"/>
  <c r="AG34" i="5"/>
  <c r="W43" i="5"/>
  <c r="AK32" i="5"/>
  <c r="AG28" i="5"/>
  <c r="AE33" i="5"/>
  <c r="AG33" i="5" s="1"/>
  <c r="AG32" i="5"/>
  <c r="AK34" i="5"/>
  <c r="AK28" i="5"/>
  <c r="AI27" i="5"/>
  <c r="AK27" i="5" s="1"/>
  <c r="AK26" i="5"/>
  <c r="AE27" i="5"/>
  <c r="AG27" i="5" s="1"/>
  <c r="AM21" i="5"/>
  <c r="AM19" i="5"/>
  <c r="AN18" i="5"/>
  <c r="AM15" i="5"/>
  <c r="AM13" i="5"/>
  <c r="AN12" i="5"/>
  <c r="AI21" i="5"/>
  <c r="AI19" i="5"/>
  <c r="AJ18" i="5"/>
  <c r="AI15" i="5"/>
  <c r="AI13" i="5"/>
  <c r="AJ12" i="5"/>
  <c r="AE19" i="5"/>
  <c r="AE13" i="5"/>
  <c r="AE21" i="5"/>
  <c r="AF18" i="5"/>
  <c r="AF12" i="5"/>
  <c r="W8" i="5"/>
  <c r="V8" i="5"/>
  <c r="W7" i="5"/>
  <c r="V7" i="5"/>
  <c r="H11" i="5"/>
  <c r="H10" i="5"/>
  <c r="F11" i="5"/>
  <c r="F10" i="5"/>
  <c r="W9" i="5" l="1"/>
  <c r="X9" i="5"/>
  <c r="AK31" i="5"/>
  <c r="W65" i="5"/>
  <c r="W59" i="5"/>
  <c r="AG25" i="5"/>
  <c r="AG31" i="5"/>
  <c r="AK13" i="5"/>
  <c r="AK25" i="5"/>
  <c r="AI20" i="5"/>
  <c r="AK20" i="5" s="1"/>
  <c r="AO13" i="5"/>
  <c r="AO21" i="5"/>
  <c r="AO15" i="5"/>
  <c r="AG13" i="5"/>
  <c r="AK21" i="5"/>
  <c r="AG15" i="5"/>
  <c r="AG19" i="5"/>
  <c r="AK15" i="5"/>
  <c r="AO19" i="5"/>
  <c r="AG21" i="5"/>
  <c r="AI14" i="5"/>
  <c r="AK14" i="5" s="1"/>
  <c r="AK19" i="5"/>
  <c r="AM14" i="5"/>
  <c r="AO14" i="5" s="1"/>
  <c r="AM20" i="5"/>
  <c r="AO20" i="5" s="1"/>
  <c r="AE14" i="5"/>
  <c r="AG14" i="5" s="1"/>
  <c r="AE20" i="5"/>
  <c r="AG20" i="5" s="1"/>
  <c r="AK12" i="5" l="1"/>
  <c r="AO12" i="5"/>
  <c r="AO18" i="5"/>
  <c r="AK18" i="5"/>
  <c r="AG18" i="5"/>
  <c r="AG12" i="5"/>
</calcChain>
</file>

<file path=xl/sharedStrings.xml><?xml version="1.0" encoding="utf-8"?>
<sst xmlns="http://schemas.openxmlformats.org/spreadsheetml/2006/main" count="1187" uniqueCount="184">
  <si>
    <t>CEDULA</t>
  </si>
  <si>
    <t>NOMBRE</t>
  </si>
  <si>
    <t>AÑO</t>
  </si>
  <si>
    <t>DESCRIPCIÓN</t>
  </si>
  <si>
    <t>SECCIÓN</t>
  </si>
  <si>
    <t>PATRIMONIO</t>
  </si>
  <si>
    <t>VALOR</t>
  </si>
  <si>
    <t>Asalariados</t>
  </si>
  <si>
    <t>Rentistas de Capital, solo para personas naturales</t>
  </si>
  <si>
    <t xml:space="preserve">NOMBRE ACT </t>
  </si>
  <si>
    <t>ACTIVIDAD</t>
  </si>
  <si>
    <t>Ingresos brutos por rentas de trabajo (art 103 E.T.)</t>
  </si>
  <si>
    <t>RENTAS DE TRABAJO</t>
  </si>
  <si>
    <t>Renta Liquida (renta trabajo)</t>
  </si>
  <si>
    <t>RENGLON</t>
  </si>
  <si>
    <t>Patrimonio bruto</t>
  </si>
  <si>
    <t>Deudas</t>
  </si>
  <si>
    <t>Patrimonio Líquido</t>
  </si>
  <si>
    <t xml:space="preserve">Renta Exenta y deducciones </t>
  </si>
  <si>
    <t>Renta Exenta y deducciones (limitadas)</t>
  </si>
  <si>
    <t xml:space="preserve">Renta líquida cedular de trabajo </t>
  </si>
  <si>
    <t>RENTA DE PENSIONES</t>
  </si>
  <si>
    <t>Ingresos brutos por rentas de pensiones</t>
  </si>
  <si>
    <t>INCRNGO (renta pensión)</t>
  </si>
  <si>
    <t>Renta Liquida (renta pensión)</t>
  </si>
  <si>
    <t>Rentas exentas de pensiones</t>
  </si>
  <si>
    <t>Renta líquida cedular de pensiones</t>
  </si>
  <si>
    <t>Rentas líquidas pasivas de capital – ECE</t>
  </si>
  <si>
    <t xml:space="preserve">Pérdida líquida del ejercicio </t>
  </si>
  <si>
    <t>Ingresos brutos rentas de capital</t>
  </si>
  <si>
    <t>Ingresos no constitutivos de renta</t>
  </si>
  <si>
    <t>Costos y gastos procedentes</t>
  </si>
  <si>
    <t>Renta líquida</t>
  </si>
  <si>
    <t>Rentas exentas y deducciones (rentas capital)</t>
  </si>
  <si>
    <t>Renta líquida cedular de capital</t>
  </si>
  <si>
    <t>Compensación por pérdidas de ejercicios anteriores</t>
  </si>
  <si>
    <t>Rentas pasivas no laborales – ECE</t>
  </si>
  <si>
    <t xml:space="preserve">Renta líquida ordinaria del ejercicio </t>
  </si>
  <si>
    <t>Compensaciones</t>
  </si>
  <si>
    <t xml:space="preserve">Ingresos brutos rentas no laborales </t>
  </si>
  <si>
    <t>Devoluciones, rebajas y descuentos</t>
  </si>
  <si>
    <t>Rentas exentas y deducciones (Renta no laborales)</t>
  </si>
  <si>
    <t>Rentas exentas no laborales y deducciones  imputables</t>
  </si>
  <si>
    <t>Renta líquida cedular no laboral</t>
  </si>
  <si>
    <t xml:space="preserve">Rentas líquidas gravables no laborales </t>
  </si>
  <si>
    <t>Pérdida líquida del ejercicio</t>
  </si>
  <si>
    <t>RENTAS NO LABORALES</t>
  </si>
  <si>
    <t>RENTAS DE CAPITAL</t>
  </si>
  <si>
    <t xml:space="preserve">1a. Subcédula año 2017 y siguientes numeral 3 </t>
  </si>
  <si>
    <t xml:space="preserve">2a. Subcédula año 2017 y siguientes Parágrafo 2 </t>
  </si>
  <si>
    <t>Rentas líquidas gravables de dividendos</t>
  </si>
  <si>
    <t xml:space="preserve">Dividendos y participaciones 2016 </t>
  </si>
  <si>
    <t>Ingresos no constitutivos de renta (Renta dividendos)</t>
  </si>
  <si>
    <t>Renta liquida ordinaria 2016  y anteriores</t>
  </si>
  <si>
    <t>Renta líquida pasiva dividendos - ECE y/o exterior</t>
  </si>
  <si>
    <t>RENTA POR DIVIDENDOS</t>
  </si>
  <si>
    <t>Renta presuntiva</t>
  </si>
  <si>
    <t xml:space="preserve">Total rentas líquidas cedulares </t>
  </si>
  <si>
    <t>RENTA</t>
  </si>
  <si>
    <t>Costos por ganancias ocasionales</t>
  </si>
  <si>
    <t xml:space="preserve">Ganancias ocasionales gravables </t>
  </si>
  <si>
    <t>Ingresos por ganancias ocasionales</t>
  </si>
  <si>
    <t xml:space="preserve">Ganancias ocasionales no gravadas y exentas </t>
  </si>
  <si>
    <t>GANANCIA OCASIONAL</t>
  </si>
  <si>
    <t>IMPUESTO</t>
  </si>
  <si>
    <t>Por dividendos y participaciones año 2016</t>
  </si>
  <si>
    <t>De trabajo y de pensiones</t>
  </si>
  <si>
    <t>De capital y no laborales</t>
  </si>
  <si>
    <t>Por dividendos año 2017  1a, Subcédula</t>
  </si>
  <si>
    <t>Por dividendos año 2017  2a, Subcédula</t>
  </si>
  <si>
    <t>Total impuesto sobre rentas líquidas cedulares</t>
  </si>
  <si>
    <t>Impuesto sobre renta presuntiva</t>
  </si>
  <si>
    <t>Total impuesto sobre la renta liquída</t>
  </si>
  <si>
    <t>DESCUENTOS</t>
  </si>
  <si>
    <t>Otros</t>
  </si>
  <si>
    <t>Total descuentos tributarios</t>
  </si>
  <si>
    <t>Impuesto neto de renta</t>
  </si>
  <si>
    <t>LIQ PRIVADA</t>
  </si>
  <si>
    <t>Descuento por impuestos pagados en el exterior y GO</t>
  </si>
  <si>
    <t>Total impuesto a cargo</t>
  </si>
  <si>
    <t>Anticipo renta liquidado año gravable anterior</t>
  </si>
  <si>
    <t>Saldo a favor del año gravable anterior</t>
  </si>
  <si>
    <t>Retenciones año gravable a declarar</t>
  </si>
  <si>
    <t>Anticipo renta para el año gravable siguiente</t>
  </si>
  <si>
    <t>Saldo a pagar por impuesto</t>
  </si>
  <si>
    <t>Sanciones</t>
  </si>
  <si>
    <t>Total saldo a pagar</t>
  </si>
  <si>
    <t>Total saldo a favor</t>
  </si>
  <si>
    <t>Suma de VALOR</t>
  </si>
  <si>
    <t>Patrimonio líquido</t>
  </si>
  <si>
    <t>Patrimonio Bruto vs Deudas</t>
  </si>
  <si>
    <t>Patrimonio Bruto</t>
  </si>
  <si>
    <t>Descripción</t>
  </si>
  <si>
    <t>Variación</t>
  </si>
  <si>
    <t>INGRESOS Y RENTAS CEDULARES</t>
  </si>
  <si>
    <t xml:space="preserve">RENTA LIQUIDA </t>
  </si>
  <si>
    <t>ING NO CONSTITUTIVO RENTA</t>
  </si>
  <si>
    <t>EXENTO Y DEDUCCIÓN</t>
  </si>
  <si>
    <t>INGRESO BRUTO RENTA TRABAJO</t>
  </si>
  <si>
    <t>TRABAJO</t>
  </si>
  <si>
    <t>CAPITAL</t>
  </si>
  <si>
    <t>NO LABORAL</t>
  </si>
  <si>
    <t>INGRESO BRUTO RENTA CAPITAL</t>
  </si>
  <si>
    <t>INGRESO BRUTO NO LABORAL</t>
  </si>
  <si>
    <t>RENTA LIQUIDA VS RENTA PRESUNTIVA</t>
  </si>
  <si>
    <t>IMPUESTO NETO RENTA</t>
  </si>
  <si>
    <t>RETENCIONES</t>
  </si>
  <si>
    <t>SALDO A PAGAR o A FAVOR</t>
  </si>
  <si>
    <t>PENSIONES</t>
  </si>
  <si>
    <t>DIVIDENDOS</t>
  </si>
  <si>
    <t>INGRESO BRUTO RENTA PENSIONES</t>
  </si>
  <si>
    <t>INGRESO BRUTO DIVIDENDOS</t>
  </si>
  <si>
    <t>Total Rentas Líquidas</t>
  </si>
  <si>
    <t>Renta Dividendos</t>
  </si>
  <si>
    <t>Renta Laboral y Pensión</t>
  </si>
  <si>
    <t>Renta Capital y No Laboral</t>
  </si>
  <si>
    <t>total</t>
  </si>
  <si>
    <t>control</t>
  </si>
  <si>
    <t>diferencia debe dar cero</t>
  </si>
  <si>
    <t>Impuesto</t>
  </si>
  <si>
    <t>Renta Gravable</t>
  </si>
  <si>
    <t>Ingresos totales</t>
  </si>
  <si>
    <t>Retenciones</t>
  </si>
  <si>
    <t>Saldo a pagar o a favor</t>
  </si>
  <si>
    <t xml:space="preserve">Nombre Contribuyente:        </t>
  </si>
  <si>
    <t>Rentas exentas de la casilla</t>
  </si>
  <si>
    <t>Impuestos pagados en el exterior</t>
  </si>
  <si>
    <t>Donaciones</t>
  </si>
  <si>
    <t>Impuesto de ganancias ocasionales</t>
  </si>
  <si>
    <t>INCRNGO (renta trabajo)</t>
  </si>
  <si>
    <t>Costos y deducciones procedentes</t>
  </si>
  <si>
    <t>Renta liquida ordinaria del ejercicio</t>
  </si>
  <si>
    <t>Rentas exentas de capital y deducciones (limitadas)</t>
  </si>
  <si>
    <t>Renta líquida cedular General</t>
  </si>
  <si>
    <t>Renta exenta y deducciones limitadas</t>
  </si>
  <si>
    <t>Renta líquida ordinaria  Cedula General</t>
  </si>
  <si>
    <t>RENTA CEDULA GENERAL</t>
  </si>
  <si>
    <t>Compensaciones año 2016 y anteriores</t>
  </si>
  <si>
    <t>Compensaciones por renta presuntiva</t>
  </si>
  <si>
    <t>Rentas Gravables</t>
  </si>
  <si>
    <t>Renta Liquida gravable cédula General</t>
  </si>
  <si>
    <t>General y de pensiones</t>
  </si>
  <si>
    <t>Renta presuntiva y de pensiones</t>
  </si>
  <si>
    <t>Ingresos no constitutivos de renta RNL</t>
  </si>
  <si>
    <t>Costos y gastos procedentes RNL</t>
  </si>
  <si>
    <t>Renta líquida RNL</t>
  </si>
  <si>
    <t>INDICADORES TRIBUTARIOS</t>
  </si>
  <si>
    <t>RENTA TRABAJO</t>
  </si>
  <si>
    <t>RENTA NO LABORAL</t>
  </si>
  <si>
    <t>INGRESO BRUTO RENTA DE CAPITAL</t>
  </si>
  <si>
    <t>INGRESO BRUTO RENTA NO LABORAL</t>
  </si>
  <si>
    <t>RENTA DE CAPITAL</t>
  </si>
  <si>
    <t>DIVIDENDOS Y PARTICIPACIONES</t>
  </si>
  <si>
    <t>INGRESO BRUTO RENTA DE PENSIONES</t>
  </si>
  <si>
    <t>INGRESO BRUTO RENTA DIVIDENDOS</t>
  </si>
  <si>
    <t>Ingresos Ganancias Ocasionales</t>
  </si>
  <si>
    <t>Impuesto Ganancias Ocasionales</t>
  </si>
  <si>
    <t>GANANCIAS OCASIONALES</t>
  </si>
  <si>
    <t>SALDO PAGADO O A FAVOR</t>
  </si>
  <si>
    <t>CONTROL</t>
  </si>
  <si>
    <t>RENTA LIQUIDA</t>
  </si>
  <si>
    <t>ANTICIPOS</t>
  </si>
  <si>
    <t>ANTICIPOS PAGADOS</t>
  </si>
  <si>
    <t>Anticipos
Pagados</t>
  </si>
  <si>
    <t>BENEFICIO AUDITORIA</t>
  </si>
  <si>
    <t>IMPUESTO 2018</t>
  </si>
  <si>
    <t>IMPUESTO 2019</t>
  </si>
  <si>
    <t>% Variación</t>
  </si>
  <si>
    <t>TIEMPO FIRMEZA 
DECLARACIÓN</t>
  </si>
  <si>
    <t xml:space="preserve">BENEFICIO 
AUDITORIA </t>
  </si>
  <si>
    <t>por el monto</t>
  </si>
  <si>
    <t>INGRESO BRUTO menos INGRESO NO CONSTITUTIVO RENTA</t>
  </si>
  <si>
    <t>CONTROL RENTA EXENTA</t>
  </si>
  <si>
    <t>RENTA EXENTA LIMITADA</t>
  </si>
  <si>
    <t>RENTA EXENTA</t>
  </si>
  <si>
    <t>INGRESO CAPITAL Y NO LABORAL</t>
  </si>
  <si>
    <t>INGRESOS POR RENTAS DE TRABAJO (art 103 E.T.)</t>
  </si>
  <si>
    <t>INGRESOS POR  RENTAS DE CAPITAL</t>
  </si>
  <si>
    <t>INGRESOS POR RENTAS NO LABORALES</t>
  </si>
  <si>
    <t>INGRESOS POR RENTAS DE PENSIONES</t>
  </si>
  <si>
    <t>INGRESOS POR DIVIDENDOS Y PARTICIPACIONES</t>
  </si>
  <si>
    <t xml:space="preserve">Total </t>
  </si>
  <si>
    <t>SI</t>
  </si>
  <si>
    <t>PEPITO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</si>
</sst>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&quot;$&quot;\ #,##0_);\(&quot;$&quot;\ #,##0\)"/>
    <numFmt numFmtId="166" formatCode="_(* #,##0_);_(* \(#,##0\);_(* &quot;-&quot;??_);_(@_)"/>
    <numFmt numFmtId="167" formatCode="0000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166" fontId="0" fillId="0" borderId="0" xfId="1" applyNumberFormat="1" applyFont="1"/>
    <xf numFmtId="167" fontId="0" fillId="0" borderId="0" xfId="0" applyNumberFormat="1"/>
    <xf numFmtId="164" fontId="3" fillId="2" borderId="0" xfId="2" applyFont="1" applyFill="1"/>
    <xf numFmtId="0" fontId="0" fillId="3" borderId="0" xfId="0" applyFill="1"/>
    <xf numFmtId="0" fontId="0" fillId="0" borderId="0" xfId="0" pivotButton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4" borderId="1" xfId="0" applyFont="1" applyFill="1" applyBorder="1" applyAlignment="1"/>
    <xf numFmtId="0" fontId="4" fillId="4" borderId="3" xfId="0" applyFont="1" applyFill="1" applyBorder="1" applyAlignment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166" fontId="0" fillId="0" borderId="0" xfId="1" applyNumberFormat="1" applyFont="1" applyBorder="1"/>
    <xf numFmtId="166" fontId="0" fillId="0" borderId="5" xfId="1" applyNumberFormat="1" applyFont="1" applyBorder="1"/>
    <xf numFmtId="9" fontId="0" fillId="0" borderId="0" xfId="3" applyFont="1" applyBorder="1"/>
    <xf numFmtId="9" fontId="0" fillId="0" borderId="5" xfId="3" applyFont="1" applyBorder="1"/>
    <xf numFmtId="0" fontId="2" fillId="5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0" fontId="2" fillId="0" borderId="4" xfId="0" applyFont="1" applyBorder="1" applyAlignment="1">
      <alignment horizontal="left"/>
    </xf>
    <xf numFmtId="166" fontId="0" fillId="0" borderId="5" xfId="0" applyNumberFormat="1" applyBorder="1"/>
    <xf numFmtId="0" fontId="2" fillId="0" borderId="4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2" fillId="0" borderId="5" xfId="0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0" fontId="0" fillId="0" borderId="3" xfId="0" applyBorder="1"/>
    <xf numFmtId="166" fontId="0" fillId="0" borderId="4" xfId="1" applyNumberFormat="1" applyFont="1" applyBorder="1"/>
    <xf numFmtId="9" fontId="0" fillId="0" borderId="4" xfId="3" applyFont="1" applyBorder="1"/>
    <xf numFmtId="0" fontId="2" fillId="0" borderId="4" xfId="0" applyFont="1" applyBorder="1"/>
    <xf numFmtId="168" fontId="0" fillId="0" borderId="5" xfId="3" applyNumberFormat="1" applyFont="1" applyBorder="1"/>
    <xf numFmtId="165" fontId="0" fillId="0" borderId="0" xfId="0" applyNumberFormat="1" applyBorder="1"/>
    <xf numFmtId="9" fontId="2" fillId="0" borderId="5" xfId="0" applyNumberFormat="1" applyFont="1" applyBorder="1"/>
    <xf numFmtId="165" fontId="0" fillId="0" borderId="7" xfId="0" applyNumberFormat="1" applyBorder="1"/>
    <xf numFmtId="9" fontId="0" fillId="0" borderId="8" xfId="3" applyFont="1" applyBorder="1"/>
    <xf numFmtId="0" fontId="0" fillId="0" borderId="6" xfId="0" applyFill="1" applyBorder="1"/>
    <xf numFmtId="166" fontId="0" fillId="7" borderId="7" xfId="0" applyNumberFormat="1" applyFill="1" applyBorder="1"/>
    <xf numFmtId="166" fontId="0" fillId="7" borderId="8" xfId="0" applyNumberFormat="1" applyFill="1" applyBorder="1"/>
    <xf numFmtId="0" fontId="2" fillId="0" borderId="11" xfId="0" applyFont="1" applyBorder="1"/>
    <xf numFmtId="166" fontId="2" fillId="0" borderId="12" xfId="0" applyNumberFormat="1" applyFont="1" applyBorder="1"/>
    <xf numFmtId="166" fontId="2" fillId="0" borderId="13" xfId="0" applyNumberFormat="1" applyFont="1" applyBorder="1"/>
    <xf numFmtId="0" fontId="0" fillId="0" borderId="3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0" fillId="0" borderId="1" xfId="1" applyNumberFormat="1" applyFont="1" applyBorder="1"/>
    <xf numFmtId="166" fontId="0" fillId="0" borderId="3" xfId="1" applyNumberFormat="1" applyFont="1" applyBorder="1"/>
    <xf numFmtId="166" fontId="0" fillId="0" borderId="2" xfId="1" applyNumberFormat="1" applyFont="1" applyBorder="1"/>
    <xf numFmtId="0" fontId="2" fillId="0" borderId="1" xfId="0" applyFon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0" fontId="0" fillId="0" borderId="3" xfId="0" applyFill="1" applyBorder="1"/>
    <xf numFmtId="0" fontId="0" fillId="0" borderId="3" xfId="0" applyBorder="1" applyAlignment="1">
      <alignment horizontal="right"/>
    </xf>
    <xf numFmtId="9" fontId="0" fillId="0" borderId="7" xfId="3" applyFont="1" applyBorder="1"/>
    <xf numFmtId="0" fontId="2" fillId="0" borderId="3" xfId="0" applyFont="1" applyFill="1" applyBorder="1" applyAlignment="1">
      <alignment horizontal="center"/>
    </xf>
    <xf numFmtId="166" fontId="0" fillId="0" borderId="7" xfId="1" applyNumberFormat="1" applyFont="1" applyBorder="1"/>
    <xf numFmtId="166" fontId="0" fillId="0" borderId="8" xfId="1" applyNumberFormat="1" applyFont="1" applyBorder="1"/>
    <xf numFmtId="0" fontId="0" fillId="7" borderId="0" xfId="0" applyFill="1"/>
    <xf numFmtId="0" fontId="0" fillId="0" borderId="0" xfId="0" applyFill="1"/>
    <xf numFmtId="0" fontId="9" fillId="9" borderId="0" xfId="0" applyFont="1" applyFill="1"/>
    <xf numFmtId="168" fontId="0" fillId="0" borderId="0" xfId="3" applyNumberFormat="1" applyFont="1" applyBorder="1"/>
    <xf numFmtId="0" fontId="10" fillId="2" borderId="1" xfId="0" applyFont="1" applyFill="1" applyBorder="1"/>
    <xf numFmtId="166" fontId="10" fillId="2" borderId="3" xfId="0" applyNumberFormat="1" applyFont="1" applyFill="1" applyBorder="1"/>
    <xf numFmtId="166" fontId="10" fillId="2" borderId="2" xfId="0" applyNumberFormat="1" applyFont="1" applyFill="1" applyBorder="1"/>
    <xf numFmtId="0" fontId="2" fillId="6" borderId="4" xfId="0" applyFont="1" applyFill="1" applyBorder="1"/>
    <xf numFmtId="0" fontId="2" fillId="6" borderId="0" xfId="0" applyFont="1" applyFill="1" applyBorder="1"/>
    <xf numFmtId="0" fontId="2" fillId="6" borderId="5" xfId="0" applyFont="1" applyFill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0" xfId="3" applyNumberFormat="1" applyFont="1" applyBorder="1"/>
    <xf numFmtId="166" fontId="0" fillId="7" borderId="7" xfId="3" applyNumberFormat="1" applyFont="1" applyFill="1" applyBorder="1"/>
    <xf numFmtId="166" fontId="0" fillId="7" borderId="8" xfId="3" applyNumberFormat="1" applyFont="1" applyFill="1" applyBorder="1"/>
    <xf numFmtId="3" fontId="1" fillId="0" borderId="0" xfId="0" applyNumberFormat="1" applyFont="1"/>
    <xf numFmtId="166" fontId="1" fillId="0" borderId="0" xfId="1" applyNumberFormat="1" applyFont="1"/>
    <xf numFmtId="3" fontId="1" fillId="0" borderId="0" xfId="0" applyNumberFormat="1" applyFont="1" applyFill="1"/>
    <xf numFmtId="3" fontId="1" fillId="10" borderId="0" xfId="0" applyNumberFormat="1" applyFont="1" applyFill="1"/>
    <xf numFmtId="3" fontId="1" fillId="10" borderId="0" xfId="0" applyNumberFormat="1" applyFont="1" applyFill="1" applyBorder="1"/>
    <xf numFmtId="0" fontId="0" fillId="0" borderId="6" xfId="0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12" fillId="0" borderId="5" xfId="0" applyFont="1" applyBorder="1"/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9" fontId="11" fillId="11" borderId="0" xfId="3" applyFont="1" applyFill="1" applyBorder="1" applyAlignment="1">
      <alignment horizontal="center"/>
    </xf>
    <xf numFmtId="0" fontId="11" fillId="11" borderId="0" xfId="0" applyFont="1" applyFill="1" applyBorder="1"/>
    <xf numFmtId="9" fontId="11" fillId="11" borderId="0" xfId="3" applyFont="1" applyFill="1" applyBorder="1" applyAlignment="1">
      <alignment horizontal="center" wrapText="1"/>
    </xf>
    <xf numFmtId="9" fontId="11" fillId="11" borderId="0" xfId="3" applyFont="1" applyFill="1" applyBorder="1" applyAlignment="1">
      <alignment horizontal="right" wrapText="1"/>
    </xf>
    <xf numFmtId="9" fontId="14" fillId="0" borderId="0" xfId="3" applyFont="1" applyFill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6" fontId="15" fillId="0" borderId="5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0" fontId="0" fillId="11" borderId="0" xfId="0" applyFill="1" applyBorder="1"/>
    <xf numFmtId="0" fontId="0" fillId="0" borderId="5" xfId="0" applyBorder="1" applyAlignment="1">
      <alignment horizontal="center"/>
    </xf>
    <xf numFmtId="9" fontId="16" fillId="0" borderId="5" xfId="3" applyFont="1" applyBorder="1" applyAlignment="1">
      <alignment horizontal="center"/>
    </xf>
    <xf numFmtId="10" fontId="0" fillId="0" borderId="4" xfId="3" applyNumberFormat="1" applyFont="1" applyBorder="1"/>
    <xf numFmtId="0" fontId="2" fillId="8" borderId="4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9" fontId="3" fillId="0" borderId="0" xfId="3" applyFont="1" applyBorder="1"/>
    <xf numFmtId="9" fontId="3" fillId="0" borderId="5" xfId="3" applyFont="1" applyBorder="1"/>
    <xf numFmtId="165" fontId="0" fillId="0" borderId="5" xfId="0" applyNumberFormat="1" applyBorder="1"/>
    <xf numFmtId="165" fontId="11" fillId="0" borderId="0" xfId="1" applyNumberFormat="1" applyFont="1" applyBorder="1" applyAlignment="1"/>
    <xf numFmtId="165" fontId="11" fillId="0" borderId="5" xfId="1" applyNumberFormat="1" applyFont="1" applyBorder="1" applyAlignment="1"/>
    <xf numFmtId="166" fontId="2" fillId="8" borderId="0" xfId="0" applyNumberFormat="1" applyFont="1" applyFill="1" applyBorder="1"/>
    <xf numFmtId="166" fontId="2" fillId="8" borderId="5" xfId="0" applyNumberFormat="1" applyFont="1" applyFill="1" applyBorder="1"/>
    <xf numFmtId="9" fontId="0" fillId="0" borderId="5" xfId="3" applyNumberFormat="1" applyFont="1" applyBorder="1"/>
    <xf numFmtId="164" fontId="0" fillId="0" borderId="0" xfId="2" applyFont="1" applyFill="1"/>
    <xf numFmtId="167" fontId="0" fillId="0" borderId="0" xfId="0" applyNumberFormat="1" applyFill="1"/>
    <xf numFmtId="166" fontId="1" fillId="0" borderId="0" xfId="1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5" fontId="11" fillId="0" borderId="0" xfId="1" applyNumberFormat="1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7" fillId="0" borderId="1" xfId="0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15">
    <dxf>
      <numFmt numFmtId="166" formatCode="_(* #,##0_);_(* \(#,##0\);_(* &quot;-&quot;??_);_(@_)"/>
    </dxf>
    <dxf>
      <numFmt numFmtId="166" formatCode="_(* #,##0_);_(* \(#,##0\);_(* &quot;-&quot;??_);_(@_)"/>
    </dxf>
    <dxf>
      <font>
        <color rgb="FF0066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00"/>
      <color rgb="FF0000CC"/>
      <color rgb="FF006666"/>
      <color rgb="FF008080"/>
      <color rgb="FF660066"/>
      <color rgb="FF006600"/>
      <color rgb="FF990000"/>
      <color rgb="FF800000"/>
      <color rgb="FF339933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'INDICADORES TRIBUTARIOS'!$AB$58</c:f>
              <c:strCache>
                <c:ptCount val="1"/>
                <c:pt idx="0">
                  <c:v>RENTA EXENTA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3175778027746533"/>
                  <c:y val="-0.407618803078333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6999250093738283"/>
                      <c:h val="0.128952603552993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E1B-4020-8043-AD3D7919C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TRIBUTARIOS'!$AC$54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'INDICADORES TRIBUTARIOS'!$AC$58</c:f>
              <c:numCache>
                <c:formatCode>_(* #,##0_);_(* \(#,##0\);_(* "-"??_);_(@_)</c:formatCode>
                <c:ptCount val="1"/>
                <c:pt idx="0">
                  <c:v>172721000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B-4020-8043-AD3D7919CD36}"/>
            </c:ext>
          </c:extLst>
        </c:ser>
        <c:ser>
          <c:idx val="1"/>
          <c:order val="1"/>
          <c:tx>
            <c:strRef>
              <c:f>'INDICADORES TRIBUTARIOS'!$AB$59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3386478103876278E-2"/>
                  <c:y val="0.16665456942123105"/>
                </c:manualLayout>
              </c:layout>
              <c:spPr>
                <a:solidFill>
                  <a:srgbClr val="6600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700738494644688"/>
                      <c:h val="0.266814901127700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1B-4020-8043-AD3D7919CD36}"/>
                </c:ext>
              </c:extLst>
            </c:dLbl>
            <c:spPr>
              <a:solidFill>
                <a:srgbClr val="6600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TRIBUTARIOS'!$AC$54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'INDICADORES TRIBUTARIOS'!$AC$59</c:f>
              <c:numCache>
                <c:formatCode>0%</c:formatCode>
                <c:ptCount val="1"/>
                <c:pt idx="0">
                  <c:v>6.4333510256911655E-2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B-4020-8043-AD3D7919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22344408"/>
        <c:axId val="222344800"/>
        <c:axId val="0"/>
      </c:bar3DChart>
      <c:catAx>
        <c:axId val="22234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344800"/>
        <c:crosses val="autoZero"/>
        <c:auto val="1"/>
        <c:lblAlgn val="ctr"/>
        <c:lblOffset val="100"/>
        <c:noMultiLvlLbl val="0"/>
      </c:catAx>
      <c:valAx>
        <c:axId val="2223448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2234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TRIBUTARIOS'!$U$13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TRIBUTARIOS'!$V$11:$X$12</c:f>
              <c:multiLvlStrCache>
                <c:ptCount val="3"/>
                <c:lvl>
                  <c:pt idx="0">
                    <c:v>60%</c:v>
                  </c:pt>
                  <c:pt idx="1">
                    <c:v>60%</c:v>
                  </c:pt>
                  <c:pt idx="2">
                    <c:v>54%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TRIBUTARIOS'!$V$13:$X$13</c:f>
              <c:numCache>
                <c:formatCode>_(* #,##0_);_(* \(#,##0\);_(* "-"??_);_(@_)</c:formatCode>
                <c:ptCount val="3"/>
                <c:pt idx="0">
                  <c:v>176421000</c:v>
                </c:pt>
                <c:pt idx="1">
                  <c:v>201287000</c:v>
                </c:pt>
                <c:pt idx="2">
                  <c:v>199123000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D-4587-B5AD-4994A9880AB2}"/>
            </c:ext>
          </c:extLst>
        </c:ser>
        <c:ser>
          <c:idx val="1"/>
          <c:order val="1"/>
          <c:tx>
            <c:strRef>
              <c:f>'INDICADORES TRIBUTARIOS'!$U$14</c:f>
              <c:strCache>
                <c:ptCount val="1"/>
                <c:pt idx="0">
                  <c:v>INGRESO BRUTO menos INGRESO NO CONSTITUTIVO RENTA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solidFill>
                <a:srgbClr val="0066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TRIBUTARIOS'!$V$11:$X$12</c:f>
              <c:multiLvlStrCache>
                <c:ptCount val="3"/>
                <c:lvl>
                  <c:pt idx="0">
                    <c:v>60%</c:v>
                  </c:pt>
                  <c:pt idx="1">
                    <c:v>60%</c:v>
                  </c:pt>
                  <c:pt idx="2">
                    <c:v>54%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TRIBUTARIOS'!$V$14:$X$14</c:f>
              <c:numCache>
                <c:formatCode>_(* #,##0_);_(* \(#,##0\);_(* "-"??_);_(@_)</c:formatCode>
                <c:ptCount val="3"/>
                <c:pt idx="0">
                  <c:v>294034000</c:v>
                </c:pt>
                <c:pt idx="1">
                  <c:v>335477000</c:v>
                </c:pt>
                <c:pt idx="2">
                  <c:v>371844000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D-4587-B5AD-4994A9880A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5439192"/>
        <c:axId val="455698656"/>
      </c:barChart>
      <c:catAx>
        <c:axId val="455439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698656"/>
        <c:crosses val="autoZero"/>
        <c:auto val="1"/>
        <c:lblAlgn val="ctr"/>
        <c:lblOffset val="100"/>
        <c:noMultiLvlLbl val="0"/>
      </c:catAx>
      <c:valAx>
        <c:axId val="45569865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54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TRIBUTARIOS'!$U$15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129793510324489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59-45A1-8131-30D635F65046}"/>
                </c:ext>
              </c:extLst>
            </c:dLbl>
            <c:dLbl>
              <c:idx val="2"/>
              <c:layout>
                <c:manualLayout>
                  <c:x val="-5.30973451327433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59-45A1-8131-30D635F65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TRIBUTARIOS'!$V$15:$X$15</c:f>
              <c:numCache>
                <c:formatCode>0.0%</c:formatCode>
                <c:ptCount val="3"/>
                <c:pt idx="1">
                  <c:v>0.14094628512348906</c:v>
                </c:pt>
                <c:pt idx="2">
                  <c:v>0.10840385480971859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TRIBUTARIOS'!$U$16</c:f>
              <c:strCache>
                <c:ptCount val="1"/>
                <c:pt idx="0">
                  <c:v>INGRESO BRUTO menos INGRESO NO CONSTITUTIVO RENTA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  <a:bevelB w="152400" h="50800" prst="softRound"/>
            </a:sp3d>
          </c:spPr>
          <c:invertIfNegative val="0"/>
          <c:dLbls>
            <c:dLbl>
              <c:idx val="0"/>
              <c:layout>
                <c:manualLayout>
                  <c:x val="1.4753729971511758E-2"/>
                  <c:y val="-3.1574842972233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59-45A1-8131-30D635F65046}"/>
                </c:ext>
              </c:extLst>
            </c:dLbl>
            <c:dLbl>
              <c:idx val="1"/>
              <c:layout>
                <c:manualLayout>
                  <c:x val="-5.4106609840638806E-17"/>
                  <c:y val="-3.3686507916303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59-45A1-8131-30D635F65046}"/>
                </c:ext>
              </c:extLst>
            </c:dLbl>
            <c:dLbl>
              <c:idx val="2"/>
              <c:layout>
                <c:manualLayout>
                  <c:x val="1.4753729971511677E-2"/>
                  <c:y val="-4.28345102990867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59-45A1-8131-30D635F65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TRIBUTARIOS'!$V$16:$X$16</c:f>
              <c:numCache>
                <c:formatCode>_(* #,##0_);_(* \(#,##0\);_(* "-"??_);_(@_)</c:formatCode>
                <c:ptCount val="3"/>
                <c:pt idx="0">
                  <c:v>294034000</c:v>
                </c:pt>
                <c:pt idx="1">
                  <c:v>335477000</c:v>
                </c:pt>
                <c:pt idx="2">
                  <c:v>371844000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59-45A1-8131-30D635F6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5699440"/>
        <c:axId val="455699832"/>
      </c:barChart>
      <c:catAx>
        <c:axId val="4556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699832"/>
        <c:crosses val="autoZero"/>
        <c:auto val="1"/>
        <c:lblAlgn val="ctr"/>
        <c:lblOffset val="100"/>
        <c:noMultiLvlLbl val="0"/>
      </c:catAx>
      <c:valAx>
        <c:axId val="45569983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56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TRIBUTARIOS'!$U$21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TRIBUTARIOS'!$V$19:$X$20</c:f>
              <c:multiLvlStrCache>
                <c:ptCount val="3"/>
                <c:lvl>
                  <c:pt idx="0">
                    <c:v>64%</c:v>
                  </c:pt>
                  <c:pt idx="1">
                    <c:v>40%</c:v>
                  </c:pt>
                  <c:pt idx="2">
                    <c:v>64%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TRIBUTARIOS'!$V$21:$X$21</c:f>
              <c:numCache>
                <c:formatCode>_(* #,##0_);_(* \(#,##0\);_(* "-"??_);_(@_)</c:formatCode>
                <c:ptCount val="3"/>
                <c:pt idx="0">
                  <c:v>1498737000</c:v>
                </c:pt>
                <c:pt idx="1">
                  <c:v>893714000</c:v>
                </c:pt>
                <c:pt idx="2">
                  <c:v>1424990000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E9D-BDB5-AE4D9227D2C4}"/>
            </c:ext>
          </c:extLst>
        </c:ser>
        <c:ser>
          <c:idx val="1"/>
          <c:order val="1"/>
          <c:tx>
            <c:strRef>
              <c:f>'INDICADORES TRIBUTARIOS'!$U$22</c:f>
              <c:strCache>
                <c:ptCount val="1"/>
                <c:pt idx="0">
                  <c:v>INGRESO BRUTO RENTA DE CAPITAL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0066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TRIBUTARIOS'!$V$19:$X$20</c:f>
              <c:multiLvlStrCache>
                <c:ptCount val="3"/>
                <c:lvl>
                  <c:pt idx="0">
                    <c:v>64%</c:v>
                  </c:pt>
                  <c:pt idx="1">
                    <c:v>40%</c:v>
                  </c:pt>
                  <c:pt idx="2">
                    <c:v>64%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TRIBUTARIOS'!$V$22:$X$22</c:f>
              <c:numCache>
                <c:formatCode>_(* #,##0_);_(* \(#,##0\);_(* "-"??_);_(@_)</c:formatCode>
                <c:ptCount val="3"/>
                <c:pt idx="0">
                  <c:v>2357859000</c:v>
                </c:pt>
                <c:pt idx="1">
                  <c:v>2261314000</c:v>
                </c:pt>
                <c:pt idx="2">
                  <c:v>2209381000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E9D-BDB5-AE4D9227D2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365304"/>
        <c:axId val="456365696"/>
      </c:barChart>
      <c:catAx>
        <c:axId val="45636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365696"/>
        <c:crosses val="autoZero"/>
        <c:auto val="1"/>
        <c:lblAlgn val="ctr"/>
        <c:lblOffset val="100"/>
        <c:noMultiLvlLbl val="0"/>
      </c:catAx>
      <c:valAx>
        <c:axId val="45636569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36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TRIBUTARIOS'!$U$23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TRIBUTARIOS'!$V$23:$X$23</c:f>
              <c:numCache>
                <c:formatCode>0.0%</c:formatCode>
                <c:ptCount val="3"/>
                <c:pt idx="1">
                  <c:v>4.0946044695632788E-2</c:v>
                </c:pt>
                <c:pt idx="2">
                  <c:v>2.2965850828323697E-2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TRIBUTARIOS'!$U$24</c:f>
              <c:strCache>
                <c:ptCount val="1"/>
                <c:pt idx="0">
                  <c:v>INGRESO BRUTO RENTA DE CAPITAL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4.424778761061946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2448377581121"/>
                      <c:h val="0.23180722891566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FDF-495C-9DC3-BB0E833FE8D5}"/>
                </c:ext>
              </c:extLst>
            </c:dLbl>
            <c:dLbl>
              <c:idx val="1"/>
              <c:layout>
                <c:manualLayout>
                  <c:x val="8.8365983970469693E-3"/>
                  <c:y val="2.7754085546373512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89380530973451"/>
                      <c:h val="0.231807288911020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7DE-45DC-A1D4-4603D22CAAF6}"/>
                </c:ext>
              </c:extLst>
            </c:dLbl>
            <c:dLbl>
              <c:idx val="2"/>
              <c:layout>
                <c:manualLayout>
                  <c:x val="1.9174041297935103E-2"/>
                  <c:y val="3.6890853070243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2448377581121"/>
                      <c:h val="0.23180722891566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7DE-45DC-A1D4-4603D22CA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TRIBUTARIOS'!$V$24:$X$24</c:f>
              <c:numCache>
                <c:formatCode>_(* #,##0_);_(* \(#,##0\);_(* "-"??_);_(@_)</c:formatCode>
                <c:ptCount val="3"/>
                <c:pt idx="0">
                  <c:v>2357859000</c:v>
                </c:pt>
                <c:pt idx="1">
                  <c:v>2261314000</c:v>
                </c:pt>
                <c:pt idx="2">
                  <c:v>2209381000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B-4E9F-88B9-7510F803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6366480"/>
        <c:axId val="456366872"/>
      </c:barChart>
      <c:catAx>
        <c:axId val="4563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366872"/>
        <c:crosses val="autoZero"/>
        <c:auto val="1"/>
        <c:lblAlgn val="ctr"/>
        <c:lblOffset val="100"/>
        <c:noMultiLvlLbl val="0"/>
      </c:catAx>
      <c:valAx>
        <c:axId val="45636687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6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TRIBUTARIOS'!$Y$21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TRIBUTARIOS'!$Z$19:$AB$20</c:f>
              <c:multiLvlStrCache>
                <c:ptCount val="3"/>
                <c:lvl>
                  <c:pt idx="0">
                    <c:v>99%</c:v>
                  </c:pt>
                  <c:pt idx="1">
                    <c:v>99%</c:v>
                  </c:pt>
                  <c:pt idx="2">
                    <c:v>98%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TRIBUTARIOS'!$Z$21:$AB$21</c:f>
              <c:numCache>
                <c:formatCode>_(* #,##0_);_(* \(#,##0\);_(* "-"??_);_(@_)</c:formatCode>
                <c:ptCount val="3"/>
                <c:pt idx="0">
                  <c:v>94930000</c:v>
                </c:pt>
                <c:pt idx="1">
                  <c:v>156835000</c:v>
                </c:pt>
                <c:pt idx="2">
                  <c:v>103550000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D-4CF0-9D0D-898BBAED1B3E}"/>
            </c:ext>
          </c:extLst>
        </c:ser>
        <c:ser>
          <c:idx val="1"/>
          <c:order val="1"/>
          <c:tx>
            <c:strRef>
              <c:f>'INDICADORES TRIBUTARIOS'!$Y$22</c:f>
              <c:strCache>
                <c:ptCount val="1"/>
                <c:pt idx="0">
                  <c:v>INGRESO BRUTO RENTA NO LABORAL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0066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TRIBUTARIOS'!$Z$19:$AB$20</c:f>
              <c:multiLvlStrCache>
                <c:ptCount val="3"/>
                <c:lvl>
                  <c:pt idx="0">
                    <c:v>99%</c:v>
                  </c:pt>
                  <c:pt idx="1">
                    <c:v>99%</c:v>
                  </c:pt>
                  <c:pt idx="2">
                    <c:v>98%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TRIBUTARIOS'!$Z$22:$AB$22</c:f>
              <c:numCache>
                <c:formatCode>_(* #,##0_);_(* \(#,##0\);_(* "-"??_);_(@_)</c:formatCode>
                <c:ptCount val="3"/>
                <c:pt idx="0">
                  <c:v>95880000</c:v>
                </c:pt>
                <c:pt idx="1">
                  <c:v>159199000</c:v>
                </c:pt>
                <c:pt idx="2">
                  <c:v>106174000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D-4CF0-9D0D-898BBAED1B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367656"/>
        <c:axId val="456368048"/>
      </c:barChart>
      <c:catAx>
        <c:axId val="456367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368048"/>
        <c:crosses val="autoZero"/>
        <c:auto val="1"/>
        <c:lblAlgn val="ctr"/>
        <c:lblOffset val="100"/>
        <c:noMultiLvlLbl val="0"/>
      </c:catAx>
      <c:valAx>
        <c:axId val="45636804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36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TRIBUTARIOS'!$U$29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'INDICADORES TRIBUTARIOS'!$V$27:$X$28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'INDICADORES TRIBUTARIOS'!$V$29:$X$29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91A-8515-E539961B2657}"/>
            </c:ext>
          </c:extLst>
        </c:ser>
        <c:ser>
          <c:idx val="1"/>
          <c:order val="1"/>
          <c:tx>
            <c:strRef>
              <c:f>'INDICADORES TRIBUTARIOS'!$U$30</c:f>
              <c:strCache>
                <c:ptCount val="1"/>
                <c:pt idx="0">
                  <c:v>INGRESO BRUTO RENTA DE PENSIONES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'INDICADORES TRIBUTARIOS'!$V$27:$X$28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'INDICADORES TRIBUTARIOS'!$V$30:$X$30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91A-8515-E539961B26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096128"/>
        <c:axId val="456096520"/>
      </c:barChart>
      <c:catAx>
        <c:axId val="45609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096520"/>
        <c:crosses val="autoZero"/>
        <c:auto val="1"/>
        <c:lblAlgn val="ctr"/>
        <c:lblOffset val="100"/>
        <c:noMultiLvlLbl val="0"/>
      </c:catAx>
      <c:valAx>
        <c:axId val="456096520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0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TRIBUTARIOS'!$Y$29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TRIBUTARIOS'!$Z$27:$AB$28</c:f>
              <c:multiLvlStrCache>
                <c:ptCount val="3"/>
                <c:lvl>
                  <c:pt idx="2">
                    <c:v>100%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TRIBUTARIOS'!$Z$29:$AB$29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F-409A-8819-E21B57E88BBA}"/>
            </c:ext>
          </c:extLst>
        </c:ser>
        <c:ser>
          <c:idx val="1"/>
          <c:order val="1"/>
          <c:tx>
            <c:strRef>
              <c:f>'INDICADORES TRIBUTARIOS'!$Y$30</c:f>
              <c:strCache>
                <c:ptCount val="1"/>
                <c:pt idx="0">
                  <c:v>INGRESO BRUTO RENTA DIVIDENDOS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TRIBUTARIOS'!$Z$27:$AB$28</c:f>
              <c:multiLvlStrCache>
                <c:ptCount val="3"/>
                <c:lvl>
                  <c:pt idx="2">
                    <c:v>100%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TRIBUTARIOS'!$Z$30:$AB$30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F-409A-8819-E21B57E88B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097304"/>
        <c:axId val="456097696"/>
      </c:barChart>
      <c:catAx>
        <c:axId val="456097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097696"/>
        <c:crosses val="autoZero"/>
        <c:auto val="1"/>
        <c:lblAlgn val="ctr"/>
        <c:lblOffset val="100"/>
        <c:noMultiLvlLbl val="0"/>
      </c:catAx>
      <c:valAx>
        <c:axId val="45609769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09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TRIBUTARIOS'!$Y$23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'INDICADORES TRIBUTARIOS'!$Z$19:$AB$19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TRIBUTARIOS'!$Z$23:$AB$23</c:f>
              <c:numCache>
                <c:formatCode>0.0%</c:formatCode>
                <c:ptCount val="3"/>
                <c:pt idx="1">
                  <c:v>0.66039841468502303</c:v>
                </c:pt>
                <c:pt idx="2">
                  <c:v>0.3330737002116847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TRIBUTARIOS'!$Y$24</c:f>
              <c:strCache>
                <c:ptCount val="1"/>
                <c:pt idx="0">
                  <c:v>INGRESO BRUTO RENTA NO LABORAL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8422252831411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3A-4F18-984A-532B4A0B9D31}"/>
                </c:ext>
              </c:extLst>
            </c:dLbl>
            <c:dLbl>
              <c:idx val="1"/>
              <c:layout>
                <c:manualLayout>
                  <c:x val="1.5186064462532171E-2"/>
                  <c:y val="-1.2188482254374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F7-4E01-B463-A3311CE8BBF9}"/>
                </c:ext>
              </c:extLst>
            </c:dLbl>
            <c:dLbl>
              <c:idx val="2"/>
              <c:layout>
                <c:manualLayout>
                  <c:x val="-1.1136292511798809E-16"/>
                  <c:y val="-6.241131963530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3A-4F18-984A-532B4A0B9D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'INDICADORES TRIBUTARIOS'!$Z$19:$AB$19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TRIBUTARIOS'!$Z$24:$AB$24</c:f>
              <c:numCache>
                <c:formatCode>_(* #,##0_);_(* \(#,##0\);_(* "-"??_);_(@_)</c:formatCode>
                <c:ptCount val="3"/>
                <c:pt idx="0">
                  <c:v>95880000</c:v>
                </c:pt>
                <c:pt idx="1">
                  <c:v>159199000</c:v>
                </c:pt>
                <c:pt idx="2">
                  <c:v>106174000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D-45AA-BFA1-B839D935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6098480"/>
        <c:axId val="456098872"/>
      </c:barChart>
      <c:catAx>
        <c:axId val="4560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098872"/>
        <c:crosses val="autoZero"/>
        <c:auto val="1"/>
        <c:lblAlgn val="ctr"/>
        <c:lblOffset val="100"/>
        <c:noMultiLvlLbl val="0"/>
      </c:catAx>
      <c:valAx>
        <c:axId val="45609887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60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TRIBUTARIOS'!$U$31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TRIBUTARIOS'!$V$31:$X$31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TRIBUTARIOS'!$U$32</c:f>
              <c:strCache>
                <c:ptCount val="1"/>
                <c:pt idx="0">
                  <c:v>INGRESO BRUTO RENTA DE PENSIONES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1"/>
              <c:layout>
                <c:manualLayout>
                  <c:x val="-1.1806609200677731E-2"/>
                  <c:y val="-7.954363958996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B7-4E26-A203-9BBB023E989F}"/>
                </c:ext>
              </c:extLst>
            </c:dLbl>
            <c:dLbl>
              <c:idx val="2"/>
              <c:layout>
                <c:manualLayout>
                  <c:x val="-1.0816000913008136E-16"/>
                  <c:y val="-2.1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B7-4E26-A203-9BBB023E9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TRIBUTARIOS'!$V$32:$X$32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B-4056-AB19-050C0BEE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6099656"/>
        <c:axId val="456283032"/>
      </c:barChart>
      <c:catAx>
        <c:axId val="4560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283032"/>
        <c:crosses val="autoZero"/>
        <c:auto val="1"/>
        <c:lblAlgn val="ctr"/>
        <c:lblOffset val="100"/>
        <c:noMultiLvlLbl val="0"/>
      </c:catAx>
      <c:valAx>
        <c:axId val="45628303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60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TRIBUTARIOS'!$Y$31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'INDICADORES TRIBUTARIOS'!$Z$27:$AB$27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TRIBUTARIOS'!$Z$31:$AB$31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TRIBUTARIOS'!$Y$32</c:f>
              <c:strCache>
                <c:ptCount val="1"/>
                <c:pt idx="0">
                  <c:v>INGRESO BRUTO RENTA DIVIDENDOS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6990553306342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F5-4496-94E2-A879B95316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'INDICADORES TRIBUTARIOS'!$Z$27:$AB$27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TRIBUTARIOS'!$Z$32:$AB$32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2-4A11-8B9A-DB7A641B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6284208"/>
        <c:axId val="456284600"/>
      </c:barChart>
      <c:catAx>
        <c:axId val="4562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284600"/>
        <c:crosses val="autoZero"/>
        <c:auto val="1"/>
        <c:lblAlgn val="ctr"/>
        <c:lblOffset val="100"/>
        <c:noMultiLvlLbl val="0"/>
      </c:catAx>
      <c:valAx>
        <c:axId val="456284600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62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'INDICADORES TRIBUTARIOS'!$AB$55</c:f>
              <c:strCache>
                <c:ptCount val="1"/>
                <c:pt idx="0">
                  <c:v>INGRESO BRUTO menos INGRESO NO CONSTITUTIVO RENTA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0268837054615765E-2"/>
                  <c:y val="0.350218817820425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7047062338291907"/>
                      <c:h val="0.234846732978439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84D-49BA-82B1-57CA9155A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'INDICADORES TRIBUTARIOS'!$AC$55</c:f>
              <c:numCache>
                <c:formatCode>"$"\ #,##0_);\("$"\ #,##0\)</c:formatCode>
                <c:ptCount val="1"/>
                <c:pt idx="0">
                  <c:v>371844000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D-49BA-82B1-57CA9155A699}"/>
            </c:ext>
          </c:extLst>
        </c:ser>
        <c:ser>
          <c:idx val="1"/>
          <c:order val="1"/>
          <c:tx>
            <c:strRef>
              <c:f>'INDICADORES TRIBUTARIOS'!$AB$56</c:f>
              <c:strCache>
                <c:ptCount val="1"/>
                <c:pt idx="0">
                  <c:v>INGRESO CAPITAL Y NO LABORAL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4742760832680396E-2"/>
                  <c:y val="-0.387742065613436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9731627988252731"/>
                      <c:h val="0.159799843445491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84D-49BA-82B1-57CA9155A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'INDICADORES TRIBUTARIOS'!$AC$56</c:f>
              <c:numCache>
                <c:formatCode>_(* #,##0_);_(* \(#,##0\);_(* "-"??_);_(@_)</c:formatCode>
                <c:ptCount val="1"/>
                <c:pt idx="0">
                  <c:v>2312931000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D-49BA-82B1-57CA9155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22345584"/>
        <c:axId val="222345976"/>
        <c:axId val="0"/>
      </c:bar3DChart>
      <c:catAx>
        <c:axId val="22234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2345976"/>
        <c:crosses val="autoZero"/>
        <c:auto val="1"/>
        <c:lblAlgn val="ctr"/>
        <c:lblOffset val="100"/>
        <c:noMultiLvlLbl val="0"/>
      </c:catAx>
      <c:valAx>
        <c:axId val="222345976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223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TRIBUTARIOS'!$U$41</c:f>
              <c:strCache>
                <c:ptCount val="1"/>
                <c:pt idx="0">
                  <c:v>Ingresos Ganancias Ocasionales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rgbClr val="006666"/>
              </a:solidFill>
              <a:round/>
            </a:ln>
            <a:effectLst/>
            <a:sp3d contourW="9525">
              <a:contourClr>
                <a:srgbClr val="006666"/>
              </a:contourClr>
            </a:sp3d>
          </c:spPr>
          <c:invertIfNegative val="0"/>
          <c:cat>
            <c:numRef>
              <c:f>'INDICADORES TRIBUTARIOS'!$V$40:$X$40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TRIBUTARIOS'!$V$41:$X$41</c:f>
              <c:numCache>
                <c:formatCode>_(* #,##0_);_(* \(#,##0\);_(* "-"??_);_(@_)</c:formatCode>
                <c:ptCount val="3"/>
                <c:pt idx="0">
                  <c:v>4109760000</c:v>
                </c:pt>
                <c:pt idx="1">
                  <c:v>1289000000</c:v>
                </c:pt>
                <c:pt idx="2">
                  <c:v>4010032000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2-461B-9689-AE1DDB0D07A8}"/>
            </c:ext>
          </c:extLst>
        </c:ser>
        <c:ser>
          <c:idx val="1"/>
          <c:order val="1"/>
          <c:tx>
            <c:strRef>
              <c:f>'INDICADORES TRIBUTARIOS'!$U$42</c:f>
              <c:strCache>
                <c:ptCount val="1"/>
                <c:pt idx="0">
                  <c:v>Impuesto Ganancias Ocasionales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cat>
            <c:numRef>
              <c:f>'INDICADORES TRIBUTARIOS'!$V$40:$X$40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TRIBUTARIOS'!$V$42:$X$42</c:f>
              <c:numCache>
                <c:formatCode>_(* #,##0_);_(* \(#,##0\);_(* "-"??_);_(@_)</c:formatCode>
                <c:ptCount val="3"/>
                <c:pt idx="0">
                  <c:v>20255000</c:v>
                </c:pt>
                <c:pt idx="1">
                  <c:v>38620000</c:v>
                </c:pt>
                <c:pt idx="2">
                  <c:v>11680000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2-461B-9689-AE1DDB0D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6284992"/>
        <c:axId val="456285384"/>
        <c:axId val="0"/>
      </c:bar3DChart>
      <c:catAx>
        <c:axId val="4562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285384"/>
        <c:crosses val="autoZero"/>
        <c:auto val="1"/>
        <c:lblAlgn val="ctr"/>
        <c:lblOffset val="100"/>
        <c:noMultiLvlLbl val="0"/>
      </c:catAx>
      <c:valAx>
        <c:axId val="45628538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56284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1887635667164"/>
          <c:y val="4.954954954954955E-2"/>
          <c:w val="0.81827812064032535"/>
          <c:h val="0.797859828332269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'INDICADORES TRIBUTARIOS'!$U$66</c:f>
              <c:strCache>
                <c:ptCount val="1"/>
                <c:pt idx="0">
                  <c:v>Retenciones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00666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TRIBUTARIOS'!$V$64:$X$65</c:f>
              <c:multiLvlStrCache>
                <c:ptCount val="3"/>
                <c:lvl>
                  <c:pt idx="0">
                    <c:v>21%</c:v>
                  </c:pt>
                  <c:pt idx="1">
                    <c:v>29%</c:v>
                  </c:pt>
                  <c:pt idx="2">
                    <c:v>32%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TRIBUTARIOS'!$V$66:$X$66</c:f>
              <c:numCache>
                <c:formatCode>_(* #,##0_);_(* \(#,##0\);_(* "-"??_);_(@_)</c:formatCode>
                <c:ptCount val="3"/>
                <c:pt idx="0">
                  <c:v>124087000</c:v>
                </c:pt>
                <c:pt idx="1">
                  <c:v>127464000</c:v>
                </c:pt>
                <c:pt idx="2">
                  <c:v>229558000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9B0-A966-F537555CCDC0}"/>
            </c:ext>
          </c:extLst>
        </c:ser>
        <c:ser>
          <c:idx val="1"/>
          <c:order val="1"/>
          <c:tx>
            <c:strRef>
              <c:f>'INDICADORES TRIBUTARIOS'!$U$67</c:f>
              <c:strCache>
                <c:ptCount val="1"/>
                <c:pt idx="0">
                  <c:v>Impuesto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TRIBUTARIOS'!$V$64:$X$65</c:f>
              <c:multiLvlStrCache>
                <c:ptCount val="3"/>
                <c:lvl>
                  <c:pt idx="0">
                    <c:v>21%</c:v>
                  </c:pt>
                  <c:pt idx="1">
                    <c:v>29%</c:v>
                  </c:pt>
                  <c:pt idx="2">
                    <c:v>32%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TRIBUTARIOS'!$V$67:$X$67</c:f>
              <c:numCache>
                <c:formatCode>_(* #,##0_);_(* \(#,##0\);_(* "-"??_);_(@_)</c:formatCode>
                <c:ptCount val="3"/>
                <c:pt idx="0">
                  <c:v>601372000</c:v>
                </c:pt>
                <c:pt idx="1">
                  <c:v>435931000</c:v>
                </c:pt>
                <c:pt idx="2">
                  <c:v>724440000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6-49B0-A966-F537555CCD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286560"/>
        <c:axId val="456874248"/>
      </c:barChart>
      <c:catAx>
        <c:axId val="45628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874248"/>
        <c:crosses val="autoZero"/>
        <c:auto val="1"/>
        <c:lblAlgn val="ctr"/>
        <c:lblOffset val="100"/>
        <c:noMultiLvlLbl val="0"/>
      </c:catAx>
      <c:valAx>
        <c:axId val="45687424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2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TRIBUTARIOS'!$U$78</c:f>
              <c:strCache>
                <c:ptCount val="1"/>
                <c:pt idx="0">
                  <c:v>Anticipos
Pagados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numRef>
              <c:f>'INDICADORES TRIBUTARIOS'!$V$77:$X$77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TRIBUTARIOS'!$V$78:$X$78</c:f>
              <c:numCache>
                <c:formatCode>_(* #,##0_);_(* \(#,##0\);_(* "-"??_);_(@_)</c:formatCode>
                <c:ptCount val="3"/>
                <c:pt idx="0">
                  <c:v>144157000</c:v>
                </c:pt>
                <c:pt idx="1">
                  <c:v>170519000</c:v>
                </c:pt>
                <c:pt idx="2">
                  <c:v>186719000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476-43EE-82BE-55AC901D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6875032"/>
        <c:axId val="456875424"/>
        <c:axId val="0"/>
      </c:bar3DChart>
      <c:catAx>
        <c:axId val="456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875424"/>
        <c:crosses val="autoZero"/>
        <c:auto val="1"/>
        <c:lblAlgn val="ctr"/>
        <c:lblOffset val="100"/>
        <c:noMultiLvlLbl val="0"/>
      </c:catAx>
      <c:valAx>
        <c:axId val="45687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456875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TRIBUTARIOS'!$U$74</c:f>
              <c:strCache>
                <c:ptCount val="1"/>
                <c:pt idx="0">
                  <c:v>Saldo a pagar o a favor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numRef>
              <c:f>'INDICADORES TRIBUTARIOS'!$V$71:$X$71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TRIBUTARIOS'!$V$74:$X$74</c:f>
              <c:numCache>
                <c:formatCode>_(* #,##0_);_(* \(#,##0\);_(* "-"??_);_(@_)</c:formatCode>
                <c:ptCount val="3"/>
                <c:pt idx="0">
                  <c:v>621442000</c:v>
                </c:pt>
                <c:pt idx="1">
                  <c:v>334829000</c:v>
                </c:pt>
                <c:pt idx="2">
                  <c:v>511082000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913-4FA0-9C86-5BFA077B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6876600"/>
        <c:axId val="456876992"/>
        <c:axId val="0"/>
      </c:bar3DChart>
      <c:catAx>
        <c:axId val="456876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6876992"/>
        <c:crosses val="autoZero"/>
        <c:auto val="1"/>
        <c:lblAlgn val="ctr"/>
        <c:lblOffset val="100"/>
        <c:noMultiLvlLbl val="0"/>
      </c:catAx>
      <c:valAx>
        <c:axId val="456876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456876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TRIBUTARIOS'!$Y$55</c:f>
              <c:strCache>
                <c:ptCount val="1"/>
                <c:pt idx="0">
                  <c:v>INGRESO BRUTO menos INGRESO NO CONSTITUTIVO RENTA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022408963585435E-2"/>
                  <c:y val="-6.504063759522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0A-44DA-B7CF-6B7EFF9970D5}"/>
                </c:ext>
              </c:extLst>
            </c:dLbl>
            <c:dLbl>
              <c:idx val="1"/>
              <c:layout>
                <c:manualLayout>
                  <c:x val="-4.7080438474602505E-2"/>
                  <c:y val="-6.003751162635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0A-44DA-B7CF-6B7EFF997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TRIBUTARIOS'!$Z$54:$AA$54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'INDICADORES TRIBUTARIOS'!$Z$55:$AA$55</c:f>
              <c:numCache>
                <c:formatCode>"$"\ #,##0_);\("$"\ #,##0\)</c:formatCode>
                <c:ptCount val="2"/>
                <c:pt idx="0">
                  <c:v>294034000</c:v>
                </c:pt>
                <c:pt idx="1">
                  <c:v>335477000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A-44DA-B7CF-6B7EFF9970D5}"/>
            </c:ext>
          </c:extLst>
        </c:ser>
        <c:ser>
          <c:idx val="1"/>
          <c:order val="1"/>
          <c:tx>
            <c:strRef>
              <c:f>'INDICADORES TRIBUTARIOS'!$Y$56</c:f>
              <c:strCache>
                <c:ptCount val="1"/>
                <c:pt idx="0">
                  <c:v>INGRESO CAPITAL Y NO LABORAL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4907465170086091E-2"/>
                  <c:y val="0.115071897283854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0A-44DA-B7CF-6B7EFF9970D5}"/>
                </c:ext>
              </c:extLst>
            </c:dLbl>
            <c:dLbl>
              <c:idx val="1"/>
              <c:layout>
                <c:manualLayout>
                  <c:x val="3.7225606695397611E-3"/>
                  <c:y val="0.11006877131499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0A-44DA-B7CF-6B7EFF997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TRIBUTARIOS'!$Z$54:$AA$54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'INDICADORES TRIBUTARIOS'!$Z$56:$AA$56</c:f>
              <c:numCache>
                <c:formatCode>_(* #,##0_);_(* \(#,##0\);_(* "-"??_);_(@_)</c:formatCode>
                <c:ptCount val="2"/>
                <c:pt idx="0">
                  <c:v>2345154000</c:v>
                </c:pt>
                <c:pt idx="1">
                  <c:v>2350651000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0A-44DA-B7CF-6B7EFF9970D5}"/>
            </c:ext>
          </c:extLst>
        </c:ser>
        <c:ser>
          <c:idx val="2"/>
          <c:order val="2"/>
          <c:tx>
            <c:strRef>
              <c:f>'INDICADORES TRIBUTARIOS'!$Y$58</c:f>
              <c:strCache>
                <c:ptCount val="1"/>
                <c:pt idx="0">
                  <c:v>RENTA EXENTA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0025070395612242E-2"/>
                  <c:y val="-7.00437635640851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0A-44DA-B7CF-6B7EFF9970D5}"/>
                </c:ext>
              </c:extLst>
            </c:dLbl>
            <c:dLbl>
              <c:idx val="1"/>
              <c:layout>
                <c:manualLayout>
                  <c:x val="4.9953314659196876E-2"/>
                  <c:y val="-6.50406375952218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0A-44DA-B7CF-6B7EFF997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TRIBUTARIOS'!$Z$54:$AA$54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'INDICADORES TRIBUTARIOS'!$Z$58:$AA$58</c:f>
              <c:numCache>
                <c:formatCode>_(* #,##0_);_(* \(#,##0\);_(* "-"??_);_(@_)</c:formatCode>
                <c:ptCount val="2"/>
                <c:pt idx="0">
                  <c:v>117613000</c:v>
                </c:pt>
                <c:pt idx="1">
                  <c:v>134190000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0A-44DA-B7CF-6B7EFF9970D5}"/>
            </c:ext>
          </c:extLst>
        </c:ser>
        <c:ser>
          <c:idx val="3"/>
          <c:order val="3"/>
          <c:tx>
            <c:strRef>
              <c:f>'INDICADORES TRIBUTARIOS'!$Y$59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2750517337161402E-2"/>
                  <c:y val="-2.0012503875452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0A-44DA-B7CF-6B7EFF9970D5}"/>
                </c:ext>
              </c:extLst>
            </c:dLbl>
            <c:dLbl>
              <c:idx val="1"/>
              <c:layout>
                <c:manualLayout>
                  <c:x val="-5.7720813690615158E-2"/>
                  <c:y val="-1.0006251937726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0A-44DA-B7CF-6B7EFF9970D5}"/>
                </c:ext>
              </c:extLst>
            </c:dLbl>
            <c:spPr>
              <a:solidFill>
                <a:srgbClr val="6600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TRIBUTARIOS'!$Z$54:$AA$54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'INDICADORES TRIBUTARIOS'!$Z$59:$AA$59</c:f>
              <c:numCache>
                <c:formatCode>0%</c:formatCode>
                <c:ptCount val="2"/>
                <c:pt idx="0">
                  <c:v>0.39999795941965893</c:v>
                </c:pt>
                <c:pt idx="1">
                  <c:v>0.3999976153357756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0A-44DA-B7CF-6B7EFF99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094496"/>
        <c:axId val="457094888"/>
        <c:axId val="0"/>
      </c:bar3DChart>
      <c:catAx>
        <c:axId val="4570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094888"/>
        <c:crosses val="autoZero"/>
        <c:auto val="1"/>
        <c:lblAlgn val="ctr"/>
        <c:lblOffset val="100"/>
        <c:noMultiLvlLbl val="0"/>
      </c:catAx>
      <c:valAx>
        <c:axId val="457094888"/>
        <c:scaling>
          <c:orientation val="minMax"/>
        </c:scaling>
        <c:delete val="1"/>
        <c:axPos val="l"/>
        <c:numFmt formatCode="&quot;$&quot;\ #,##0_);\(&quot;$&quot;\ #,##0\)" sourceLinked="1"/>
        <c:majorTickMark val="none"/>
        <c:minorTickMark val="none"/>
        <c:tickLblPos val="nextTo"/>
        <c:crossAx val="457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dLbls>
            <c:dLbl>
              <c:idx val="0"/>
              <c:layout>
                <c:manualLayout>
                  <c:x val="-6.4046379464007361E-2"/>
                  <c:y val="-1.55555555555555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355184061792828"/>
                      <c:h val="0.14495573053368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76C-43DC-95CF-862B1A0E7EB2}"/>
                </c:ext>
              </c:extLst>
            </c:dLbl>
            <c:dLbl>
              <c:idx val="1"/>
              <c:layout>
                <c:manualLayout>
                  <c:x val="7.132917388059612E-2"/>
                  <c:y val="-2.5912707852992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138863317110026"/>
                      <c:h val="0.134914785651793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84F-4249-9A16-63ED4B2042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FFC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'INDICADORES TRIBUTARIOS'!$C$164:$C$165</c:f>
              <c:strCache>
                <c:ptCount val="2"/>
                <c:pt idx="0">
                  <c:v>IMPUESTO 2018</c:v>
                </c:pt>
                <c:pt idx="1">
                  <c:v>IMPUESTO 2019</c:v>
                </c:pt>
              </c:strCache>
            </c:strRef>
          </c:cat>
          <c:val>
            <c:numRef>
              <c:f>'INDICADORES TRIBUTARIOS'!$D$164:$D$165</c:f>
              <c:numCache>
                <c:formatCode>_(* #,##0_);_(* \(#,##0\);_(* "-"??_);_(@_)</c:formatCode>
                <c:ptCount val="2"/>
                <c:pt idx="0">
                  <c:v>397311000</c:v>
                </c:pt>
                <c:pt idx="1">
                  <c:v>712760000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F-4249-9A16-63ED4B20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222346760"/>
        <c:axId val="222347152"/>
      </c:barChart>
      <c:catAx>
        <c:axId val="2223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347152"/>
        <c:crosses val="autoZero"/>
        <c:auto val="1"/>
        <c:lblAlgn val="ctr"/>
        <c:lblOffset val="100"/>
        <c:noMultiLvlLbl val="0"/>
      </c:catAx>
      <c:valAx>
        <c:axId val="222347152"/>
        <c:scaling>
          <c:orientation val="minMax"/>
          <c:min val="0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22234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sz="1400">
                <a:solidFill>
                  <a:srgbClr val="006666"/>
                </a:solidFill>
                <a:latin typeface="+mn-lt"/>
              </a:rPr>
              <a:t>2019</a:t>
            </a:r>
          </a:p>
        </c:rich>
      </c:tx>
      <c:layout>
        <c:manualLayout>
          <c:xMode val="edge"/>
          <c:yMode val="edge"/>
          <c:x val="0.69063501594051535"/>
          <c:y val="4.3791830278840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234102354256891"/>
          <c:y val="0.32103520144337644"/>
          <c:w val="0.73531795291486213"/>
          <c:h val="0.3823541727983843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66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ED5-4C49-BB19-15271EE0E81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ED5-4C49-BB19-15271EE0E81C}"/>
              </c:ext>
            </c:extLst>
          </c:dPt>
          <c:dLbls>
            <c:dLbl>
              <c:idx val="0"/>
              <c:layout>
                <c:manualLayout>
                  <c:x val="0.23205360932563895"/>
                  <c:y val="-8.00951881869019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5-4C49-BB19-15271EE0E81C}"/>
                </c:ext>
              </c:extLst>
            </c:dLbl>
            <c:dLbl>
              <c:idx val="1"/>
              <c:layout>
                <c:manualLayout>
                  <c:x val="0.10441650014573182"/>
                  <c:y val="-0.421260968296925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5-4C49-BB19-15271EE0E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TRIBUTARIOS'!$J$10:$J$11</c:f>
              <c:numCache>
                <c:formatCode>_(* #,##0_);_(* \(#,##0\);_(* "-"??_);_(@_)</c:formatCode>
                <c:ptCount val="2"/>
                <c:pt idx="0">
                  <c:v>25687875000</c:v>
                </c:pt>
                <c:pt idx="1">
                  <c:v>5056235000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5-4C49-BB19-15271EE0E8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sz="1400">
                <a:solidFill>
                  <a:srgbClr val="006666"/>
                </a:solidFill>
                <a:latin typeface="+mn-lt"/>
              </a:rPr>
              <a:t>2018</a:t>
            </a:r>
          </a:p>
        </c:rich>
      </c:tx>
      <c:layout>
        <c:manualLayout>
          <c:xMode val="edge"/>
          <c:yMode val="edge"/>
          <c:x val="0.57000006023842376"/>
          <c:y val="2.859698572008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ED5-4C49-BB19-15271EE0E81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ED5-4C49-BB19-15271EE0E81C}"/>
              </c:ext>
            </c:extLst>
          </c:dPt>
          <c:dLbls>
            <c:dLbl>
              <c:idx val="0"/>
              <c:layout>
                <c:manualLayout>
                  <c:x val="0.23627900494739043"/>
                  <c:y val="-3.32947691055584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5-4C49-BB19-15271EE0E81C}"/>
                </c:ext>
              </c:extLst>
            </c:dLbl>
            <c:dLbl>
              <c:idx val="1"/>
              <c:layout>
                <c:manualLayout>
                  <c:x val="-0.12864980373028598"/>
                  <c:y val="-0.1008336261138969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5-4C49-BB19-15271EE0E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TRIBUTARIOS'!$H$10:$H$11</c:f>
              <c:numCache>
                <c:formatCode>_(* #,##0_);_(* \(#,##0\);_(* "-"??_);_(@_)</c:formatCode>
                <c:ptCount val="2"/>
                <c:pt idx="0">
                  <c:v>25075152000</c:v>
                </c:pt>
                <c:pt idx="1">
                  <c:v>5399842000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5-4C49-BB19-15271EE0E81C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ED5-4C49-BB19-15271EE0E8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ED5-4C49-BB19-15271EE0E8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TRIBUTARIOS'!$K$10:$K$11</c:f>
              <c:numCache>
                <c:formatCode>_(* #,##0_);_(* \(#,##0\);_(* "-"??_);_(@_)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6ED5-4C49-BB19-15271EE0E8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sz="1400">
                <a:solidFill>
                  <a:srgbClr val="006666"/>
                </a:solidFill>
              </a:rPr>
              <a:t>2017</a:t>
            </a:r>
          </a:p>
        </c:rich>
      </c:tx>
      <c:layout>
        <c:manualLayout>
          <c:xMode val="edge"/>
          <c:yMode val="edge"/>
          <c:x val="0.61918043042935378"/>
          <c:y val="2.859698572008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ED5-4C49-BB19-15271EE0E81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ED5-4C49-BB19-15271EE0E81C}"/>
              </c:ext>
            </c:extLst>
          </c:dPt>
          <c:dLbls>
            <c:dLbl>
              <c:idx val="0"/>
              <c:layout>
                <c:manualLayout>
                  <c:x val="0.22338033845266364"/>
                  <c:y val="-4.94344008493598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5-4C49-BB19-15271EE0E81C}"/>
                </c:ext>
              </c:extLst>
            </c:dLbl>
            <c:dLbl>
              <c:idx val="1"/>
              <c:layout>
                <c:manualLayout>
                  <c:x val="-0.13952127140164738"/>
                  <c:y val="-0.11062794074591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5-4C49-BB19-15271EE0E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TRIBUTARIOS'!$F$10:$F$11</c:f>
              <c:numCache>
                <c:formatCode>_(* #,##0_);_(* \(#,##0\);_(* "-"??_);_(@_)</c:formatCode>
                <c:ptCount val="2"/>
                <c:pt idx="0">
                  <c:v>24889542000</c:v>
                </c:pt>
                <c:pt idx="1">
                  <c:v>5758065000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5-4C49-BB19-15271EE0E81C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ED5-4C49-BB19-15271EE0E8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ED5-4C49-BB19-15271EE0E8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TRIBUTARIOS'!$G$10:$G$11</c:f>
              <c:numCache>
                <c:formatCode>_(* #,##0_);_(* \(#,##0\);_(* "-"??_);_(@_)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6ED5-4C49-BB19-15271EE0E8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TRIBUTARIOS'!$U$8</c:f>
              <c:strCache>
                <c:ptCount val="1"/>
                <c:pt idx="0">
                  <c:v>Patrimonio Líquido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1.6886918357876018E-2"/>
                  <c:y val="3.55548339962659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46711225799258"/>
                      <c:h val="0.23475578885972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83C-47B8-8D01-C5224F31B503}"/>
                </c:ext>
              </c:extLst>
            </c:dLbl>
            <c:dLbl>
              <c:idx val="1"/>
              <c:layout>
                <c:manualLayout>
                  <c:x val="3.4148443140809955E-2"/>
                  <c:y val="2.37203854672805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23359171777858"/>
                      <c:h val="0.23475578885972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83C-47B8-8D01-C5224F31B503}"/>
                </c:ext>
              </c:extLst>
            </c:dLbl>
            <c:dLbl>
              <c:idx val="2"/>
              <c:layout>
                <c:manualLayout>
                  <c:x val="4.8669554606438896E-2"/>
                  <c:y val="6.9810861271206952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8436578171091"/>
                      <c:h val="0.25539823008849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83C-47B8-8D01-C5224F31B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'INDICADORES TRIBUTARIOS'!$V$7:$X$7</c:f>
              <c:numCache>
                <c:formatCode>_(* #,##0_);_(* \(#,##0\);_(* "-"??_);_(@_)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TRIBUTARIOS'!$V$8:$X$8</c:f>
              <c:numCache>
                <c:formatCode>_(* #,##0_);_(* \(#,##0\);_(* "-"??_);_(@_)</c:formatCode>
                <c:ptCount val="3"/>
                <c:pt idx="0">
                  <c:v>19131477000</c:v>
                </c:pt>
                <c:pt idx="1">
                  <c:v>19675310000</c:v>
                </c:pt>
                <c:pt idx="2">
                  <c:v>20631640000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TRIBUTARIOS'!$U$9</c:f>
              <c:strCache>
                <c:ptCount val="1"/>
                <c:pt idx="0">
                  <c:v>Variación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24524678884166029"/>
                  <c:y val="-3.12160979877515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3C-47B8-8D01-C5224F31B503}"/>
                </c:ext>
              </c:extLst>
            </c:dLbl>
            <c:dLbl>
              <c:idx val="2"/>
              <c:layout>
                <c:manualLayout>
                  <c:x val="-0.24813114068706013"/>
                  <c:y val="-1.586468358121901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3C-47B8-8D01-C5224F31B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'INDICADORES TRIBUTARIOS'!$V$7:$X$7</c:f>
              <c:numCache>
                <c:formatCode>_(* #,##0_);_(* \(#,##0\);_(* "-"??_);_(@_)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TRIBUTARIOS'!$V$9:$X$9</c:f>
              <c:numCache>
                <c:formatCode>0.0%</c:formatCode>
                <c:ptCount val="3"/>
                <c:pt idx="1">
                  <c:v>2.8426085450694583E-2</c:v>
                </c:pt>
                <c:pt idx="2">
                  <c:v>4.8605587408788065E-2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D-452E-B530-ECB337A4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440368"/>
        <c:axId val="455440760"/>
      </c:barChart>
      <c:catAx>
        <c:axId val="455440368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440760"/>
        <c:crosses val="autoZero"/>
        <c:auto val="1"/>
        <c:lblAlgn val="ctr"/>
        <c:lblOffset val="100"/>
        <c:noMultiLvlLbl val="0"/>
      </c:catAx>
      <c:valAx>
        <c:axId val="455440760"/>
        <c:scaling>
          <c:orientation val="minMax"/>
          <c:min val="0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554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TRIBUTARIOS'!$U$37</c:f>
              <c:strCache>
                <c:ptCount val="1"/>
                <c:pt idx="0">
                  <c:v>Total Rentas Líquidas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rgbClr val="006666"/>
              </a:solidFill>
              <a:round/>
            </a:ln>
            <a:effectLst/>
            <a:sp3d contourW="9525">
              <a:contourClr>
                <a:srgbClr val="006666"/>
              </a:contourClr>
            </a:sp3d>
          </c:spPr>
          <c:invertIfNegative val="0"/>
          <c:cat>
            <c:numRef>
              <c:f>'INDICADORES TRIBUTARIOS'!$V$36:$X$36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TRIBUTARIOS'!$V$37:$X$37</c:f>
              <c:numCache>
                <c:formatCode>_(* #,##0_);_(* \(#,##0\);_(* "-"??_);_(@_)</c:formatCode>
                <c:ptCount val="3"/>
                <c:pt idx="0">
                  <c:v>1770088000</c:v>
                </c:pt>
                <c:pt idx="1">
                  <c:v>1251836000</c:v>
                </c:pt>
                <c:pt idx="2">
                  <c:v>1727663000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2-461B-9689-AE1DDB0D07A8}"/>
            </c:ext>
          </c:extLst>
        </c:ser>
        <c:ser>
          <c:idx val="1"/>
          <c:order val="1"/>
          <c:tx>
            <c:strRef>
              <c:f>'INDICADORES TRIBUTARIOS'!$U$38</c:f>
              <c:strCache>
                <c:ptCount val="1"/>
                <c:pt idx="0">
                  <c:v>Renta presuntiva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cat>
            <c:numRef>
              <c:f>'INDICADORES TRIBUTARIOS'!$V$36:$X$36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TRIBUTARIOS'!$V$38:$X$38</c:f>
              <c:numCache>
                <c:formatCode>_(* #,##0_);_(* \(#,##0\);_(* "-"??_);_(@_)</c:formatCode>
                <c:ptCount val="3"/>
                <c:pt idx="0">
                  <c:v>456938000</c:v>
                </c:pt>
                <c:pt idx="1">
                  <c:v>549732000</c:v>
                </c:pt>
                <c:pt idx="2">
                  <c:v>125600000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2-461B-9689-AE1DDB0D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5441544"/>
        <c:axId val="455441936"/>
        <c:axId val="0"/>
      </c:bar3DChart>
      <c:catAx>
        <c:axId val="45544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441936"/>
        <c:crosses val="autoZero"/>
        <c:auto val="1"/>
        <c:lblAlgn val="ctr"/>
        <c:lblOffset val="100"/>
        <c:noMultiLvlLbl val="0"/>
      </c:catAx>
      <c:valAx>
        <c:axId val="45544193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55441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TRIBUTARIOS'!$U$55</c:f>
              <c:strCache>
                <c:ptCount val="1"/>
                <c:pt idx="0">
                  <c:v>Ingresos totales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TRIBUTARIOS'!$V$55:$X$55</c:f>
              <c:numCache>
                <c:formatCode>_(* #,##0_);_(* \(#,##0\);_(* "-"??_);_(@_)</c:formatCode>
                <c:ptCount val="3"/>
                <c:pt idx="0">
                  <c:v>2747773000</c:v>
                </c:pt>
                <c:pt idx="1">
                  <c:v>2755990000</c:v>
                </c:pt>
                <c:pt idx="2">
                  <c:v>3358399000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984A-473C-928C-890CC1AE3617}"/>
            </c:ext>
          </c:extLst>
        </c:ser>
        <c:ser>
          <c:idx val="1"/>
          <c:order val="1"/>
          <c:tx>
            <c:strRef>
              <c:f>'INDICADORES TRIBUTARIOS'!$U$56</c:f>
              <c:strCache>
                <c:ptCount val="1"/>
                <c:pt idx="0">
                  <c:v>Renta Gravable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TRIBUTARIOS'!$V$56:$X$56</c:f>
              <c:numCache>
                <c:formatCode>_(* #,##0_);_(* \(#,##0\);_(* "-"??_);_(@_)</c:formatCode>
                <c:ptCount val="3"/>
                <c:pt idx="0">
                  <c:v>1770088000</c:v>
                </c:pt>
                <c:pt idx="1">
                  <c:v>1251836000</c:v>
                </c:pt>
                <c:pt idx="2">
                  <c:v>2398663000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984A-473C-928C-890CC1AE3617}"/>
            </c:ext>
          </c:extLst>
        </c:ser>
        <c:ser>
          <c:idx val="2"/>
          <c:order val="2"/>
          <c:tx>
            <c:strRef>
              <c:f>'INDICADORES TRIBUTARIOS'!$U$57</c:f>
              <c:strCache>
                <c:ptCount val="1"/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TRIBUTARIOS'!$V$57:$X$57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984A-473C-928C-890CC1AE3617}"/>
            </c:ext>
          </c:extLst>
        </c:ser>
        <c:ser>
          <c:idx val="3"/>
          <c:order val="3"/>
          <c:tx>
            <c:strRef>
              <c:f>'INDICADORES TRIBUTARIOS'!$U$58</c:f>
              <c:strCache>
                <c:ptCount val="1"/>
                <c:pt idx="0">
                  <c:v>Impuesto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TRIBUTARIOS'!$V$58:$X$58</c:f>
              <c:numCache>
                <c:formatCode>_(* #,##0_);_(* \(#,##0\);_(* "-"??_);_(@_)</c:formatCode>
                <c:ptCount val="3"/>
                <c:pt idx="0">
                  <c:v>581117000</c:v>
                </c:pt>
                <c:pt idx="1">
                  <c:v>397311000</c:v>
                </c:pt>
                <c:pt idx="2">
                  <c:v>712760000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B-984A-473C-928C-890CC1AE3617}"/>
            </c:ext>
          </c:extLst>
        </c:ser>
        <c:ser>
          <c:idx val="4"/>
          <c:order val="4"/>
          <c:tx>
            <c:strRef>
              <c:f>'INDICADORES TRIBUTARIOS'!$U$59</c:f>
              <c:strCache>
                <c:ptCount val="1"/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6923079640932639E-2"/>
                  <c:y val="-8.96860775429121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15-4C08-880F-F3F195B1D501}"/>
                </c:ext>
              </c:extLst>
            </c:dLbl>
            <c:dLbl>
              <c:idx val="1"/>
              <c:layout>
                <c:manualLayout>
                  <c:x val="2.6923079640932733E-2"/>
                  <c:y val="-8.96860775429121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5-4C08-880F-F3F195B1D501}"/>
                </c:ext>
              </c:extLst>
            </c:dLbl>
            <c:dLbl>
              <c:idx val="2"/>
              <c:layout>
                <c:manualLayout>
                  <c:x val="2.6923079640932733E-2"/>
                  <c:y val="-5.97907183619414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5-4C08-880F-F3F195B1D5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TRIBUTARIOS'!$V$59:$X$59</c:f>
              <c:numCache>
                <c:formatCode>0.0%</c:formatCode>
                <c:ptCount val="3"/>
                <c:pt idx="0">
                  <c:v>0.32829836708683408</c:v>
                </c:pt>
                <c:pt idx="1">
                  <c:v>0.31738262839541281</c:v>
                </c:pt>
                <c:pt idx="2">
                  <c:v>0.29714887001633827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4A-473C-928C-890CC1AE3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697088"/>
        <c:axId val="455697480"/>
        <c:axId val="0"/>
      </c:bar3DChart>
      <c:catAx>
        <c:axId val="4556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697480"/>
        <c:crosses val="autoZero"/>
        <c:auto val="1"/>
        <c:lblAlgn val="ctr"/>
        <c:lblOffset val="100"/>
        <c:noMultiLvlLbl val="0"/>
      </c:catAx>
      <c:valAx>
        <c:axId val="45569748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5569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771525</xdr:colOff>
      <xdr:row>112</xdr:row>
      <xdr:rowOff>142874</xdr:rowOff>
    </xdr:from>
    <xdr:to>
      <xdr:col>9</xdr:col>
      <xdr:colOff>371475</xdr:colOff>
      <xdr:row>120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457201</xdr:colOff>
      <xdr:row>107</xdr:row>
      <xdr:rowOff>85725</xdr:rowOff>
    </xdr:from>
    <xdr:to>
      <xdr:col>7</xdr:col>
      <xdr:colOff>0</xdr:colOff>
      <xdr:row>120</xdr:row>
      <xdr:rowOff>147638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66676</xdr:colOff>
      <xdr:row>162</xdr:row>
      <xdr:rowOff>57150</xdr:rowOff>
    </xdr:from>
    <xdr:to>
      <xdr:col>1</xdr:col>
      <xdr:colOff>1466850</xdr:colOff>
      <xdr:row>174</xdr:row>
      <xdr:rowOff>104775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152401</xdr:colOff>
      <xdr:row>11</xdr:row>
      <xdr:rowOff>76201</xdr:rowOff>
    </xdr:from>
    <xdr:to>
      <xdr:col>10</xdr:col>
      <xdr:colOff>533400</xdr:colOff>
      <xdr:row>20</xdr:row>
      <xdr:rowOff>14287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57151</xdr:colOff>
      <xdr:row>11</xdr:row>
      <xdr:rowOff>171451</xdr:rowOff>
    </xdr:from>
    <xdr:to>
      <xdr:col>7</xdr:col>
      <xdr:colOff>333376</xdr:colOff>
      <xdr:row>20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66674</xdr:colOff>
      <xdr:row>11</xdr:row>
      <xdr:rowOff>161925</xdr:rowOff>
    </xdr:from>
    <xdr:to>
      <xdr:col>5</xdr:col>
      <xdr:colOff>47625</xdr:colOff>
      <xdr:row>20</xdr:row>
      <xdr:rowOff>119060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8</xdr:row>
      <xdr:rowOff>180975</xdr:rowOff>
    </xdr:from>
    <xdr:to>
      <xdr:col>3</xdr:col>
      <xdr:colOff>1038226</xdr:colOff>
      <xdr:row>20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95250</xdr:colOff>
      <xdr:row>92</xdr:row>
      <xdr:rowOff>209549</xdr:rowOff>
    </xdr:from>
    <xdr:to>
      <xdr:col>3</xdr:col>
      <xdr:colOff>1085850</xdr:colOff>
      <xdr:row>106</xdr:row>
      <xdr:rowOff>71436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47626</xdr:colOff>
      <xdr:row>122</xdr:row>
      <xdr:rowOff>57149</xdr:rowOff>
    </xdr:from>
    <xdr:to>
      <xdr:col>10</xdr:col>
      <xdr:colOff>238125</xdr:colOff>
      <xdr:row>144</xdr:row>
      <xdr:rowOff>114300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85724</xdr:colOff>
      <xdr:row>23</xdr:row>
      <xdr:rowOff>52387</xdr:rowOff>
    </xdr:from>
    <xdr:to>
      <xdr:col>10</xdr:col>
      <xdr:colOff>523875</xdr:colOff>
      <xdr:row>35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23</xdr:row>
      <xdr:rowOff>76200</xdr:rowOff>
    </xdr:from>
    <xdr:to>
      <xdr:col>3</xdr:col>
      <xdr:colOff>1047750</xdr:colOff>
      <xdr:row>35</xdr:row>
      <xdr:rowOff>104775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85725</xdr:colOff>
      <xdr:row>37</xdr:row>
      <xdr:rowOff>47625</xdr:rowOff>
    </xdr:from>
    <xdr:to>
      <xdr:col>10</xdr:col>
      <xdr:colOff>523876</xdr:colOff>
      <xdr:row>49</xdr:row>
      <xdr:rowOff>157163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37</xdr:row>
      <xdr:rowOff>47625</xdr:rowOff>
    </xdr:from>
    <xdr:to>
      <xdr:col>3</xdr:col>
      <xdr:colOff>1038225</xdr:colOff>
      <xdr:row>49</xdr:row>
      <xdr:rowOff>133350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152400</xdr:colOff>
      <xdr:row>51</xdr:row>
      <xdr:rowOff>19050</xdr:rowOff>
    </xdr:from>
    <xdr:to>
      <xdr:col>10</xdr:col>
      <xdr:colOff>590551</xdr:colOff>
      <xdr:row>63</xdr:row>
      <xdr:rowOff>90488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66675</xdr:colOff>
      <xdr:row>65</xdr:row>
      <xdr:rowOff>19050</xdr:rowOff>
    </xdr:from>
    <xdr:to>
      <xdr:col>10</xdr:col>
      <xdr:colOff>504826</xdr:colOff>
      <xdr:row>77</xdr:row>
      <xdr:rowOff>138113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66675</xdr:colOff>
      <xdr:row>78</xdr:row>
      <xdr:rowOff>200025</xdr:rowOff>
    </xdr:from>
    <xdr:to>
      <xdr:col>10</xdr:col>
      <xdr:colOff>504826</xdr:colOff>
      <xdr:row>91</xdr:row>
      <xdr:rowOff>90488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28575</xdr:colOff>
      <xdr:row>51</xdr:row>
      <xdr:rowOff>47624</xdr:rowOff>
    </xdr:from>
    <xdr:to>
      <xdr:col>3</xdr:col>
      <xdr:colOff>895350</xdr:colOff>
      <xdr:row>62</xdr:row>
      <xdr:rowOff>152400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</xdr:colOff>
      <xdr:row>65</xdr:row>
      <xdr:rowOff>85725</xdr:rowOff>
    </xdr:from>
    <xdr:to>
      <xdr:col>3</xdr:col>
      <xdr:colOff>1009650</xdr:colOff>
      <xdr:row>77</xdr:row>
      <xdr:rowOff>142875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79</xdr:row>
      <xdr:rowOff>9525</xdr:rowOff>
    </xdr:from>
    <xdr:to>
      <xdr:col>3</xdr:col>
      <xdr:colOff>1057275</xdr:colOff>
      <xdr:row>91</xdr:row>
      <xdr:rowOff>76200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66676</xdr:colOff>
      <xdr:row>92</xdr:row>
      <xdr:rowOff>190500</xdr:rowOff>
    </xdr:from>
    <xdr:to>
      <xdr:col>10</xdr:col>
      <xdr:colOff>628651</xdr:colOff>
      <xdr:row>106</xdr:row>
      <xdr:rowOff>52387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85725</xdr:colOff>
      <xdr:row>146</xdr:row>
      <xdr:rowOff>19050</xdr:rowOff>
    </xdr:from>
    <xdr:to>
      <xdr:col>3</xdr:col>
      <xdr:colOff>1000125</xdr:colOff>
      <xdr:row>160</xdr:row>
      <xdr:rowOff>171450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57149</xdr:colOff>
      <xdr:row>146</xdr:row>
      <xdr:rowOff>76200</xdr:rowOff>
    </xdr:from>
    <xdr:to>
      <xdr:col>10</xdr:col>
      <xdr:colOff>552449</xdr:colOff>
      <xdr:row>160</xdr:row>
      <xdr:rowOff>152400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57149</xdr:colOff>
      <xdr:row>162</xdr:row>
      <xdr:rowOff>76200</xdr:rowOff>
    </xdr:from>
    <xdr:to>
      <xdr:col>10</xdr:col>
      <xdr:colOff>552449</xdr:colOff>
      <xdr:row>174</xdr:row>
      <xdr:rowOff>152400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107</xdr:row>
      <xdr:rowOff>80962</xdr:rowOff>
    </xdr:from>
    <xdr:to>
      <xdr:col>5</xdr:col>
      <xdr:colOff>638175</xdr:colOff>
      <xdr:row>120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Mauricio Correa Lopez" refreshedDate="44147.404430787035" createdVersion="5" refreshedVersion="6" minRefreshableVersion="3" recordCount="231" xr:uid="{00000000-000A-0000-FFFF-FFFF0D000000}">
  <cacheSource type="worksheet">
    <worksheetSource ref="A1:I232" sheet="INFO TRIBUTARIA"/>
  </cacheSource>
  <cacheFields count="9">
    <cacheField name="NOMBRE" numFmtId="0">
      <sharedItems containsBlank="1" count="244">
        <s v="PEPITO PEREZ"/>
        <s v="" u="1"/>
        <s v="RUBEN DARIO OSORIO BETANCUR" u="1"/>
        <m u="1"/>
        <s v="ASTRID MILENA JARAMILLO USUGA" u="1"/>
        <s v="FRANCISCO DE PAULA ESCOBAR DIAZ" u="1"/>
        <s v="HEYLER URRUTIA MARTINEZ" u="1"/>
        <s v="PEDRO EDUARDO FONTAL APONTE " u="1"/>
        <s v="CARLOS ANDRES ESCOBAR RAMIREZ" u="1"/>
        <s v="LILIANA RINCO CADAVID" u="1"/>
        <s v="JUAN GUILLERMO ESTOSO CATA GOGO" u="1"/>
        <s v="MARIA MERY GARCIA CASTAÑO" u="1"/>
        <s v="SANDRA ELENA RESTREPO MAZO " u="1"/>
        <s v="JAVIER ALEJANDRO PALACIO MONSALVE - JUAN STRATBULLS" u="1"/>
        <s v="FATIMA PINEDA MONTOYA" u="1"/>
        <s v="ADRIAN CAMILO SOLANO ATEHORTUA" u="1"/>
        <s v="LUZ STELLA SANCHEZ ALVAREZ" u="1"/>
        <s v="JOHN ALEXANDER CADAVID MUÑOZ" u="1"/>
        <s v="LUIS OLIVERIO DE JESUS CARDENAS MORENO" u="1"/>
        <s v="CARMEN LORENA TORRES BERRIO " u="1"/>
        <s v="ISABEL CRISTINA PELAEZ OCHOA" u="1"/>
        <s v="PASTOR ENRIQUE GIL JARAMILLO" u="1"/>
        <s v="SANDRA ELENA BETANCUR ARANGO" u="1"/>
        <s v="ARACELLY ZAPATA GARCIA" u="1"/>
        <s v="JOSE FERNANDO SANCHEZ JURADO" u="1"/>
        <s v="CRISTIAN CAMILO VALDES OSMA" u="1"/>
        <s v="FRANK ALEXANDER AGUDELO ARISMENDI" u="1"/>
        <s v="JOHN ERNESTO ORDOÑEZ ARANGO" u="1"/>
        <s v="ALBERTO CASTAÑOS VELEZ" u="1"/>
        <s v="DIANA PATRICIA RAMIREZ ARANGO" u="1"/>
        <s v="CATALINA MARIA VALENCIA ALZATE" u="1"/>
        <s v="HERNAN DE LA CRUZ FRANCO RIVERA" u="1"/>
        <s v="JULIO CESAR ARBOLEDA FERNANDEZ" u="1"/>
        <s v="JUAN CAMILO SALAZAR CEBALLOS" u="1"/>
        <s v="CLAUDIA PATRICIA PUERTAS OCAMPO" u="1"/>
        <s v="MARTA ELENA AGURRE VALENCIA" u="1"/>
        <s v="NATALIA MARIN LOPEZ" u="1"/>
        <s v="NATALIA ARCILA ZULUAGA" u="1"/>
        <s v="JUAN GUILLERMO CARDONA YEPES" u="1"/>
        <s v="SANDRA MILENA OROZCO HENAO" u="1"/>
        <s v="JOHN ALEXANDER CADAVOD MUÑOZ" u="1"/>
        <s v="FABIO DE JESUS RESTREPO RESTREPO " u="1"/>
        <s v="GLORIA ESTELA FRANCO BETANCUR" u="1"/>
        <s v="CRUZ ALBA BETANCUR VALENCIA" u="1"/>
        <s v="FRANKLIN ESTEBAN GIL ESPINAL" u="1"/>
        <s v="YESICA ALEXANDRA SALDARRIAGA " u="1"/>
        <s v="DARIO CASTAÑOS VELEZ" u="1"/>
        <s v="MARGARITA BEDOYA FERNANDEZ" u="1"/>
        <s v="GLORIA DE JESUS RUEDA RUEDA" u="1"/>
        <s v="JHONNY BRAULIO ROMERO RODRIGUEZ " u="1"/>
        <s v="PATRICIA TIA VERONICA" u="1"/>
        <s v="MARI LUZ SANCHEZ HENAO" u="1"/>
        <s v="OVER DE JESUS SANCHEZ SOLIS" u="1"/>
        <s v="KAROL JOHANNA REALES MARTINEZ" u="1"/>
        <s v="EDGAR ENRIQUE CUADRADO  SALGADO" u="1"/>
        <s v="SERGIO DE JESUS ZULUAGA RAMIREZ" u="1"/>
        <s v="ELIZABETH CHICA CARDONA" u="1"/>
        <s v="DIANA PATRICIA ARCILA ZAPATA" u="1"/>
        <s v="EDWIN ALBERTO SUAREZ PEREZ " u="1"/>
        <s v="CESAR AUGUSTO BEDOYA ARBOLEDA " u="1"/>
        <s v="TERESITA DE JESUS CARDONA ARENAS" u="1"/>
        <s v="ANA MARIA PEÑA ZULETA" u="1"/>
        <s v="OLGA CECILIA BETANCUR BEDOYA" u="1"/>
        <s v="JESSICA MARCELA ARIAS PEÑUELA" u="1"/>
        <s v="ANGELA YANETH ECHEVERRI RIVERA" u="1"/>
        <s v="LUIS ENRIQUE DURANGO MOLINA" u="1"/>
        <s v="GABRIEL HORACIO MARTINEZ MADRIGAL " u="1"/>
        <s v="LUZ MARINA GIRALDO VELEZ" u="1"/>
        <s v="CLAUDIA JANETH CHICA CARDONA " u="1"/>
        <s v="JORGE ARMANDO ORTEGA BRAVO" u="1"/>
        <s v="MARIELA DE JESUS RIVERA ROMAN " u="1"/>
        <s v="MATIAS PINEDA MONTOYA" u="1"/>
        <s v="JULIO ALBERTO PARRA CEBALLOS " u="1"/>
        <s v="JUAN ALBERTO TOBON MUÑOZ" u="1"/>
        <s v="JUAN FERNANDO ZAPATA POSADA" u="1"/>
        <s v="LUIS FERNANDO GOMEZ ORTIZ  " u="1"/>
        <s v="OSCAR DARIO CASTAÑO FRANCO" u="1"/>
        <s v="JUAN ESTEBAN TOBON ALVAREZ" u="1"/>
        <s v="ELIANA MARIA OSPINA LONDOÑO " u="1"/>
        <s v="DIANA SERNAITIS RENDON" u="1"/>
        <s v="EDDISON GOMEZ CARVAJAL" u="1"/>
        <s v="DORIS YANCELLY GIL ESPINAL" u="1"/>
        <s v="VERONICA VANEGAS LEON " u="1"/>
        <s v="HERNAN DE JESUS CORDOBA BETANCUR" u="1"/>
        <s v="ELIZABETH ECHEVERRI CHICA" u="1"/>
        <s v="ANDRES SOSA VANEGAS" u="1"/>
        <s v="CORRADO GRANDE CARRUBBA" u="1"/>
        <s v="CARLOS ERNESTO OSORIO TAYACK" u="1"/>
        <s v="JUAN FERNANDO COLORADO GIL" u="1"/>
        <s v="GUILLERMO RESTREPO PAPA LINA" u="1"/>
        <s v="ALEXI ADRIANA DUQUE RIVERA" u="1"/>
        <s v="GLORIA ELENA PARRA CEBALLOS " u="1"/>
        <s v="OSCAR DARIO PASOS CACERES" u="1"/>
        <s v="DANIER ANDRES CUCALON BORJA" u="1"/>
        <s v="ISABEL CRISTINA BETANCUR PATIÑO" u="1"/>
        <s v="NATALIA GRAJALES AMIGA MATEKATA" u="1"/>
        <s v="FABIO DE JESUS RETREPO RESTREPO " u="1"/>
        <s v="GABRIEL DAVID MONTOYA CORREA" u="1"/>
        <s v="JAIME ALEJANDRO MOTOYA BRAND" u="1"/>
        <s v="BEATRIZ ELVIRA MONSALVE DE LOPEZ " u="1"/>
        <s v="DIANA CATALINA MEDINA GIRALDO" u="1"/>
        <s v="AMPARO DEL SRRO. AGUDELO ALVAREZ " u="1"/>
        <s v="JUAN CARLOS SALAS RAVE" u="1"/>
        <s v="ANDRES FORERO URIBE" u="1"/>
        <s v="MARY FLOR GUTIERREZ GUTIERREZ" u="1"/>
        <s v="NELLY DEL SOCORRO LOPEZ OSORIO" u="1"/>
        <s v="GLORIA LICET FIGUEROA ESCOBAR " u="1"/>
        <s v="GUILLERMO DE JESUS RESTREPO CORRALES" u="1"/>
        <s v="CATALINA VELASQUEZ VALENCIA" u="1"/>
        <s v="AVELINO QUEMBA GUERRERO" u="1"/>
        <s v="IVAN DARIO MIRA MELAN" u="1"/>
        <s v="JEAN PIERRE GUARIN RESTREPO" u="1"/>
        <s v="MATEO LEMA JARAMILLO" u="1"/>
        <s v="JUAN PABLO TABORDA RICARDO" u="1"/>
        <s v="ANDRES LEANDRO CASTELLANOS SERRANO" u="1"/>
        <s v="RAUL DE JESUS OROZCO OSORIO" u="1"/>
        <s v="JOHN FERNANDO SANCHEZ  CORDOBA" u="1"/>
        <s v="CARLOS JAVIER GONZALEZ OLIVARES" u="1"/>
        <s v="LUZ MIRIAM FRANCO BETANCUR" u="1"/>
        <s v="FRANCISCO JAVIER MARQUEZ OSORIO" u="1"/>
        <s v="ALEJANDRO MONTOYA MORENO " u="1"/>
        <s v="MARIO ALBERTO VILLALVA RIOS" u="1"/>
        <s v="JUAN FELIPE LOPEZ CASTRILLÓN" u="1"/>
        <s v="DIANA CAROLINA PEREZ CASTAÑO " u="1"/>
        <s v="SONIA MARGARITA DEL ROSARIO GOMEZ CHOPERENA" u="1"/>
        <s v="LINA MARIA GRAJALES RUA" u="1"/>
        <s v="FABIOLA VARGAS BARRERA" u="1"/>
        <s v="HERMELINA CARDONA CORRALES" u="1"/>
        <s v="ELIZABETH BETANCUR ARANGO" u="1"/>
        <s v="CRISTIAN YORLEY OTALVARO BETANCUR" u="1"/>
        <s v="GUILLERMO LEON VALENCIA LOTERO " u="1"/>
        <s v="BIBIANA PATRICIA BUITRAGO BEDOYA" u="1"/>
        <s v="BIBIANA PETRICIA BUITRAGO BEDOYA" u="1"/>
        <s v="NARLY JOHAIRA MOSQUERA MOSQUERA" u="1"/>
        <s v="CATALINA SERNAITIS RENDON" u="1"/>
        <s v="SAMADY PULGARIN GARCIA" u="1"/>
        <s v="DAVID MAURICIO SANCHEZ HENAO" u="1"/>
        <s v="LINA MARIA RESTREPO MAZO" u="1"/>
        <s v="JUAN OVIDIO VELASQUEZ ESPINOSA" u="1"/>
        <s v="OSCAR DARIO CANO BETANCUR" u="1"/>
        <s v="PAULA ALEJANDRA GARCIA ALVAREZ" u="1"/>
        <s v="CRHISTIAN GOMEZ AMIGO OSCAR RENDON" u="1"/>
        <s v="NATALIA GRAJALES RUA" u="1"/>
        <s v="GLORIA LUCIA ESCOBAR MARTINEZ " u="1"/>
        <s v="MARIA ELENA ARISTIZABAL GARZÓN" u="1"/>
        <s v="CRHISTIAN FELIPPE GOMEZ VARGAS" u="1"/>
        <s v="IVAN DARIO ANGEL MEJIA" u="1"/>
        <s v="DIANA PATRICIA LEON TOBON" u="1"/>
        <s v="JANETH DEL SOCORRO MASSO DE BOTERO" u="1"/>
        <s v="ANA MARIA TORRES" u="1"/>
        <s v="RAUL DE JESUS OROZCO" u="1"/>
        <s v="BEATRIZ ELENA BEDOYA ALVAREZ " u="1"/>
        <s v="CHRISTIAN CAMILO BEDOYA OSORNO " u="1"/>
        <s v="MARIA CENOBIA URAN COSSIO" u="1"/>
        <s v="MARIO ALBERTO VILLADA RIOS" u="1"/>
        <s v="MARIA MARGORY PARRA CEBALLOS" u="1"/>
        <s v="ANDRES FELIPE MUÑOZ GARRO" u="1"/>
        <s v="CARLOS ALBERTO SANCHEZ JURADO" u="1"/>
        <s v="MARIA SULMA GARCIA CASTAÑO" u="1"/>
        <s v="JUAN DAVID CARDONA MORENO" u="1"/>
        <s v="FERNANDO LEON ARBOLEDA LONDOÑO " u="1"/>
        <s v="JOHANNA CRISTINA CORONADO URIBE" u="1"/>
        <s v="JUAN PABLO CASTRO ORTIZ" u="1"/>
        <s v="YESICA ALEXANDRA SALDARRIAGA GARRO" u="1"/>
        <s v="LEIDY PATRICIA MURILLO VELASQUEZ" u="1"/>
        <s v="WILMAR GIOVANNI TORO YEPES" u="1"/>
        <s v="CESAR JOSE NARANJO DE LA CRUZ " u="1"/>
        <s v="JOSE WILLIAM GARCIA CASTAÑO" u="1"/>
        <s v="NATALY ANDREA ARANGO SEPULVEDA" u="1"/>
        <s v="TRINO ANGARITA BARROS" u="1"/>
        <s v="MIGUEL ARMANDO CASTELLANOS SERRANO" u="1"/>
        <s v="GABRIEL DAVID MONTOYA AVIANCA" u="1"/>
        <s v="EDISON GOMEZ CARVAJAL" u="1"/>
        <s v="LORENA CAROLINA LONDOÑO SANCHEZ" u="1"/>
        <s v="MARGARITA MARIA ESCOBAR DE RESTREPO" u="1"/>
        <s v="ANA MARIA LOAIZA VILLA" u="1"/>
        <s v="JUAN ALBERTO HERMANO LINA DERECHO" u="1"/>
        <s v="LILIANA RINCON CADAVID" u="1"/>
        <s v="CECILIA FRANCO BETANCUR" u="1"/>
        <s v="CECILIA FRENCO BETANCUR" u="1"/>
        <s v="RICARDO ENRIQUE CORDOBA LARRARTE" u="1"/>
        <s v="ANDRES RESTREPO ESCOBAR" u="1"/>
        <s v="TATIANA MONTES SERNA" u="1"/>
        <s v="ESTEBAN VALLEJO TAMAYO" u="1"/>
        <s v="JORGE ANDRES LOPEZ  RENDON" u="1"/>
        <s v="HUGO ALEXANDER LOPEZ ARROYAVE " u="1"/>
        <s v="GLORIA ZULIMA GUTIERREZ GUTIERREZ " u="1"/>
        <s v="LUZ STELLA MAMA LORENA" u="1"/>
        <s v="MABEL JANNETH SANCHEZ HENAO" u="1"/>
        <s v="PABLO ANDRES PABON RINCON" u="1"/>
        <s v="ALEJANDRO CASTAÑOS ESCOBAR" u="1"/>
        <s v="JUAN BERNARDO SALDARRIAGA ELORZA" u="1"/>
        <s v="JUAN FERNANDO SALDARRIAGA ELORZA" u="1"/>
        <s v="BIBIANA ANDREA VELASQUEZ JIMENEZ " u="1"/>
        <s v="JOAQUIN ALVEIRO CABRERA SANTAMARIA" u="1"/>
        <s v="GLORIA LISETH FIGUEROA ESCOBAR " u="1"/>
        <s v="AVELINO QUEMBA GUERREO" u="1"/>
        <s v="HECTOR JAVIER SANDOVAL ORTIZ" u="1"/>
        <s v="PABLO ANDRES PAREJA RESTREPO" u="1"/>
        <s v="HECTOR WILLIAM OCAMPO OCAMPO" u="1"/>
        <s v="CLAUDIO JOSE  NARANJO DE LA CRUZ" u="1"/>
        <s v="ROCIO DEL ROSARIO ROMERO RODRIGUEZ" u="1"/>
        <s v="CATALINA MARCELA GONZALEZ GOEZ" u="1"/>
        <s v="CINDY RODAS RODRIGUEZ " u="1"/>
        <s v="CRISTINA MONTAÑO GRAJALES" u="1"/>
        <s v="ANDRES FELIPE FRANCO BEDOYA " u="1"/>
        <s v="RICHARD RODRIGUEZ CARDONA" u="1"/>
        <s v="CESAR UGUSTO BEDOYA ARBOLEDA " u="1"/>
        <s v="BLANCA MARGARITA VANEGAS MESA " u="1"/>
        <s v="VERA ZASULICH PEREZ ARIZA" u="1"/>
        <s v="SONIA DE JESUS PARRA CEBALLOS" u="1"/>
        <s v="EDUARDO ALBERTO QUINTANA MARTINEZ " u="1"/>
        <s v="ELOINA VENEZOLANA" u="1"/>
        <s v="GILBERTO ARTURO VALENCIA LOPEZ" u="1"/>
        <s v="CATALINA HURTADO CASTAÑO" u="1"/>
        <s v="CLAUDIA PATRICIA PUERTAS OCAMPOS" u="1"/>
        <s v="JUAN FERNANDO MORENO MARIN" u="1"/>
        <s v="MARTA ELENA AGUIRRE VALENCIA" u="1"/>
        <s v="MARIA EUGENIA SIERRA MEJIA" u="1"/>
        <s v="JOHANNA CRISTINA CORONADO URIBE - CAMPAÑA 2016" u="1"/>
        <s v="JULIAN PEREZ ACEVEDO" u="1"/>
        <s v="CONSUELO DE MARIA CARO MONTOYA" u="1"/>
        <s v="ADRIANA PATRICIA RICO MARTINEZ" u="1"/>
        <s v="MARY SOL NARANJO ALZATE" u="1"/>
        <s v="MAGNOLIA DEL SOCORRO PARRA ZAPATA" u="1"/>
        <s v="MATEO GARCIA CADAVID " u="1"/>
        <s v="CLAUDIA SUAREZ ORDOÑEZ" u="1"/>
        <s v="OSCAR DARIO CASTAÑO FRANCO HIJO CECILIA" u="1"/>
        <s v="JOHN ORDOÑEZ - PILOTO REFERIDO RICHARD" u="1"/>
        <s v="MARIA FERNANDA MONTOYA YEPES" u="1"/>
        <s v="ANDRES MAURICIO PORRAS PINEDA" u="1"/>
        <s v="JUAN DIEGO LLANO VELASCO" u="1"/>
        <s v="WILSON PABLO SILVA GONZALEZ" u="1"/>
        <s v="FABIO DE JESUS PINEDA CALLEJAS" u="1"/>
        <s v="FRANKLIN ESTEBAN ESPINAL GIL" u="1"/>
        <s v="DIANA LUCIA RAMIRES OSORIO" u="1"/>
        <s v="MILTON LOCUMI CASTRO" u="1"/>
        <s v="MILTON LUCUMI CASTRO" u="1"/>
        <s v="DANIEL SALAZAR PEREZ" u="1"/>
        <s v="ROSALBA SEPULVEDA ESPINOSA " u="1"/>
        <s v="GLORIA ZULIMA GUTIERREZ GUTIERRREZ " u="1"/>
        <s v="MANUELA DEDE PINEDA" u="1"/>
        <s v="LINA MARCELA ARCILA ZULUAGA" u="1"/>
        <s v="ANA LUCIA MEDINA BOTERO" u="1"/>
      </sharedItems>
    </cacheField>
    <cacheField name="NOMBRE ACT " numFmtId="0">
      <sharedItems/>
    </cacheField>
    <cacheField name="CEDULA" numFmtId="166">
      <sharedItems containsSemiMixedTypes="0" containsString="0" containsNumber="1" containsInteger="1" minValue="99999999" maxValue="99999999"/>
    </cacheField>
    <cacheField name="ACTIVIDAD" numFmtId="167">
      <sharedItems containsSemiMixedTypes="0" containsString="0" containsNumber="1" containsInteger="1" minValue="10" maxValue="90"/>
    </cacheField>
    <cacheField name="AÑ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RENGLON" numFmtId="0">
      <sharedItems containsSemiMixedTypes="0" containsString="0" containsNumber="1" containsInteger="1" minValue="28" maxValue="106"/>
    </cacheField>
    <cacheField name="VALOR" numFmtId="0">
      <sharedItems containsString="0" containsBlank="1" containsNumber="1" containsInteger="1" minValue="0" maxValue="25687875000"/>
    </cacheField>
    <cacheField name="SECCIÓN" numFmtId="0">
      <sharedItems containsMixedTypes="1" containsNumber="1" containsInteger="1" minValue="10" maxValue="10" count="13">
        <s v="PATRIMONIO"/>
        <s v="RENTAS DE TRABAJO"/>
        <s v="RENTA DE PENSIONES"/>
        <s v="RENTAS DE CAPITAL"/>
        <s v="RENTAS NO LABORALES"/>
        <s v="RENTA POR DIVIDENDOS"/>
        <s v="RENTA"/>
        <s v="GANANCIA OCASIONAL"/>
        <s v="IMPUESTO"/>
        <s v="DESCUENTOS"/>
        <s v="LIQ PRIVADA"/>
        <s v="RENTA CEDULA GENERAL"/>
        <n v="10" u="1"/>
      </sharedItems>
    </cacheField>
    <cacheField name="DESCRIPCIÓN" numFmtId="0">
      <sharedItems containsBlank="1" count="88">
        <s v="Patrimonio bruto"/>
        <s v="Deudas"/>
        <s v="Patrimonio Líquido"/>
        <s v="Ingresos brutos por rentas de trabajo (art 103 E.T.)"/>
        <s v="INCRNGO (renta trabajo)"/>
        <s v="Renta Liquida (renta trabajo)"/>
        <s v="Renta Exenta y deducciones "/>
        <s v="Renta Exenta y deducciones (limitadas)"/>
        <s v="Renta líquida cedular de trabajo "/>
        <s v="Ingresos brutos por rentas de pensiones"/>
        <s v="INCRNGO (renta pensión)"/>
        <s v="Renta Liquida (renta pensión)"/>
        <s v="Rentas exentas de pensiones"/>
        <s v="Renta líquida cedular de pensiones"/>
        <s v="Ingresos brutos rentas de capital"/>
        <s v="Ingresos no constitutivos de renta"/>
        <s v="Costos y gastos procedentes"/>
        <s v="Renta líquida"/>
        <s v="Rentas líquidas pasivas de capital – ECE"/>
        <s v="Rentas exentas y deducciones (rentas capital)"/>
        <s v="Rentas exentas de capital y deducciones (limitadas)"/>
        <s v="Renta liquida ordinaria del ejercicio"/>
        <s v="Pérdida líquida del ejercicio "/>
        <s v="Compensación por pérdidas de ejercicios anteriores"/>
        <s v="Renta líquida cedular de capital"/>
        <s v="Ingresos brutos rentas no laborales "/>
        <s v="Devoluciones, rebajas y descuentos"/>
        <s v="Ingresos no constitutivos de renta RNL"/>
        <s v="Costos y gastos procedentes RNL"/>
        <s v="Renta líquida RNL"/>
        <s v="Rentas pasivas no laborales – ECE"/>
        <s v="Rentas exentas y deducciones (Renta no laborales)"/>
        <s v="Rentas exentas no laborales y deducciones  imputables"/>
        <s v="Renta líquida ordinaria del ejercicio "/>
        <s v="Pérdida líquida del ejercicio"/>
        <s v="Compensaciones"/>
        <s v="Rentas líquidas gravables no laborales "/>
        <s v="Renta líquida cedular no laboral"/>
        <s v="Dividendos y participaciones 2016 "/>
        <s v="Ingresos no constitutivos de renta (Renta dividendos)"/>
        <s v="Renta liquida ordinaria 2016  y anteriores"/>
        <s v="1a. Subcédula año 2017 y siguientes numeral 3 "/>
        <s v="2a. Subcédula año 2017 y siguientes Parágrafo 2 "/>
        <s v="Renta líquida pasiva dividendos - ECE y/o exterior"/>
        <s v="Rentas exentas de la casilla"/>
        <s v="Rentas líquidas gravables de dividendos"/>
        <s v="Total rentas líquidas cedulares "/>
        <s v="Renta presuntiva"/>
        <s v="Ingresos por ganancias ocasionales"/>
        <s v="Costos por ganancias ocasionales"/>
        <s v="Ganancias ocasionales no gravadas y exentas "/>
        <s v="Ganancias ocasionales gravables "/>
        <s v="De trabajo y de pensiones"/>
        <s v="De capital y no laborales"/>
        <s v="Por dividendos y participaciones año 2016"/>
        <s v="Por dividendos año 2017  1a, Subcédula"/>
        <s v="Por dividendos año 2017  2a, Subcédula"/>
        <s v="Total impuesto sobre rentas líquidas cedulares"/>
        <s v="Impuesto sobre renta presuntiva"/>
        <s v="Total impuesto sobre la renta liquída"/>
        <s v="Impuestos pagados en el exterior"/>
        <s v="Donaciones"/>
        <s v="Otros"/>
        <s v="Total descuentos tributarios"/>
        <s v="Impuesto neto de renta"/>
        <s v="Impuesto de ganancias ocasionales"/>
        <s v="Descuento por impuestos pagados en el exterior y GO"/>
        <s v="Total impuesto a cargo"/>
        <s v="Anticipo renta liquidado año gravable anterior"/>
        <s v="Saldo a favor del año gravable anterior"/>
        <s v="Retenciones año gravable a declarar"/>
        <s v="Anticipo renta para el año gravable siguiente"/>
        <s v="Saldo a pagar por impuesto"/>
        <s v="Sanciones"/>
        <s v="Total saldo a pagar"/>
        <s v="Total saldo a favor"/>
        <s v="Costos y deducciones procedentes"/>
        <s v="Renta líquida cedular General"/>
        <s v="Renta exenta y deducciones limitadas"/>
        <s v="Renta líquida ordinaria  Cedula General"/>
        <s v="Compensaciones año 2016 y anteriores"/>
        <s v="Compensaciones por renta presuntiva"/>
        <s v="Rentas Gravables"/>
        <s v="Renta Liquida gravable cédula General"/>
        <s v="General y de pensiones"/>
        <s v="Renta presuntiva y de pensiones"/>
        <s v="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s v="Asalariados"/>
    <n v="99999999"/>
    <n v="10"/>
    <x v="0"/>
    <n v="29"/>
    <n v="24889542000"/>
    <x v="0"/>
    <x v="0"/>
  </r>
  <r>
    <x v="0"/>
    <s v="Asalariados"/>
    <n v="99999999"/>
    <n v="10"/>
    <x v="0"/>
    <n v="30"/>
    <n v="5758065000"/>
    <x v="0"/>
    <x v="1"/>
  </r>
  <r>
    <x v="0"/>
    <s v="Asalariados"/>
    <n v="99999999"/>
    <n v="10"/>
    <x v="0"/>
    <n v="31"/>
    <n v="19131477000"/>
    <x v="0"/>
    <x v="2"/>
  </r>
  <r>
    <x v="0"/>
    <s v="Asalariados"/>
    <n v="99999999"/>
    <n v="10"/>
    <x v="0"/>
    <n v="32"/>
    <n v="316164000"/>
    <x v="1"/>
    <x v="3"/>
  </r>
  <r>
    <x v="0"/>
    <s v="Asalariados"/>
    <n v="99999999"/>
    <n v="10"/>
    <x v="0"/>
    <n v="33"/>
    <n v="22130000"/>
    <x v="1"/>
    <x v="4"/>
  </r>
  <r>
    <x v="0"/>
    <s v="Asalariados"/>
    <n v="99999999"/>
    <n v="10"/>
    <x v="0"/>
    <n v="34"/>
    <n v="294034000"/>
    <x v="1"/>
    <x v="5"/>
  </r>
  <r>
    <x v="0"/>
    <s v="Asalariados"/>
    <n v="99999999"/>
    <n v="10"/>
    <x v="0"/>
    <n v="35"/>
    <n v="153821000"/>
    <x v="1"/>
    <x v="6"/>
  </r>
  <r>
    <x v="0"/>
    <s v="Asalariados"/>
    <n v="99999999"/>
    <n v="10"/>
    <x v="0"/>
    <n v="36"/>
    <n v="117613000"/>
    <x v="1"/>
    <x v="7"/>
  </r>
  <r>
    <x v="0"/>
    <s v="Asalariados"/>
    <n v="99999999"/>
    <n v="10"/>
    <x v="0"/>
    <n v="37"/>
    <n v="176421000"/>
    <x v="1"/>
    <x v="8"/>
  </r>
  <r>
    <x v="0"/>
    <s v="Asalariados"/>
    <n v="99999999"/>
    <n v="10"/>
    <x v="0"/>
    <n v="38"/>
    <m/>
    <x v="2"/>
    <x v="9"/>
  </r>
  <r>
    <x v="0"/>
    <s v="Asalariados"/>
    <n v="99999999"/>
    <n v="10"/>
    <x v="0"/>
    <n v="39"/>
    <m/>
    <x v="2"/>
    <x v="10"/>
  </r>
  <r>
    <x v="0"/>
    <s v="Asalariados"/>
    <n v="99999999"/>
    <n v="10"/>
    <x v="0"/>
    <n v="40"/>
    <m/>
    <x v="2"/>
    <x v="11"/>
  </r>
  <r>
    <x v="0"/>
    <s v="Asalariados"/>
    <n v="99999999"/>
    <n v="10"/>
    <x v="0"/>
    <n v="41"/>
    <m/>
    <x v="2"/>
    <x v="12"/>
  </r>
  <r>
    <x v="0"/>
    <s v="Asalariados"/>
    <n v="99999999"/>
    <n v="10"/>
    <x v="0"/>
    <n v="42"/>
    <m/>
    <x v="2"/>
    <x v="13"/>
  </r>
  <r>
    <x v="0"/>
    <s v="Asalariados"/>
    <n v="99999999"/>
    <n v="10"/>
    <x v="0"/>
    <n v="43"/>
    <n v="2357859000"/>
    <x v="3"/>
    <x v="14"/>
  </r>
  <r>
    <x v="0"/>
    <s v="Asalariados"/>
    <n v="99999999"/>
    <n v="10"/>
    <x v="0"/>
    <n v="44"/>
    <n v="108585000"/>
    <x v="3"/>
    <x v="15"/>
  </r>
  <r>
    <x v="0"/>
    <s v="Asalariados"/>
    <n v="99999999"/>
    <n v="10"/>
    <x v="0"/>
    <n v="45"/>
    <n v="718678000"/>
    <x v="3"/>
    <x v="16"/>
  </r>
  <r>
    <x v="0"/>
    <s v="Asalariados"/>
    <n v="99999999"/>
    <n v="10"/>
    <x v="0"/>
    <n v="46"/>
    <n v="1530596000"/>
    <x v="3"/>
    <x v="17"/>
  </r>
  <r>
    <x v="0"/>
    <s v="Asalariados"/>
    <n v="99999999"/>
    <n v="10"/>
    <x v="0"/>
    <n v="47"/>
    <m/>
    <x v="3"/>
    <x v="18"/>
  </r>
  <r>
    <x v="0"/>
    <s v="Asalariados"/>
    <n v="99999999"/>
    <n v="10"/>
    <x v="0"/>
    <n v="48"/>
    <n v="95521000"/>
    <x v="3"/>
    <x v="19"/>
  </r>
  <r>
    <x v="0"/>
    <s v="Asalariados"/>
    <n v="99999999"/>
    <n v="10"/>
    <x v="0"/>
    <n v="49"/>
    <n v="31859000"/>
    <x v="3"/>
    <x v="20"/>
  </r>
  <r>
    <x v="0"/>
    <s v="Asalariados"/>
    <n v="99999999"/>
    <n v="10"/>
    <x v="0"/>
    <n v="50"/>
    <n v="1498737000"/>
    <x v="3"/>
    <x v="21"/>
  </r>
  <r>
    <x v="0"/>
    <s v="Asalariados"/>
    <n v="99999999"/>
    <n v="10"/>
    <x v="0"/>
    <n v="51"/>
    <m/>
    <x v="3"/>
    <x v="22"/>
  </r>
  <r>
    <x v="0"/>
    <s v="Asalariados"/>
    <n v="99999999"/>
    <n v="10"/>
    <x v="0"/>
    <n v="52"/>
    <m/>
    <x v="3"/>
    <x v="23"/>
  </r>
  <r>
    <x v="0"/>
    <s v="Asalariados"/>
    <n v="99999999"/>
    <n v="10"/>
    <x v="0"/>
    <n v="53"/>
    <n v="1498737000"/>
    <x v="3"/>
    <x v="24"/>
  </r>
  <r>
    <x v="0"/>
    <s v="Asalariados"/>
    <n v="99999999"/>
    <n v="10"/>
    <x v="0"/>
    <n v="54"/>
    <n v="95880000"/>
    <x v="4"/>
    <x v="25"/>
  </r>
  <r>
    <x v="0"/>
    <s v="Asalariados"/>
    <n v="99999999"/>
    <n v="10"/>
    <x v="0"/>
    <n v="55"/>
    <m/>
    <x v="4"/>
    <x v="26"/>
  </r>
  <r>
    <x v="0"/>
    <s v="Asalariados"/>
    <n v="99999999"/>
    <n v="10"/>
    <x v="0"/>
    <n v="56"/>
    <m/>
    <x v="4"/>
    <x v="27"/>
  </r>
  <r>
    <x v="0"/>
    <s v="Asalariados"/>
    <n v="99999999"/>
    <n v="10"/>
    <x v="0"/>
    <n v="57"/>
    <m/>
    <x v="4"/>
    <x v="28"/>
  </r>
  <r>
    <x v="0"/>
    <s v="Asalariados"/>
    <n v="99999999"/>
    <n v="10"/>
    <x v="0"/>
    <n v="58"/>
    <n v="95880000"/>
    <x v="4"/>
    <x v="29"/>
  </r>
  <r>
    <x v="0"/>
    <s v="Asalariados"/>
    <n v="99999999"/>
    <n v="10"/>
    <x v="0"/>
    <n v="59"/>
    <m/>
    <x v="4"/>
    <x v="30"/>
  </r>
  <r>
    <x v="0"/>
    <s v="Asalariados"/>
    <n v="99999999"/>
    <n v="10"/>
    <x v="0"/>
    <n v="60"/>
    <n v="950000"/>
    <x v="4"/>
    <x v="31"/>
  </r>
  <r>
    <x v="0"/>
    <s v="Asalariados"/>
    <n v="99999999"/>
    <n v="10"/>
    <x v="0"/>
    <n v="61"/>
    <n v="950000"/>
    <x v="4"/>
    <x v="32"/>
  </r>
  <r>
    <x v="0"/>
    <s v="Asalariados"/>
    <n v="99999999"/>
    <n v="10"/>
    <x v="0"/>
    <n v="62"/>
    <n v="94930000"/>
    <x v="4"/>
    <x v="33"/>
  </r>
  <r>
    <x v="0"/>
    <s v="Asalariados"/>
    <n v="99999999"/>
    <n v="10"/>
    <x v="0"/>
    <n v="63"/>
    <m/>
    <x v="4"/>
    <x v="34"/>
  </r>
  <r>
    <x v="0"/>
    <s v="Asalariados"/>
    <n v="99999999"/>
    <n v="10"/>
    <x v="0"/>
    <n v="64"/>
    <m/>
    <x v="4"/>
    <x v="35"/>
  </r>
  <r>
    <x v="0"/>
    <s v="Asalariados"/>
    <n v="99999999"/>
    <n v="10"/>
    <x v="0"/>
    <n v="65"/>
    <m/>
    <x v="4"/>
    <x v="36"/>
  </r>
  <r>
    <x v="0"/>
    <s v="Asalariados"/>
    <n v="99999999"/>
    <n v="10"/>
    <x v="0"/>
    <n v="66"/>
    <n v="94930000"/>
    <x v="4"/>
    <x v="37"/>
  </r>
  <r>
    <x v="0"/>
    <s v="Asalariados"/>
    <n v="99999999"/>
    <n v="10"/>
    <x v="0"/>
    <n v="67"/>
    <m/>
    <x v="5"/>
    <x v="38"/>
  </r>
  <r>
    <x v="0"/>
    <s v="Asalariados"/>
    <n v="99999999"/>
    <n v="10"/>
    <x v="0"/>
    <n v="68"/>
    <m/>
    <x v="5"/>
    <x v="39"/>
  </r>
  <r>
    <x v="0"/>
    <s v="Asalariados"/>
    <n v="99999999"/>
    <n v="10"/>
    <x v="0"/>
    <n v="69"/>
    <m/>
    <x v="5"/>
    <x v="40"/>
  </r>
  <r>
    <x v="0"/>
    <s v="Asalariados"/>
    <n v="99999999"/>
    <n v="10"/>
    <x v="0"/>
    <n v="70"/>
    <m/>
    <x v="5"/>
    <x v="41"/>
  </r>
  <r>
    <x v="0"/>
    <s v="Asalariados"/>
    <n v="99999999"/>
    <n v="10"/>
    <x v="0"/>
    <n v="71"/>
    <m/>
    <x v="5"/>
    <x v="42"/>
  </r>
  <r>
    <x v="0"/>
    <s v="Asalariados"/>
    <n v="99999999"/>
    <n v="10"/>
    <x v="0"/>
    <n v="72"/>
    <m/>
    <x v="5"/>
    <x v="43"/>
  </r>
  <r>
    <x v="0"/>
    <s v="Asalariados"/>
    <n v="99999999"/>
    <n v="10"/>
    <x v="0"/>
    <n v="73"/>
    <m/>
    <x v="5"/>
    <x v="44"/>
  </r>
  <r>
    <x v="0"/>
    <s v="Asalariados"/>
    <n v="99999999"/>
    <n v="10"/>
    <x v="0"/>
    <n v="74"/>
    <m/>
    <x v="5"/>
    <x v="45"/>
  </r>
  <r>
    <x v="0"/>
    <s v="Asalariados"/>
    <n v="99999999"/>
    <n v="10"/>
    <x v="0"/>
    <n v="75"/>
    <n v="1770088000"/>
    <x v="6"/>
    <x v="46"/>
  </r>
  <r>
    <x v="0"/>
    <s v="Asalariados"/>
    <n v="99999999"/>
    <n v="10"/>
    <x v="0"/>
    <n v="76"/>
    <n v="456938000"/>
    <x v="6"/>
    <x v="47"/>
  </r>
  <r>
    <x v="0"/>
    <s v="Asalariados"/>
    <n v="99999999"/>
    <n v="10"/>
    <x v="0"/>
    <n v="77"/>
    <n v="4109760000"/>
    <x v="7"/>
    <x v="48"/>
  </r>
  <r>
    <x v="0"/>
    <s v="Asalariados"/>
    <n v="99999999"/>
    <n v="10"/>
    <x v="0"/>
    <n v="78"/>
    <n v="3907212000"/>
    <x v="7"/>
    <x v="49"/>
  </r>
  <r>
    <x v="0"/>
    <s v="Asalariados"/>
    <n v="99999999"/>
    <n v="10"/>
    <x v="0"/>
    <n v="79"/>
    <m/>
    <x v="7"/>
    <x v="50"/>
  </r>
  <r>
    <x v="0"/>
    <s v="Asalariados"/>
    <n v="99999999"/>
    <n v="10"/>
    <x v="0"/>
    <n v="80"/>
    <n v="202548000"/>
    <x v="7"/>
    <x v="51"/>
  </r>
  <r>
    <x v="0"/>
    <s v="Asalariados"/>
    <n v="99999999"/>
    <n v="10"/>
    <x v="0"/>
    <n v="81"/>
    <n v="40219000"/>
    <x v="8"/>
    <x v="52"/>
  </r>
  <r>
    <x v="0"/>
    <s v="Asalariados"/>
    <n v="99999999"/>
    <n v="10"/>
    <x v="0"/>
    <n v="82"/>
    <n v="540898000"/>
    <x v="8"/>
    <x v="53"/>
  </r>
  <r>
    <x v="0"/>
    <s v="Asalariados"/>
    <n v="99999999"/>
    <n v="10"/>
    <x v="0"/>
    <n v="83"/>
    <m/>
    <x v="8"/>
    <x v="54"/>
  </r>
  <r>
    <x v="0"/>
    <s v="Asalariados"/>
    <n v="99999999"/>
    <n v="10"/>
    <x v="0"/>
    <n v="84"/>
    <m/>
    <x v="8"/>
    <x v="55"/>
  </r>
  <r>
    <x v="0"/>
    <s v="Asalariados"/>
    <n v="99999999"/>
    <n v="10"/>
    <x v="0"/>
    <n v="85"/>
    <m/>
    <x v="8"/>
    <x v="56"/>
  </r>
  <r>
    <x v="0"/>
    <s v="Asalariados"/>
    <n v="99999999"/>
    <n v="10"/>
    <x v="0"/>
    <n v="86"/>
    <n v="581117000"/>
    <x v="8"/>
    <x v="57"/>
  </r>
  <r>
    <x v="0"/>
    <s v="Asalariados"/>
    <n v="99999999"/>
    <n v="10"/>
    <x v="0"/>
    <n v="87"/>
    <m/>
    <x v="8"/>
    <x v="58"/>
  </r>
  <r>
    <x v="0"/>
    <s v="Asalariados"/>
    <n v="99999999"/>
    <n v="10"/>
    <x v="0"/>
    <n v="88"/>
    <n v="581117000"/>
    <x v="8"/>
    <x v="59"/>
  </r>
  <r>
    <x v="0"/>
    <s v="Asalariados"/>
    <n v="99999999"/>
    <n v="10"/>
    <x v="0"/>
    <n v="89"/>
    <m/>
    <x v="9"/>
    <x v="60"/>
  </r>
  <r>
    <x v="0"/>
    <s v="Asalariados"/>
    <n v="99999999"/>
    <n v="10"/>
    <x v="0"/>
    <n v="90"/>
    <m/>
    <x v="9"/>
    <x v="61"/>
  </r>
  <r>
    <x v="0"/>
    <s v="Asalariados"/>
    <n v="99999999"/>
    <n v="10"/>
    <x v="0"/>
    <n v="91"/>
    <m/>
    <x v="9"/>
    <x v="62"/>
  </r>
  <r>
    <x v="0"/>
    <s v="Asalariados"/>
    <n v="99999999"/>
    <n v="10"/>
    <x v="0"/>
    <n v="92"/>
    <m/>
    <x v="9"/>
    <x v="63"/>
  </r>
  <r>
    <x v="0"/>
    <s v="Asalariados"/>
    <n v="99999999"/>
    <n v="10"/>
    <x v="0"/>
    <n v="93"/>
    <n v="581117000"/>
    <x v="10"/>
    <x v="64"/>
  </r>
  <r>
    <x v="0"/>
    <s v="Asalariados"/>
    <n v="99999999"/>
    <n v="10"/>
    <x v="0"/>
    <n v="94"/>
    <n v="20255000"/>
    <x v="10"/>
    <x v="65"/>
  </r>
  <r>
    <x v="0"/>
    <s v="Asalariados"/>
    <n v="99999999"/>
    <n v="10"/>
    <x v="0"/>
    <n v="95"/>
    <m/>
    <x v="10"/>
    <x v="66"/>
  </r>
  <r>
    <x v="0"/>
    <s v="Asalariados"/>
    <n v="99999999"/>
    <n v="10"/>
    <x v="0"/>
    <n v="96"/>
    <n v="601372000"/>
    <x v="10"/>
    <x v="67"/>
  </r>
  <r>
    <x v="0"/>
    <s v="Asalariados"/>
    <n v="99999999"/>
    <n v="10"/>
    <x v="0"/>
    <n v="97"/>
    <m/>
    <x v="10"/>
    <x v="68"/>
  </r>
  <r>
    <x v="0"/>
    <s v="Asalariados"/>
    <n v="99999999"/>
    <n v="10"/>
    <x v="0"/>
    <n v="98"/>
    <m/>
    <x v="10"/>
    <x v="69"/>
  </r>
  <r>
    <x v="0"/>
    <s v="Asalariados"/>
    <n v="99999999"/>
    <n v="10"/>
    <x v="0"/>
    <n v="99"/>
    <n v="124087000"/>
    <x v="10"/>
    <x v="70"/>
  </r>
  <r>
    <x v="0"/>
    <s v="Asalariados"/>
    <n v="99999999"/>
    <n v="10"/>
    <x v="0"/>
    <n v="100"/>
    <n v="144157000"/>
    <x v="10"/>
    <x v="71"/>
  </r>
  <r>
    <x v="0"/>
    <s v="Asalariados"/>
    <n v="99999999"/>
    <n v="10"/>
    <x v="0"/>
    <n v="101"/>
    <n v="621442000"/>
    <x v="10"/>
    <x v="72"/>
  </r>
  <r>
    <x v="0"/>
    <s v="Asalariados"/>
    <n v="99999999"/>
    <n v="10"/>
    <x v="0"/>
    <n v="102"/>
    <m/>
    <x v="10"/>
    <x v="73"/>
  </r>
  <r>
    <x v="0"/>
    <s v="Asalariados"/>
    <n v="99999999"/>
    <n v="10"/>
    <x v="0"/>
    <n v="103"/>
    <n v="621442000"/>
    <x v="10"/>
    <x v="74"/>
  </r>
  <r>
    <x v="0"/>
    <s v="Asalariados"/>
    <n v="99999999"/>
    <n v="10"/>
    <x v="0"/>
    <n v="104"/>
    <m/>
    <x v="10"/>
    <x v="75"/>
  </r>
  <r>
    <x v="0"/>
    <s v="Asalariados"/>
    <n v="99999999"/>
    <n v="10"/>
    <x v="1"/>
    <n v="29"/>
    <n v="25075152000"/>
    <x v="0"/>
    <x v="0"/>
  </r>
  <r>
    <x v="0"/>
    <s v="Asalariados"/>
    <n v="99999999"/>
    <n v="10"/>
    <x v="1"/>
    <n v="30"/>
    <n v="5399842000"/>
    <x v="0"/>
    <x v="1"/>
  </r>
  <r>
    <x v="0"/>
    <s v="Asalariados"/>
    <n v="99999999"/>
    <n v="10"/>
    <x v="1"/>
    <n v="31"/>
    <n v="19675310000"/>
    <x v="0"/>
    <x v="2"/>
  </r>
  <r>
    <x v="0"/>
    <s v="Asalariados"/>
    <n v="99999999"/>
    <n v="10"/>
    <x v="1"/>
    <n v="32"/>
    <n v="358913000"/>
    <x v="1"/>
    <x v="3"/>
  </r>
  <r>
    <x v="0"/>
    <s v="Asalariados"/>
    <n v="99999999"/>
    <n v="10"/>
    <x v="1"/>
    <n v="33"/>
    <n v="23436000"/>
    <x v="1"/>
    <x v="4"/>
  </r>
  <r>
    <x v="0"/>
    <s v="Asalariados"/>
    <n v="99999999"/>
    <n v="10"/>
    <x v="1"/>
    <n v="34"/>
    <n v="335477000"/>
    <x v="1"/>
    <x v="5"/>
  </r>
  <r>
    <x v="0"/>
    <s v="Asalariados"/>
    <n v="99999999"/>
    <n v="10"/>
    <x v="1"/>
    <n v="35"/>
    <n v="178948000"/>
    <x v="1"/>
    <x v="6"/>
  </r>
  <r>
    <x v="0"/>
    <s v="Asalariados"/>
    <n v="99999999"/>
    <n v="10"/>
    <x v="1"/>
    <n v="36"/>
    <n v="134190000"/>
    <x v="1"/>
    <x v="7"/>
  </r>
  <r>
    <x v="0"/>
    <s v="Asalariados"/>
    <n v="99999999"/>
    <n v="10"/>
    <x v="1"/>
    <n v="37"/>
    <n v="201287000"/>
    <x v="1"/>
    <x v="8"/>
  </r>
  <r>
    <x v="0"/>
    <s v="Asalariados"/>
    <n v="99999999"/>
    <n v="10"/>
    <x v="1"/>
    <n v="38"/>
    <m/>
    <x v="2"/>
    <x v="9"/>
  </r>
  <r>
    <x v="0"/>
    <s v="Asalariados"/>
    <n v="99999999"/>
    <n v="10"/>
    <x v="1"/>
    <n v="39"/>
    <m/>
    <x v="2"/>
    <x v="10"/>
  </r>
  <r>
    <x v="0"/>
    <s v="Asalariados"/>
    <n v="99999999"/>
    <n v="10"/>
    <x v="1"/>
    <n v="40"/>
    <m/>
    <x v="2"/>
    <x v="11"/>
  </r>
  <r>
    <x v="0"/>
    <s v="Asalariados"/>
    <n v="99999999"/>
    <n v="10"/>
    <x v="1"/>
    <n v="41"/>
    <m/>
    <x v="2"/>
    <x v="12"/>
  </r>
  <r>
    <x v="0"/>
    <s v="Asalariados"/>
    <n v="99999999"/>
    <n v="10"/>
    <x v="1"/>
    <n v="42"/>
    <m/>
    <x v="2"/>
    <x v="13"/>
  </r>
  <r>
    <x v="0"/>
    <s v="Asalariados"/>
    <n v="99999999"/>
    <n v="10"/>
    <x v="1"/>
    <n v="43"/>
    <n v="2261314000"/>
    <x v="3"/>
    <x v="14"/>
  </r>
  <r>
    <x v="0"/>
    <s v="Asalariados"/>
    <n v="99999999"/>
    <n v="10"/>
    <x v="1"/>
    <n v="44"/>
    <n v="67498000"/>
    <x v="3"/>
    <x v="15"/>
  </r>
  <r>
    <x v="0"/>
    <s v="Asalariados"/>
    <n v="99999999"/>
    <n v="10"/>
    <x v="1"/>
    <n v="45"/>
    <n v="1299531000"/>
    <x v="3"/>
    <x v="16"/>
  </r>
  <r>
    <x v="0"/>
    <s v="Asalariados"/>
    <n v="99999999"/>
    <n v="10"/>
    <x v="1"/>
    <n v="46"/>
    <n v="894285000"/>
    <x v="3"/>
    <x v="17"/>
  </r>
  <r>
    <x v="0"/>
    <s v="Asalariados"/>
    <n v="99999999"/>
    <n v="10"/>
    <x v="1"/>
    <n v="47"/>
    <m/>
    <x v="3"/>
    <x v="18"/>
  </r>
  <r>
    <x v="0"/>
    <s v="Asalariados"/>
    <n v="99999999"/>
    <n v="10"/>
    <x v="1"/>
    <n v="48"/>
    <n v="571000"/>
    <x v="3"/>
    <x v="19"/>
  </r>
  <r>
    <x v="0"/>
    <s v="Asalariados"/>
    <n v="99999999"/>
    <n v="10"/>
    <x v="1"/>
    <n v="49"/>
    <n v="571000"/>
    <x v="3"/>
    <x v="20"/>
  </r>
  <r>
    <x v="0"/>
    <s v="Asalariados"/>
    <n v="99999999"/>
    <n v="10"/>
    <x v="1"/>
    <n v="50"/>
    <n v="893714000"/>
    <x v="3"/>
    <x v="21"/>
  </r>
  <r>
    <x v="0"/>
    <s v="Asalariados"/>
    <n v="99999999"/>
    <n v="10"/>
    <x v="1"/>
    <n v="51"/>
    <m/>
    <x v="3"/>
    <x v="22"/>
  </r>
  <r>
    <x v="0"/>
    <s v="Asalariados"/>
    <n v="99999999"/>
    <n v="10"/>
    <x v="1"/>
    <n v="52"/>
    <m/>
    <x v="3"/>
    <x v="23"/>
  </r>
  <r>
    <x v="0"/>
    <s v="Asalariados"/>
    <n v="99999999"/>
    <n v="10"/>
    <x v="1"/>
    <n v="53"/>
    <n v="893714000"/>
    <x v="3"/>
    <x v="24"/>
  </r>
  <r>
    <x v="0"/>
    <s v="Asalariados"/>
    <n v="99999999"/>
    <n v="10"/>
    <x v="1"/>
    <n v="54"/>
    <n v="159199000"/>
    <x v="4"/>
    <x v="25"/>
  </r>
  <r>
    <x v="0"/>
    <s v="Asalariados"/>
    <n v="99999999"/>
    <n v="10"/>
    <x v="1"/>
    <n v="55"/>
    <m/>
    <x v="4"/>
    <x v="26"/>
  </r>
  <r>
    <x v="0"/>
    <s v="Asalariados"/>
    <n v="99999999"/>
    <n v="10"/>
    <x v="1"/>
    <n v="56"/>
    <n v="2364000"/>
    <x v="4"/>
    <x v="27"/>
  </r>
  <r>
    <x v="0"/>
    <s v="Asalariados"/>
    <n v="99999999"/>
    <n v="10"/>
    <x v="1"/>
    <n v="57"/>
    <m/>
    <x v="4"/>
    <x v="28"/>
  </r>
  <r>
    <x v="0"/>
    <s v="Asalariados"/>
    <n v="99999999"/>
    <n v="10"/>
    <x v="1"/>
    <n v="58"/>
    <n v="156835000"/>
    <x v="4"/>
    <x v="29"/>
  </r>
  <r>
    <x v="0"/>
    <s v="Asalariados"/>
    <n v="99999999"/>
    <n v="10"/>
    <x v="1"/>
    <n v="59"/>
    <m/>
    <x v="4"/>
    <x v="30"/>
  </r>
  <r>
    <x v="0"/>
    <s v="Asalariados"/>
    <n v="99999999"/>
    <n v="10"/>
    <x v="1"/>
    <n v="60"/>
    <m/>
    <x v="4"/>
    <x v="31"/>
  </r>
  <r>
    <x v="0"/>
    <s v="Asalariados"/>
    <n v="99999999"/>
    <n v="10"/>
    <x v="1"/>
    <n v="61"/>
    <m/>
    <x v="4"/>
    <x v="32"/>
  </r>
  <r>
    <x v="0"/>
    <s v="Asalariados"/>
    <n v="99999999"/>
    <n v="10"/>
    <x v="1"/>
    <n v="62"/>
    <n v="156835000"/>
    <x v="4"/>
    <x v="33"/>
  </r>
  <r>
    <x v="0"/>
    <s v="Asalariados"/>
    <n v="99999999"/>
    <n v="10"/>
    <x v="1"/>
    <n v="63"/>
    <m/>
    <x v="4"/>
    <x v="34"/>
  </r>
  <r>
    <x v="0"/>
    <s v="Asalariados"/>
    <n v="99999999"/>
    <n v="10"/>
    <x v="1"/>
    <n v="64"/>
    <m/>
    <x v="4"/>
    <x v="35"/>
  </r>
  <r>
    <x v="0"/>
    <s v="Asalariados"/>
    <n v="99999999"/>
    <n v="10"/>
    <x v="1"/>
    <n v="65"/>
    <m/>
    <x v="4"/>
    <x v="36"/>
  </r>
  <r>
    <x v="0"/>
    <s v="Asalariados"/>
    <n v="99999999"/>
    <n v="10"/>
    <x v="1"/>
    <n v="66"/>
    <n v="156835000"/>
    <x v="4"/>
    <x v="37"/>
  </r>
  <r>
    <x v="0"/>
    <s v="Asalariados"/>
    <n v="99999999"/>
    <n v="10"/>
    <x v="1"/>
    <n v="67"/>
    <m/>
    <x v="5"/>
    <x v="38"/>
  </r>
  <r>
    <x v="0"/>
    <s v="Asalariados"/>
    <n v="99999999"/>
    <n v="10"/>
    <x v="1"/>
    <n v="68"/>
    <m/>
    <x v="5"/>
    <x v="39"/>
  </r>
  <r>
    <x v="0"/>
    <s v="Asalariados"/>
    <n v="99999999"/>
    <n v="10"/>
    <x v="1"/>
    <n v="69"/>
    <m/>
    <x v="5"/>
    <x v="40"/>
  </r>
  <r>
    <x v="0"/>
    <s v="Asalariados"/>
    <n v="99999999"/>
    <n v="10"/>
    <x v="1"/>
    <n v="70"/>
    <m/>
    <x v="5"/>
    <x v="41"/>
  </r>
  <r>
    <x v="0"/>
    <s v="Asalariados"/>
    <n v="99999999"/>
    <n v="10"/>
    <x v="1"/>
    <n v="71"/>
    <m/>
    <x v="5"/>
    <x v="42"/>
  </r>
  <r>
    <x v="0"/>
    <s v="Asalariados"/>
    <n v="99999999"/>
    <n v="10"/>
    <x v="1"/>
    <n v="72"/>
    <m/>
    <x v="5"/>
    <x v="43"/>
  </r>
  <r>
    <x v="0"/>
    <s v="Asalariados"/>
    <n v="99999999"/>
    <n v="10"/>
    <x v="1"/>
    <n v="73"/>
    <m/>
    <x v="5"/>
    <x v="44"/>
  </r>
  <r>
    <x v="0"/>
    <s v="Asalariados"/>
    <n v="99999999"/>
    <n v="10"/>
    <x v="1"/>
    <n v="74"/>
    <m/>
    <x v="5"/>
    <x v="45"/>
  </r>
  <r>
    <x v="0"/>
    <s v="Asalariados"/>
    <n v="99999999"/>
    <n v="10"/>
    <x v="1"/>
    <n v="75"/>
    <n v="1251836000"/>
    <x v="6"/>
    <x v="46"/>
  </r>
  <r>
    <x v="0"/>
    <s v="Asalariados"/>
    <n v="99999999"/>
    <n v="10"/>
    <x v="1"/>
    <n v="76"/>
    <n v="549732000"/>
    <x v="6"/>
    <x v="47"/>
  </r>
  <r>
    <x v="0"/>
    <s v="Asalariados"/>
    <n v="99999999"/>
    <n v="10"/>
    <x v="1"/>
    <n v="77"/>
    <n v="1289000000"/>
    <x v="7"/>
    <x v="48"/>
  </r>
  <r>
    <x v="0"/>
    <s v="Asalariados"/>
    <n v="99999999"/>
    <n v="10"/>
    <x v="1"/>
    <n v="78"/>
    <n v="902799000"/>
    <x v="7"/>
    <x v="49"/>
  </r>
  <r>
    <x v="0"/>
    <s v="Asalariados"/>
    <n v="99999999"/>
    <n v="10"/>
    <x v="1"/>
    <n v="79"/>
    <m/>
    <x v="7"/>
    <x v="50"/>
  </r>
  <r>
    <x v="0"/>
    <s v="Asalariados"/>
    <n v="99999999"/>
    <n v="10"/>
    <x v="1"/>
    <n v="80"/>
    <n v="386201000"/>
    <x v="7"/>
    <x v="51"/>
  </r>
  <r>
    <x v="0"/>
    <s v="Asalariados"/>
    <n v="99999999"/>
    <n v="10"/>
    <x v="1"/>
    <n v="81"/>
    <n v="47692000"/>
    <x v="8"/>
    <x v="52"/>
  </r>
  <r>
    <x v="0"/>
    <s v="Asalariados"/>
    <n v="99999999"/>
    <n v="10"/>
    <x v="1"/>
    <n v="82"/>
    <n v="350119000"/>
    <x v="8"/>
    <x v="53"/>
  </r>
  <r>
    <x v="0"/>
    <s v="Asalariados"/>
    <n v="99999999"/>
    <n v="10"/>
    <x v="1"/>
    <n v="83"/>
    <m/>
    <x v="8"/>
    <x v="54"/>
  </r>
  <r>
    <x v="0"/>
    <s v="Asalariados"/>
    <n v="99999999"/>
    <n v="10"/>
    <x v="1"/>
    <n v="84"/>
    <m/>
    <x v="8"/>
    <x v="55"/>
  </r>
  <r>
    <x v="0"/>
    <s v="Asalariados"/>
    <n v="99999999"/>
    <n v="10"/>
    <x v="1"/>
    <n v="85"/>
    <m/>
    <x v="8"/>
    <x v="56"/>
  </r>
  <r>
    <x v="0"/>
    <s v="Asalariados"/>
    <n v="99999999"/>
    <n v="10"/>
    <x v="1"/>
    <n v="86"/>
    <n v="397811000"/>
    <x v="8"/>
    <x v="57"/>
  </r>
  <r>
    <x v="0"/>
    <s v="Asalariados"/>
    <n v="99999999"/>
    <n v="10"/>
    <x v="1"/>
    <n v="87"/>
    <m/>
    <x v="8"/>
    <x v="58"/>
  </r>
  <r>
    <x v="0"/>
    <s v="Asalariados"/>
    <n v="99999999"/>
    <n v="10"/>
    <x v="1"/>
    <n v="88"/>
    <n v="397811000"/>
    <x v="8"/>
    <x v="59"/>
  </r>
  <r>
    <x v="0"/>
    <s v="Asalariados"/>
    <n v="99999999"/>
    <n v="10"/>
    <x v="1"/>
    <n v="89"/>
    <m/>
    <x v="9"/>
    <x v="60"/>
  </r>
  <r>
    <x v="0"/>
    <s v="Asalariados"/>
    <n v="99999999"/>
    <n v="10"/>
    <x v="1"/>
    <n v="90"/>
    <n v="500000"/>
    <x v="9"/>
    <x v="61"/>
  </r>
  <r>
    <x v="0"/>
    <s v="Asalariados"/>
    <n v="99999999"/>
    <n v="10"/>
    <x v="1"/>
    <n v="91"/>
    <m/>
    <x v="9"/>
    <x v="62"/>
  </r>
  <r>
    <x v="0"/>
    <s v="Asalariados"/>
    <n v="99999999"/>
    <n v="10"/>
    <x v="1"/>
    <n v="92"/>
    <n v="500000"/>
    <x v="9"/>
    <x v="63"/>
  </r>
  <r>
    <x v="0"/>
    <s v="Asalariados"/>
    <n v="99999999"/>
    <n v="10"/>
    <x v="1"/>
    <n v="93"/>
    <n v="397311000"/>
    <x v="10"/>
    <x v="64"/>
  </r>
  <r>
    <x v="0"/>
    <s v="Asalariados"/>
    <n v="99999999"/>
    <n v="10"/>
    <x v="1"/>
    <n v="94"/>
    <n v="38620000"/>
    <x v="10"/>
    <x v="65"/>
  </r>
  <r>
    <x v="0"/>
    <s v="Asalariados"/>
    <n v="99999999"/>
    <n v="10"/>
    <x v="1"/>
    <n v="95"/>
    <m/>
    <x v="10"/>
    <x v="66"/>
  </r>
  <r>
    <x v="0"/>
    <s v="Asalariados"/>
    <n v="99999999"/>
    <n v="10"/>
    <x v="1"/>
    <n v="96"/>
    <n v="435931000"/>
    <x v="10"/>
    <x v="67"/>
  </r>
  <r>
    <x v="0"/>
    <s v="Asalariados"/>
    <n v="99999999"/>
    <n v="10"/>
    <x v="1"/>
    <n v="97"/>
    <n v="144157000"/>
    <x v="10"/>
    <x v="68"/>
  </r>
  <r>
    <x v="0"/>
    <s v="Asalariados"/>
    <n v="99999999"/>
    <n v="10"/>
    <x v="1"/>
    <n v="98"/>
    <m/>
    <x v="10"/>
    <x v="69"/>
  </r>
  <r>
    <x v="0"/>
    <s v="Asalariados"/>
    <n v="99999999"/>
    <n v="10"/>
    <x v="1"/>
    <n v="99"/>
    <n v="127464000"/>
    <x v="10"/>
    <x v="70"/>
  </r>
  <r>
    <x v="0"/>
    <s v="Asalariados"/>
    <n v="99999999"/>
    <n v="10"/>
    <x v="1"/>
    <n v="100"/>
    <n v="170519000"/>
    <x v="10"/>
    <x v="71"/>
  </r>
  <r>
    <x v="0"/>
    <s v="Asalariados"/>
    <n v="99999999"/>
    <n v="10"/>
    <x v="1"/>
    <n v="101"/>
    <n v="334829000"/>
    <x v="10"/>
    <x v="72"/>
  </r>
  <r>
    <x v="0"/>
    <s v="Asalariados"/>
    <n v="99999999"/>
    <n v="10"/>
    <x v="1"/>
    <n v="102"/>
    <m/>
    <x v="10"/>
    <x v="73"/>
  </r>
  <r>
    <x v="0"/>
    <s v="Asalariados"/>
    <n v="99999999"/>
    <n v="10"/>
    <x v="1"/>
    <n v="103"/>
    <n v="334829000"/>
    <x v="10"/>
    <x v="74"/>
  </r>
  <r>
    <x v="0"/>
    <s v="Asalariados"/>
    <n v="99999999"/>
    <n v="10"/>
    <x v="1"/>
    <n v="104"/>
    <m/>
    <x v="10"/>
    <x v="75"/>
  </r>
  <r>
    <x v="0"/>
    <s v="Rentistas de Capital, solo para personas naturales"/>
    <n v="99999999"/>
    <n v="90"/>
    <x v="2"/>
    <n v="28"/>
    <n v="25687875000"/>
    <x v="0"/>
    <x v="0"/>
  </r>
  <r>
    <x v="0"/>
    <s v="Rentistas de Capital, solo para personas naturales"/>
    <n v="99999999"/>
    <n v="90"/>
    <x v="2"/>
    <n v="29"/>
    <n v="5056235000"/>
    <x v="0"/>
    <x v="1"/>
  </r>
  <r>
    <x v="0"/>
    <s v="Rentistas de Capital, solo para personas naturales"/>
    <n v="99999999"/>
    <n v="90"/>
    <x v="2"/>
    <n v="30"/>
    <n v="20631640000"/>
    <x v="0"/>
    <x v="2"/>
  </r>
  <r>
    <x v="0"/>
    <s v="Rentistas de Capital, solo para personas naturales"/>
    <n v="99999999"/>
    <n v="90"/>
    <x v="2"/>
    <n v="31"/>
    <n v="396689000"/>
    <x v="1"/>
    <x v="3"/>
  </r>
  <r>
    <x v="0"/>
    <s v="Rentistas de Capital, solo para personas naturales"/>
    <n v="99999999"/>
    <n v="90"/>
    <x v="2"/>
    <n v="32"/>
    <n v="24845000"/>
    <x v="1"/>
    <x v="4"/>
  </r>
  <r>
    <x v="0"/>
    <s v="Rentistas de Capital, solo para personas naturales"/>
    <n v="99999999"/>
    <n v="90"/>
    <x v="2"/>
    <n v="33"/>
    <m/>
    <x v="1"/>
    <x v="76"/>
  </r>
  <r>
    <x v="0"/>
    <s v="Rentistas de Capital, solo para personas naturales"/>
    <n v="99999999"/>
    <n v="90"/>
    <x v="2"/>
    <n v="34"/>
    <n v="371844000"/>
    <x v="1"/>
    <x v="5"/>
  </r>
  <r>
    <x v="0"/>
    <s v="Rentistas de Capital, solo para personas naturales"/>
    <n v="99999999"/>
    <n v="90"/>
    <x v="2"/>
    <n v="35"/>
    <n v="188392000"/>
    <x v="1"/>
    <x v="6"/>
  </r>
  <r>
    <x v="0"/>
    <s v="Rentistas de Capital, solo para personas naturales"/>
    <n v="99999999"/>
    <n v="90"/>
    <x v="2"/>
    <n v="36"/>
    <n v="172721000"/>
    <x v="1"/>
    <x v="7"/>
  </r>
  <r>
    <x v="0"/>
    <s v="Rentistas de Capital, solo para personas naturales"/>
    <n v="99999999"/>
    <n v="90"/>
    <x v="2"/>
    <n v="37"/>
    <n v="199123000"/>
    <x v="1"/>
    <x v="8"/>
  </r>
  <r>
    <x v="0"/>
    <s v="Rentistas de Capital, solo para personas naturales"/>
    <n v="99999999"/>
    <n v="90"/>
    <x v="2"/>
    <n v="38"/>
    <n v="2209381000"/>
    <x v="3"/>
    <x v="14"/>
  </r>
  <r>
    <x v="0"/>
    <s v="Rentistas de Capital, solo para personas naturales"/>
    <n v="99999999"/>
    <n v="90"/>
    <x v="2"/>
    <n v="39"/>
    <m/>
    <x v="3"/>
    <x v="15"/>
  </r>
  <r>
    <x v="0"/>
    <s v="Rentistas de Capital, solo para personas naturales"/>
    <n v="99999999"/>
    <n v="90"/>
    <x v="2"/>
    <n v="40"/>
    <n v="784391000"/>
    <x v="3"/>
    <x v="16"/>
  </r>
  <r>
    <x v="0"/>
    <s v="Rentistas de Capital, solo para personas naturales"/>
    <n v="99999999"/>
    <n v="90"/>
    <x v="2"/>
    <n v="41"/>
    <n v="1424990000"/>
    <x v="3"/>
    <x v="17"/>
  </r>
  <r>
    <x v="0"/>
    <s v="Rentistas de Capital, solo para personas naturales"/>
    <n v="99999999"/>
    <n v="90"/>
    <x v="2"/>
    <n v="42"/>
    <m/>
    <x v="3"/>
    <x v="18"/>
  </r>
  <r>
    <x v="0"/>
    <s v="Rentistas de Capital, solo para personas naturales"/>
    <n v="99999999"/>
    <n v="90"/>
    <x v="2"/>
    <n v="43"/>
    <m/>
    <x v="3"/>
    <x v="19"/>
  </r>
  <r>
    <x v="0"/>
    <s v="Rentistas de Capital, solo para personas naturales"/>
    <n v="99999999"/>
    <n v="90"/>
    <x v="2"/>
    <n v="44"/>
    <m/>
    <x v="3"/>
    <x v="20"/>
  </r>
  <r>
    <x v="0"/>
    <s v="Rentistas de Capital, solo para personas naturales"/>
    <n v="99999999"/>
    <n v="90"/>
    <x v="2"/>
    <n v="45"/>
    <n v="1424990000"/>
    <x v="3"/>
    <x v="21"/>
  </r>
  <r>
    <x v="0"/>
    <s v="Rentistas de Capital, solo para personas naturales"/>
    <n v="99999999"/>
    <n v="90"/>
    <x v="2"/>
    <n v="46"/>
    <m/>
    <x v="3"/>
    <x v="22"/>
  </r>
  <r>
    <x v="0"/>
    <s v="Rentistas de Capital, solo para personas naturales"/>
    <n v="99999999"/>
    <n v="90"/>
    <x v="2"/>
    <n v="47"/>
    <m/>
    <x v="3"/>
    <x v="23"/>
  </r>
  <r>
    <x v="0"/>
    <s v="Rentistas de Capital, solo para personas naturales"/>
    <n v="99999999"/>
    <n v="90"/>
    <x v="2"/>
    <n v="48"/>
    <n v="1424990000"/>
    <x v="3"/>
    <x v="24"/>
  </r>
  <r>
    <x v="0"/>
    <s v="Rentistas de Capital, solo para personas naturales"/>
    <n v="99999999"/>
    <n v="90"/>
    <x v="2"/>
    <n v="49"/>
    <n v="106174000"/>
    <x v="4"/>
    <x v="25"/>
  </r>
  <r>
    <x v="0"/>
    <s v="Rentistas de Capital, solo para personas naturales"/>
    <n v="99999999"/>
    <n v="90"/>
    <x v="2"/>
    <n v="50"/>
    <m/>
    <x v="4"/>
    <x v="26"/>
  </r>
  <r>
    <x v="0"/>
    <s v="Rentistas de Capital, solo para personas naturales"/>
    <n v="99999999"/>
    <n v="90"/>
    <x v="2"/>
    <n v="51"/>
    <n v="2624000"/>
    <x v="4"/>
    <x v="27"/>
  </r>
  <r>
    <x v="0"/>
    <s v="Rentistas de Capital, solo para personas naturales"/>
    <n v="99999999"/>
    <n v="90"/>
    <x v="2"/>
    <n v="52"/>
    <m/>
    <x v="4"/>
    <x v="28"/>
  </r>
  <r>
    <x v="0"/>
    <s v="Rentistas de Capital, solo para personas naturales"/>
    <n v="99999999"/>
    <n v="90"/>
    <x v="2"/>
    <n v="53"/>
    <n v="103550000"/>
    <x v="4"/>
    <x v="29"/>
  </r>
  <r>
    <x v="0"/>
    <s v="Rentistas de Capital, solo para personas naturales"/>
    <n v="99999999"/>
    <n v="90"/>
    <x v="2"/>
    <n v="54"/>
    <m/>
    <x v="4"/>
    <x v="30"/>
  </r>
  <r>
    <x v="0"/>
    <s v="Rentistas de Capital, solo para personas naturales"/>
    <n v="99999999"/>
    <n v="90"/>
    <x v="2"/>
    <n v="55"/>
    <m/>
    <x v="4"/>
    <x v="31"/>
  </r>
  <r>
    <x v="0"/>
    <s v="Rentistas de Capital, solo para personas naturales"/>
    <n v="99999999"/>
    <n v="90"/>
    <x v="2"/>
    <n v="56"/>
    <m/>
    <x v="4"/>
    <x v="32"/>
  </r>
  <r>
    <x v="0"/>
    <s v="Rentistas de Capital, solo para personas naturales"/>
    <n v="99999999"/>
    <n v="90"/>
    <x v="2"/>
    <n v="57"/>
    <n v="103550000"/>
    <x v="4"/>
    <x v="33"/>
  </r>
  <r>
    <x v="0"/>
    <s v="Rentistas de Capital, solo para personas naturales"/>
    <n v="99999999"/>
    <n v="90"/>
    <x v="2"/>
    <n v="58"/>
    <m/>
    <x v="4"/>
    <x v="34"/>
  </r>
  <r>
    <x v="0"/>
    <s v="Rentistas de Capital, solo para personas naturales"/>
    <n v="99999999"/>
    <n v="90"/>
    <x v="2"/>
    <n v="59"/>
    <m/>
    <x v="4"/>
    <x v="35"/>
  </r>
  <r>
    <x v="0"/>
    <s v="Rentistas de Capital, solo para personas naturales"/>
    <n v="99999999"/>
    <n v="90"/>
    <x v="2"/>
    <n v="60"/>
    <n v="103550000"/>
    <x v="4"/>
    <x v="37"/>
  </r>
  <r>
    <x v="0"/>
    <s v="Rentistas de Capital, solo para personas naturales"/>
    <n v="99999999"/>
    <n v="90"/>
    <x v="2"/>
    <n v="61"/>
    <n v="1900384000"/>
    <x v="11"/>
    <x v="77"/>
  </r>
  <r>
    <x v="0"/>
    <s v="Rentistas de Capital, solo para personas naturales"/>
    <n v="99999999"/>
    <n v="90"/>
    <x v="2"/>
    <n v="62"/>
    <n v="172721000"/>
    <x v="11"/>
    <x v="78"/>
  </r>
  <r>
    <x v="0"/>
    <s v="Rentistas de Capital, solo para personas naturales"/>
    <n v="99999999"/>
    <n v="90"/>
    <x v="2"/>
    <n v="63"/>
    <n v="1727663000"/>
    <x v="11"/>
    <x v="79"/>
  </r>
  <r>
    <x v="0"/>
    <s v="Rentistas de Capital, solo para personas naturales"/>
    <n v="99999999"/>
    <n v="90"/>
    <x v="2"/>
    <n v="64"/>
    <m/>
    <x v="11"/>
    <x v="80"/>
  </r>
  <r>
    <x v="0"/>
    <s v="Rentistas de Capital, solo para personas naturales"/>
    <n v="99999999"/>
    <n v="90"/>
    <x v="2"/>
    <n v="65"/>
    <m/>
    <x v="11"/>
    <x v="81"/>
  </r>
  <r>
    <x v="0"/>
    <s v="Rentistas de Capital, solo para personas naturales"/>
    <n v="99999999"/>
    <n v="90"/>
    <x v="2"/>
    <n v="66"/>
    <m/>
    <x v="11"/>
    <x v="82"/>
  </r>
  <r>
    <x v="0"/>
    <s v="Rentistas de Capital, solo para personas naturales"/>
    <n v="99999999"/>
    <n v="90"/>
    <x v="2"/>
    <n v="67"/>
    <n v="1727663000"/>
    <x v="6"/>
    <x v="83"/>
  </r>
  <r>
    <x v="0"/>
    <s v="Rentistas de Capital, solo para personas naturales"/>
    <n v="99999999"/>
    <n v="90"/>
    <x v="2"/>
    <n v="68"/>
    <n v="125600000"/>
    <x v="6"/>
    <x v="47"/>
  </r>
  <r>
    <x v="0"/>
    <s v="Rentistas de Capital, solo para personas naturales"/>
    <n v="99999999"/>
    <n v="90"/>
    <x v="2"/>
    <n v="69"/>
    <m/>
    <x v="2"/>
    <x v="9"/>
  </r>
  <r>
    <x v="0"/>
    <s v="Rentistas de Capital, solo para personas naturales"/>
    <n v="99999999"/>
    <n v="90"/>
    <x v="2"/>
    <n v="70"/>
    <m/>
    <x v="2"/>
    <x v="10"/>
  </r>
  <r>
    <x v="0"/>
    <s v="Rentistas de Capital, solo para personas naturales"/>
    <n v="99999999"/>
    <n v="90"/>
    <x v="2"/>
    <n v="71"/>
    <n v="0"/>
    <x v="2"/>
    <x v="11"/>
  </r>
  <r>
    <x v="0"/>
    <s v="Rentistas de Capital, solo para personas naturales"/>
    <n v="99999999"/>
    <n v="90"/>
    <x v="2"/>
    <n v="72"/>
    <m/>
    <x v="2"/>
    <x v="12"/>
  </r>
  <r>
    <x v="0"/>
    <s v="Rentistas de Capital, solo para personas naturales"/>
    <n v="99999999"/>
    <n v="90"/>
    <x v="2"/>
    <n v="73"/>
    <n v="0"/>
    <x v="2"/>
    <x v="13"/>
  </r>
  <r>
    <x v="0"/>
    <s v="Rentistas de Capital, solo para personas naturales"/>
    <n v="99999999"/>
    <n v="90"/>
    <x v="2"/>
    <n v="74"/>
    <m/>
    <x v="5"/>
    <x v="38"/>
  </r>
  <r>
    <x v="0"/>
    <s v="Rentistas de Capital, solo para personas naturales"/>
    <n v="99999999"/>
    <n v="90"/>
    <x v="2"/>
    <n v="75"/>
    <m/>
    <x v="5"/>
    <x v="39"/>
  </r>
  <r>
    <x v="0"/>
    <s v="Rentistas de Capital, solo para personas naturales"/>
    <n v="99999999"/>
    <n v="90"/>
    <x v="2"/>
    <n v="76"/>
    <n v="0"/>
    <x v="5"/>
    <x v="40"/>
  </r>
  <r>
    <x v="0"/>
    <s v="Rentistas de Capital, solo para personas naturales"/>
    <n v="99999999"/>
    <n v="90"/>
    <x v="2"/>
    <n v="77"/>
    <n v="671000000"/>
    <x v="5"/>
    <x v="41"/>
  </r>
  <r>
    <x v="0"/>
    <s v="Rentistas de Capital, solo para personas naturales"/>
    <n v="99999999"/>
    <n v="90"/>
    <x v="2"/>
    <n v="78"/>
    <m/>
    <x v="5"/>
    <x v="42"/>
  </r>
  <r>
    <x v="0"/>
    <s v="Rentistas de Capital, solo para personas naturales"/>
    <n v="99999999"/>
    <n v="90"/>
    <x v="2"/>
    <n v="79"/>
    <m/>
    <x v="5"/>
    <x v="43"/>
  </r>
  <r>
    <x v="0"/>
    <s v="Rentistas de Capital, solo para personas naturales"/>
    <n v="99999999"/>
    <n v="90"/>
    <x v="2"/>
    <n v="80"/>
    <n v="671000000"/>
    <x v="5"/>
    <x v="44"/>
  </r>
  <r>
    <x v="0"/>
    <s v="Rentistas de Capital, solo para personas naturales"/>
    <n v="99999999"/>
    <n v="90"/>
    <x v="2"/>
    <n v="81"/>
    <n v="4010032000"/>
    <x v="7"/>
    <x v="48"/>
  </r>
  <r>
    <x v="0"/>
    <s v="Rentistas de Capital, solo para personas naturales"/>
    <n v="99999999"/>
    <n v="90"/>
    <x v="2"/>
    <n v="82"/>
    <n v="3893235000"/>
    <x v="7"/>
    <x v="49"/>
  </r>
  <r>
    <x v="0"/>
    <s v="Rentistas de Capital, solo para personas naturales"/>
    <n v="99999999"/>
    <n v="90"/>
    <x v="2"/>
    <n v="83"/>
    <m/>
    <x v="7"/>
    <x v="50"/>
  </r>
  <r>
    <x v="0"/>
    <s v="Rentistas de Capital, solo para personas naturales"/>
    <n v="99999999"/>
    <n v="90"/>
    <x v="2"/>
    <n v="84"/>
    <n v="116797000"/>
    <x v="7"/>
    <x v="51"/>
  </r>
  <r>
    <x v="0"/>
    <s v="Rentistas de Capital, solo para personas naturales"/>
    <n v="99999999"/>
    <n v="90"/>
    <x v="2"/>
    <n v="85"/>
    <n v="614227000"/>
    <x v="8"/>
    <x v="84"/>
  </r>
  <r>
    <x v="0"/>
    <s v="Rentistas de Capital, solo para personas naturales"/>
    <n v="99999999"/>
    <n v="90"/>
    <x v="2"/>
    <n v="86"/>
    <m/>
    <x v="8"/>
    <x v="85"/>
  </r>
  <r>
    <x v="0"/>
    <s v="Rentistas de Capital, solo para personas naturales"/>
    <n v="99999999"/>
    <n v="90"/>
    <x v="2"/>
    <n v="87"/>
    <m/>
    <x v="8"/>
    <x v="54"/>
  </r>
  <r>
    <x v="0"/>
    <s v="Rentistas de Capital, solo para personas naturales"/>
    <n v="99999999"/>
    <n v="90"/>
    <x v="2"/>
    <n v="88"/>
    <n v="99108000"/>
    <x v="8"/>
    <x v="55"/>
  </r>
  <r>
    <x v="0"/>
    <s v="Rentistas de Capital, solo para personas naturales"/>
    <n v="99999999"/>
    <n v="90"/>
    <x v="2"/>
    <n v="89"/>
    <m/>
    <x v="8"/>
    <x v="56"/>
  </r>
  <r>
    <x v="0"/>
    <s v="Rentistas de Capital, solo para personas naturales"/>
    <n v="99999999"/>
    <n v="90"/>
    <x v="2"/>
    <n v="90"/>
    <n v="713335000"/>
    <x v="8"/>
    <x v="57"/>
  </r>
  <r>
    <x v="0"/>
    <s v="Rentistas de Capital, solo para personas naturales"/>
    <n v="99999999"/>
    <n v="90"/>
    <x v="2"/>
    <n v="91"/>
    <m/>
    <x v="9"/>
    <x v="60"/>
  </r>
  <r>
    <x v="0"/>
    <s v="Rentistas de Capital, solo para personas naturales"/>
    <n v="99999999"/>
    <n v="90"/>
    <x v="2"/>
    <n v="92"/>
    <n v="575000"/>
    <x v="9"/>
    <x v="61"/>
  </r>
  <r>
    <x v="0"/>
    <s v="Rentistas de Capital, solo para personas naturales"/>
    <n v="99999999"/>
    <n v="90"/>
    <x v="2"/>
    <n v="93"/>
    <m/>
    <x v="9"/>
    <x v="62"/>
  </r>
  <r>
    <x v="0"/>
    <s v="Rentistas de Capital, solo para personas naturales"/>
    <n v="99999999"/>
    <n v="90"/>
    <x v="2"/>
    <n v="94"/>
    <n v="575000"/>
    <x v="9"/>
    <x v="63"/>
  </r>
  <r>
    <x v="0"/>
    <s v="Rentistas de Capital, solo para personas naturales"/>
    <n v="99999999"/>
    <n v="90"/>
    <x v="2"/>
    <n v="95"/>
    <n v="712760000"/>
    <x v="10"/>
    <x v="64"/>
  </r>
  <r>
    <x v="0"/>
    <s v="Rentistas de Capital, solo para personas naturales"/>
    <n v="99999999"/>
    <n v="90"/>
    <x v="2"/>
    <n v="96"/>
    <n v="11680000"/>
    <x v="10"/>
    <x v="65"/>
  </r>
  <r>
    <x v="0"/>
    <s v="Rentistas de Capital, solo para personas naturales"/>
    <n v="99999999"/>
    <n v="90"/>
    <x v="2"/>
    <n v="97"/>
    <m/>
    <x v="10"/>
    <x v="66"/>
  </r>
  <r>
    <x v="0"/>
    <s v="Rentistas de Capital, solo para personas naturales"/>
    <n v="99999999"/>
    <n v="90"/>
    <x v="2"/>
    <n v="98"/>
    <n v="724440000"/>
    <x v="10"/>
    <x v="67"/>
  </r>
  <r>
    <x v="0"/>
    <s v="Rentistas de Capital, solo para personas naturales"/>
    <n v="99999999"/>
    <n v="90"/>
    <x v="2"/>
    <n v="99"/>
    <n v="170519000"/>
    <x v="10"/>
    <x v="68"/>
  </r>
  <r>
    <x v="0"/>
    <s v="Rentistas de Capital, solo para personas naturales"/>
    <n v="99999999"/>
    <n v="90"/>
    <x v="2"/>
    <n v="100"/>
    <m/>
    <x v="10"/>
    <x v="69"/>
  </r>
  <r>
    <x v="0"/>
    <s v="Rentistas de Capital, solo para personas naturales"/>
    <n v="99999999"/>
    <n v="90"/>
    <x v="2"/>
    <n v="101"/>
    <n v="229558000"/>
    <x v="10"/>
    <x v="70"/>
  </r>
  <r>
    <x v="0"/>
    <s v="Rentistas de Capital, solo para personas naturales"/>
    <n v="99999999"/>
    <n v="90"/>
    <x v="2"/>
    <n v="102"/>
    <n v="186719000"/>
    <x v="10"/>
    <x v="71"/>
  </r>
  <r>
    <x v="0"/>
    <s v="Rentistas de Capital, solo para personas naturales"/>
    <n v="99999999"/>
    <n v="90"/>
    <x v="2"/>
    <n v="103"/>
    <n v="511082000"/>
    <x v="10"/>
    <x v="72"/>
  </r>
  <r>
    <x v="0"/>
    <s v="Rentistas de Capital, solo para personas naturales"/>
    <n v="99999999"/>
    <n v="90"/>
    <x v="2"/>
    <n v="104"/>
    <m/>
    <x v="10"/>
    <x v="73"/>
  </r>
  <r>
    <x v="0"/>
    <s v="Rentistas de Capital, solo para personas naturales"/>
    <n v="99999999"/>
    <n v="90"/>
    <x v="2"/>
    <n v="105"/>
    <n v="511082000"/>
    <x v="10"/>
    <x v="74"/>
  </r>
  <r>
    <x v="0"/>
    <s v="Rentistas de Capital, solo para personas naturales"/>
    <n v="99999999"/>
    <n v="90"/>
    <x v="2"/>
    <n v="106"/>
    <m/>
    <x v="10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4" cacheId="34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5" indent="0" compact="0" compactData="0" multipleFieldFilters="0">
  <location ref="N5:R92" firstHeaderRow="1" firstDataRow="2" firstDataCol="2" rowPageCount="1" colPageCount="1"/>
  <pivotFields count="9">
    <pivotField axis="axisPage" compact="0" outline="0" showAll="0">
      <items count="245">
        <item m="1" x="1"/>
        <item m="1" x="222"/>
        <item m="1" x="28"/>
        <item m="1" x="190"/>
        <item m="1" x="120"/>
        <item m="1" x="90"/>
        <item m="1" x="101"/>
        <item m="1" x="243"/>
        <item m="1" x="61"/>
        <item m="1" x="149"/>
        <item m="1" x="205"/>
        <item m="1" x="156"/>
        <item m="1" x="230"/>
        <item m="1" x="85"/>
        <item m="1" x="64"/>
        <item m="1" x="23"/>
        <item m="1" x="4"/>
        <item m="1" x="196"/>
        <item m="1" x="151"/>
        <item m="1" x="99"/>
        <item m="1" x="193"/>
        <item m="1" x="132"/>
        <item m="1" x="208"/>
        <item m="1" x="8"/>
        <item m="1" x="87"/>
        <item m="1" x="117"/>
        <item m="1" x="19"/>
        <item m="1" x="214"/>
        <item m="1" x="30"/>
        <item m="1" x="134"/>
        <item m="1" x="108"/>
        <item m="1" x="179"/>
        <item m="1" x="166"/>
        <item m="1" x="207"/>
        <item m="1" x="152"/>
        <item m="1" x="203"/>
        <item m="1" x="68"/>
        <item m="1" x="215"/>
        <item m="1" x="200"/>
        <item m="1" x="221"/>
        <item m="1" x="86"/>
        <item m="1" x="141"/>
        <item m="1" x="204"/>
        <item m="1" x="43"/>
        <item m="1" x="238"/>
        <item m="1" x="46"/>
        <item m="1" x="136"/>
        <item m="1" x="123"/>
        <item m="1" x="235"/>
        <item m="1" x="29"/>
        <item m="1" x="79"/>
        <item m="1" x="81"/>
        <item m="1" x="185"/>
        <item m="1" x="49"/>
        <item m="1" x="72"/>
        <item m="1" x="54"/>
        <item m="1" x="172"/>
        <item m="1" x="211"/>
        <item m="1" x="58"/>
        <item m="1" x="78"/>
        <item m="1" x="128"/>
        <item m="1" x="56"/>
        <item m="1" x="103"/>
        <item m="1" x="84"/>
        <item m="1" x="233"/>
        <item m="1" x="96"/>
        <item m="1" x="126"/>
        <item m="1" x="160"/>
        <item m="1" x="5"/>
        <item m="1" x="119"/>
        <item m="1" x="26"/>
        <item m="1" x="234"/>
        <item m="1" x="171"/>
        <item m="1" x="66"/>
        <item m="1" x="213"/>
        <item m="1" x="165"/>
        <item m="1" x="91"/>
        <item m="1" x="3"/>
        <item m="1" x="89"/>
        <item m="1" x="107"/>
        <item m="1" x="138"/>
        <item m="1" x="198"/>
        <item m="1" x="83"/>
        <item m="1" x="75"/>
        <item m="1" x="229"/>
        <item m="1" x="169"/>
        <item m="1" x="143"/>
        <item m="1" x="48"/>
        <item m="1" x="240"/>
        <item m="1" x="130"/>
        <item m="1" x="197"/>
        <item m="1" x="181"/>
        <item m="1" x="182"/>
        <item m="1" x="133"/>
        <item m="1" x="155"/>
        <item m="1" x="239"/>
        <item m="1" x="180"/>
        <item m="1" x="219"/>
        <item m="1" x="161"/>
        <item m="1" x="82"/>
        <item m="1" x="164"/>
        <item m="1" x="137"/>
        <item m="1" x="225"/>
        <item m="1" x="122"/>
        <item m="1" x="39"/>
        <item m="1" x="127"/>
        <item m="1" x="199"/>
        <item m="1" x="74"/>
        <item m="1" x="178"/>
        <item m="1" x="69"/>
        <item m="1" x="63"/>
        <item m="1" x="44"/>
        <item m="1" x="131"/>
        <item m="1" x="14"/>
        <item m="1" x="71"/>
        <item m="1" x="241"/>
        <item m="1" x="32"/>
        <item m="1" x="12"/>
        <item m="1" x="195"/>
        <item m="1" x="153"/>
        <item m="1" x="224"/>
        <item m="1" x="139"/>
        <item m="1" x="167"/>
        <item m="1" x="144"/>
        <item m="1" x="227"/>
        <item m="1" x="191"/>
        <item m="1" x="95"/>
        <item m="1" x="142"/>
        <item m="1" x="187"/>
        <item m="1" x="121"/>
        <item m="1" x="76"/>
        <item m="1" x="70"/>
        <item m="1" x="16"/>
        <item m="1" x="168"/>
        <item m="1" x="201"/>
        <item m="1" x="60"/>
        <item m="1" x="106"/>
        <item m="1" x="111"/>
        <item m="1" x="220"/>
        <item m="1" x="35"/>
        <item m="1" x="150"/>
        <item m="1" x="217"/>
        <item m="1" x="209"/>
        <item m="1" x="114"/>
        <item m="1" x="45"/>
        <item m="1" x="113"/>
        <item m="1" x="154"/>
        <item m="1" x="104"/>
        <item m="1" x="115"/>
        <item m="1" x="163"/>
        <item m="1" x="110"/>
        <item m="1" x="25"/>
        <item m="1" x="92"/>
        <item m="1" x="135"/>
        <item m="1" x="67"/>
        <item m="1" x="62"/>
        <item m="1" x="226"/>
        <item m="1" x="10"/>
        <item m="1" x="13"/>
        <item m="1" x="20"/>
        <item m="1" x="218"/>
        <item m="1" x="183"/>
        <item m="1" x="65"/>
        <item m="1" x="223"/>
        <item m="1" x="109"/>
        <item m="1" x="38"/>
        <item m="1" x="22"/>
        <item m="1" x="146"/>
        <item m="1" x="162"/>
        <item m="1" x="124"/>
        <item m="1" x="174"/>
        <item m="1" x="184"/>
        <item m="1" x="228"/>
        <item m="1" x="77"/>
        <item m="1" x="116"/>
        <item m="1" x="21"/>
        <item m="1" x="98"/>
        <item m="1" x="80"/>
        <item m="1" x="236"/>
        <item m="1" x="50"/>
        <item m="1" x="47"/>
        <item m="1" x="176"/>
        <item m="1" x="232"/>
        <item m="1" x="192"/>
        <item m="1" x="157"/>
        <item m="1" x="73"/>
        <item m="1" x="27"/>
        <item m="1" x="237"/>
        <item m="1" x="147"/>
        <item m="1" x="52"/>
        <item m="1" x="212"/>
        <item m="1" x="158"/>
        <item m="1" x="118"/>
        <item m="1" x="125"/>
        <item m="1" x="186"/>
        <item m="1" x="189"/>
        <item m="1" x="145"/>
        <item m="1" x="129"/>
        <item m="1" x="6"/>
        <item m="1" x="97"/>
        <item m="1" x="105"/>
        <item m="1" x="7"/>
        <item m="1" x="11"/>
        <item m="1" x="31"/>
        <item m="1" x="42"/>
        <item m="1" x="94"/>
        <item m="1" x="24"/>
        <item m="1" x="2"/>
        <item m="1" x="159"/>
        <item m="1" x="231"/>
        <item m="1" x="15"/>
        <item m="1" x="188"/>
        <item m="1" x="51"/>
        <item m="1" x="210"/>
        <item m="1" x="88"/>
        <item m="1" x="242"/>
        <item m="1" x="112"/>
        <item m="1" x="175"/>
        <item m="1" x="93"/>
        <item m="1" x="194"/>
        <item m="1" x="173"/>
        <item m="1" x="100"/>
        <item m="1" x="148"/>
        <item m="1" x="40"/>
        <item m="1" x="18"/>
        <item m="1" x="17"/>
        <item m="1" x="170"/>
        <item m="1" x="41"/>
        <item m="1" x="33"/>
        <item m="1" x="37"/>
        <item m="1" x="34"/>
        <item m="1" x="55"/>
        <item m="1" x="59"/>
        <item m="1" x="202"/>
        <item m="1" x="36"/>
        <item m="1" x="9"/>
        <item m="1" x="216"/>
        <item m="1" x="102"/>
        <item m="1" x="177"/>
        <item m="1" x="53"/>
        <item m="1" x="140"/>
        <item m="1" x="206"/>
        <item m="1" x="57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 defaultSubtotal="0"/>
    <pivotField dataField="1" compact="0" outline="0" showAll="0"/>
    <pivotField axis="axisRow" compact="0" outline="0" showAll="0" defaultSubtotal="0">
      <items count="13">
        <item x="0"/>
        <item x="1"/>
        <item x="3"/>
        <item x="4"/>
        <item x="11"/>
        <item x="6"/>
        <item x="2"/>
        <item x="5"/>
        <item x="7"/>
        <item x="8"/>
        <item x="9"/>
        <item x="10"/>
        <item m="1" x="12"/>
      </items>
    </pivotField>
    <pivotField axis="axisRow" compact="0" outline="0" showAll="0">
      <items count="89">
        <item x="38"/>
        <item x="39"/>
        <item x="40"/>
        <item x="41"/>
        <item x="42"/>
        <item x="64"/>
        <item x="65"/>
        <item x="66"/>
        <item x="67"/>
        <item x="68"/>
        <item x="69"/>
        <item x="70"/>
        <item x="71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48"/>
        <item x="49"/>
        <item x="52"/>
        <item x="53"/>
        <item x="84"/>
        <item x="85"/>
        <item x="0"/>
        <item x="1"/>
        <item x="50"/>
        <item x="51"/>
        <item x="58"/>
        <item x="9"/>
        <item x="10"/>
        <item x="3"/>
        <item x="60"/>
        <item x="61"/>
        <item x="62"/>
        <item x="2"/>
        <item x="54"/>
        <item x="55"/>
        <item x="56"/>
        <item x="4"/>
        <item x="76"/>
        <item x="5"/>
        <item x="6"/>
        <item x="7"/>
        <item x="11"/>
        <item x="24"/>
        <item x="12"/>
        <item x="13"/>
        <item x="8"/>
        <item x="37"/>
        <item x="43"/>
        <item x="44"/>
        <item x="45"/>
        <item x="36"/>
        <item x="72"/>
        <item x="73"/>
        <item x="63"/>
        <item x="59"/>
        <item x="57"/>
        <item x="46"/>
        <item x="74"/>
        <item x="75"/>
        <item x="77"/>
        <item x="78"/>
        <item x="79"/>
        <item x="80"/>
        <item x="81"/>
        <item x="82"/>
        <item x="83"/>
        <item x="47"/>
        <item m="1" x="87"/>
        <item m="1" x="86"/>
        <item t="default"/>
      </items>
    </pivotField>
  </pivotFields>
  <rowFields count="2">
    <field x="7"/>
    <field x="8"/>
  </rowFields>
  <rowItems count="86">
    <i>
      <x/>
      <x v="40"/>
    </i>
    <i r="1">
      <x v="41"/>
    </i>
    <i r="1">
      <x v="51"/>
    </i>
    <i>
      <x v="1"/>
      <x v="47"/>
    </i>
    <i r="1">
      <x v="55"/>
    </i>
    <i r="1">
      <x v="56"/>
    </i>
    <i r="1">
      <x v="57"/>
    </i>
    <i r="1">
      <x v="58"/>
    </i>
    <i r="1">
      <x v="59"/>
    </i>
    <i r="1">
      <x v="64"/>
    </i>
    <i>
      <x v="2"/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61"/>
    </i>
    <i>
      <x v="3"/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65"/>
    </i>
    <i r="1">
      <x v="69"/>
    </i>
    <i>
      <x v="4"/>
      <x v="78"/>
    </i>
    <i r="1">
      <x v="79"/>
    </i>
    <i r="1">
      <x v="80"/>
    </i>
    <i r="1">
      <x v="81"/>
    </i>
    <i r="1">
      <x v="82"/>
    </i>
    <i r="1">
      <x v="83"/>
    </i>
    <i>
      <x v="5"/>
      <x v="75"/>
    </i>
    <i r="1">
      <x v="84"/>
    </i>
    <i r="1">
      <x v="85"/>
    </i>
    <i>
      <x v="6"/>
      <x v="45"/>
    </i>
    <i r="1">
      <x v="46"/>
    </i>
    <i r="1">
      <x v="60"/>
    </i>
    <i r="1">
      <x v="62"/>
    </i>
    <i r="1">
      <x v="63"/>
    </i>
    <i>
      <x v="7"/>
      <x/>
    </i>
    <i r="1">
      <x v="1"/>
    </i>
    <i r="1">
      <x v="2"/>
    </i>
    <i r="1">
      <x v="3"/>
    </i>
    <i r="1">
      <x v="4"/>
    </i>
    <i r="1">
      <x v="66"/>
    </i>
    <i r="1">
      <x v="67"/>
    </i>
    <i r="1">
      <x v="68"/>
    </i>
    <i>
      <x v="8"/>
      <x v="34"/>
    </i>
    <i r="1">
      <x v="35"/>
    </i>
    <i r="1">
      <x v="42"/>
    </i>
    <i r="1">
      <x v="43"/>
    </i>
    <i>
      <x v="9"/>
      <x v="36"/>
    </i>
    <i r="1">
      <x v="37"/>
    </i>
    <i r="1">
      <x v="38"/>
    </i>
    <i r="1">
      <x v="39"/>
    </i>
    <i r="1">
      <x v="44"/>
    </i>
    <i r="1">
      <x v="52"/>
    </i>
    <i r="1">
      <x v="53"/>
    </i>
    <i r="1">
      <x v="54"/>
    </i>
    <i r="1">
      <x v="73"/>
    </i>
    <i r="1">
      <x v="74"/>
    </i>
    <i>
      <x v="10"/>
      <x v="48"/>
    </i>
    <i r="1">
      <x v="49"/>
    </i>
    <i r="1">
      <x v="50"/>
    </i>
    <i r="1">
      <x v="72"/>
    </i>
    <i>
      <x v="1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70"/>
    </i>
    <i r="1">
      <x v="71"/>
    </i>
    <i r="1">
      <x v="76"/>
    </i>
    <i r="1">
      <x v="77"/>
    </i>
  </rowItems>
  <colFields count="1">
    <field x="4"/>
  </colFields>
  <colItems count="3">
    <i>
      <x/>
    </i>
    <i>
      <x v="1"/>
    </i>
    <i>
      <x v="2"/>
    </i>
  </colItems>
  <pageFields count="1">
    <pageField fld="0" item="243" hier="-1"/>
  </pageFields>
  <dataFields count="1">
    <dataField name="Suma de VALOR" fld="6" baseField="5" baseItem="1" numFmtId="166"/>
  </dataFields>
  <formats count="1">
    <format dxfId="1">
      <pivotArea outline="0" collapsedLevelsAreSubtotals="1" fieldPosition="0"/>
    </format>
  </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66"/>
  </sheetPr>
  <dimension ref="A1:I23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38.42578125" style="64" customWidth="1"/>
    <col min="2" max="2" width="18.140625" style="64" customWidth="1"/>
    <col min="3" max="3" width="15.5703125" style="113" customWidth="1"/>
    <col min="4" max="4" width="11.42578125" style="114" customWidth="1"/>
    <col min="5" max="6" width="11.42578125" style="64"/>
    <col min="7" max="7" width="15.85546875" style="115" customWidth="1"/>
    <col min="8" max="8" width="20.140625" style="64" customWidth="1"/>
    <col min="9" max="9" width="46" style="64" customWidth="1"/>
    <col min="10" max="16384" width="11.42578125" style="64"/>
  </cols>
  <sheetData>
    <row r="1" spans="1:9" customFormat="1" x14ac:dyDescent="0.25">
      <c r="A1" s="3" t="s">
        <v>1</v>
      </c>
      <c r="B1" s="3" t="s">
        <v>9</v>
      </c>
      <c r="C1" s="3" t="s">
        <v>0</v>
      </c>
      <c r="D1" s="3" t="s">
        <v>10</v>
      </c>
      <c r="E1" s="3" t="s">
        <v>2</v>
      </c>
      <c r="F1" s="3" t="s">
        <v>14</v>
      </c>
      <c r="G1" s="3" t="s">
        <v>6</v>
      </c>
      <c r="H1" s="3" t="s">
        <v>4</v>
      </c>
      <c r="I1" s="3" t="s">
        <v>3</v>
      </c>
    </row>
    <row r="2" spans="1:9" customFormat="1" x14ac:dyDescent="0.25">
      <c r="A2" s="4" t="s">
        <v>183</v>
      </c>
      <c r="B2" s="4" t="s">
        <v>7</v>
      </c>
      <c r="C2" s="1">
        <v>99999999</v>
      </c>
      <c r="D2" s="2">
        <v>10</v>
      </c>
      <c r="E2">
        <v>2017</v>
      </c>
      <c r="F2">
        <v>29</v>
      </c>
      <c r="G2" s="78">
        <v>24889542000</v>
      </c>
      <c r="H2" s="4" t="s">
        <v>5</v>
      </c>
      <c r="I2" s="4" t="s">
        <v>15</v>
      </c>
    </row>
    <row r="3" spans="1:9" customFormat="1" x14ac:dyDescent="0.25">
      <c r="A3" s="4" t="s">
        <v>183</v>
      </c>
      <c r="B3" s="4" t="s">
        <v>7</v>
      </c>
      <c r="C3" s="1">
        <v>99999999</v>
      </c>
      <c r="D3" s="2">
        <v>10</v>
      </c>
      <c r="E3">
        <v>2017</v>
      </c>
      <c r="F3">
        <v>30</v>
      </c>
      <c r="G3" s="78">
        <v>5758065000</v>
      </c>
      <c r="H3" s="4" t="s">
        <v>5</v>
      </c>
      <c r="I3" s="4" t="s">
        <v>16</v>
      </c>
    </row>
    <row r="4" spans="1:9" customFormat="1" x14ac:dyDescent="0.25">
      <c r="A4" s="4" t="s">
        <v>183</v>
      </c>
      <c r="B4" s="4" t="s">
        <v>7</v>
      </c>
      <c r="C4" s="1">
        <v>99999999</v>
      </c>
      <c r="D4" s="2">
        <v>10</v>
      </c>
      <c r="E4">
        <v>2017</v>
      </c>
      <c r="F4">
        <v>31</v>
      </c>
      <c r="G4" s="78">
        <v>19131477000</v>
      </c>
      <c r="H4" s="4" t="s">
        <v>5</v>
      </c>
      <c r="I4" s="4" t="s">
        <v>17</v>
      </c>
    </row>
    <row r="5" spans="1:9" customFormat="1" x14ac:dyDescent="0.25">
      <c r="A5" s="4" t="s">
        <v>183</v>
      </c>
      <c r="B5" s="4" t="s">
        <v>7</v>
      </c>
      <c r="C5" s="1">
        <v>99999999</v>
      </c>
      <c r="D5" s="2">
        <v>10</v>
      </c>
      <c r="E5">
        <v>2017</v>
      </c>
      <c r="F5">
        <v>32</v>
      </c>
      <c r="G5" s="78">
        <v>316164000</v>
      </c>
      <c r="H5" s="4" t="s">
        <v>12</v>
      </c>
      <c r="I5" s="4" t="s">
        <v>11</v>
      </c>
    </row>
    <row r="6" spans="1:9" customFormat="1" x14ac:dyDescent="0.25">
      <c r="A6" s="4" t="s">
        <v>183</v>
      </c>
      <c r="B6" s="4" t="s">
        <v>7</v>
      </c>
      <c r="C6" s="1">
        <v>99999999</v>
      </c>
      <c r="D6" s="2">
        <v>10</v>
      </c>
      <c r="E6">
        <v>2017</v>
      </c>
      <c r="F6">
        <v>33</v>
      </c>
      <c r="G6" s="78">
        <v>22130000</v>
      </c>
      <c r="H6" s="4" t="s">
        <v>12</v>
      </c>
      <c r="I6" s="4" t="s">
        <v>129</v>
      </c>
    </row>
    <row r="7" spans="1:9" customFormat="1" x14ac:dyDescent="0.25">
      <c r="A7" s="4" t="s">
        <v>183</v>
      </c>
      <c r="B7" s="4" t="s">
        <v>7</v>
      </c>
      <c r="C7" s="1">
        <v>99999999</v>
      </c>
      <c r="D7" s="2">
        <v>10</v>
      </c>
      <c r="E7">
        <v>2017</v>
      </c>
      <c r="F7">
        <v>34</v>
      </c>
      <c r="G7" s="78">
        <v>294034000</v>
      </c>
      <c r="H7" s="4" t="s">
        <v>12</v>
      </c>
      <c r="I7" s="4" t="s">
        <v>13</v>
      </c>
    </row>
    <row r="8" spans="1:9" customFormat="1" x14ac:dyDescent="0.25">
      <c r="A8" s="4" t="s">
        <v>183</v>
      </c>
      <c r="B8" s="4" t="s">
        <v>7</v>
      </c>
      <c r="C8" s="1">
        <v>99999999</v>
      </c>
      <c r="D8" s="2">
        <v>10</v>
      </c>
      <c r="E8">
        <v>2017</v>
      </c>
      <c r="F8">
        <v>35</v>
      </c>
      <c r="G8" s="78">
        <v>153821000</v>
      </c>
      <c r="H8" s="4" t="s">
        <v>12</v>
      </c>
      <c r="I8" s="4" t="s">
        <v>18</v>
      </c>
    </row>
    <row r="9" spans="1:9" customFormat="1" x14ac:dyDescent="0.25">
      <c r="A9" s="4" t="s">
        <v>183</v>
      </c>
      <c r="B9" s="4" t="s">
        <v>7</v>
      </c>
      <c r="C9" s="1">
        <v>99999999</v>
      </c>
      <c r="D9" s="2">
        <v>10</v>
      </c>
      <c r="E9">
        <v>2017</v>
      </c>
      <c r="F9">
        <v>36</v>
      </c>
      <c r="G9" s="78">
        <v>117613000</v>
      </c>
      <c r="H9" s="4" t="s">
        <v>12</v>
      </c>
      <c r="I9" s="4" t="s">
        <v>19</v>
      </c>
    </row>
    <row r="10" spans="1:9" customFormat="1" x14ac:dyDescent="0.25">
      <c r="A10" s="4" t="s">
        <v>183</v>
      </c>
      <c r="B10" s="4" t="s">
        <v>7</v>
      </c>
      <c r="C10" s="1">
        <v>99999999</v>
      </c>
      <c r="D10" s="2">
        <v>10</v>
      </c>
      <c r="E10">
        <v>2017</v>
      </c>
      <c r="F10">
        <v>37</v>
      </c>
      <c r="G10" s="78">
        <v>176421000</v>
      </c>
      <c r="H10" s="4" t="s">
        <v>12</v>
      </c>
      <c r="I10" s="4" t="s">
        <v>20</v>
      </c>
    </row>
    <row r="11" spans="1:9" customFormat="1" x14ac:dyDescent="0.25">
      <c r="A11" s="4" t="s">
        <v>183</v>
      </c>
      <c r="B11" s="4" t="s">
        <v>7</v>
      </c>
      <c r="C11" s="1">
        <v>99999999</v>
      </c>
      <c r="D11" s="2">
        <v>10</v>
      </c>
      <c r="E11">
        <v>2017</v>
      </c>
      <c r="F11">
        <v>38</v>
      </c>
      <c r="G11" s="79"/>
      <c r="H11" s="4" t="s">
        <v>21</v>
      </c>
      <c r="I11" s="4" t="s">
        <v>22</v>
      </c>
    </row>
    <row r="12" spans="1:9" customFormat="1" x14ac:dyDescent="0.25">
      <c r="A12" s="4" t="s">
        <v>183</v>
      </c>
      <c r="B12" s="4" t="s">
        <v>7</v>
      </c>
      <c r="C12" s="1">
        <v>99999999</v>
      </c>
      <c r="D12" s="2">
        <v>10</v>
      </c>
      <c r="E12">
        <v>2017</v>
      </c>
      <c r="F12">
        <v>39</v>
      </c>
      <c r="G12" s="79"/>
      <c r="H12" s="4" t="s">
        <v>21</v>
      </c>
      <c r="I12" s="4" t="s">
        <v>23</v>
      </c>
    </row>
    <row r="13" spans="1:9" customFormat="1" x14ac:dyDescent="0.25">
      <c r="A13" s="4" t="s">
        <v>183</v>
      </c>
      <c r="B13" s="4" t="s">
        <v>7</v>
      </c>
      <c r="C13" s="1">
        <v>99999999</v>
      </c>
      <c r="D13" s="2">
        <v>10</v>
      </c>
      <c r="E13">
        <v>2017</v>
      </c>
      <c r="F13">
        <v>40</v>
      </c>
      <c r="G13" s="79"/>
      <c r="H13" s="4" t="s">
        <v>21</v>
      </c>
      <c r="I13" s="4" t="s">
        <v>24</v>
      </c>
    </row>
    <row r="14" spans="1:9" customFormat="1" x14ac:dyDescent="0.25">
      <c r="A14" s="4" t="s">
        <v>183</v>
      </c>
      <c r="B14" s="4" t="s">
        <v>7</v>
      </c>
      <c r="C14" s="1">
        <v>99999999</v>
      </c>
      <c r="D14" s="2">
        <v>10</v>
      </c>
      <c r="E14">
        <v>2017</v>
      </c>
      <c r="F14">
        <v>41</v>
      </c>
      <c r="G14" s="79"/>
      <c r="H14" s="4" t="s">
        <v>21</v>
      </c>
      <c r="I14" s="4" t="s">
        <v>25</v>
      </c>
    </row>
    <row r="15" spans="1:9" customFormat="1" x14ac:dyDescent="0.25">
      <c r="A15" s="4" t="s">
        <v>183</v>
      </c>
      <c r="B15" s="4" t="s">
        <v>7</v>
      </c>
      <c r="C15" s="1">
        <v>99999999</v>
      </c>
      <c r="D15" s="2">
        <v>10</v>
      </c>
      <c r="E15">
        <v>2017</v>
      </c>
      <c r="F15">
        <v>42</v>
      </c>
      <c r="G15" s="79"/>
      <c r="H15" s="4" t="s">
        <v>21</v>
      </c>
      <c r="I15" s="4" t="s">
        <v>26</v>
      </c>
    </row>
    <row r="16" spans="1:9" customFormat="1" x14ac:dyDescent="0.25">
      <c r="A16" s="4" t="s">
        <v>183</v>
      </c>
      <c r="B16" s="4" t="s">
        <v>7</v>
      </c>
      <c r="C16" s="1">
        <v>99999999</v>
      </c>
      <c r="D16" s="2">
        <v>10</v>
      </c>
      <c r="E16">
        <v>2017</v>
      </c>
      <c r="F16">
        <v>43</v>
      </c>
      <c r="G16" s="78">
        <v>2357859000</v>
      </c>
      <c r="H16" s="4" t="s">
        <v>47</v>
      </c>
      <c r="I16" s="4" t="s">
        <v>29</v>
      </c>
    </row>
    <row r="17" spans="1:9" customFormat="1" x14ac:dyDescent="0.25">
      <c r="A17" s="4" t="s">
        <v>183</v>
      </c>
      <c r="B17" s="4" t="s">
        <v>7</v>
      </c>
      <c r="C17" s="1">
        <v>99999999</v>
      </c>
      <c r="D17" s="2">
        <v>10</v>
      </c>
      <c r="E17">
        <v>2017</v>
      </c>
      <c r="F17">
        <v>44</v>
      </c>
      <c r="G17" s="78">
        <v>108585000</v>
      </c>
      <c r="H17" s="4" t="s">
        <v>47</v>
      </c>
      <c r="I17" s="4" t="s">
        <v>30</v>
      </c>
    </row>
    <row r="18" spans="1:9" customFormat="1" x14ac:dyDescent="0.25">
      <c r="A18" s="4" t="s">
        <v>183</v>
      </c>
      <c r="B18" s="4" t="s">
        <v>7</v>
      </c>
      <c r="C18" s="1">
        <v>99999999</v>
      </c>
      <c r="D18" s="2">
        <v>10</v>
      </c>
      <c r="E18">
        <v>2017</v>
      </c>
      <c r="F18">
        <v>45</v>
      </c>
      <c r="G18" s="78">
        <v>718678000</v>
      </c>
      <c r="H18" s="4" t="s">
        <v>47</v>
      </c>
      <c r="I18" s="4" t="s">
        <v>31</v>
      </c>
    </row>
    <row r="19" spans="1:9" customFormat="1" x14ac:dyDescent="0.25">
      <c r="A19" s="4" t="s">
        <v>183</v>
      </c>
      <c r="B19" s="4" t="s">
        <v>7</v>
      </c>
      <c r="C19" s="1">
        <v>99999999</v>
      </c>
      <c r="D19" s="2">
        <v>10</v>
      </c>
      <c r="E19">
        <v>2017</v>
      </c>
      <c r="F19">
        <v>46</v>
      </c>
      <c r="G19" s="78">
        <v>1530596000</v>
      </c>
      <c r="H19" s="4" t="s">
        <v>47</v>
      </c>
      <c r="I19" s="4" t="s">
        <v>32</v>
      </c>
    </row>
    <row r="20" spans="1:9" customFormat="1" x14ac:dyDescent="0.25">
      <c r="A20" s="4" t="s">
        <v>183</v>
      </c>
      <c r="B20" s="4" t="s">
        <v>7</v>
      </c>
      <c r="C20" s="1">
        <v>99999999</v>
      </c>
      <c r="D20" s="2">
        <v>10</v>
      </c>
      <c r="E20">
        <v>2017</v>
      </c>
      <c r="F20">
        <v>47</v>
      </c>
      <c r="G20" s="79"/>
      <c r="H20" s="4" t="s">
        <v>47</v>
      </c>
      <c r="I20" s="4" t="s">
        <v>27</v>
      </c>
    </row>
    <row r="21" spans="1:9" customFormat="1" x14ac:dyDescent="0.25">
      <c r="A21" s="4" t="s">
        <v>183</v>
      </c>
      <c r="B21" s="4" t="s">
        <v>7</v>
      </c>
      <c r="C21" s="1">
        <v>99999999</v>
      </c>
      <c r="D21" s="2">
        <v>10</v>
      </c>
      <c r="E21">
        <v>2017</v>
      </c>
      <c r="F21">
        <v>48</v>
      </c>
      <c r="G21" s="78">
        <v>95521000</v>
      </c>
      <c r="H21" s="4" t="s">
        <v>47</v>
      </c>
      <c r="I21" s="4" t="s">
        <v>33</v>
      </c>
    </row>
    <row r="22" spans="1:9" customFormat="1" x14ac:dyDescent="0.25">
      <c r="A22" s="4" t="s">
        <v>183</v>
      </c>
      <c r="B22" s="4" t="s">
        <v>7</v>
      </c>
      <c r="C22" s="1">
        <v>99999999</v>
      </c>
      <c r="D22" s="2">
        <v>10</v>
      </c>
      <c r="E22">
        <v>2017</v>
      </c>
      <c r="F22">
        <v>49</v>
      </c>
      <c r="G22" s="78">
        <v>31859000</v>
      </c>
      <c r="H22" s="4" t="s">
        <v>47</v>
      </c>
      <c r="I22" s="4" t="s">
        <v>132</v>
      </c>
    </row>
    <row r="23" spans="1:9" customFormat="1" x14ac:dyDescent="0.25">
      <c r="A23" s="4" t="s">
        <v>183</v>
      </c>
      <c r="B23" s="4" t="s">
        <v>7</v>
      </c>
      <c r="C23" s="1">
        <v>99999999</v>
      </c>
      <c r="D23" s="2">
        <v>10</v>
      </c>
      <c r="E23">
        <v>2017</v>
      </c>
      <c r="F23">
        <v>50</v>
      </c>
      <c r="G23" s="78">
        <v>1498737000</v>
      </c>
      <c r="H23" s="4" t="s">
        <v>47</v>
      </c>
      <c r="I23" s="4" t="s">
        <v>131</v>
      </c>
    </row>
    <row r="24" spans="1:9" customFormat="1" x14ac:dyDescent="0.25">
      <c r="A24" s="4" t="s">
        <v>183</v>
      </c>
      <c r="B24" s="4" t="s">
        <v>7</v>
      </c>
      <c r="C24" s="1">
        <v>99999999</v>
      </c>
      <c r="D24" s="2">
        <v>10</v>
      </c>
      <c r="E24">
        <v>2017</v>
      </c>
      <c r="F24">
        <v>51</v>
      </c>
      <c r="G24" s="79"/>
      <c r="H24" s="4" t="s">
        <v>47</v>
      </c>
      <c r="I24" s="4" t="s">
        <v>28</v>
      </c>
    </row>
    <row r="25" spans="1:9" customFormat="1" x14ac:dyDescent="0.25">
      <c r="A25" s="4" t="s">
        <v>183</v>
      </c>
      <c r="B25" s="4" t="s">
        <v>7</v>
      </c>
      <c r="C25" s="1">
        <v>99999999</v>
      </c>
      <c r="D25" s="2">
        <v>10</v>
      </c>
      <c r="E25">
        <v>2017</v>
      </c>
      <c r="F25">
        <v>52</v>
      </c>
      <c r="G25" s="79"/>
      <c r="H25" s="4" t="s">
        <v>47</v>
      </c>
      <c r="I25" s="4" t="s">
        <v>35</v>
      </c>
    </row>
    <row r="26" spans="1:9" customFormat="1" x14ac:dyDescent="0.25">
      <c r="A26" s="4" t="s">
        <v>183</v>
      </c>
      <c r="B26" s="4" t="s">
        <v>7</v>
      </c>
      <c r="C26" s="1">
        <v>99999999</v>
      </c>
      <c r="D26" s="2">
        <v>10</v>
      </c>
      <c r="E26">
        <v>2017</v>
      </c>
      <c r="F26">
        <v>53</v>
      </c>
      <c r="G26" s="78">
        <v>1498737000</v>
      </c>
      <c r="H26" s="4" t="s">
        <v>47</v>
      </c>
      <c r="I26" s="4" t="s">
        <v>34</v>
      </c>
    </row>
    <row r="27" spans="1:9" customFormat="1" x14ac:dyDescent="0.25">
      <c r="A27" s="4" t="s">
        <v>183</v>
      </c>
      <c r="B27" s="4" t="s">
        <v>7</v>
      </c>
      <c r="C27" s="1">
        <v>99999999</v>
      </c>
      <c r="D27" s="2">
        <v>10</v>
      </c>
      <c r="E27">
        <v>2017</v>
      </c>
      <c r="F27">
        <v>54</v>
      </c>
      <c r="G27" s="78">
        <v>95880000</v>
      </c>
      <c r="H27" s="4" t="s">
        <v>46</v>
      </c>
      <c r="I27" s="4" t="s">
        <v>39</v>
      </c>
    </row>
    <row r="28" spans="1:9" customFormat="1" x14ac:dyDescent="0.25">
      <c r="A28" s="4" t="s">
        <v>183</v>
      </c>
      <c r="B28" s="4" t="s">
        <v>7</v>
      </c>
      <c r="C28" s="1">
        <v>99999999</v>
      </c>
      <c r="D28" s="2">
        <v>10</v>
      </c>
      <c r="E28">
        <v>2017</v>
      </c>
      <c r="F28">
        <v>55</v>
      </c>
      <c r="G28" s="79"/>
      <c r="H28" s="4" t="s">
        <v>46</v>
      </c>
      <c r="I28" s="4" t="s">
        <v>40</v>
      </c>
    </row>
    <row r="29" spans="1:9" customFormat="1" x14ac:dyDescent="0.25">
      <c r="A29" s="4" t="s">
        <v>183</v>
      </c>
      <c r="B29" s="4" t="s">
        <v>7</v>
      </c>
      <c r="C29" s="1">
        <v>99999999</v>
      </c>
      <c r="D29" s="2">
        <v>10</v>
      </c>
      <c r="E29">
        <v>2017</v>
      </c>
      <c r="F29">
        <v>56</v>
      </c>
      <c r="G29" s="79"/>
      <c r="H29" s="4" t="s">
        <v>46</v>
      </c>
      <c r="I29" s="4" t="s">
        <v>143</v>
      </c>
    </row>
    <row r="30" spans="1:9" customFormat="1" x14ac:dyDescent="0.25">
      <c r="A30" s="4" t="s">
        <v>183</v>
      </c>
      <c r="B30" s="4" t="s">
        <v>7</v>
      </c>
      <c r="C30" s="1">
        <v>99999999</v>
      </c>
      <c r="D30" s="2">
        <v>10</v>
      </c>
      <c r="E30">
        <v>2017</v>
      </c>
      <c r="F30">
        <v>57</v>
      </c>
      <c r="G30" s="79"/>
      <c r="H30" s="4" t="s">
        <v>46</v>
      </c>
      <c r="I30" s="4" t="s">
        <v>144</v>
      </c>
    </row>
    <row r="31" spans="1:9" customFormat="1" x14ac:dyDescent="0.25">
      <c r="A31" s="4" t="s">
        <v>183</v>
      </c>
      <c r="B31" s="4" t="s">
        <v>7</v>
      </c>
      <c r="C31" s="1">
        <v>99999999</v>
      </c>
      <c r="D31" s="2">
        <v>10</v>
      </c>
      <c r="E31">
        <v>2017</v>
      </c>
      <c r="F31">
        <v>58</v>
      </c>
      <c r="G31" s="78">
        <v>95880000</v>
      </c>
      <c r="H31" s="4" t="s">
        <v>46</v>
      </c>
      <c r="I31" s="4" t="s">
        <v>145</v>
      </c>
    </row>
    <row r="32" spans="1:9" customFormat="1" x14ac:dyDescent="0.25">
      <c r="A32" s="4" t="s">
        <v>183</v>
      </c>
      <c r="B32" s="4" t="s">
        <v>7</v>
      </c>
      <c r="C32" s="1">
        <v>99999999</v>
      </c>
      <c r="D32" s="2">
        <v>10</v>
      </c>
      <c r="E32">
        <v>2017</v>
      </c>
      <c r="F32">
        <v>59</v>
      </c>
      <c r="G32" s="79"/>
      <c r="H32" s="4" t="s">
        <v>46</v>
      </c>
      <c r="I32" s="4" t="s">
        <v>36</v>
      </c>
    </row>
    <row r="33" spans="1:9" customFormat="1" x14ac:dyDescent="0.25">
      <c r="A33" s="4" t="s">
        <v>183</v>
      </c>
      <c r="B33" s="4" t="s">
        <v>7</v>
      </c>
      <c r="C33" s="1">
        <v>99999999</v>
      </c>
      <c r="D33" s="2">
        <v>10</v>
      </c>
      <c r="E33">
        <v>2017</v>
      </c>
      <c r="F33">
        <v>60</v>
      </c>
      <c r="G33" s="78">
        <v>950000</v>
      </c>
      <c r="H33" s="4" t="s">
        <v>46</v>
      </c>
      <c r="I33" s="4" t="s">
        <v>41</v>
      </c>
    </row>
    <row r="34" spans="1:9" customFormat="1" x14ac:dyDescent="0.25">
      <c r="A34" s="4" t="s">
        <v>183</v>
      </c>
      <c r="B34" s="4" t="s">
        <v>7</v>
      </c>
      <c r="C34" s="1">
        <v>99999999</v>
      </c>
      <c r="D34" s="2">
        <v>10</v>
      </c>
      <c r="E34">
        <v>2017</v>
      </c>
      <c r="F34">
        <v>61</v>
      </c>
      <c r="G34" s="78">
        <v>950000</v>
      </c>
      <c r="H34" s="4" t="s">
        <v>46</v>
      </c>
      <c r="I34" s="4" t="s">
        <v>42</v>
      </c>
    </row>
    <row r="35" spans="1:9" customFormat="1" x14ac:dyDescent="0.25">
      <c r="A35" s="4" t="s">
        <v>183</v>
      </c>
      <c r="B35" s="4" t="s">
        <v>7</v>
      </c>
      <c r="C35" s="1">
        <v>99999999</v>
      </c>
      <c r="D35" s="2">
        <v>10</v>
      </c>
      <c r="E35">
        <v>2017</v>
      </c>
      <c r="F35">
        <v>62</v>
      </c>
      <c r="G35" s="78">
        <v>94930000</v>
      </c>
      <c r="H35" s="4" t="s">
        <v>46</v>
      </c>
      <c r="I35" s="4" t="s">
        <v>37</v>
      </c>
    </row>
    <row r="36" spans="1:9" customFormat="1" x14ac:dyDescent="0.25">
      <c r="A36" s="4" t="s">
        <v>183</v>
      </c>
      <c r="B36" s="4" t="s">
        <v>7</v>
      </c>
      <c r="C36" s="1">
        <v>99999999</v>
      </c>
      <c r="D36" s="2">
        <v>10</v>
      </c>
      <c r="E36">
        <v>2017</v>
      </c>
      <c r="F36">
        <v>63</v>
      </c>
      <c r="G36" s="79"/>
      <c r="H36" s="4" t="s">
        <v>46</v>
      </c>
      <c r="I36" s="4" t="s">
        <v>45</v>
      </c>
    </row>
    <row r="37" spans="1:9" customFormat="1" x14ac:dyDescent="0.25">
      <c r="A37" s="4" t="s">
        <v>183</v>
      </c>
      <c r="B37" s="4" t="s">
        <v>7</v>
      </c>
      <c r="C37" s="1">
        <v>99999999</v>
      </c>
      <c r="D37" s="2">
        <v>10</v>
      </c>
      <c r="E37">
        <v>2017</v>
      </c>
      <c r="F37">
        <v>64</v>
      </c>
      <c r="G37" s="79"/>
      <c r="H37" s="4" t="s">
        <v>46</v>
      </c>
      <c r="I37" s="4" t="s">
        <v>38</v>
      </c>
    </row>
    <row r="38" spans="1:9" customFormat="1" x14ac:dyDescent="0.25">
      <c r="A38" s="4" t="s">
        <v>183</v>
      </c>
      <c r="B38" s="4" t="s">
        <v>7</v>
      </c>
      <c r="C38" s="1">
        <v>99999999</v>
      </c>
      <c r="D38" s="2">
        <v>10</v>
      </c>
      <c r="E38">
        <v>2017</v>
      </c>
      <c r="F38">
        <v>65</v>
      </c>
      <c r="G38" s="79"/>
      <c r="H38" s="4" t="s">
        <v>46</v>
      </c>
      <c r="I38" s="4" t="s">
        <v>44</v>
      </c>
    </row>
    <row r="39" spans="1:9" customFormat="1" x14ac:dyDescent="0.25">
      <c r="A39" s="4" t="s">
        <v>183</v>
      </c>
      <c r="B39" s="4" t="s">
        <v>7</v>
      </c>
      <c r="C39" s="1">
        <v>99999999</v>
      </c>
      <c r="D39" s="2">
        <v>10</v>
      </c>
      <c r="E39">
        <v>2017</v>
      </c>
      <c r="F39">
        <v>66</v>
      </c>
      <c r="G39" s="78">
        <v>94930000</v>
      </c>
      <c r="H39" s="4" t="s">
        <v>46</v>
      </c>
      <c r="I39" s="4" t="s">
        <v>43</v>
      </c>
    </row>
    <row r="40" spans="1:9" customFormat="1" x14ac:dyDescent="0.25">
      <c r="A40" s="4" t="s">
        <v>183</v>
      </c>
      <c r="B40" s="4" t="s">
        <v>7</v>
      </c>
      <c r="C40" s="1">
        <v>99999999</v>
      </c>
      <c r="D40" s="2">
        <v>10</v>
      </c>
      <c r="E40">
        <v>2017</v>
      </c>
      <c r="F40">
        <v>67</v>
      </c>
      <c r="G40" s="79"/>
      <c r="H40" s="4" t="s">
        <v>55</v>
      </c>
      <c r="I40" s="4" t="s">
        <v>51</v>
      </c>
    </row>
    <row r="41" spans="1:9" customFormat="1" x14ac:dyDescent="0.25">
      <c r="A41" s="4" t="s">
        <v>183</v>
      </c>
      <c r="B41" s="4" t="s">
        <v>7</v>
      </c>
      <c r="C41" s="1">
        <v>99999999</v>
      </c>
      <c r="D41" s="2">
        <v>10</v>
      </c>
      <c r="E41">
        <v>2017</v>
      </c>
      <c r="F41">
        <v>68</v>
      </c>
      <c r="G41" s="79"/>
      <c r="H41" s="4" t="s">
        <v>55</v>
      </c>
      <c r="I41" s="4" t="s">
        <v>52</v>
      </c>
    </row>
    <row r="42" spans="1:9" customFormat="1" x14ac:dyDescent="0.25">
      <c r="A42" s="4" t="s">
        <v>183</v>
      </c>
      <c r="B42" s="4" t="s">
        <v>7</v>
      </c>
      <c r="C42" s="1">
        <v>99999999</v>
      </c>
      <c r="D42" s="2">
        <v>10</v>
      </c>
      <c r="E42">
        <v>2017</v>
      </c>
      <c r="F42">
        <v>69</v>
      </c>
      <c r="G42" s="79"/>
      <c r="H42" s="4" t="s">
        <v>55</v>
      </c>
      <c r="I42" s="4" t="s">
        <v>53</v>
      </c>
    </row>
    <row r="43" spans="1:9" customFormat="1" x14ac:dyDescent="0.25">
      <c r="A43" s="4" t="s">
        <v>183</v>
      </c>
      <c r="B43" s="4" t="s">
        <v>7</v>
      </c>
      <c r="C43" s="1">
        <v>99999999</v>
      </c>
      <c r="D43" s="2">
        <v>10</v>
      </c>
      <c r="E43">
        <v>2017</v>
      </c>
      <c r="F43">
        <v>70</v>
      </c>
      <c r="G43" s="79"/>
      <c r="H43" s="4" t="s">
        <v>55</v>
      </c>
      <c r="I43" s="4" t="s">
        <v>48</v>
      </c>
    </row>
    <row r="44" spans="1:9" customFormat="1" x14ac:dyDescent="0.25">
      <c r="A44" s="4" t="s">
        <v>183</v>
      </c>
      <c r="B44" s="4" t="s">
        <v>7</v>
      </c>
      <c r="C44" s="1">
        <v>99999999</v>
      </c>
      <c r="D44" s="2">
        <v>10</v>
      </c>
      <c r="E44">
        <v>2017</v>
      </c>
      <c r="F44">
        <v>71</v>
      </c>
      <c r="G44" s="79"/>
      <c r="H44" s="4" t="s">
        <v>55</v>
      </c>
      <c r="I44" s="4" t="s">
        <v>49</v>
      </c>
    </row>
    <row r="45" spans="1:9" customFormat="1" x14ac:dyDescent="0.25">
      <c r="A45" s="4" t="s">
        <v>183</v>
      </c>
      <c r="B45" s="4" t="s">
        <v>7</v>
      </c>
      <c r="C45" s="1">
        <v>99999999</v>
      </c>
      <c r="D45" s="2">
        <v>10</v>
      </c>
      <c r="E45">
        <v>2017</v>
      </c>
      <c r="F45">
        <v>72</v>
      </c>
      <c r="G45" s="79"/>
      <c r="H45" s="4" t="s">
        <v>55</v>
      </c>
      <c r="I45" s="4" t="s">
        <v>54</v>
      </c>
    </row>
    <row r="46" spans="1:9" customFormat="1" x14ac:dyDescent="0.25">
      <c r="A46" s="4" t="s">
        <v>183</v>
      </c>
      <c r="B46" s="4" t="s">
        <v>7</v>
      </c>
      <c r="C46" s="1">
        <v>99999999</v>
      </c>
      <c r="D46" s="2">
        <v>10</v>
      </c>
      <c r="E46">
        <v>2017</v>
      </c>
      <c r="F46">
        <v>73</v>
      </c>
      <c r="G46" s="79"/>
      <c r="H46" s="4" t="s">
        <v>55</v>
      </c>
      <c r="I46" s="4" t="s">
        <v>125</v>
      </c>
    </row>
    <row r="47" spans="1:9" customFormat="1" x14ac:dyDescent="0.25">
      <c r="A47" s="4" t="s">
        <v>183</v>
      </c>
      <c r="B47" s="4" t="s">
        <v>7</v>
      </c>
      <c r="C47" s="1">
        <v>99999999</v>
      </c>
      <c r="D47" s="2">
        <v>10</v>
      </c>
      <c r="E47">
        <v>2017</v>
      </c>
      <c r="F47">
        <v>74</v>
      </c>
      <c r="G47" s="79"/>
      <c r="H47" s="4" t="s">
        <v>55</v>
      </c>
      <c r="I47" s="4" t="s">
        <v>50</v>
      </c>
    </row>
    <row r="48" spans="1:9" customFormat="1" x14ac:dyDescent="0.25">
      <c r="A48" s="4" t="s">
        <v>183</v>
      </c>
      <c r="B48" s="4" t="s">
        <v>7</v>
      </c>
      <c r="C48" s="1">
        <v>99999999</v>
      </c>
      <c r="D48" s="2">
        <v>10</v>
      </c>
      <c r="E48">
        <v>2017</v>
      </c>
      <c r="F48">
        <v>75</v>
      </c>
      <c r="G48" s="78">
        <v>1770088000</v>
      </c>
      <c r="H48" s="4" t="s">
        <v>58</v>
      </c>
      <c r="I48" s="4" t="s">
        <v>57</v>
      </c>
    </row>
    <row r="49" spans="1:9" customFormat="1" x14ac:dyDescent="0.25">
      <c r="A49" s="4" t="s">
        <v>183</v>
      </c>
      <c r="B49" s="4" t="s">
        <v>7</v>
      </c>
      <c r="C49" s="1">
        <v>99999999</v>
      </c>
      <c r="D49" s="2">
        <v>10</v>
      </c>
      <c r="E49">
        <v>2017</v>
      </c>
      <c r="F49">
        <v>76</v>
      </c>
      <c r="G49" s="78">
        <v>456938000</v>
      </c>
      <c r="H49" s="4" t="s">
        <v>58</v>
      </c>
      <c r="I49" s="4" t="s">
        <v>56</v>
      </c>
    </row>
    <row r="50" spans="1:9" customFormat="1" x14ac:dyDescent="0.25">
      <c r="A50" s="4" t="s">
        <v>183</v>
      </c>
      <c r="B50" s="4" t="s">
        <v>7</v>
      </c>
      <c r="C50" s="1">
        <v>99999999</v>
      </c>
      <c r="D50" s="2">
        <v>10</v>
      </c>
      <c r="E50">
        <v>2017</v>
      </c>
      <c r="F50">
        <v>77</v>
      </c>
      <c r="G50" s="78">
        <v>4109760000</v>
      </c>
      <c r="H50" s="4" t="s">
        <v>63</v>
      </c>
      <c r="I50" s="4" t="s">
        <v>61</v>
      </c>
    </row>
    <row r="51" spans="1:9" customFormat="1" x14ac:dyDescent="0.25">
      <c r="A51" s="4" t="s">
        <v>183</v>
      </c>
      <c r="B51" s="4" t="s">
        <v>7</v>
      </c>
      <c r="C51" s="1">
        <v>99999999</v>
      </c>
      <c r="D51" s="2">
        <v>10</v>
      </c>
      <c r="E51">
        <v>2017</v>
      </c>
      <c r="F51">
        <v>78</v>
      </c>
      <c r="G51" s="78">
        <v>3907212000</v>
      </c>
      <c r="H51" s="4" t="s">
        <v>63</v>
      </c>
      <c r="I51" s="4" t="s">
        <v>59</v>
      </c>
    </row>
    <row r="52" spans="1:9" customFormat="1" x14ac:dyDescent="0.25">
      <c r="A52" s="4" t="s">
        <v>183</v>
      </c>
      <c r="B52" s="4" t="s">
        <v>7</v>
      </c>
      <c r="C52" s="1">
        <v>99999999</v>
      </c>
      <c r="D52" s="2">
        <v>10</v>
      </c>
      <c r="E52">
        <v>2017</v>
      </c>
      <c r="F52">
        <v>79</v>
      </c>
      <c r="G52" s="79"/>
      <c r="H52" s="4" t="s">
        <v>63</v>
      </c>
      <c r="I52" s="4" t="s">
        <v>62</v>
      </c>
    </row>
    <row r="53" spans="1:9" customFormat="1" x14ac:dyDescent="0.25">
      <c r="A53" s="4" t="s">
        <v>183</v>
      </c>
      <c r="B53" s="4" t="s">
        <v>7</v>
      </c>
      <c r="C53" s="1">
        <v>99999999</v>
      </c>
      <c r="D53" s="2">
        <v>10</v>
      </c>
      <c r="E53">
        <v>2017</v>
      </c>
      <c r="F53">
        <v>80</v>
      </c>
      <c r="G53" s="78">
        <v>202548000</v>
      </c>
      <c r="H53" s="4" t="s">
        <v>63</v>
      </c>
      <c r="I53" s="4" t="s">
        <v>60</v>
      </c>
    </row>
    <row r="54" spans="1:9" customFormat="1" x14ac:dyDescent="0.25">
      <c r="A54" s="4" t="s">
        <v>183</v>
      </c>
      <c r="B54" s="4" t="s">
        <v>7</v>
      </c>
      <c r="C54" s="1">
        <v>99999999</v>
      </c>
      <c r="D54" s="2">
        <v>10</v>
      </c>
      <c r="E54">
        <v>2017</v>
      </c>
      <c r="F54">
        <v>81</v>
      </c>
      <c r="G54" s="78">
        <v>40219000</v>
      </c>
      <c r="H54" s="4" t="s">
        <v>64</v>
      </c>
      <c r="I54" s="4" t="s">
        <v>66</v>
      </c>
    </row>
    <row r="55" spans="1:9" customFormat="1" x14ac:dyDescent="0.25">
      <c r="A55" s="4" t="s">
        <v>183</v>
      </c>
      <c r="B55" s="4" t="s">
        <v>7</v>
      </c>
      <c r="C55" s="1">
        <v>99999999</v>
      </c>
      <c r="D55" s="2">
        <v>10</v>
      </c>
      <c r="E55">
        <v>2017</v>
      </c>
      <c r="F55">
        <v>82</v>
      </c>
      <c r="G55" s="78">
        <v>540898000</v>
      </c>
      <c r="H55" s="4" t="s">
        <v>64</v>
      </c>
      <c r="I55" s="4" t="s">
        <v>67</v>
      </c>
    </row>
    <row r="56" spans="1:9" customFormat="1" x14ac:dyDescent="0.25">
      <c r="A56" s="4" t="s">
        <v>183</v>
      </c>
      <c r="B56" s="4" t="s">
        <v>7</v>
      </c>
      <c r="C56" s="1">
        <v>99999999</v>
      </c>
      <c r="D56" s="2">
        <v>10</v>
      </c>
      <c r="E56">
        <v>2017</v>
      </c>
      <c r="F56">
        <v>83</v>
      </c>
      <c r="G56" s="79"/>
      <c r="H56" s="4" t="s">
        <v>64</v>
      </c>
      <c r="I56" s="4" t="s">
        <v>65</v>
      </c>
    </row>
    <row r="57" spans="1:9" customFormat="1" x14ac:dyDescent="0.25">
      <c r="A57" s="4" t="s">
        <v>183</v>
      </c>
      <c r="B57" s="4" t="s">
        <v>7</v>
      </c>
      <c r="C57" s="1">
        <v>99999999</v>
      </c>
      <c r="D57" s="2">
        <v>10</v>
      </c>
      <c r="E57">
        <v>2017</v>
      </c>
      <c r="F57">
        <v>84</v>
      </c>
      <c r="G57" s="79"/>
      <c r="H57" s="4" t="s">
        <v>64</v>
      </c>
      <c r="I57" s="4" t="s">
        <v>68</v>
      </c>
    </row>
    <row r="58" spans="1:9" customFormat="1" x14ac:dyDescent="0.25">
      <c r="A58" s="4" t="s">
        <v>183</v>
      </c>
      <c r="B58" s="4" t="s">
        <v>7</v>
      </c>
      <c r="C58" s="1">
        <v>99999999</v>
      </c>
      <c r="D58" s="2">
        <v>10</v>
      </c>
      <c r="E58">
        <v>2017</v>
      </c>
      <c r="F58">
        <v>85</v>
      </c>
      <c r="G58" s="79"/>
      <c r="H58" s="4" t="s">
        <v>64</v>
      </c>
      <c r="I58" s="4" t="s">
        <v>69</v>
      </c>
    </row>
    <row r="59" spans="1:9" customFormat="1" x14ac:dyDescent="0.25">
      <c r="A59" s="4" t="s">
        <v>183</v>
      </c>
      <c r="B59" s="4" t="s">
        <v>7</v>
      </c>
      <c r="C59" s="1">
        <v>99999999</v>
      </c>
      <c r="D59" s="2">
        <v>10</v>
      </c>
      <c r="E59">
        <v>2017</v>
      </c>
      <c r="F59">
        <v>86</v>
      </c>
      <c r="G59" s="78">
        <v>581117000</v>
      </c>
      <c r="H59" s="4" t="s">
        <v>64</v>
      </c>
      <c r="I59" s="4" t="s">
        <v>70</v>
      </c>
    </row>
    <row r="60" spans="1:9" customFormat="1" x14ac:dyDescent="0.25">
      <c r="A60" s="4" t="s">
        <v>183</v>
      </c>
      <c r="B60" s="4" t="s">
        <v>7</v>
      </c>
      <c r="C60" s="1">
        <v>99999999</v>
      </c>
      <c r="D60" s="2">
        <v>10</v>
      </c>
      <c r="E60">
        <v>2017</v>
      </c>
      <c r="F60">
        <v>87</v>
      </c>
      <c r="G60" s="79"/>
      <c r="H60" s="4" t="s">
        <v>64</v>
      </c>
      <c r="I60" s="4" t="s">
        <v>71</v>
      </c>
    </row>
    <row r="61" spans="1:9" customFormat="1" x14ac:dyDescent="0.25">
      <c r="A61" s="4" t="s">
        <v>183</v>
      </c>
      <c r="B61" s="4" t="s">
        <v>7</v>
      </c>
      <c r="C61" s="1">
        <v>99999999</v>
      </c>
      <c r="D61" s="2">
        <v>10</v>
      </c>
      <c r="E61">
        <v>2017</v>
      </c>
      <c r="F61">
        <v>88</v>
      </c>
      <c r="G61" s="78">
        <v>581117000</v>
      </c>
      <c r="H61" s="4" t="s">
        <v>64</v>
      </c>
      <c r="I61" s="4" t="s">
        <v>72</v>
      </c>
    </row>
    <row r="62" spans="1:9" customFormat="1" x14ac:dyDescent="0.25">
      <c r="A62" s="4" t="s">
        <v>183</v>
      </c>
      <c r="B62" s="4" t="s">
        <v>7</v>
      </c>
      <c r="C62" s="1">
        <v>99999999</v>
      </c>
      <c r="D62" s="2">
        <v>10</v>
      </c>
      <c r="E62">
        <v>2017</v>
      </c>
      <c r="F62">
        <v>89</v>
      </c>
      <c r="G62" s="79"/>
      <c r="H62" s="4" t="s">
        <v>73</v>
      </c>
      <c r="I62" s="4" t="s">
        <v>126</v>
      </c>
    </row>
    <row r="63" spans="1:9" customFormat="1" x14ac:dyDescent="0.25">
      <c r="A63" s="4" t="s">
        <v>183</v>
      </c>
      <c r="B63" s="4" t="s">
        <v>7</v>
      </c>
      <c r="C63" s="1">
        <v>99999999</v>
      </c>
      <c r="D63" s="2">
        <v>10</v>
      </c>
      <c r="E63">
        <v>2017</v>
      </c>
      <c r="F63">
        <v>90</v>
      </c>
      <c r="G63" s="79"/>
      <c r="H63" s="4" t="s">
        <v>73</v>
      </c>
      <c r="I63" s="4" t="s">
        <v>127</v>
      </c>
    </row>
    <row r="64" spans="1:9" customFormat="1" x14ac:dyDescent="0.25">
      <c r="A64" s="4" t="s">
        <v>183</v>
      </c>
      <c r="B64" s="4" t="s">
        <v>7</v>
      </c>
      <c r="C64" s="1">
        <v>99999999</v>
      </c>
      <c r="D64" s="2">
        <v>10</v>
      </c>
      <c r="E64">
        <v>2017</v>
      </c>
      <c r="F64">
        <v>91</v>
      </c>
      <c r="G64" s="79"/>
      <c r="H64" s="4" t="s">
        <v>73</v>
      </c>
      <c r="I64" s="4" t="s">
        <v>74</v>
      </c>
    </row>
    <row r="65" spans="1:9" customFormat="1" x14ac:dyDescent="0.25">
      <c r="A65" s="4" t="s">
        <v>183</v>
      </c>
      <c r="B65" s="4" t="s">
        <v>7</v>
      </c>
      <c r="C65" s="1">
        <v>99999999</v>
      </c>
      <c r="D65" s="2">
        <v>10</v>
      </c>
      <c r="E65">
        <v>2017</v>
      </c>
      <c r="F65">
        <v>92</v>
      </c>
      <c r="G65" s="79"/>
      <c r="H65" s="4" t="s">
        <v>73</v>
      </c>
      <c r="I65" s="4" t="s">
        <v>75</v>
      </c>
    </row>
    <row r="66" spans="1:9" customFormat="1" x14ac:dyDescent="0.25">
      <c r="A66" s="4" t="s">
        <v>183</v>
      </c>
      <c r="B66" s="4" t="s">
        <v>7</v>
      </c>
      <c r="C66" s="1">
        <v>99999999</v>
      </c>
      <c r="D66" s="2">
        <v>10</v>
      </c>
      <c r="E66">
        <v>2017</v>
      </c>
      <c r="F66">
        <v>93</v>
      </c>
      <c r="G66" s="78">
        <v>581117000</v>
      </c>
      <c r="H66" s="4" t="s">
        <v>77</v>
      </c>
      <c r="I66" s="4" t="s">
        <v>76</v>
      </c>
    </row>
    <row r="67" spans="1:9" customFormat="1" x14ac:dyDescent="0.25">
      <c r="A67" s="4" t="s">
        <v>183</v>
      </c>
      <c r="B67" s="4" t="s">
        <v>7</v>
      </c>
      <c r="C67" s="1">
        <v>99999999</v>
      </c>
      <c r="D67" s="2">
        <v>10</v>
      </c>
      <c r="E67">
        <v>2017</v>
      </c>
      <c r="F67">
        <v>94</v>
      </c>
      <c r="G67" s="78">
        <v>20255000</v>
      </c>
      <c r="H67" s="4" t="s">
        <v>77</v>
      </c>
      <c r="I67" s="4" t="s">
        <v>128</v>
      </c>
    </row>
    <row r="68" spans="1:9" customFormat="1" x14ac:dyDescent="0.25">
      <c r="A68" s="4" t="s">
        <v>183</v>
      </c>
      <c r="B68" s="4" t="s">
        <v>7</v>
      </c>
      <c r="C68" s="1">
        <v>99999999</v>
      </c>
      <c r="D68" s="2">
        <v>10</v>
      </c>
      <c r="E68">
        <v>2017</v>
      </c>
      <c r="F68">
        <v>95</v>
      </c>
      <c r="G68" s="79"/>
      <c r="H68" s="4" t="s">
        <v>77</v>
      </c>
      <c r="I68" s="4" t="s">
        <v>78</v>
      </c>
    </row>
    <row r="69" spans="1:9" customFormat="1" x14ac:dyDescent="0.25">
      <c r="A69" s="4" t="s">
        <v>183</v>
      </c>
      <c r="B69" s="4" t="s">
        <v>7</v>
      </c>
      <c r="C69" s="1">
        <v>99999999</v>
      </c>
      <c r="D69" s="2">
        <v>10</v>
      </c>
      <c r="E69">
        <v>2017</v>
      </c>
      <c r="F69">
        <v>96</v>
      </c>
      <c r="G69" s="78">
        <v>601372000</v>
      </c>
      <c r="H69" s="4" t="s">
        <v>77</v>
      </c>
      <c r="I69" s="4" t="s">
        <v>79</v>
      </c>
    </row>
    <row r="70" spans="1:9" customFormat="1" x14ac:dyDescent="0.25">
      <c r="A70" s="4" t="s">
        <v>183</v>
      </c>
      <c r="B70" s="4" t="s">
        <v>7</v>
      </c>
      <c r="C70" s="1">
        <v>99999999</v>
      </c>
      <c r="D70" s="2">
        <v>10</v>
      </c>
      <c r="E70">
        <v>2017</v>
      </c>
      <c r="F70">
        <v>97</v>
      </c>
      <c r="G70" s="79"/>
      <c r="H70" s="4" t="s">
        <v>77</v>
      </c>
      <c r="I70" s="4" t="s">
        <v>80</v>
      </c>
    </row>
    <row r="71" spans="1:9" customFormat="1" x14ac:dyDescent="0.25">
      <c r="A71" s="4" t="s">
        <v>183</v>
      </c>
      <c r="B71" s="4" t="s">
        <v>7</v>
      </c>
      <c r="C71" s="1">
        <v>99999999</v>
      </c>
      <c r="D71" s="2">
        <v>10</v>
      </c>
      <c r="E71">
        <v>2017</v>
      </c>
      <c r="F71">
        <v>98</v>
      </c>
      <c r="G71" s="79"/>
      <c r="H71" s="4" t="s">
        <v>77</v>
      </c>
      <c r="I71" s="4" t="s">
        <v>81</v>
      </c>
    </row>
    <row r="72" spans="1:9" customFormat="1" x14ac:dyDescent="0.25">
      <c r="A72" s="4" t="s">
        <v>183</v>
      </c>
      <c r="B72" s="4" t="s">
        <v>7</v>
      </c>
      <c r="C72" s="1">
        <v>99999999</v>
      </c>
      <c r="D72" s="2">
        <v>10</v>
      </c>
      <c r="E72">
        <v>2017</v>
      </c>
      <c r="F72">
        <v>99</v>
      </c>
      <c r="G72" s="78">
        <v>124087000</v>
      </c>
      <c r="H72" s="4" t="s">
        <v>77</v>
      </c>
      <c r="I72" s="4" t="s">
        <v>82</v>
      </c>
    </row>
    <row r="73" spans="1:9" customFormat="1" x14ac:dyDescent="0.25">
      <c r="A73" s="4" t="s">
        <v>183</v>
      </c>
      <c r="B73" s="4" t="s">
        <v>7</v>
      </c>
      <c r="C73" s="1">
        <v>99999999</v>
      </c>
      <c r="D73" s="2">
        <v>10</v>
      </c>
      <c r="E73">
        <v>2017</v>
      </c>
      <c r="F73">
        <v>100</v>
      </c>
      <c r="G73" s="78">
        <v>144157000</v>
      </c>
      <c r="H73" s="4" t="s">
        <v>77</v>
      </c>
      <c r="I73" s="4" t="s">
        <v>83</v>
      </c>
    </row>
    <row r="74" spans="1:9" customFormat="1" x14ac:dyDescent="0.25">
      <c r="A74" s="4" t="s">
        <v>183</v>
      </c>
      <c r="B74" s="4" t="s">
        <v>7</v>
      </c>
      <c r="C74" s="1">
        <v>99999999</v>
      </c>
      <c r="D74" s="2">
        <v>10</v>
      </c>
      <c r="E74">
        <v>2017</v>
      </c>
      <c r="F74">
        <v>101</v>
      </c>
      <c r="G74" s="78">
        <v>621442000</v>
      </c>
      <c r="H74" s="4" t="s">
        <v>77</v>
      </c>
      <c r="I74" s="4" t="s">
        <v>84</v>
      </c>
    </row>
    <row r="75" spans="1:9" customFormat="1" x14ac:dyDescent="0.25">
      <c r="A75" s="4" t="s">
        <v>183</v>
      </c>
      <c r="B75" s="4" t="s">
        <v>7</v>
      </c>
      <c r="C75" s="1">
        <v>99999999</v>
      </c>
      <c r="D75" s="2">
        <v>10</v>
      </c>
      <c r="E75">
        <v>2017</v>
      </c>
      <c r="F75">
        <v>102</v>
      </c>
      <c r="G75" s="79"/>
      <c r="H75" s="4" t="s">
        <v>77</v>
      </c>
      <c r="I75" s="4" t="s">
        <v>85</v>
      </c>
    </row>
    <row r="76" spans="1:9" customFormat="1" x14ac:dyDescent="0.25">
      <c r="A76" s="4" t="s">
        <v>183</v>
      </c>
      <c r="B76" s="4" t="s">
        <v>7</v>
      </c>
      <c r="C76" s="1">
        <v>99999999</v>
      </c>
      <c r="D76" s="2">
        <v>10</v>
      </c>
      <c r="E76">
        <v>2017</v>
      </c>
      <c r="F76">
        <v>103</v>
      </c>
      <c r="G76" s="78">
        <v>621442000</v>
      </c>
      <c r="H76" s="4" t="s">
        <v>77</v>
      </c>
      <c r="I76" s="4" t="s">
        <v>86</v>
      </c>
    </row>
    <row r="77" spans="1:9" customFormat="1" x14ac:dyDescent="0.25">
      <c r="A77" s="4" t="s">
        <v>183</v>
      </c>
      <c r="B77" s="4" t="s">
        <v>7</v>
      </c>
      <c r="C77" s="1">
        <v>99999999</v>
      </c>
      <c r="D77" s="2">
        <v>10</v>
      </c>
      <c r="E77">
        <v>2017</v>
      </c>
      <c r="F77">
        <v>104</v>
      </c>
      <c r="G77" s="79"/>
      <c r="H77" s="4" t="s">
        <v>77</v>
      </c>
      <c r="I77" s="4" t="s">
        <v>87</v>
      </c>
    </row>
    <row r="78" spans="1:9" customFormat="1" x14ac:dyDescent="0.25">
      <c r="A78" s="4" t="s">
        <v>183</v>
      </c>
      <c r="B78" s="4" t="s">
        <v>7</v>
      </c>
      <c r="C78" s="1">
        <v>99999999</v>
      </c>
      <c r="D78" s="2">
        <v>10</v>
      </c>
      <c r="E78">
        <v>2018</v>
      </c>
      <c r="F78">
        <v>29</v>
      </c>
      <c r="G78" s="78">
        <v>25075152000</v>
      </c>
      <c r="H78" s="4" t="s">
        <v>5</v>
      </c>
      <c r="I78" s="4" t="s">
        <v>15</v>
      </c>
    </row>
    <row r="79" spans="1:9" customFormat="1" x14ac:dyDescent="0.25">
      <c r="A79" s="4" t="s">
        <v>183</v>
      </c>
      <c r="B79" s="4" t="s">
        <v>7</v>
      </c>
      <c r="C79" s="1">
        <v>99999999</v>
      </c>
      <c r="D79" s="2">
        <v>10</v>
      </c>
      <c r="E79">
        <v>2018</v>
      </c>
      <c r="F79">
        <v>30</v>
      </c>
      <c r="G79" s="78">
        <v>5399842000</v>
      </c>
      <c r="H79" s="4" t="s">
        <v>5</v>
      </c>
      <c r="I79" s="4" t="s">
        <v>16</v>
      </c>
    </row>
    <row r="80" spans="1:9" customFormat="1" x14ac:dyDescent="0.25">
      <c r="A80" s="4" t="s">
        <v>183</v>
      </c>
      <c r="B80" s="4" t="s">
        <v>7</v>
      </c>
      <c r="C80" s="1">
        <v>99999999</v>
      </c>
      <c r="D80" s="2">
        <v>10</v>
      </c>
      <c r="E80">
        <v>2018</v>
      </c>
      <c r="F80">
        <v>31</v>
      </c>
      <c r="G80" s="78">
        <v>19675310000</v>
      </c>
      <c r="H80" s="4" t="s">
        <v>5</v>
      </c>
      <c r="I80" s="4" t="s">
        <v>17</v>
      </c>
    </row>
    <row r="81" spans="1:9" customFormat="1" x14ac:dyDescent="0.25">
      <c r="A81" s="4" t="s">
        <v>183</v>
      </c>
      <c r="B81" s="4" t="s">
        <v>7</v>
      </c>
      <c r="C81" s="1">
        <v>99999999</v>
      </c>
      <c r="D81" s="2">
        <v>10</v>
      </c>
      <c r="E81">
        <v>2018</v>
      </c>
      <c r="F81">
        <v>32</v>
      </c>
      <c r="G81" s="78">
        <v>358913000</v>
      </c>
      <c r="H81" s="4" t="s">
        <v>12</v>
      </c>
      <c r="I81" s="4" t="s">
        <v>11</v>
      </c>
    </row>
    <row r="82" spans="1:9" customFormat="1" x14ac:dyDescent="0.25">
      <c r="A82" s="4" t="s">
        <v>183</v>
      </c>
      <c r="B82" s="4" t="s">
        <v>7</v>
      </c>
      <c r="C82" s="1">
        <v>99999999</v>
      </c>
      <c r="D82" s="2">
        <v>10</v>
      </c>
      <c r="E82">
        <v>2018</v>
      </c>
      <c r="F82">
        <v>33</v>
      </c>
      <c r="G82" s="78">
        <v>23436000</v>
      </c>
      <c r="H82" s="4" t="s">
        <v>12</v>
      </c>
      <c r="I82" s="4" t="s">
        <v>129</v>
      </c>
    </row>
    <row r="83" spans="1:9" customFormat="1" x14ac:dyDescent="0.25">
      <c r="A83" s="4" t="s">
        <v>183</v>
      </c>
      <c r="B83" s="4" t="s">
        <v>7</v>
      </c>
      <c r="C83" s="1">
        <v>99999999</v>
      </c>
      <c r="D83" s="2">
        <v>10</v>
      </c>
      <c r="E83">
        <v>2018</v>
      </c>
      <c r="F83">
        <v>34</v>
      </c>
      <c r="G83" s="78">
        <v>335477000</v>
      </c>
      <c r="H83" s="4" t="s">
        <v>12</v>
      </c>
      <c r="I83" s="4" t="s">
        <v>13</v>
      </c>
    </row>
    <row r="84" spans="1:9" customFormat="1" x14ac:dyDescent="0.25">
      <c r="A84" s="4" t="s">
        <v>183</v>
      </c>
      <c r="B84" s="4" t="s">
        <v>7</v>
      </c>
      <c r="C84" s="1">
        <v>99999999</v>
      </c>
      <c r="D84" s="2">
        <v>10</v>
      </c>
      <c r="E84">
        <v>2018</v>
      </c>
      <c r="F84">
        <v>35</v>
      </c>
      <c r="G84" s="78">
        <v>178948000</v>
      </c>
      <c r="H84" s="4" t="s">
        <v>12</v>
      </c>
      <c r="I84" s="4" t="s">
        <v>18</v>
      </c>
    </row>
    <row r="85" spans="1:9" customFormat="1" x14ac:dyDescent="0.25">
      <c r="A85" s="4" t="s">
        <v>183</v>
      </c>
      <c r="B85" s="4" t="s">
        <v>7</v>
      </c>
      <c r="C85" s="1">
        <v>99999999</v>
      </c>
      <c r="D85" s="2">
        <v>10</v>
      </c>
      <c r="E85">
        <v>2018</v>
      </c>
      <c r="F85">
        <v>36</v>
      </c>
      <c r="G85" s="78">
        <v>134190000</v>
      </c>
      <c r="H85" s="4" t="s">
        <v>12</v>
      </c>
      <c r="I85" s="4" t="s">
        <v>19</v>
      </c>
    </row>
    <row r="86" spans="1:9" customFormat="1" x14ac:dyDescent="0.25">
      <c r="A86" s="4" t="s">
        <v>183</v>
      </c>
      <c r="B86" s="4" t="s">
        <v>7</v>
      </c>
      <c r="C86" s="1">
        <v>99999999</v>
      </c>
      <c r="D86" s="2">
        <v>10</v>
      </c>
      <c r="E86">
        <v>2018</v>
      </c>
      <c r="F86">
        <v>37</v>
      </c>
      <c r="G86" s="78">
        <v>201287000</v>
      </c>
      <c r="H86" s="4" t="s">
        <v>12</v>
      </c>
      <c r="I86" s="4" t="s">
        <v>20</v>
      </c>
    </row>
    <row r="87" spans="1:9" customFormat="1" x14ac:dyDescent="0.25">
      <c r="A87" s="4" t="s">
        <v>183</v>
      </c>
      <c r="B87" s="4" t="s">
        <v>7</v>
      </c>
      <c r="C87" s="1">
        <v>99999999</v>
      </c>
      <c r="D87" s="2">
        <v>10</v>
      </c>
      <c r="E87">
        <v>2018</v>
      </c>
      <c r="F87">
        <v>38</v>
      </c>
      <c r="G87" s="79"/>
      <c r="H87" s="4" t="s">
        <v>21</v>
      </c>
      <c r="I87" s="4" t="s">
        <v>22</v>
      </c>
    </row>
    <row r="88" spans="1:9" customFormat="1" x14ac:dyDescent="0.25">
      <c r="A88" s="4" t="s">
        <v>183</v>
      </c>
      <c r="B88" s="4" t="s">
        <v>7</v>
      </c>
      <c r="C88" s="1">
        <v>99999999</v>
      </c>
      <c r="D88" s="2">
        <v>10</v>
      </c>
      <c r="E88">
        <v>2018</v>
      </c>
      <c r="F88">
        <v>39</v>
      </c>
      <c r="G88" s="79"/>
      <c r="H88" s="4" t="s">
        <v>21</v>
      </c>
      <c r="I88" s="4" t="s">
        <v>23</v>
      </c>
    </row>
    <row r="89" spans="1:9" customFormat="1" x14ac:dyDescent="0.25">
      <c r="A89" s="4" t="s">
        <v>183</v>
      </c>
      <c r="B89" s="4" t="s">
        <v>7</v>
      </c>
      <c r="C89" s="1">
        <v>99999999</v>
      </c>
      <c r="D89" s="2">
        <v>10</v>
      </c>
      <c r="E89">
        <v>2018</v>
      </c>
      <c r="F89">
        <v>40</v>
      </c>
      <c r="G89" s="79"/>
      <c r="H89" s="4" t="s">
        <v>21</v>
      </c>
      <c r="I89" s="4" t="s">
        <v>24</v>
      </c>
    </row>
    <row r="90" spans="1:9" customFormat="1" x14ac:dyDescent="0.25">
      <c r="A90" s="4" t="s">
        <v>183</v>
      </c>
      <c r="B90" s="4" t="s">
        <v>7</v>
      </c>
      <c r="C90" s="1">
        <v>99999999</v>
      </c>
      <c r="D90" s="2">
        <v>10</v>
      </c>
      <c r="E90">
        <v>2018</v>
      </c>
      <c r="F90">
        <v>41</v>
      </c>
      <c r="G90" s="79"/>
      <c r="H90" s="4" t="s">
        <v>21</v>
      </c>
      <c r="I90" s="4" t="s">
        <v>25</v>
      </c>
    </row>
    <row r="91" spans="1:9" customFormat="1" x14ac:dyDescent="0.25">
      <c r="A91" s="4" t="s">
        <v>183</v>
      </c>
      <c r="B91" s="4" t="s">
        <v>7</v>
      </c>
      <c r="C91" s="1">
        <v>99999999</v>
      </c>
      <c r="D91" s="2">
        <v>10</v>
      </c>
      <c r="E91">
        <v>2018</v>
      </c>
      <c r="F91">
        <v>42</v>
      </c>
      <c r="G91" s="79"/>
      <c r="H91" s="4" t="s">
        <v>21</v>
      </c>
      <c r="I91" s="4" t="s">
        <v>26</v>
      </c>
    </row>
    <row r="92" spans="1:9" customFormat="1" x14ac:dyDescent="0.25">
      <c r="A92" s="4" t="s">
        <v>183</v>
      </c>
      <c r="B92" s="4" t="s">
        <v>7</v>
      </c>
      <c r="C92" s="1">
        <v>99999999</v>
      </c>
      <c r="D92" s="2">
        <v>10</v>
      </c>
      <c r="E92">
        <v>2018</v>
      </c>
      <c r="F92">
        <v>43</v>
      </c>
      <c r="G92" s="78">
        <v>2261314000</v>
      </c>
      <c r="H92" s="4" t="s">
        <v>47</v>
      </c>
      <c r="I92" s="4" t="s">
        <v>29</v>
      </c>
    </row>
    <row r="93" spans="1:9" customFormat="1" x14ac:dyDescent="0.25">
      <c r="A93" s="4" t="s">
        <v>183</v>
      </c>
      <c r="B93" s="4" t="s">
        <v>7</v>
      </c>
      <c r="C93" s="1">
        <v>99999999</v>
      </c>
      <c r="D93" s="2">
        <v>10</v>
      </c>
      <c r="E93">
        <v>2018</v>
      </c>
      <c r="F93">
        <v>44</v>
      </c>
      <c r="G93" s="78">
        <v>67498000</v>
      </c>
      <c r="H93" s="4" t="s">
        <v>47</v>
      </c>
      <c r="I93" s="4" t="s">
        <v>30</v>
      </c>
    </row>
    <row r="94" spans="1:9" customFormat="1" x14ac:dyDescent="0.25">
      <c r="A94" s="4" t="s">
        <v>183</v>
      </c>
      <c r="B94" s="4" t="s">
        <v>7</v>
      </c>
      <c r="C94" s="1">
        <v>99999999</v>
      </c>
      <c r="D94" s="2">
        <v>10</v>
      </c>
      <c r="E94">
        <v>2018</v>
      </c>
      <c r="F94">
        <v>45</v>
      </c>
      <c r="G94" s="78">
        <v>1299531000</v>
      </c>
      <c r="H94" s="4" t="s">
        <v>47</v>
      </c>
      <c r="I94" s="4" t="s">
        <v>31</v>
      </c>
    </row>
    <row r="95" spans="1:9" customFormat="1" x14ac:dyDescent="0.25">
      <c r="A95" s="4" t="s">
        <v>183</v>
      </c>
      <c r="B95" s="4" t="s">
        <v>7</v>
      </c>
      <c r="C95" s="1">
        <v>99999999</v>
      </c>
      <c r="D95" s="2">
        <v>10</v>
      </c>
      <c r="E95">
        <v>2018</v>
      </c>
      <c r="F95">
        <v>46</v>
      </c>
      <c r="G95" s="78">
        <v>894285000</v>
      </c>
      <c r="H95" s="4" t="s">
        <v>47</v>
      </c>
      <c r="I95" s="4" t="s">
        <v>32</v>
      </c>
    </row>
    <row r="96" spans="1:9" customFormat="1" x14ac:dyDescent="0.25">
      <c r="A96" s="4" t="s">
        <v>183</v>
      </c>
      <c r="B96" s="4" t="s">
        <v>7</v>
      </c>
      <c r="C96" s="1">
        <v>99999999</v>
      </c>
      <c r="D96" s="2">
        <v>10</v>
      </c>
      <c r="E96">
        <v>2018</v>
      </c>
      <c r="F96">
        <v>47</v>
      </c>
      <c r="G96" s="79"/>
      <c r="H96" s="4" t="s">
        <v>47</v>
      </c>
      <c r="I96" s="4" t="s">
        <v>27</v>
      </c>
    </row>
    <row r="97" spans="1:9" customFormat="1" x14ac:dyDescent="0.25">
      <c r="A97" s="4" t="s">
        <v>183</v>
      </c>
      <c r="B97" s="4" t="s">
        <v>7</v>
      </c>
      <c r="C97" s="1">
        <v>99999999</v>
      </c>
      <c r="D97" s="2">
        <v>10</v>
      </c>
      <c r="E97">
        <v>2018</v>
      </c>
      <c r="F97">
        <v>48</v>
      </c>
      <c r="G97" s="78">
        <v>571000</v>
      </c>
      <c r="H97" s="4" t="s">
        <v>47</v>
      </c>
      <c r="I97" s="4" t="s">
        <v>33</v>
      </c>
    </row>
    <row r="98" spans="1:9" customFormat="1" x14ac:dyDescent="0.25">
      <c r="A98" s="4" t="s">
        <v>183</v>
      </c>
      <c r="B98" s="4" t="s">
        <v>7</v>
      </c>
      <c r="C98" s="1">
        <v>99999999</v>
      </c>
      <c r="D98" s="2">
        <v>10</v>
      </c>
      <c r="E98">
        <v>2018</v>
      </c>
      <c r="F98">
        <v>49</v>
      </c>
      <c r="G98" s="78">
        <v>571000</v>
      </c>
      <c r="H98" s="4" t="s">
        <v>47</v>
      </c>
      <c r="I98" s="4" t="s">
        <v>132</v>
      </c>
    </row>
    <row r="99" spans="1:9" customFormat="1" x14ac:dyDescent="0.25">
      <c r="A99" s="4" t="s">
        <v>183</v>
      </c>
      <c r="B99" s="4" t="s">
        <v>7</v>
      </c>
      <c r="C99" s="1">
        <v>99999999</v>
      </c>
      <c r="D99" s="2">
        <v>10</v>
      </c>
      <c r="E99">
        <v>2018</v>
      </c>
      <c r="F99">
        <v>50</v>
      </c>
      <c r="G99" s="78">
        <v>893714000</v>
      </c>
      <c r="H99" s="4" t="s">
        <v>47</v>
      </c>
      <c r="I99" s="4" t="s">
        <v>131</v>
      </c>
    </row>
    <row r="100" spans="1:9" customFormat="1" x14ac:dyDescent="0.25">
      <c r="A100" s="4" t="s">
        <v>183</v>
      </c>
      <c r="B100" s="4" t="s">
        <v>7</v>
      </c>
      <c r="C100" s="1">
        <v>99999999</v>
      </c>
      <c r="D100" s="2">
        <v>10</v>
      </c>
      <c r="E100">
        <v>2018</v>
      </c>
      <c r="F100">
        <v>51</v>
      </c>
      <c r="G100" s="79"/>
      <c r="H100" s="4" t="s">
        <v>47</v>
      </c>
      <c r="I100" s="4" t="s">
        <v>28</v>
      </c>
    </row>
    <row r="101" spans="1:9" customFormat="1" x14ac:dyDescent="0.25">
      <c r="A101" s="4" t="s">
        <v>183</v>
      </c>
      <c r="B101" s="4" t="s">
        <v>7</v>
      </c>
      <c r="C101" s="1">
        <v>99999999</v>
      </c>
      <c r="D101" s="2">
        <v>10</v>
      </c>
      <c r="E101">
        <v>2018</v>
      </c>
      <c r="F101">
        <v>52</v>
      </c>
      <c r="G101" s="79"/>
      <c r="H101" s="4" t="s">
        <v>47</v>
      </c>
      <c r="I101" s="4" t="s">
        <v>35</v>
      </c>
    </row>
    <row r="102" spans="1:9" customFormat="1" x14ac:dyDescent="0.25">
      <c r="A102" s="4" t="s">
        <v>183</v>
      </c>
      <c r="B102" s="4" t="s">
        <v>7</v>
      </c>
      <c r="C102" s="1">
        <v>99999999</v>
      </c>
      <c r="D102" s="2">
        <v>10</v>
      </c>
      <c r="E102">
        <v>2018</v>
      </c>
      <c r="F102">
        <v>53</v>
      </c>
      <c r="G102" s="78">
        <v>893714000</v>
      </c>
      <c r="H102" s="4" t="s">
        <v>47</v>
      </c>
      <c r="I102" s="4" t="s">
        <v>34</v>
      </c>
    </row>
    <row r="103" spans="1:9" customFormat="1" x14ac:dyDescent="0.25">
      <c r="A103" s="4" t="s">
        <v>183</v>
      </c>
      <c r="B103" s="4" t="s">
        <v>7</v>
      </c>
      <c r="C103" s="1">
        <v>99999999</v>
      </c>
      <c r="D103" s="2">
        <v>10</v>
      </c>
      <c r="E103">
        <v>2018</v>
      </c>
      <c r="F103">
        <v>54</v>
      </c>
      <c r="G103" s="78">
        <v>159199000</v>
      </c>
      <c r="H103" s="4" t="s">
        <v>46</v>
      </c>
      <c r="I103" s="4" t="s">
        <v>39</v>
      </c>
    </row>
    <row r="104" spans="1:9" customFormat="1" x14ac:dyDescent="0.25">
      <c r="A104" s="4" t="s">
        <v>183</v>
      </c>
      <c r="B104" s="4" t="s">
        <v>7</v>
      </c>
      <c r="C104" s="1">
        <v>99999999</v>
      </c>
      <c r="D104" s="2">
        <v>10</v>
      </c>
      <c r="E104">
        <v>2018</v>
      </c>
      <c r="F104">
        <v>55</v>
      </c>
      <c r="G104" s="79"/>
      <c r="H104" s="4" t="s">
        <v>46</v>
      </c>
      <c r="I104" s="4" t="s">
        <v>40</v>
      </c>
    </row>
    <row r="105" spans="1:9" customFormat="1" x14ac:dyDescent="0.25">
      <c r="A105" s="4" t="s">
        <v>183</v>
      </c>
      <c r="B105" s="4" t="s">
        <v>7</v>
      </c>
      <c r="C105" s="1">
        <v>99999999</v>
      </c>
      <c r="D105" s="2">
        <v>10</v>
      </c>
      <c r="E105">
        <v>2018</v>
      </c>
      <c r="F105">
        <v>56</v>
      </c>
      <c r="G105" s="78">
        <v>2364000</v>
      </c>
      <c r="H105" s="4" t="s">
        <v>46</v>
      </c>
      <c r="I105" s="4" t="s">
        <v>143</v>
      </c>
    </row>
    <row r="106" spans="1:9" customFormat="1" x14ac:dyDescent="0.25">
      <c r="A106" s="4" t="s">
        <v>183</v>
      </c>
      <c r="B106" s="4" t="s">
        <v>7</v>
      </c>
      <c r="C106" s="1">
        <v>99999999</v>
      </c>
      <c r="D106" s="2">
        <v>10</v>
      </c>
      <c r="E106">
        <v>2018</v>
      </c>
      <c r="F106">
        <v>57</v>
      </c>
      <c r="G106" s="79"/>
      <c r="H106" s="4" t="s">
        <v>46</v>
      </c>
      <c r="I106" s="4" t="s">
        <v>144</v>
      </c>
    </row>
    <row r="107" spans="1:9" customFormat="1" x14ac:dyDescent="0.25">
      <c r="A107" s="4" t="s">
        <v>183</v>
      </c>
      <c r="B107" s="4" t="s">
        <v>7</v>
      </c>
      <c r="C107" s="1">
        <v>99999999</v>
      </c>
      <c r="D107" s="2">
        <v>10</v>
      </c>
      <c r="E107">
        <v>2018</v>
      </c>
      <c r="F107">
        <v>58</v>
      </c>
      <c r="G107" s="78">
        <v>156835000</v>
      </c>
      <c r="H107" s="4" t="s">
        <v>46</v>
      </c>
      <c r="I107" s="4" t="s">
        <v>145</v>
      </c>
    </row>
    <row r="108" spans="1:9" customFormat="1" x14ac:dyDescent="0.25">
      <c r="A108" s="4" t="s">
        <v>183</v>
      </c>
      <c r="B108" s="4" t="s">
        <v>7</v>
      </c>
      <c r="C108" s="1">
        <v>99999999</v>
      </c>
      <c r="D108" s="2">
        <v>10</v>
      </c>
      <c r="E108">
        <v>2018</v>
      </c>
      <c r="F108">
        <v>59</v>
      </c>
      <c r="G108" s="79"/>
      <c r="H108" s="4" t="s">
        <v>46</v>
      </c>
      <c r="I108" s="4" t="s">
        <v>36</v>
      </c>
    </row>
    <row r="109" spans="1:9" customFormat="1" x14ac:dyDescent="0.25">
      <c r="A109" s="4" t="s">
        <v>183</v>
      </c>
      <c r="B109" s="4" t="s">
        <v>7</v>
      </c>
      <c r="C109" s="1">
        <v>99999999</v>
      </c>
      <c r="D109" s="2">
        <v>10</v>
      </c>
      <c r="E109">
        <v>2018</v>
      </c>
      <c r="F109">
        <v>60</v>
      </c>
      <c r="G109" s="79"/>
      <c r="H109" s="4" t="s">
        <v>46</v>
      </c>
      <c r="I109" s="4" t="s">
        <v>41</v>
      </c>
    </row>
    <row r="110" spans="1:9" customFormat="1" x14ac:dyDescent="0.25">
      <c r="A110" s="4" t="s">
        <v>183</v>
      </c>
      <c r="B110" s="4" t="s">
        <v>7</v>
      </c>
      <c r="C110" s="1">
        <v>99999999</v>
      </c>
      <c r="D110" s="2">
        <v>10</v>
      </c>
      <c r="E110">
        <v>2018</v>
      </c>
      <c r="F110">
        <v>61</v>
      </c>
      <c r="G110" s="79"/>
      <c r="H110" s="4" t="s">
        <v>46</v>
      </c>
      <c r="I110" s="4" t="s">
        <v>42</v>
      </c>
    </row>
    <row r="111" spans="1:9" customFormat="1" x14ac:dyDescent="0.25">
      <c r="A111" s="4" t="s">
        <v>183</v>
      </c>
      <c r="B111" s="4" t="s">
        <v>7</v>
      </c>
      <c r="C111" s="1">
        <v>99999999</v>
      </c>
      <c r="D111" s="2">
        <v>10</v>
      </c>
      <c r="E111">
        <v>2018</v>
      </c>
      <c r="F111">
        <v>62</v>
      </c>
      <c r="G111" s="78">
        <v>156835000</v>
      </c>
      <c r="H111" s="4" t="s">
        <v>46</v>
      </c>
      <c r="I111" s="4" t="s">
        <v>37</v>
      </c>
    </row>
    <row r="112" spans="1:9" customFormat="1" x14ac:dyDescent="0.25">
      <c r="A112" s="4" t="s">
        <v>183</v>
      </c>
      <c r="B112" s="4" t="s">
        <v>7</v>
      </c>
      <c r="C112" s="1">
        <v>99999999</v>
      </c>
      <c r="D112" s="2">
        <v>10</v>
      </c>
      <c r="E112">
        <v>2018</v>
      </c>
      <c r="F112">
        <v>63</v>
      </c>
      <c r="G112" s="79"/>
      <c r="H112" s="4" t="s">
        <v>46</v>
      </c>
      <c r="I112" s="4" t="s">
        <v>45</v>
      </c>
    </row>
    <row r="113" spans="1:9" customFormat="1" x14ac:dyDescent="0.25">
      <c r="A113" s="4" t="s">
        <v>183</v>
      </c>
      <c r="B113" s="4" t="s">
        <v>7</v>
      </c>
      <c r="C113" s="1">
        <v>99999999</v>
      </c>
      <c r="D113" s="2">
        <v>10</v>
      </c>
      <c r="E113">
        <v>2018</v>
      </c>
      <c r="F113">
        <v>64</v>
      </c>
      <c r="G113" s="79"/>
      <c r="H113" s="4" t="s">
        <v>46</v>
      </c>
      <c r="I113" s="4" t="s">
        <v>38</v>
      </c>
    </row>
    <row r="114" spans="1:9" customFormat="1" x14ac:dyDescent="0.25">
      <c r="A114" s="4" t="s">
        <v>183</v>
      </c>
      <c r="B114" s="4" t="s">
        <v>7</v>
      </c>
      <c r="C114" s="1">
        <v>99999999</v>
      </c>
      <c r="D114" s="2">
        <v>10</v>
      </c>
      <c r="E114">
        <v>2018</v>
      </c>
      <c r="F114">
        <v>65</v>
      </c>
      <c r="G114" s="79"/>
      <c r="H114" s="4" t="s">
        <v>46</v>
      </c>
      <c r="I114" s="4" t="s">
        <v>44</v>
      </c>
    </row>
    <row r="115" spans="1:9" customFormat="1" x14ac:dyDescent="0.25">
      <c r="A115" s="4" t="s">
        <v>183</v>
      </c>
      <c r="B115" s="4" t="s">
        <v>7</v>
      </c>
      <c r="C115" s="1">
        <v>99999999</v>
      </c>
      <c r="D115" s="2">
        <v>10</v>
      </c>
      <c r="E115">
        <v>2018</v>
      </c>
      <c r="F115">
        <v>66</v>
      </c>
      <c r="G115" s="78">
        <v>156835000</v>
      </c>
      <c r="H115" s="4" t="s">
        <v>46</v>
      </c>
      <c r="I115" s="4" t="s">
        <v>43</v>
      </c>
    </row>
    <row r="116" spans="1:9" customFormat="1" x14ac:dyDescent="0.25">
      <c r="A116" s="4" t="s">
        <v>183</v>
      </c>
      <c r="B116" s="4" t="s">
        <v>7</v>
      </c>
      <c r="C116" s="1">
        <v>99999999</v>
      </c>
      <c r="D116" s="2">
        <v>10</v>
      </c>
      <c r="E116">
        <v>2018</v>
      </c>
      <c r="F116">
        <v>67</v>
      </c>
      <c r="G116" s="79"/>
      <c r="H116" s="4" t="s">
        <v>55</v>
      </c>
      <c r="I116" s="4" t="s">
        <v>51</v>
      </c>
    </row>
    <row r="117" spans="1:9" customFormat="1" x14ac:dyDescent="0.25">
      <c r="A117" s="4" t="s">
        <v>183</v>
      </c>
      <c r="B117" s="4" t="s">
        <v>7</v>
      </c>
      <c r="C117" s="1">
        <v>99999999</v>
      </c>
      <c r="D117" s="2">
        <v>10</v>
      </c>
      <c r="E117">
        <v>2018</v>
      </c>
      <c r="F117">
        <v>68</v>
      </c>
      <c r="G117" s="79"/>
      <c r="H117" s="4" t="s">
        <v>55</v>
      </c>
      <c r="I117" s="4" t="s">
        <v>52</v>
      </c>
    </row>
    <row r="118" spans="1:9" customFormat="1" x14ac:dyDescent="0.25">
      <c r="A118" s="4" t="s">
        <v>183</v>
      </c>
      <c r="B118" s="4" t="s">
        <v>7</v>
      </c>
      <c r="C118" s="1">
        <v>99999999</v>
      </c>
      <c r="D118" s="2">
        <v>10</v>
      </c>
      <c r="E118">
        <v>2018</v>
      </c>
      <c r="F118">
        <v>69</v>
      </c>
      <c r="G118" s="79"/>
      <c r="H118" s="4" t="s">
        <v>55</v>
      </c>
      <c r="I118" s="4" t="s">
        <v>53</v>
      </c>
    </row>
    <row r="119" spans="1:9" customFormat="1" x14ac:dyDescent="0.25">
      <c r="A119" s="4" t="s">
        <v>183</v>
      </c>
      <c r="B119" s="4" t="s">
        <v>7</v>
      </c>
      <c r="C119" s="1">
        <v>99999999</v>
      </c>
      <c r="D119" s="2">
        <v>10</v>
      </c>
      <c r="E119">
        <v>2018</v>
      </c>
      <c r="F119">
        <v>70</v>
      </c>
      <c r="G119" s="79"/>
      <c r="H119" s="4" t="s">
        <v>55</v>
      </c>
      <c r="I119" s="4" t="s">
        <v>48</v>
      </c>
    </row>
    <row r="120" spans="1:9" customFormat="1" x14ac:dyDescent="0.25">
      <c r="A120" s="4" t="s">
        <v>183</v>
      </c>
      <c r="B120" s="4" t="s">
        <v>7</v>
      </c>
      <c r="C120" s="1">
        <v>99999999</v>
      </c>
      <c r="D120" s="2">
        <v>10</v>
      </c>
      <c r="E120">
        <v>2018</v>
      </c>
      <c r="F120">
        <v>71</v>
      </c>
      <c r="G120" s="79"/>
      <c r="H120" s="4" t="s">
        <v>55</v>
      </c>
      <c r="I120" s="4" t="s">
        <v>49</v>
      </c>
    </row>
    <row r="121" spans="1:9" customFormat="1" x14ac:dyDescent="0.25">
      <c r="A121" s="4" t="s">
        <v>183</v>
      </c>
      <c r="B121" s="4" t="s">
        <v>7</v>
      </c>
      <c r="C121" s="1">
        <v>99999999</v>
      </c>
      <c r="D121" s="2">
        <v>10</v>
      </c>
      <c r="E121">
        <v>2018</v>
      </c>
      <c r="F121">
        <v>72</v>
      </c>
      <c r="G121" s="79"/>
      <c r="H121" s="4" t="s">
        <v>55</v>
      </c>
      <c r="I121" s="4" t="s">
        <v>54</v>
      </c>
    </row>
    <row r="122" spans="1:9" customFormat="1" x14ac:dyDescent="0.25">
      <c r="A122" s="4" t="s">
        <v>183</v>
      </c>
      <c r="B122" s="4" t="s">
        <v>7</v>
      </c>
      <c r="C122" s="1">
        <v>99999999</v>
      </c>
      <c r="D122" s="2">
        <v>10</v>
      </c>
      <c r="E122">
        <v>2018</v>
      </c>
      <c r="F122">
        <v>73</v>
      </c>
      <c r="G122" s="79"/>
      <c r="H122" s="4" t="s">
        <v>55</v>
      </c>
      <c r="I122" s="4" t="s">
        <v>125</v>
      </c>
    </row>
    <row r="123" spans="1:9" customFormat="1" x14ac:dyDescent="0.25">
      <c r="A123" s="4" t="s">
        <v>183</v>
      </c>
      <c r="B123" s="4" t="s">
        <v>7</v>
      </c>
      <c r="C123" s="1">
        <v>99999999</v>
      </c>
      <c r="D123" s="2">
        <v>10</v>
      </c>
      <c r="E123">
        <v>2018</v>
      </c>
      <c r="F123">
        <v>74</v>
      </c>
      <c r="G123" s="79"/>
      <c r="H123" s="4" t="s">
        <v>55</v>
      </c>
      <c r="I123" s="4" t="s">
        <v>50</v>
      </c>
    </row>
    <row r="124" spans="1:9" customFormat="1" x14ac:dyDescent="0.25">
      <c r="A124" s="4" t="s">
        <v>183</v>
      </c>
      <c r="B124" s="4" t="s">
        <v>7</v>
      </c>
      <c r="C124" s="1">
        <v>99999999</v>
      </c>
      <c r="D124" s="2">
        <v>10</v>
      </c>
      <c r="E124">
        <v>2018</v>
      </c>
      <c r="F124">
        <v>75</v>
      </c>
      <c r="G124" s="78">
        <v>1251836000</v>
      </c>
      <c r="H124" s="4" t="s">
        <v>58</v>
      </c>
      <c r="I124" s="4" t="s">
        <v>57</v>
      </c>
    </row>
    <row r="125" spans="1:9" customFormat="1" x14ac:dyDescent="0.25">
      <c r="A125" s="4" t="s">
        <v>183</v>
      </c>
      <c r="B125" s="4" t="s">
        <v>7</v>
      </c>
      <c r="C125" s="1">
        <v>99999999</v>
      </c>
      <c r="D125" s="2">
        <v>10</v>
      </c>
      <c r="E125">
        <v>2018</v>
      </c>
      <c r="F125">
        <v>76</v>
      </c>
      <c r="G125" s="78">
        <v>549732000</v>
      </c>
      <c r="H125" s="4" t="s">
        <v>58</v>
      </c>
      <c r="I125" s="4" t="s">
        <v>56</v>
      </c>
    </row>
    <row r="126" spans="1:9" customFormat="1" x14ac:dyDescent="0.25">
      <c r="A126" s="4" t="s">
        <v>183</v>
      </c>
      <c r="B126" s="4" t="s">
        <v>7</v>
      </c>
      <c r="C126" s="1">
        <v>99999999</v>
      </c>
      <c r="D126" s="2">
        <v>10</v>
      </c>
      <c r="E126">
        <v>2018</v>
      </c>
      <c r="F126">
        <v>77</v>
      </c>
      <c r="G126" s="78">
        <v>1289000000</v>
      </c>
      <c r="H126" s="4" t="s">
        <v>63</v>
      </c>
      <c r="I126" s="4" t="s">
        <v>61</v>
      </c>
    </row>
    <row r="127" spans="1:9" customFormat="1" x14ac:dyDescent="0.25">
      <c r="A127" s="4" t="s">
        <v>183</v>
      </c>
      <c r="B127" s="4" t="s">
        <v>7</v>
      </c>
      <c r="C127" s="1">
        <v>99999999</v>
      </c>
      <c r="D127" s="2">
        <v>10</v>
      </c>
      <c r="E127">
        <v>2018</v>
      </c>
      <c r="F127">
        <v>78</v>
      </c>
      <c r="G127" s="78">
        <v>902799000</v>
      </c>
      <c r="H127" s="4" t="s">
        <v>63</v>
      </c>
      <c r="I127" s="4" t="s">
        <v>59</v>
      </c>
    </row>
    <row r="128" spans="1:9" customFormat="1" x14ac:dyDescent="0.25">
      <c r="A128" s="4" t="s">
        <v>183</v>
      </c>
      <c r="B128" s="4" t="s">
        <v>7</v>
      </c>
      <c r="C128" s="1">
        <v>99999999</v>
      </c>
      <c r="D128" s="2">
        <v>10</v>
      </c>
      <c r="E128">
        <v>2018</v>
      </c>
      <c r="F128">
        <v>79</v>
      </c>
      <c r="G128" s="79"/>
      <c r="H128" s="4" t="s">
        <v>63</v>
      </c>
      <c r="I128" s="4" t="s">
        <v>62</v>
      </c>
    </row>
    <row r="129" spans="1:9" customFormat="1" x14ac:dyDescent="0.25">
      <c r="A129" s="4" t="s">
        <v>183</v>
      </c>
      <c r="B129" s="4" t="s">
        <v>7</v>
      </c>
      <c r="C129" s="1">
        <v>99999999</v>
      </c>
      <c r="D129" s="2">
        <v>10</v>
      </c>
      <c r="E129">
        <v>2018</v>
      </c>
      <c r="F129">
        <v>80</v>
      </c>
      <c r="G129" s="78">
        <v>386201000</v>
      </c>
      <c r="H129" s="4" t="s">
        <v>63</v>
      </c>
      <c r="I129" s="4" t="s">
        <v>60</v>
      </c>
    </row>
    <row r="130" spans="1:9" customFormat="1" x14ac:dyDescent="0.25">
      <c r="A130" s="4" t="s">
        <v>183</v>
      </c>
      <c r="B130" s="4" t="s">
        <v>7</v>
      </c>
      <c r="C130" s="1">
        <v>99999999</v>
      </c>
      <c r="D130" s="2">
        <v>10</v>
      </c>
      <c r="E130">
        <v>2018</v>
      </c>
      <c r="F130">
        <v>81</v>
      </c>
      <c r="G130" s="78">
        <v>47692000</v>
      </c>
      <c r="H130" s="4" t="s">
        <v>64</v>
      </c>
      <c r="I130" s="4" t="s">
        <v>66</v>
      </c>
    </row>
    <row r="131" spans="1:9" customFormat="1" x14ac:dyDescent="0.25">
      <c r="A131" s="4" t="s">
        <v>183</v>
      </c>
      <c r="B131" s="4" t="s">
        <v>7</v>
      </c>
      <c r="C131" s="1">
        <v>99999999</v>
      </c>
      <c r="D131" s="2">
        <v>10</v>
      </c>
      <c r="E131">
        <v>2018</v>
      </c>
      <c r="F131">
        <v>82</v>
      </c>
      <c r="G131" s="78">
        <v>350119000</v>
      </c>
      <c r="H131" s="4" t="s">
        <v>64</v>
      </c>
      <c r="I131" s="4" t="s">
        <v>67</v>
      </c>
    </row>
    <row r="132" spans="1:9" customFormat="1" x14ac:dyDescent="0.25">
      <c r="A132" s="4" t="s">
        <v>183</v>
      </c>
      <c r="B132" s="4" t="s">
        <v>7</v>
      </c>
      <c r="C132" s="1">
        <v>99999999</v>
      </c>
      <c r="D132" s="2">
        <v>10</v>
      </c>
      <c r="E132">
        <v>2018</v>
      </c>
      <c r="F132">
        <v>83</v>
      </c>
      <c r="G132" s="79"/>
      <c r="H132" s="4" t="s">
        <v>64</v>
      </c>
      <c r="I132" s="4" t="s">
        <v>65</v>
      </c>
    </row>
    <row r="133" spans="1:9" customFormat="1" x14ac:dyDescent="0.25">
      <c r="A133" s="4" t="s">
        <v>183</v>
      </c>
      <c r="B133" s="4" t="s">
        <v>7</v>
      </c>
      <c r="C133" s="1">
        <v>99999999</v>
      </c>
      <c r="D133" s="2">
        <v>10</v>
      </c>
      <c r="E133">
        <v>2018</v>
      </c>
      <c r="F133">
        <v>84</v>
      </c>
      <c r="G133" s="79"/>
      <c r="H133" s="4" t="s">
        <v>64</v>
      </c>
      <c r="I133" s="4" t="s">
        <v>68</v>
      </c>
    </row>
    <row r="134" spans="1:9" customFormat="1" x14ac:dyDescent="0.25">
      <c r="A134" s="4" t="s">
        <v>183</v>
      </c>
      <c r="B134" s="4" t="s">
        <v>7</v>
      </c>
      <c r="C134" s="1">
        <v>99999999</v>
      </c>
      <c r="D134" s="2">
        <v>10</v>
      </c>
      <c r="E134">
        <v>2018</v>
      </c>
      <c r="F134">
        <v>85</v>
      </c>
      <c r="G134" s="79"/>
      <c r="H134" s="4" t="s">
        <v>64</v>
      </c>
      <c r="I134" s="4" t="s">
        <v>69</v>
      </c>
    </row>
    <row r="135" spans="1:9" customFormat="1" x14ac:dyDescent="0.25">
      <c r="A135" s="4" t="s">
        <v>183</v>
      </c>
      <c r="B135" s="4" t="s">
        <v>7</v>
      </c>
      <c r="C135" s="1">
        <v>99999999</v>
      </c>
      <c r="D135" s="2">
        <v>10</v>
      </c>
      <c r="E135">
        <v>2018</v>
      </c>
      <c r="F135">
        <v>86</v>
      </c>
      <c r="G135" s="78">
        <v>397811000</v>
      </c>
      <c r="H135" s="4" t="s">
        <v>64</v>
      </c>
      <c r="I135" s="4" t="s">
        <v>70</v>
      </c>
    </row>
    <row r="136" spans="1:9" customFormat="1" x14ac:dyDescent="0.25">
      <c r="A136" s="4" t="s">
        <v>183</v>
      </c>
      <c r="B136" s="4" t="s">
        <v>7</v>
      </c>
      <c r="C136" s="1">
        <v>99999999</v>
      </c>
      <c r="D136" s="2">
        <v>10</v>
      </c>
      <c r="E136">
        <v>2018</v>
      </c>
      <c r="F136">
        <v>87</v>
      </c>
      <c r="G136" s="79"/>
      <c r="H136" s="4" t="s">
        <v>64</v>
      </c>
      <c r="I136" s="4" t="s">
        <v>71</v>
      </c>
    </row>
    <row r="137" spans="1:9" customFormat="1" x14ac:dyDescent="0.25">
      <c r="A137" s="4" t="s">
        <v>183</v>
      </c>
      <c r="B137" s="4" t="s">
        <v>7</v>
      </c>
      <c r="C137" s="1">
        <v>99999999</v>
      </c>
      <c r="D137" s="2">
        <v>10</v>
      </c>
      <c r="E137">
        <v>2018</v>
      </c>
      <c r="F137">
        <v>88</v>
      </c>
      <c r="G137" s="78">
        <v>397811000</v>
      </c>
      <c r="H137" s="4" t="s">
        <v>64</v>
      </c>
      <c r="I137" s="4" t="s">
        <v>72</v>
      </c>
    </row>
    <row r="138" spans="1:9" customFormat="1" x14ac:dyDescent="0.25">
      <c r="A138" s="4" t="s">
        <v>183</v>
      </c>
      <c r="B138" s="4" t="s">
        <v>7</v>
      </c>
      <c r="C138" s="1">
        <v>99999999</v>
      </c>
      <c r="D138" s="2">
        <v>10</v>
      </c>
      <c r="E138">
        <v>2018</v>
      </c>
      <c r="F138">
        <v>89</v>
      </c>
      <c r="G138" s="79"/>
      <c r="H138" s="4" t="s">
        <v>73</v>
      </c>
      <c r="I138" s="4" t="s">
        <v>126</v>
      </c>
    </row>
    <row r="139" spans="1:9" customFormat="1" x14ac:dyDescent="0.25">
      <c r="A139" s="4" t="s">
        <v>183</v>
      </c>
      <c r="B139" s="4" t="s">
        <v>7</v>
      </c>
      <c r="C139" s="1">
        <v>99999999</v>
      </c>
      <c r="D139" s="2">
        <v>10</v>
      </c>
      <c r="E139">
        <v>2018</v>
      </c>
      <c r="F139">
        <v>90</v>
      </c>
      <c r="G139" s="78">
        <v>500000</v>
      </c>
      <c r="H139" s="4" t="s">
        <v>73</v>
      </c>
      <c r="I139" s="4" t="s">
        <v>127</v>
      </c>
    </row>
    <row r="140" spans="1:9" customFormat="1" x14ac:dyDescent="0.25">
      <c r="A140" s="4" t="s">
        <v>183</v>
      </c>
      <c r="B140" s="4" t="s">
        <v>7</v>
      </c>
      <c r="C140" s="1">
        <v>99999999</v>
      </c>
      <c r="D140" s="2">
        <v>10</v>
      </c>
      <c r="E140">
        <v>2018</v>
      </c>
      <c r="F140">
        <v>91</v>
      </c>
      <c r="G140" s="79"/>
      <c r="H140" s="4" t="s">
        <v>73</v>
      </c>
      <c r="I140" s="4" t="s">
        <v>74</v>
      </c>
    </row>
    <row r="141" spans="1:9" customFormat="1" x14ac:dyDescent="0.25">
      <c r="A141" s="4" t="s">
        <v>183</v>
      </c>
      <c r="B141" s="4" t="s">
        <v>7</v>
      </c>
      <c r="C141" s="1">
        <v>99999999</v>
      </c>
      <c r="D141" s="2">
        <v>10</v>
      </c>
      <c r="E141">
        <v>2018</v>
      </c>
      <c r="F141">
        <v>92</v>
      </c>
      <c r="G141" s="78">
        <v>500000</v>
      </c>
      <c r="H141" s="4" t="s">
        <v>73</v>
      </c>
      <c r="I141" s="4" t="s">
        <v>75</v>
      </c>
    </row>
    <row r="142" spans="1:9" customFormat="1" x14ac:dyDescent="0.25">
      <c r="A142" s="4" t="s">
        <v>183</v>
      </c>
      <c r="B142" s="4" t="s">
        <v>7</v>
      </c>
      <c r="C142" s="1">
        <v>99999999</v>
      </c>
      <c r="D142" s="2">
        <v>10</v>
      </c>
      <c r="E142">
        <v>2018</v>
      </c>
      <c r="F142">
        <v>93</v>
      </c>
      <c r="G142" s="78">
        <v>397311000</v>
      </c>
      <c r="H142" s="4" t="s">
        <v>77</v>
      </c>
      <c r="I142" s="4" t="s">
        <v>76</v>
      </c>
    </row>
    <row r="143" spans="1:9" customFormat="1" x14ac:dyDescent="0.25">
      <c r="A143" s="4" t="s">
        <v>183</v>
      </c>
      <c r="B143" s="4" t="s">
        <v>7</v>
      </c>
      <c r="C143" s="1">
        <v>99999999</v>
      </c>
      <c r="D143" s="2">
        <v>10</v>
      </c>
      <c r="E143">
        <v>2018</v>
      </c>
      <c r="F143">
        <v>94</v>
      </c>
      <c r="G143" s="78">
        <v>38620000</v>
      </c>
      <c r="H143" s="4" t="s">
        <v>77</v>
      </c>
      <c r="I143" s="4" t="s">
        <v>128</v>
      </c>
    </row>
    <row r="144" spans="1:9" customFormat="1" x14ac:dyDescent="0.25">
      <c r="A144" s="4" t="s">
        <v>183</v>
      </c>
      <c r="B144" s="4" t="s">
        <v>7</v>
      </c>
      <c r="C144" s="1">
        <v>99999999</v>
      </c>
      <c r="D144" s="2">
        <v>10</v>
      </c>
      <c r="E144">
        <v>2018</v>
      </c>
      <c r="F144">
        <v>95</v>
      </c>
      <c r="G144" s="79"/>
      <c r="H144" s="4" t="s">
        <v>77</v>
      </c>
      <c r="I144" s="4" t="s">
        <v>78</v>
      </c>
    </row>
    <row r="145" spans="1:9" customFormat="1" x14ac:dyDescent="0.25">
      <c r="A145" s="4" t="s">
        <v>183</v>
      </c>
      <c r="B145" s="4" t="s">
        <v>7</v>
      </c>
      <c r="C145" s="1">
        <v>99999999</v>
      </c>
      <c r="D145" s="2">
        <v>10</v>
      </c>
      <c r="E145">
        <v>2018</v>
      </c>
      <c r="F145">
        <v>96</v>
      </c>
      <c r="G145" s="78">
        <v>435931000</v>
      </c>
      <c r="H145" s="4" t="s">
        <v>77</v>
      </c>
      <c r="I145" s="4" t="s">
        <v>79</v>
      </c>
    </row>
    <row r="146" spans="1:9" customFormat="1" x14ac:dyDescent="0.25">
      <c r="A146" s="4" t="s">
        <v>183</v>
      </c>
      <c r="B146" s="4" t="s">
        <v>7</v>
      </c>
      <c r="C146" s="1">
        <v>99999999</v>
      </c>
      <c r="D146" s="2">
        <v>10</v>
      </c>
      <c r="E146">
        <v>2018</v>
      </c>
      <c r="F146">
        <v>97</v>
      </c>
      <c r="G146" s="78">
        <v>144157000</v>
      </c>
      <c r="H146" s="4" t="s">
        <v>77</v>
      </c>
      <c r="I146" s="4" t="s">
        <v>80</v>
      </c>
    </row>
    <row r="147" spans="1:9" customFormat="1" x14ac:dyDescent="0.25">
      <c r="A147" s="4" t="s">
        <v>183</v>
      </c>
      <c r="B147" s="4" t="s">
        <v>7</v>
      </c>
      <c r="C147" s="1">
        <v>99999999</v>
      </c>
      <c r="D147" s="2">
        <v>10</v>
      </c>
      <c r="E147">
        <v>2018</v>
      </c>
      <c r="F147">
        <v>98</v>
      </c>
      <c r="G147" s="79"/>
      <c r="H147" s="4" t="s">
        <v>77</v>
      </c>
      <c r="I147" s="4" t="s">
        <v>81</v>
      </c>
    </row>
    <row r="148" spans="1:9" customFormat="1" x14ac:dyDescent="0.25">
      <c r="A148" s="4" t="s">
        <v>183</v>
      </c>
      <c r="B148" s="4" t="s">
        <v>7</v>
      </c>
      <c r="C148" s="1">
        <v>99999999</v>
      </c>
      <c r="D148" s="2">
        <v>10</v>
      </c>
      <c r="E148">
        <v>2018</v>
      </c>
      <c r="F148">
        <v>99</v>
      </c>
      <c r="G148" s="78">
        <v>127464000</v>
      </c>
      <c r="H148" s="4" t="s">
        <v>77</v>
      </c>
      <c r="I148" s="4" t="s">
        <v>82</v>
      </c>
    </row>
    <row r="149" spans="1:9" customFormat="1" x14ac:dyDescent="0.25">
      <c r="A149" s="4" t="s">
        <v>183</v>
      </c>
      <c r="B149" s="4" t="s">
        <v>7</v>
      </c>
      <c r="C149" s="1">
        <v>99999999</v>
      </c>
      <c r="D149" s="2">
        <v>10</v>
      </c>
      <c r="E149">
        <v>2018</v>
      </c>
      <c r="F149">
        <v>100</v>
      </c>
      <c r="G149" s="78">
        <v>170519000</v>
      </c>
      <c r="H149" s="4" t="s">
        <v>77</v>
      </c>
      <c r="I149" s="4" t="s">
        <v>83</v>
      </c>
    </row>
    <row r="150" spans="1:9" customFormat="1" x14ac:dyDescent="0.25">
      <c r="A150" s="4" t="s">
        <v>183</v>
      </c>
      <c r="B150" s="4" t="s">
        <v>7</v>
      </c>
      <c r="C150" s="1">
        <v>99999999</v>
      </c>
      <c r="D150" s="2">
        <v>10</v>
      </c>
      <c r="E150">
        <v>2018</v>
      </c>
      <c r="F150">
        <v>101</v>
      </c>
      <c r="G150" s="78">
        <v>334829000</v>
      </c>
      <c r="H150" s="4" t="s">
        <v>77</v>
      </c>
      <c r="I150" s="4" t="s">
        <v>84</v>
      </c>
    </row>
    <row r="151" spans="1:9" customFormat="1" x14ac:dyDescent="0.25">
      <c r="A151" s="4" t="s">
        <v>183</v>
      </c>
      <c r="B151" s="4" t="s">
        <v>7</v>
      </c>
      <c r="C151" s="1">
        <v>99999999</v>
      </c>
      <c r="D151" s="2">
        <v>10</v>
      </c>
      <c r="E151">
        <v>2018</v>
      </c>
      <c r="F151">
        <v>102</v>
      </c>
      <c r="G151" s="79"/>
      <c r="H151" s="4" t="s">
        <v>77</v>
      </c>
      <c r="I151" s="4" t="s">
        <v>85</v>
      </c>
    </row>
    <row r="152" spans="1:9" customFormat="1" x14ac:dyDescent="0.25">
      <c r="A152" s="4" t="s">
        <v>183</v>
      </c>
      <c r="B152" s="4" t="s">
        <v>7</v>
      </c>
      <c r="C152" s="1">
        <v>99999999</v>
      </c>
      <c r="D152" s="2">
        <v>10</v>
      </c>
      <c r="E152">
        <v>2018</v>
      </c>
      <c r="F152">
        <v>103</v>
      </c>
      <c r="G152" s="78">
        <v>334829000</v>
      </c>
      <c r="H152" s="4" t="s">
        <v>77</v>
      </c>
      <c r="I152" s="4" t="s">
        <v>86</v>
      </c>
    </row>
    <row r="153" spans="1:9" customFormat="1" x14ac:dyDescent="0.25">
      <c r="A153" s="4" t="s">
        <v>183</v>
      </c>
      <c r="B153" s="4" t="s">
        <v>7</v>
      </c>
      <c r="C153" s="1">
        <v>99999999</v>
      </c>
      <c r="D153" s="2">
        <v>10</v>
      </c>
      <c r="E153">
        <v>2018</v>
      </c>
      <c r="F153">
        <v>104</v>
      </c>
      <c r="G153" s="79"/>
      <c r="H153" s="4" t="s">
        <v>77</v>
      </c>
      <c r="I153" s="4" t="s">
        <v>87</v>
      </c>
    </row>
    <row r="154" spans="1:9" customFormat="1" x14ac:dyDescent="0.25">
      <c r="A154" s="4" t="s">
        <v>183</v>
      </c>
      <c r="B154" s="4" t="s">
        <v>8</v>
      </c>
      <c r="C154" s="1">
        <v>99999999</v>
      </c>
      <c r="D154" s="2">
        <v>90</v>
      </c>
      <c r="E154" s="63">
        <v>2019</v>
      </c>
      <c r="F154" s="64">
        <v>28</v>
      </c>
      <c r="G154" s="80">
        <v>25687875000</v>
      </c>
      <c r="H154" s="65" t="s">
        <v>5</v>
      </c>
      <c r="I154" s="65" t="s">
        <v>15</v>
      </c>
    </row>
    <row r="155" spans="1:9" customFormat="1" x14ac:dyDescent="0.25">
      <c r="A155" s="4" t="s">
        <v>183</v>
      </c>
      <c r="B155" s="4" t="s">
        <v>8</v>
      </c>
      <c r="C155" s="1">
        <v>99999999</v>
      </c>
      <c r="D155" s="2">
        <v>90</v>
      </c>
      <c r="E155" s="63">
        <v>2019</v>
      </c>
      <c r="F155" s="64">
        <v>29</v>
      </c>
      <c r="G155" s="80">
        <v>5056235000</v>
      </c>
      <c r="H155" s="65" t="s">
        <v>5</v>
      </c>
      <c r="I155" s="65" t="s">
        <v>16</v>
      </c>
    </row>
    <row r="156" spans="1:9" customFormat="1" x14ac:dyDescent="0.25">
      <c r="A156" s="4" t="s">
        <v>183</v>
      </c>
      <c r="B156" s="4" t="s">
        <v>8</v>
      </c>
      <c r="C156" s="1">
        <v>99999999</v>
      </c>
      <c r="D156" s="2">
        <v>90</v>
      </c>
      <c r="E156" s="63">
        <v>2019</v>
      </c>
      <c r="F156" s="64">
        <v>30</v>
      </c>
      <c r="G156" s="81">
        <v>20631640000</v>
      </c>
      <c r="H156" s="65" t="s">
        <v>5</v>
      </c>
      <c r="I156" s="65" t="s">
        <v>17</v>
      </c>
    </row>
    <row r="157" spans="1:9" customFormat="1" x14ac:dyDescent="0.25">
      <c r="A157" s="4" t="s">
        <v>183</v>
      </c>
      <c r="B157" s="4" t="s">
        <v>8</v>
      </c>
      <c r="C157" s="1">
        <v>99999999</v>
      </c>
      <c r="D157" s="2">
        <v>90</v>
      </c>
      <c r="E157" s="63">
        <v>2019</v>
      </c>
      <c r="F157" s="64">
        <v>31</v>
      </c>
      <c r="G157" s="80">
        <v>396689000</v>
      </c>
      <c r="H157" s="65" t="s">
        <v>12</v>
      </c>
      <c r="I157" s="65" t="s">
        <v>11</v>
      </c>
    </row>
    <row r="158" spans="1:9" customFormat="1" x14ac:dyDescent="0.25">
      <c r="A158" s="4" t="s">
        <v>183</v>
      </c>
      <c r="B158" s="4" t="s">
        <v>8</v>
      </c>
      <c r="C158" s="1">
        <v>99999999</v>
      </c>
      <c r="D158" s="2">
        <v>90</v>
      </c>
      <c r="E158" s="63">
        <v>2019</v>
      </c>
      <c r="F158" s="64">
        <v>32</v>
      </c>
      <c r="G158" s="80">
        <v>24845000</v>
      </c>
      <c r="H158" s="65" t="s">
        <v>12</v>
      </c>
      <c r="I158" s="65" t="s">
        <v>129</v>
      </c>
    </row>
    <row r="159" spans="1:9" customFormat="1" x14ac:dyDescent="0.25">
      <c r="A159" s="4" t="s">
        <v>183</v>
      </c>
      <c r="B159" s="4" t="s">
        <v>8</v>
      </c>
      <c r="C159" s="1">
        <v>99999999</v>
      </c>
      <c r="D159" s="2">
        <v>90</v>
      </c>
      <c r="E159" s="63">
        <v>2019</v>
      </c>
      <c r="F159" s="64">
        <v>33</v>
      </c>
      <c r="G159" s="80"/>
      <c r="H159" s="65" t="s">
        <v>12</v>
      </c>
      <c r="I159" s="65" t="s">
        <v>130</v>
      </c>
    </row>
    <row r="160" spans="1:9" customFormat="1" x14ac:dyDescent="0.25">
      <c r="A160" s="4" t="s">
        <v>183</v>
      </c>
      <c r="B160" s="4" t="s">
        <v>8</v>
      </c>
      <c r="C160" s="1">
        <v>99999999</v>
      </c>
      <c r="D160" s="2">
        <v>90</v>
      </c>
      <c r="E160" s="63">
        <v>2019</v>
      </c>
      <c r="F160" s="64">
        <v>34</v>
      </c>
      <c r="G160" s="81">
        <v>371844000</v>
      </c>
      <c r="H160" s="65" t="s">
        <v>12</v>
      </c>
      <c r="I160" s="65" t="s">
        <v>13</v>
      </c>
    </row>
    <row r="161" spans="1:9" customFormat="1" x14ac:dyDescent="0.25">
      <c r="A161" s="4" t="s">
        <v>183</v>
      </c>
      <c r="B161" s="4" t="s">
        <v>8</v>
      </c>
      <c r="C161" s="1">
        <v>99999999</v>
      </c>
      <c r="D161" s="2">
        <v>90</v>
      </c>
      <c r="E161" s="63">
        <v>2019</v>
      </c>
      <c r="F161" s="64">
        <v>35</v>
      </c>
      <c r="G161" s="80">
        <v>188392000</v>
      </c>
      <c r="H161" s="65" t="s">
        <v>12</v>
      </c>
      <c r="I161" s="65" t="s">
        <v>18</v>
      </c>
    </row>
    <row r="162" spans="1:9" customFormat="1" x14ac:dyDescent="0.25">
      <c r="A162" s="4" t="s">
        <v>183</v>
      </c>
      <c r="B162" s="4" t="s">
        <v>8</v>
      </c>
      <c r="C162" s="1">
        <v>99999999</v>
      </c>
      <c r="D162" s="2">
        <v>90</v>
      </c>
      <c r="E162" s="63">
        <v>2019</v>
      </c>
      <c r="F162" s="64">
        <v>36</v>
      </c>
      <c r="G162" s="80">
        <v>172721000</v>
      </c>
      <c r="H162" s="65" t="s">
        <v>12</v>
      </c>
      <c r="I162" s="65" t="s">
        <v>19</v>
      </c>
    </row>
    <row r="163" spans="1:9" customFormat="1" x14ac:dyDescent="0.25">
      <c r="A163" s="4" t="s">
        <v>183</v>
      </c>
      <c r="B163" s="4" t="s">
        <v>8</v>
      </c>
      <c r="C163" s="1">
        <v>99999999</v>
      </c>
      <c r="D163" s="2">
        <v>90</v>
      </c>
      <c r="E163" s="63">
        <v>2019</v>
      </c>
      <c r="F163" s="64">
        <v>37</v>
      </c>
      <c r="G163" s="81">
        <v>199123000</v>
      </c>
      <c r="H163" s="65" t="s">
        <v>12</v>
      </c>
      <c r="I163" s="65" t="s">
        <v>20</v>
      </c>
    </row>
    <row r="164" spans="1:9" customFormat="1" x14ac:dyDescent="0.25">
      <c r="A164" s="4" t="s">
        <v>183</v>
      </c>
      <c r="B164" s="4" t="s">
        <v>8</v>
      </c>
      <c r="C164" s="1">
        <v>99999999</v>
      </c>
      <c r="D164" s="2">
        <v>90</v>
      </c>
      <c r="E164" s="63">
        <v>2019</v>
      </c>
      <c r="F164" s="64">
        <v>38</v>
      </c>
      <c r="G164" s="80">
        <v>2209381000</v>
      </c>
      <c r="H164" s="65" t="s">
        <v>47</v>
      </c>
      <c r="I164" s="65" t="s">
        <v>29</v>
      </c>
    </row>
    <row r="165" spans="1:9" customFormat="1" x14ac:dyDescent="0.25">
      <c r="A165" s="4" t="s">
        <v>183</v>
      </c>
      <c r="B165" s="4" t="s">
        <v>8</v>
      </c>
      <c r="C165" s="1">
        <v>99999999</v>
      </c>
      <c r="D165" s="2">
        <v>90</v>
      </c>
      <c r="E165" s="63">
        <v>2019</v>
      </c>
      <c r="F165" s="64">
        <v>39</v>
      </c>
      <c r="G165" s="80"/>
      <c r="H165" s="65" t="s">
        <v>47</v>
      </c>
      <c r="I165" s="65" t="s">
        <v>30</v>
      </c>
    </row>
    <row r="166" spans="1:9" customFormat="1" x14ac:dyDescent="0.25">
      <c r="A166" s="4" t="s">
        <v>183</v>
      </c>
      <c r="B166" s="4" t="s">
        <v>8</v>
      </c>
      <c r="C166" s="1">
        <v>99999999</v>
      </c>
      <c r="D166" s="2">
        <v>90</v>
      </c>
      <c r="E166" s="63">
        <v>2019</v>
      </c>
      <c r="F166" s="64">
        <v>40</v>
      </c>
      <c r="G166" s="80">
        <v>784391000</v>
      </c>
      <c r="H166" s="65" t="s">
        <v>47</v>
      </c>
      <c r="I166" s="65" t="s">
        <v>31</v>
      </c>
    </row>
    <row r="167" spans="1:9" customFormat="1" x14ac:dyDescent="0.25">
      <c r="A167" s="4" t="s">
        <v>183</v>
      </c>
      <c r="B167" s="4" t="s">
        <v>8</v>
      </c>
      <c r="C167" s="1">
        <v>99999999</v>
      </c>
      <c r="D167" s="2">
        <v>90</v>
      </c>
      <c r="E167" s="63">
        <v>2019</v>
      </c>
      <c r="F167" s="64">
        <v>41</v>
      </c>
      <c r="G167" s="81">
        <v>1424990000</v>
      </c>
      <c r="H167" s="65" t="s">
        <v>47</v>
      </c>
      <c r="I167" s="65" t="s">
        <v>32</v>
      </c>
    </row>
    <row r="168" spans="1:9" customFormat="1" x14ac:dyDescent="0.25">
      <c r="A168" s="4" t="s">
        <v>183</v>
      </c>
      <c r="B168" s="4" t="s">
        <v>8</v>
      </c>
      <c r="C168" s="1">
        <v>99999999</v>
      </c>
      <c r="D168" s="2">
        <v>90</v>
      </c>
      <c r="E168" s="63">
        <v>2019</v>
      </c>
      <c r="F168" s="64">
        <v>42</v>
      </c>
      <c r="G168" s="80"/>
      <c r="H168" s="65" t="s">
        <v>47</v>
      </c>
      <c r="I168" s="65" t="s">
        <v>27</v>
      </c>
    </row>
    <row r="169" spans="1:9" customFormat="1" x14ac:dyDescent="0.25">
      <c r="A169" s="4" t="s">
        <v>183</v>
      </c>
      <c r="B169" s="4" t="s">
        <v>8</v>
      </c>
      <c r="C169" s="1">
        <v>99999999</v>
      </c>
      <c r="D169" s="2">
        <v>90</v>
      </c>
      <c r="E169" s="63">
        <v>2019</v>
      </c>
      <c r="F169" s="64">
        <v>43</v>
      </c>
      <c r="G169" s="80"/>
      <c r="H169" s="65" t="s">
        <v>47</v>
      </c>
      <c r="I169" s="65" t="s">
        <v>33</v>
      </c>
    </row>
    <row r="170" spans="1:9" customFormat="1" x14ac:dyDescent="0.25">
      <c r="A170" s="4" t="s">
        <v>183</v>
      </c>
      <c r="B170" s="4" t="s">
        <v>8</v>
      </c>
      <c r="C170" s="1">
        <v>99999999</v>
      </c>
      <c r="D170" s="2">
        <v>90</v>
      </c>
      <c r="E170" s="63">
        <v>2019</v>
      </c>
      <c r="F170" s="64">
        <v>44</v>
      </c>
      <c r="G170" s="80"/>
      <c r="H170" s="65" t="s">
        <v>47</v>
      </c>
      <c r="I170" s="65" t="s">
        <v>132</v>
      </c>
    </row>
    <row r="171" spans="1:9" customFormat="1" x14ac:dyDescent="0.25">
      <c r="A171" s="4" t="s">
        <v>183</v>
      </c>
      <c r="B171" s="4" t="s">
        <v>8</v>
      </c>
      <c r="C171" s="1">
        <v>99999999</v>
      </c>
      <c r="D171" s="2">
        <v>90</v>
      </c>
      <c r="E171" s="63">
        <v>2019</v>
      </c>
      <c r="F171" s="64">
        <v>45</v>
      </c>
      <c r="G171" s="81">
        <v>1424990000</v>
      </c>
      <c r="H171" s="65" t="s">
        <v>47</v>
      </c>
      <c r="I171" s="65" t="s">
        <v>131</v>
      </c>
    </row>
    <row r="172" spans="1:9" customFormat="1" x14ac:dyDescent="0.25">
      <c r="A172" s="4" t="s">
        <v>183</v>
      </c>
      <c r="B172" s="4" t="s">
        <v>8</v>
      </c>
      <c r="C172" s="1">
        <v>99999999</v>
      </c>
      <c r="D172" s="2">
        <v>90</v>
      </c>
      <c r="E172" s="63">
        <v>2019</v>
      </c>
      <c r="F172" s="64">
        <v>46</v>
      </c>
      <c r="G172" s="80"/>
      <c r="H172" s="65" t="s">
        <v>47</v>
      </c>
      <c r="I172" s="65" t="s">
        <v>28</v>
      </c>
    </row>
    <row r="173" spans="1:9" customFormat="1" x14ac:dyDescent="0.25">
      <c r="A173" s="4" t="s">
        <v>183</v>
      </c>
      <c r="B173" s="4" t="s">
        <v>8</v>
      </c>
      <c r="C173" s="1">
        <v>99999999</v>
      </c>
      <c r="D173" s="2">
        <v>90</v>
      </c>
      <c r="E173" s="63">
        <v>2019</v>
      </c>
      <c r="F173" s="64">
        <v>47</v>
      </c>
      <c r="G173" s="80"/>
      <c r="H173" s="65" t="s">
        <v>47</v>
      </c>
      <c r="I173" s="65" t="s">
        <v>35</v>
      </c>
    </row>
    <row r="174" spans="1:9" customFormat="1" x14ac:dyDescent="0.25">
      <c r="A174" s="4" t="s">
        <v>183</v>
      </c>
      <c r="B174" s="4" t="s">
        <v>8</v>
      </c>
      <c r="C174" s="1">
        <v>99999999</v>
      </c>
      <c r="D174" s="2">
        <v>90</v>
      </c>
      <c r="E174" s="63">
        <v>2019</v>
      </c>
      <c r="F174" s="64">
        <v>48</v>
      </c>
      <c r="G174" s="81">
        <v>1424990000</v>
      </c>
      <c r="H174" s="65" t="s">
        <v>47</v>
      </c>
      <c r="I174" s="65" t="s">
        <v>34</v>
      </c>
    </row>
    <row r="175" spans="1:9" customFormat="1" x14ac:dyDescent="0.25">
      <c r="A175" s="4" t="s">
        <v>183</v>
      </c>
      <c r="B175" s="4" t="s">
        <v>8</v>
      </c>
      <c r="C175" s="1">
        <v>99999999</v>
      </c>
      <c r="D175" s="2">
        <v>90</v>
      </c>
      <c r="E175" s="63">
        <v>2019</v>
      </c>
      <c r="F175" s="64">
        <v>49</v>
      </c>
      <c r="G175" s="80">
        <v>106174000</v>
      </c>
      <c r="H175" s="65" t="s">
        <v>46</v>
      </c>
      <c r="I175" s="65" t="s">
        <v>39</v>
      </c>
    </row>
    <row r="176" spans="1:9" customFormat="1" x14ac:dyDescent="0.25">
      <c r="A176" s="4" t="s">
        <v>183</v>
      </c>
      <c r="B176" s="4" t="s">
        <v>8</v>
      </c>
      <c r="C176" s="1">
        <v>99999999</v>
      </c>
      <c r="D176" s="2">
        <v>90</v>
      </c>
      <c r="E176" s="63">
        <v>2019</v>
      </c>
      <c r="F176" s="64">
        <v>50</v>
      </c>
      <c r="G176" s="80"/>
      <c r="H176" s="65" t="s">
        <v>46</v>
      </c>
      <c r="I176" s="65" t="s">
        <v>40</v>
      </c>
    </row>
    <row r="177" spans="1:9" customFormat="1" x14ac:dyDescent="0.25">
      <c r="A177" s="4" t="s">
        <v>183</v>
      </c>
      <c r="B177" s="4" t="s">
        <v>8</v>
      </c>
      <c r="C177" s="1">
        <v>99999999</v>
      </c>
      <c r="D177" s="2">
        <v>90</v>
      </c>
      <c r="E177" s="63">
        <v>2019</v>
      </c>
      <c r="F177" s="64">
        <v>51</v>
      </c>
      <c r="G177" s="80">
        <v>2624000</v>
      </c>
      <c r="H177" s="65" t="s">
        <v>46</v>
      </c>
      <c r="I177" s="65" t="s">
        <v>143</v>
      </c>
    </row>
    <row r="178" spans="1:9" customFormat="1" x14ac:dyDescent="0.25">
      <c r="A178" s="4" t="s">
        <v>183</v>
      </c>
      <c r="B178" s="4" t="s">
        <v>8</v>
      </c>
      <c r="C178" s="1">
        <v>99999999</v>
      </c>
      <c r="D178" s="2">
        <v>90</v>
      </c>
      <c r="E178" s="63">
        <v>2019</v>
      </c>
      <c r="F178" s="64">
        <v>52</v>
      </c>
      <c r="G178" s="80"/>
      <c r="H178" s="65" t="s">
        <v>46</v>
      </c>
      <c r="I178" s="65" t="s">
        <v>144</v>
      </c>
    </row>
    <row r="179" spans="1:9" customFormat="1" x14ac:dyDescent="0.25">
      <c r="A179" s="4" t="s">
        <v>183</v>
      </c>
      <c r="B179" s="4" t="s">
        <v>8</v>
      </c>
      <c r="C179" s="1">
        <v>99999999</v>
      </c>
      <c r="D179" s="2">
        <v>90</v>
      </c>
      <c r="E179" s="63">
        <v>2019</v>
      </c>
      <c r="F179" s="64">
        <v>53</v>
      </c>
      <c r="G179" s="81">
        <v>103550000</v>
      </c>
      <c r="H179" s="65" t="s">
        <v>46</v>
      </c>
      <c r="I179" s="65" t="s">
        <v>145</v>
      </c>
    </row>
    <row r="180" spans="1:9" customFormat="1" x14ac:dyDescent="0.25">
      <c r="A180" s="4" t="s">
        <v>183</v>
      </c>
      <c r="B180" s="4" t="s">
        <v>8</v>
      </c>
      <c r="C180" s="1">
        <v>99999999</v>
      </c>
      <c r="D180" s="2">
        <v>90</v>
      </c>
      <c r="E180" s="63">
        <v>2019</v>
      </c>
      <c r="F180" s="64">
        <v>54</v>
      </c>
      <c r="G180" s="80"/>
      <c r="H180" s="65" t="s">
        <v>46</v>
      </c>
      <c r="I180" s="65" t="s">
        <v>36</v>
      </c>
    </row>
    <row r="181" spans="1:9" customFormat="1" x14ac:dyDescent="0.25">
      <c r="A181" s="4" t="s">
        <v>183</v>
      </c>
      <c r="B181" s="4" t="s">
        <v>8</v>
      </c>
      <c r="C181" s="1">
        <v>99999999</v>
      </c>
      <c r="D181" s="2">
        <v>90</v>
      </c>
      <c r="E181" s="63">
        <v>2019</v>
      </c>
      <c r="F181" s="64">
        <v>55</v>
      </c>
      <c r="G181" s="80"/>
      <c r="H181" s="65" t="s">
        <v>46</v>
      </c>
      <c r="I181" s="65" t="s">
        <v>41</v>
      </c>
    </row>
    <row r="182" spans="1:9" customFormat="1" x14ac:dyDescent="0.25">
      <c r="A182" s="4" t="s">
        <v>183</v>
      </c>
      <c r="B182" s="4" t="s">
        <v>8</v>
      </c>
      <c r="C182" s="1">
        <v>99999999</v>
      </c>
      <c r="D182" s="2">
        <v>90</v>
      </c>
      <c r="E182" s="63">
        <v>2019</v>
      </c>
      <c r="F182" s="64">
        <v>56</v>
      </c>
      <c r="G182" s="80"/>
      <c r="H182" s="65" t="s">
        <v>46</v>
      </c>
      <c r="I182" s="65" t="s">
        <v>42</v>
      </c>
    </row>
    <row r="183" spans="1:9" customFormat="1" x14ac:dyDescent="0.25">
      <c r="A183" s="4" t="s">
        <v>183</v>
      </c>
      <c r="B183" s="4" t="s">
        <v>8</v>
      </c>
      <c r="C183" s="1">
        <v>99999999</v>
      </c>
      <c r="D183" s="2">
        <v>90</v>
      </c>
      <c r="E183" s="63">
        <v>2019</v>
      </c>
      <c r="F183" s="64">
        <v>57</v>
      </c>
      <c r="G183" s="82">
        <v>103550000</v>
      </c>
      <c r="H183" s="65" t="s">
        <v>46</v>
      </c>
      <c r="I183" s="65" t="s">
        <v>37</v>
      </c>
    </row>
    <row r="184" spans="1:9" customFormat="1" x14ac:dyDescent="0.25">
      <c r="A184" s="4" t="s">
        <v>183</v>
      </c>
      <c r="B184" s="4" t="s">
        <v>8</v>
      </c>
      <c r="C184" s="1">
        <v>99999999</v>
      </c>
      <c r="D184" s="2">
        <v>90</v>
      </c>
      <c r="E184" s="63">
        <v>2019</v>
      </c>
      <c r="F184" s="64">
        <v>58</v>
      </c>
      <c r="G184" s="80"/>
      <c r="H184" s="65" t="s">
        <v>46</v>
      </c>
      <c r="I184" s="65" t="s">
        <v>45</v>
      </c>
    </row>
    <row r="185" spans="1:9" customFormat="1" x14ac:dyDescent="0.25">
      <c r="A185" s="4" t="s">
        <v>183</v>
      </c>
      <c r="B185" s="4" t="s">
        <v>8</v>
      </c>
      <c r="C185" s="1">
        <v>99999999</v>
      </c>
      <c r="D185" s="2">
        <v>90</v>
      </c>
      <c r="E185" s="63">
        <v>2019</v>
      </c>
      <c r="F185" s="64">
        <v>59</v>
      </c>
      <c r="G185" s="80"/>
      <c r="H185" s="65" t="s">
        <v>46</v>
      </c>
      <c r="I185" s="65" t="s">
        <v>38</v>
      </c>
    </row>
    <row r="186" spans="1:9" customFormat="1" x14ac:dyDescent="0.25">
      <c r="A186" s="4" t="s">
        <v>183</v>
      </c>
      <c r="B186" s="4" t="s">
        <v>8</v>
      </c>
      <c r="C186" s="1">
        <v>99999999</v>
      </c>
      <c r="D186" s="2">
        <v>90</v>
      </c>
      <c r="E186" s="63">
        <v>2019</v>
      </c>
      <c r="F186" s="64">
        <v>60</v>
      </c>
      <c r="G186" s="81">
        <v>103550000</v>
      </c>
      <c r="H186" s="65" t="s">
        <v>46</v>
      </c>
      <c r="I186" s="65" t="s">
        <v>43</v>
      </c>
    </row>
    <row r="187" spans="1:9" customFormat="1" x14ac:dyDescent="0.25">
      <c r="A187" s="4" t="s">
        <v>183</v>
      </c>
      <c r="B187" s="4" t="s">
        <v>8</v>
      </c>
      <c r="C187" s="1">
        <v>99999999</v>
      </c>
      <c r="D187" s="2">
        <v>90</v>
      </c>
      <c r="E187" s="63">
        <v>2019</v>
      </c>
      <c r="F187" s="64">
        <v>61</v>
      </c>
      <c r="G187" s="81">
        <v>1900384000</v>
      </c>
      <c r="H187" s="65" t="s">
        <v>136</v>
      </c>
      <c r="I187" s="65" t="s">
        <v>133</v>
      </c>
    </row>
    <row r="188" spans="1:9" customFormat="1" x14ac:dyDescent="0.25">
      <c r="A188" s="4" t="s">
        <v>183</v>
      </c>
      <c r="B188" s="4" t="s">
        <v>8</v>
      </c>
      <c r="C188" s="1">
        <v>99999999</v>
      </c>
      <c r="D188" s="2">
        <v>90</v>
      </c>
      <c r="E188" s="63">
        <v>2019</v>
      </c>
      <c r="F188" s="64">
        <v>62</v>
      </c>
      <c r="G188" s="81">
        <v>172721000</v>
      </c>
      <c r="H188" s="65" t="s">
        <v>136</v>
      </c>
      <c r="I188" s="65" t="s">
        <v>134</v>
      </c>
    </row>
    <row r="189" spans="1:9" customFormat="1" x14ac:dyDescent="0.25">
      <c r="A189" s="4" t="s">
        <v>183</v>
      </c>
      <c r="B189" s="4" t="s">
        <v>8</v>
      </c>
      <c r="C189" s="1">
        <v>99999999</v>
      </c>
      <c r="D189" s="2">
        <v>90</v>
      </c>
      <c r="E189" s="63">
        <v>2019</v>
      </c>
      <c r="F189" s="64">
        <v>63</v>
      </c>
      <c r="G189" s="81">
        <v>1727663000</v>
      </c>
      <c r="H189" s="65" t="s">
        <v>136</v>
      </c>
      <c r="I189" s="65" t="s">
        <v>135</v>
      </c>
    </row>
    <row r="190" spans="1:9" customFormat="1" x14ac:dyDescent="0.25">
      <c r="A190" s="4" t="s">
        <v>183</v>
      </c>
      <c r="B190" s="4" t="s">
        <v>8</v>
      </c>
      <c r="C190" s="1">
        <v>99999999</v>
      </c>
      <c r="D190" s="2">
        <v>90</v>
      </c>
      <c r="E190" s="63">
        <v>2019</v>
      </c>
      <c r="F190" s="64">
        <v>64</v>
      </c>
      <c r="G190" s="80"/>
      <c r="H190" s="65" t="s">
        <v>136</v>
      </c>
      <c r="I190" s="65" t="s">
        <v>137</v>
      </c>
    </row>
    <row r="191" spans="1:9" customFormat="1" x14ac:dyDescent="0.25">
      <c r="A191" s="4" t="s">
        <v>183</v>
      </c>
      <c r="B191" s="4" t="s">
        <v>8</v>
      </c>
      <c r="C191" s="1">
        <v>99999999</v>
      </c>
      <c r="D191" s="2">
        <v>90</v>
      </c>
      <c r="E191" s="63">
        <v>2019</v>
      </c>
      <c r="F191" s="64">
        <v>65</v>
      </c>
      <c r="G191" s="80"/>
      <c r="H191" s="65" t="s">
        <v>136</v>
      </c>
      <c r="I191" s="65" t="s">
        <v>138</v>
      </c>
    </row>
    <row r="192" spans="1:9" customFormat="1" x14ac:dyDescent="0.25">
      <c r="A192" s="4" t="s">
        <v>183</v>
      </c>
      <c r="B192" s="4" t="s">
        <v>8</v>
      </c>
      <c r="C192" s="1">
        <v>99999999</v>
      </c>
      <c r="D192" s="2">
        <v>90</v>
      </c>
      <c r="E192" s="63">
        <v>2019</v>
      </c>
      <c r="F192" s="64">
        <v>66</v>
      </c>
      <c r="G192" s="80"/>
      <c r="H192" s="65" t="s">
        <v>136</v>
      </c>
      <c r="I192" s="65" t="s">
        <v>139</v>
      </c>
    </row>
    <row r="193" spans="1:9" customFormat="1" x14ac:dyDescent="0.25">
      <c r="A193" s="4" t="s">
        <v>183</v>
      </c>
      <c r="B193" s="4" t="s">
        <v>8</v>
      </c>
      <c r="C193" s="1">
        <v>99999999</v>
      </c>
      <c r="D193" s="2">
        <v>90</v>
      </c>
      <c r="E193" s="63">
        <v>2019</v>
      </c>
      <c r="F193" s="64">
        <v>67</v>
      </c>
      <c r="G193" s="81">
        <v>1727663000</v>
      </c>
      <c r="H193" s="65" t="s">
        <v>58</v>
      </c>
      <c r="I193" s="65" t="s">
        <v>140</v>
      </c>
    </row>
    <row r="194" spans="1:9" customFormat="1" x14ac:dyDescent="0.25">
      <c r="A194" s="4" t="s">
        <v>183</v>
      </c>
      <c r="B194" s="4" t="s">
        <v>8</v>
      </c>
      <c r="C194" s="1">
        <v>99999999</v>
      </c>
      <c r="D194" s="2">
        <v>90</v>
      </c>
      <c r="E194" s="63">
        <v>2019</v>
      </c>
      <c r="F194" s="64">
        <v>68</v>
      </c>
      <c r="G194" s="80">
        <v>125600000</v>
      </c>
      <c r="H194" s="65" t="s">
        <v>58</v>
      </c>
      <c r="I194" s="65" t="s">
        <v>56</v>
      </c>
    </row>
    <row r="195" spans="1:9" customFormat="1" x14ac:dyDescent="0.25">
      <c r="A195" s="4" t="s">
        <v>183</v>
      </c>
      <c r="B195" s="4" t="s">
        <v>8</v>
      </c>
      <c r="C195" s="1">
        <v>99999999</v>
      </c>
      <c r="D195" s="2">
        <v>90</v>
      </c>
      <c r="E195" s="63">
        <v>2019</v>
      </c>
      <c r="F195" s="64">
        <v>69</v>
      </c>
      <c r="G195" s="80"/>
      <c r="H195" s="65" t="s">
        <v>21</v>
      </c>
      <c r="I195" s="65" t="s">
        <v>22</v>
      </c>
    </row>
    <row r="196" spans="1:9" customFormat="1" x14ac:dyDescent="0.25">
      <c r="A196" s="4" t="s">
        <v>183</v>
      </c>
      <c r="B196" s="4" t="s">
        <v>8</v>
      </c>
      <c r="C196" s="1">
        <v>99999999</v>
      </c>
      <c r="D196" s="2">
        <v>90</v>
      </c>
      <c r="E196" s="63">
        <v>2019</v>
      </c>
      <c r="F196" s="64">
        <v>70</v>
      </c>
      <c r="G196" s="80"/>
      <c r="H196" s="65" t="s">
        <v>21</v>
      </c>
      <c r="I196" s="65" t="s">
        <v>23</v>
      </c>
    </row>
    <row r="197" spans="1:9" customFormat="1" x14ac:dyDescent="0.25">
      <c r="A197" s="4" t="s">
        <v>183</v>
      </c>
      <c r="B197" s="4" t="s">
        <v>8</v>
      </c>
      <c r="C197" s="1">
        <v>99999999</v>
      </c>
      <c r="D197" s="2">
        <v>90</v>
      </c>
      <c r="E197" s="63">
        <v>2019</v>
      </c>
      <c r="F197" s="64">
        <v>71</v>
      </c>
      <c r="G197" s="81">
        <v>0</v>
      </c>
      <c r="H197" s="65" t="s">
        <v>21</v>
      </c>
      <c r="I197" s="65" t="s">
        <v>24</v>
      </c>
    </row>
    <row r="198" spans="1:9" customFormat="1" x14ac:dyDescent="0.25">
      <c r="A198" s="4" t="s">
        <v>183</v>
      </c>
      <c r="B198" s="4" t="s">
        <v>8</v>
      </c>
      <c r="C198" s="1">
        <v>99999999</v>
      </c>
      <c r="D198" s="2">
        <v>90</v>
      </c>
      <c r="E198" s="63">
        <v>2019</v>
      </c>
      <c r="F198" s="64">
        <v>72</v>
      </c>
      <c r="G198" s="80"/>
      <c r="H198" s="65" t="s">
        <v>21</v>
      </c>
      <c r="I198" s="65" t="s">
        <v>25</v>
      </c>
    </row>
    <row r="199" spans="1:9" customFormat="1" x14ac:dyDescent="0.25">
      <c r="A199" s="4" t="s">
        <v>183</v>
      </c>
      <c r="B199" s="4" t="s">
        <v>8</v>
      </c>
      <c r="C199" s="1">
        <v>99999999</v>
      </c>
      <c r="D199" s="2">
        <v>90</v>
      </c>
      <c r="E199" s="63">
        <v>2019</v>
      </c>
      <c r="F199" s="64">
        <v>73</v>
      </c>
      <c r="G199" s="81">
        <v>0</v>
      </c>
      <c r="H199" s="65" t="s">
        <v>21</v>
      </c>
      <c r="I199" s="65" t="s">
        <v>26</v>
      </c>
    </row>
    <row r="200" spans="1:9" customFormat="1" x14ac:dyDescent="0.25">
      <c r="A200" s="4" t="s">
        <v>183</v>
      </c>
      <c r="B200" s="4" t="s">
        <v>8</v>
      </c>
      <c r="C200" s="1">
        <v>99999999</v>
      </c>
      <c r="D200" s="2">
        <v>90</v>
      </c>
      <c r="E200" s="63">
        <v>2019</v>
      </c>
      <c r="F200" s="64">
        <v>74</v>
      </c>
      <c r="G200" s="80"/>
      <c r="H200" s="65" t="s">
        <v>55</v>
      </c>
      <c r="I200" s="65" t="s">
        <v>51</v>
      </c>
    </row>
    <row r="201" spans="1:9" customFormat="1" x14ac:dyDescent="0.25">
      <c r="A201" s="4" t="s">
        <v>183</v>
      </c>
      <c r="B201" s="4" t="s">
        <v>8</v>
      </c>
      <c r="C201" s="1">
        <v>99999999</v>
      </c>
      <c r="D201" s="2">
        <v>90</v>
      </c>
      <c r="E201" s="63">
        <v>2019</v>
      </c>
      <c r="F201" s="64">
        <v>75</v>
      </c>
      <c r="G201" s="80"/>
      <c r="H201" s="65" t="s">
        <v>55</v>
      </c>
      <c r="I201" s="65" t="s">
        <v>52</v>
      </c>
    </row>
    <row r="202" spans="1:9" customFormat="1" x14ac:dyDescent="0.25">
      <c r="A202" s="4" t="s">
        <v>183</v>
      </c>
      <c r="B202" s="4" t="s">
        <v>8</v>
      </c>
      <c r="C202" s="1">
        <v>99999999</v>
      </c>
      <c r="D202" s="2">
        <v>90</v>
      </c>
      <c r="E202" s="63">
        <v>2019</v>
      </c>
      <c r="F202" s="64">
        <v>76</v>
      </c>
      <c r="G202" s="81">
        <v>0</v>
      </c>
      <c r="H202" s="65" t="s">
        <v>55</v>
      </c>
      <c r="I202" s="65" t="s">
        <v>53</v>
      </c>
    </row>
    <row r="203" spans="1:9" customFormat="1" x14ac:dyDescent="0.25">
      <c r="A203" s="4" t="s">
        <v>183</v>
      </c>
      <c r="B203" s="4" t="s">
        <v>8</v>
      </c>
      <c r="C203" s="1">
        <v>99999999</v>
      </c>
      <c r="D203" s="2">
        <v>90</v>
      </c>
      <c r="E203" s="63">
        <v>2019</v>
      </c>
      <c r="F203" s="64">
        <v>77</v>
      </c>
      <c r="G203" s="80">
        <v>671000000</v>
      </c>
      <c r="H203" s="65" t="s">
        <v>55</v>
      </c>
      <c r="I203" s="65" t="s">
        <v>48</v>
      </c>
    </row>
    <row r="204" spans="1:9" customFormat="1" x14ac:dyDescent="0.25">
      <c r="A204" s="4" t="s">
        <v>183</v>
      </c>
      <c r="B204" s="4" t="s">
        <v>8</v>
      </c>
      <c r="C204" s="1">
        <v>99999999</v>
      </c>
      <c r="D204" s="2">
        <v>90</v>
      </c>
      <c r="E204" s="63">
        <v>2019</v>
      </c>
      <c r="F204" s="64">
        <v>78</v>
      </c>
      <c r="G204" s="80"/>
      <c r="H204" s="65" t="s">
        <v>55</v>
      </c>
      <c r="I204" s="65" t="s">
        <v>49</v>
      </c>
    </row>
    <row r="205" spans="1:9" customFormat="1" x14ac:dyDescent="0.25">
      <c r="A205" s="4" t="s">
        <v>183</v>
      </c>
      <c r="B205" s="4" t="s">
        <v>8</v>
      </c>
      <c r="C205" s="1">
        <v>99999999</v>
      </c>
      <c r="D205" s="2">
        <v>90</v>
      </c>
      <c r="E205" s="63">
        <v>2019</v>
      </c>
      <c r="F205" s="64">
        <v>79</v>
      </c>
      <c r="G205" s="80"/>
      <c r="H205" s="65" t="s">
        <v>55</v>
      </c>
      <c r="I205" s="65" t="s">
        <v>54</v>
      </c>
    </row>
    <row r="206" spans="1:9" customFormat="1" x14ac:dyDescent="0.25">
      <c r="A206" s="4" t="s">
        <v>183</v>
      </c>
      <c r="B206" s="4" t="s">
        <v>8</v>
      </c>
      <c r="C206" s="1">
        <v>99999999</v>
      </c>
      <c r="D206" s="2">
        <v>90</v>
      </c>
      <c r="E206" s="63">
        <v>2019</v>
      </c>
      <c r="F206" s="64">
        <v>80</v>
      </c>
      <c r="G206" s="81">
        <v>671000000</v>
      </c>
      <c r="H206" s="65" t="s">
        <v>55</v>
      </c>
      <c r="I206" s="65" t="s">
        <v>125</v>
      </c>
    </row>
    <row r="207" spans="1:9" customFormat="1" x14ac:dyDescent="0.25">
      <c r="A207" s="4" t="s">
        <v>183</v>
      </c>
      <c r="B207" s="4" t="s">
        <v>8</v>
      </c>
      <c r="C207" s="1">
        <v>99999999</v>
      </c>
      <c r="D207" s="2">
        <v>90</v>
      </c>
      <c r="E207" s="63">
        <v>2019</v>
      </c>
      <c r="F207" s="64">
        <v>81</v>
      </c>
      <c r="G207" s="80">
        <v>4010032000</v>
      </c>
      <c r="H207" s="65" t="s">
        <v>63</v>
      </c>
      <c r="I207" s="65" t="s">
        <v>61</v>
      </c>
    </row>
    <row r="208" spans="1:9" customFormat="1" x14ac:dyDescent="0.25">
      <c r="A208" s="4" t="s">
        <v>183</v>
      </c>
      <c r="B208" s="4" t="s">
        <v>8</v>
      </c>
      <c r="C208" s="1">
        <v>99999999</v>
      </c>
      <c r="D208" s="2">
        <v>90</v>
      </c>
      <c r="E208" s="63">
        <v>2019</v>
      </c>
      <c r="F208" s="64">
        <v>82</v>
      </c>
      <c r="G208" s="80">
        <v>3893235000</v>
      </c>
      <c r="H208" s="65" t="s">
        <v>63</v>
      </c>
      <c r="I208" s="65" t="s">
        <v>59</v>
      </c>
    </row>
    <row r="209" spans="1:9" customFormat="1" x14ac:dyDescent="0.25">
      <c r="A209" s="4" t="s">
        <v>183</v>
      </c>
      <c r="B209" s="4" t="s">
        <v>8</v>
      </c>
      <c r="C209" s="1">
        <v>99999999</v>
      </c>
      <c r="D209" s="2">
        <v>90</v>
      </c>
      <c r="E209" s="63">
        <v>2019</v>
      </c>
      <c r="F209" s="64">
        <v>83</v>
      </c>
      <c r="G209" s="80"/>
      <c r="H209" s="65" t="s">
        <v>63</v>
      </c>
      <c r="I209" s="65" t="s">
        <v>62</v>
      </c>
    </row>
    <row r="210" spans="1:9" customFormat="1" x14ac:dyDescent="0.25">
      <c r="A210" s="4" t="s">
        <v>183</v>
      </c>
      <c r="B210" s="4" t="s">
        <v>8</v>
      </c>
      <c r="C210" s="1">
        <v>99999999</v>
      </c>
      <c r="D210" s="2">
        <v>90</v>
      </c>
      <c r="E210" s="63">
        <v>2019</v>
      </c>
      <c r="F210" s="64">
        <v>84</v>
      </c>
      <c r="G210" s="81">
        <v>116797000</v>
      </c>
      <c r="H210" s="65" t="s">
        <v>63</v>
      </c>
      <c r="I210" s="65" t="s">
        <v>60</v>
      </c>
    </row>
    <row r="211" spans="1:9" customFormat="1" x14ac:dyDescent="0.25">
      <c r="A211" s="4" t="s">
        <v>183</v>
      </c>
      <c r="B211" s="4" t="s">
        <v>8</v>
      </c>
      <c r="C211" s="1">
        <v>99999999</v>
      </c>
      <c r="D211" s="2">
        <v>90</v>
      </c>
      <c r="E211" s="63">
        <v>2019</v>
      </c>
      <c r="F211" s="64">
        <v>85</v>
      </c>
      <c r="G211" s="80">
        <v>614227000</v>
      </c>
      <c r="H211" s="65" t="s">
        <v>64</v>
      </c>
      <c r="I211" s="65" t="s">
        <v>141</v>
      </c>
    </row>
    <row r="212" spans="1:9" customFormat="1" x14ac:dyDescent="0.25">
      <c r="A212" s="4" t="s">
        <v>183</v>
      </c>
      <c r="B212" s="4" t="s">
        <v>8</v>
      </c>
      <c r="C212" s="1">
        <v>99999999</v>
      </c>
      <c r="D212" s="2">
        <v>90</v>
      </c>
      <c r="E212" s="63">
        <v>2019</v>
      </c>
      <c r="F212" s="64">
        <v>86</v>
      </c>
      <c r="G212" s="80"/>
      <c r="H212" s="65" t="s">
        <v>64</v>
      </c>
      <c r="I212" s="65" t="s">
        <v>142</v>
      </c>
    </row>
    <row r="213" spans="1:9" customFormat="1" x14ac:dyDescent="0.25">
      <c r="A213" s="4" t="s">
        <v>183</v>
      </c>
      <c r="B213" s="4" t="s">
        <v>8</v>
      </c>
      <c r="C213" s="1">
        <v>99999999</v>
      </c>
      <c r="D213" s="2">
        <v>90</v>
      </c>
      <c r="E213" s="63">
        <v>2019</v>
      </c>
      <c r="F213" s="64">
        <v>87</v>
      </c>
      <c r="G213" s="80"/>
      <c r="H213" s="65" t="s">
        <v>64</v>
      </c>
      <c r="I213" s="65" t="s">
        <v>65</v>
      </c>
    </row>
    <row r="214" spans="1:9" customFormat="1" x14ac:dyDescent="0.25">
      <c r="A214" s="4" t="s">
        <v>183</v>
      </c>
      <c r="B214" s="4" t="s">
        <v>8</v>
      </c>
      <c r="C214" s="1">
        <v>99999999</v>
      </c>
      <c r="D214" s="2">
        <v>90</v>
      </c>
      <c r="E214" s="63">
        <v>2019</v>
      </c>
      <c r="F214" s="64">
        <v>88</v>
      </c>
      <c r="G214" s="80">
        <v>99108000</v>
      </c>
      <c r="H214" s="65" t="s">
        <v>64</v>
      </c>
      <c r="I214" s="65" t="s">
        <v>68</v>
      </c>
    </row>
    <row r="215" spans="1:9" customFormat="1" x14ac:dyDescent="0.25">
      <c r="A215" s="4" t="s">
        <v>183</v>
      </c>
      <c r="B215" s="4" t="s">
        <v>8</v>
      </c>
      <c r="C215" s="1">
        <v>99999999</v>
      </c>
      <c r="D215" s="2">
        <v>90</v>
      </c>
      <c r="E215" s="63">
        <v>2019</v>
      </c>
      <c r="F215" s="64">
        <v>89</v>
      </c>
      <c r="G215" s="80"/>
      <c r="H215" s="65" t="s">
        <v>64</v>
      </c>
      <c r="I215" s="65" t="s">
        <v>69</v>
      </c>
    </row>
    <row r="216" spans="1:9" customFormat="1" x14ac:dyDescent="0.25">
      <c r="A216" s="4" t="s">
        <v>183</v>
      </c>
      <c r="B216" s="4" t="s">
        <v>8</v>
      </c>
      <c r="C216" s="1">
        <v>99999999</v>
      </c>
      <c r="D216" s="2">
        <v>90</v>
      </c>
      <c r="E216" s="63">
        <v>2019</v>
      </c>
      <c r="F216" s="64">
        <v>90</v>
      </c>
      <c r="G216" s="81">
        <v>713335000</v>
      </c>
      <c r="H216" s="65" t="s">
        <v>64</v>
      </c>
      <c r="I216" s="65" t="s">
        <v>70</v>
      </c>
    </row>
    <row r="217" spans="1:9" customFormat="1" x14ac:dyDescent="0.25">
      <c r="A217" s="4" t="s">
        <v>183</v>
      </c>
      <c r="B217" s="4" t="s">
        <v>8</v>
      </c>
      <c r="C217" s="1">
        <v>99999999</v>
      </c>
      <c r="D217" s="2">
        <v>90</v>
      </c>
      <c r="E217" s="63">
        <v>2019</v>
      </c>
      <c r="F217" s="64">
        <v>91</v>
      </c>
      <c r="G217" s="80"/>
      <c r="H217" s="65" t="s">
        <v>73</v>
      </c>
      <c r="I217" s="65" t="s">
        <v>126</v>
      </c>
    </row>
    <row r="218" spans="1:9" customFormat="1" x14ac:dyDescent="0.25">
      <c r="A218" s="4" t="s">
        <v>183</v>
      </c>
      <c r="B218" s="4" t="s">
        <v>8</v>
      </c>
      <c r="C218" s="1">
        <v>99999999</v>
      </c>
      <c r="D218" s="2">
        <v>90</v>
      </c>
      <c r="E218" s="63">
        <v>2019</v>
      </c>
      <c r="F218" s="64">
        <v>92</v>
      </c>
      <c r="G218" s="80">
        <v>575000</v>
      </c>
      <c r="H218" s="65" t="s">
        <v>73</v>
      </c>
      <c r="I218" s="65" t="s">
        <v>127</v>
      </c>
    </row>
    <row r="219" spans="1:9" customFormat="1" x14ac:dyDescent="0.25">
      <c r="A219" s="4" t="s">
        <v>183</v>
      </c>
      <c r="B219" s="4" t="s">
        <v>8</v>
      </c>
      <c r="C219" s="1">
        <v>99999999</v>
      </c>
      <c r="D219" s="2">
        <v>90</v>
      </c>
      <c r="E219" s="63">
        <v>2019</v>
      </c>
      <c r="F219" s="64">
        <v>93</v>
      </c>
      <c r="G219" s="80"/>
      <c r="H219" s="65" t="s">
        <v>73</v>
      </c>
      <c r="I219" s="65" t="s">
        <v>74</v>
      </c>
    </row>
    <row r="220" spans="1:9" customFormat="1" x14ac:dyDescent="0.25">
      <c r="A220" s="4" t="s">
        <v>183</v>
      </c>
      <c r="B220" s="4" t="s">
        <v>8</v>
      </c>
      <c r="C220" s="1">
        <v>99999999</v>
      </c>
      <c r="D220" s="2">
        <v>90</v>
      </c>
      <c r="E220" s="63">
        <v>2019</v>
      </c>
      <c r="F220" s="64">
        <v>94</v>
      </c>
      <c r="G220" s="81">
        <v>575000</v>
      </c>
      <c r="H220" s="65" t="s">
        <v>73</v>
      </c>
      <c r="I220" s="65" t="s">
        <v>75</v>
      </c>
    </row>
    <row r="221" spans="1:9" customFormat="1" x14ac:dyDescent="0.25">
      <c r="A221" s="4" t="s">
        <v>183</v>
      </c>
      <c r="B221" s="4" t="s">
        <v>8</v>
      </c>
      <c r="C221" s="1">
        <v>99999999</v>
      </c>
      <c r="D221" s="2">
        <v>90</v>
      </c>
      <c r="E221" s="63">
        <v>2019</v>
      </c>
      <c r="F221" s="64">
        <v>95</v>
      </c>
      <c r="G221" s="81">
        <v>712760000</v>
      </c>
      <c r="H221" s="65" t="s">
        <v>77</v>
      </c>
      <c r="I221" s="65" t="s">
        <v>76</v>
      </c>
    </row>
    <row r="222" spans="1:9" customFormat="1" x14ac:dyDescent="0.25">
      <c r="A222" s="4" t="s">
        <v>183</v>
      </c>
      <c r="B222" s="4" t="s">
        <v>8</v>
      </c>
      <c r="C222" s="1">
        <v>99999999</v>
      </c>
      <c r="D222" s="2">
        <v>90</v>
      </c>
      <c r="E222" s="63">
        <v>2019</v>
      </c>
      <c r="F222" s="64">
        <v>96</v>
      </c>
      <c r="G222" s="80">
        <v>11680000</v>
      </c>
      <c r="H222" s="65" t="s">
        <v>77</v>
      </c>
      <c r="I222" s="65" t="s">
        <v>128</v>
      </c>
    </row>
    <row r="223" spans="1:9" customFormat="1" x14ac:dyDescent="0.25">
      <c r="A223" s="4" t="s">
        <v>183</v>
      </c>
      <c r="B223" s="4" t="s">
        <v>8</v>
      </c>
      <c r="C223" s="1">
        <v>99999999</v>
      </c>
      <c r="D223" s="2">
        <v>90</v>
      </c>
      <c r="E223" s="63">
        <v>2019</v>
      </c>
      <c r="F223" s="64">
        <v>97</v>
      </c>
      <c r="G223" s="80"/>
      <c r="H223" s="65" t="s">
        <v>77</v>
      </c>
      <c r="I223" s="65" t="s">
        <v>78</v>
      </c>
    </row>
    <row r="224" spans="1:9" customFormat="1" x14ac:dyDescent="0.25">
      <c r="A224" s="4" t="s">
        <v>183</v>
      </c>
      <c r="B224" s="4" t="s">
        <v>8</v>
      </c>
      <c r="C224" s="1">
        <v>99999999</v>
      </c>
      <c r="D224" s="2">
        <v>90</v>
      </c>
      <c r="E224" s="63">
        <v>2019</v>
      </c>
      <c r="F224" s="64">
        <v>98</v>
      </c>
      <c r="G224" s="81">
        <v>724440000</v>
      </c>
      <c r="H224" s="65" t="s">
        <v>77</v>
      </c>
      <c r="I224" s="65" t="s">
        <v>79</v>
      </c>
    </row>
    <row r="225" spans="1:9" customFormat="1" x14ac:dyDescent="0.25">
      <c r="A225" s="4" t="s">
        <v>183</v>
      </c>
      <c r="B225" s="4" t="s">
        <v>8</v>
      </c>
      <c r="C225" s="1">
        <v>99999999</v>
      </c>
      <c r="D225" s="2">
        <v>90</v>
      </c>
      <c r="E225" s="63">
        <v>2019</v>
      </c>
      <c r="F225" s="64">
        <v>99</v>
      </c>
      <c r="G225" s="80">
        <v>170519000</v>
      </c>
      <c r="H225" s="65" t="s">
        <v>77</v>
      </c>
      <c r="I225" s="65" t="s">
        <v>80</v>
      </c>
    </row>
    <row r="226" spans="1:9" customFormat="1" x14ac:dyDescent="0.25">
      <c r="A226" s="4" t="s">
        <v>183</v>
      </c>
      <c r="B226" s="4" t="s">
        <v>8</v>
      </c>
      <c r="C226" s="1">
        <v>99999999</v>
      </c>
      <c r="D226" s="2">
        <v>90</v>
      </c>
      <c r="E226" s="63">
        <v>2019</v>
      </c>
      <c r="F226" s="64">
        <v>100</v>
      </c>
      <c r="G226" s="80"/>
      <c r="H226" s="65" t="s">
        <v>77</v>
      </c>
      <c r="I226" s="65" t="s">
        <v>81</v>
      </c>
    </row>
    <row r="227" spans="1:9" customFormat="1" x14ac:dyDescent="0.25">
      <c r="A227" s="4" t="s">
        <v>183</v>
      </c>
      <c r="B227" s="4" t="s">
        <v>8</v>
      </c>
      <c r="C227" s="1">
        <v>99999999</v>
      </c>
      <c r="D227" s="2">
        <v>90</v>
      </c>
      <c r="E227" s="63">
        <v>2019</v>
      </c>
      <c r="F227" s="64">
        <v>101</v>
      </c>
      <c r="G227" s="80">
        <v>229558000</v>
      </c>
      <c r="H227" s="65" t="s">
        <v>77</v>
      </c>
      <c r="I227" s="65" t="s">
        <v>82</v>
      </c>
    </row>
    <row r="228" spans="1:9" customFormat="1" x14ac:dyDescent="0.25">
      <c r="A228" s="4" t="s">
        <v>183</v>
      </c>
      <c r="B228" s="4" t="s">
        <v>8</v>
      </c>
      <c r="C228" s="1">
        <v>99999999</v>
      </c>
      <c r="D228" s="2">
        <v>90</v>
      </c>
      <c r="E228" s="63">
        <v>2019</v>
      </c>
      <c r="F228" s="64">
        <v>102</v>
      </c>
      <c r="G228" s="80">
        <v>186719000</v>
      </c>
      <c r="H228" s="65" t="s">
        <v>77</v>
      </c>
      <c r="I228" s="65" t="s">
        <v>83</v>
      </c>
    </row>
    <row r="229" spans="1:9" customFormat="1" x14ac:dyDescent="0.25">
      <c r="A229" s="4" t="s">
        <v>183</v>
      </c>
      <c r="B229" s="4" t="s">
        <v>8</v>
      </c>
      <c r="C229" s="1">
        <v>99999999</v>
      </c>
      <c r="D229" s="2">
        <v>90</v>
      </c>
      <c r="E229" s="63">
        <v>2019</v>
      </c>
      <c r="F229" s="64">
        <v>103</v>
      </c>
      <c r="G229" s="81">
        <v>511082000</v>
      </c>
      <c r="H229" s="65" t="s">
        <v>77</v>
      </c>
      <c r="I229" s="65" t="s">
        <v>84</v>
      </c>
    </row>
    <row r="230" spans="1:9" customFormat="1" x14ac:dyDescent="0.25">
      <c r="A230" s="4" t="s">
        <v>183</v>
      </c>
      <c r="B230" s="4" t="s">
        <v>8</v>
      </c>
      <c r="C230" s="1">
        <v>99999999</v>
      </c>
      <c r="D230" s="2">
        <v>90</v>
      </c>
      <c r="E230" s="63">
        <v>2019</v>
      </c>
      <c r="F230" s="64">
        <v>104</v>
      </c>
      <c r="G230" s="80"/>
      <c r="H230" s="65" t="s">
        <v>77</v>
      </c>
      <c r="I230" s="65" t="s">
        <v>85</v>
      </c>
    </row>
    <row r="231" spans="1:9" customFormat="1" x14ac:dyDescent="0.25">
      <c r="A231" s="4" t="s">
        <v>183</v>
      </c>
      <c r="B231" s="4" t="s">
        <v>8</v>
      </c>
      <c r="C231" s="1">
        <v>99999999</v>
      </c>
      <c r="D231" s="2">
        <v>90</v>
      </c>
      <c r="E231" s="63">
        <v>2019</v>
      </c>
      <c r="F231" s="64">
        <v>105</v>
      </c>
      <c r="G231" s="80">
        <v>511082000</v>
      </c>
      <c r="H231" s="65" t="s">
        <v>77</v>
      </c>
      <c r="I231" s="65" t="s">
        <v>86</v>
      </c>
    </row>
    <row r="232" spans="1:9" customFormat="1" x14ac:dyDescent="0.25">
      <c r="A232" s="4" t="s">
        <v>183</v>
      </c>
      <c r="B232" s="4" t="s">
        <v>8</v>
      </c>
      <c r="C232" s="1">
        <v>99999999</v>
      </c>
      <c r="D232" s="2">
        <v>90</v>
      </c>
      <c r="E232" s="63">
        <v>2019</v>
      </c>
      <c r="F232" s="64">
        <v>106</v>
      </c>
      <c r="G232" s="80"/>
      <c r="H232" s="65" t="s">
        <v>77</v>
      </c>
      <c r="I232" s="65" t="s">
        <v>87</v>
      </c>
    </row>
  </sheetData>
  <autoFilter ref="A1:I232" xr:uid="{00000000-0009-0000-0000-000001000000}"/>
  <conditionalFormatting sqref="E79:E153">
    <cfRule type="cellIs" dxfId="14" priority="2009" operator="equal">
      <formula>2018</formula>
    </cfRule>
  </conditionalFormatting>
  <conditionalFormatting sqref="E2:E77">
    <cfRule type="cellIs" dxfId="13" priority="2008" operator="equal">
      <formula>2018</formula>
    </cfRule>
  </conditionalFormatting>
  <conditionalFormatting sqref="E2:E77">
    <cfRule type="cellIs" dxfId="12" priority="2007" operator="equal">
      <formula>2017</formula>
    </cfRule>
  </conditionalFormatting>
  <conditionalFormatting sqref="E78:E153">
    <cfRule type="cellIs" dxfId="11" priority="2006" operator="equal">
      <formula>2018</formula>
    </cfRule>
  </conditionalFormatting>
  <conditionalFormatting sqref="E78:E153">
    <cfRule type="cellIs" dxfId="10" priority="2005" operator="equal">
      <formula>2017</formula>
    </cfRule>
  </conditionalFormatting>
  <conditionalFormatting sqref="E155:E229">
    <cfRule type="cellIs" dxfId="9" priority="334" operator="equal">
      <formula>2018</formula>
    </cfRule>
  </conditionalFormatting>
  <conditionalFormatting sqref="E154:E229">
    <cfRule type="cellIs" dxfId="8" priority="333" operator="equal">
      <formula>2018</formula>
    </cfRule>
  </conditionalFormatting>
  <conditionalFormatting sqref="E154:E229">
    <cfRule type="cellIs" dxfId="7" priority="332" operator="equal">
      <formula>2017</formula>
    </cfRule>
  </conditionalFormatting>
  <conditionalFormatting sqref="E230:E232">
    <cfRule type="cellIs" dxfId="6" priority="331" operator="equal">
      <formula>2018</formula>
    </cfRule>
  </conditionalFormatting>
  <conditionalFormatting sqref="E230:E232">
    <cfRule type="cellIs" dxfId="5" priority="330" operator="equal">
      <formula>2018</formula>
    </cfRule>
  </conditionalFormatting>
  <conditionalFormatting sqref="E230:E232">
    <cfRule type="cellIs" dxfId="4" priority="329" operator="equal">
      <formula>2017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#REF!</xm:f>
          </x14:formula1>
          <xm:sqref>D154:D232</xm:sqref>
        </x14:dataValidation>
        <x14:dataValidation type="list" allowBlank="1" showInputMessage="1" showErrorMessage="1" xr:uid="{00000000-0002-0000-0100-000000000000}">
          <x14:formula1>
            <xm:f>#REF!</xm:f>
          </x14:formula1>
          <xm:sqref>E2:E232</xm:sqref>
        </x14:dataValidation>
        <x14:dataValidation type="list" allowBlank="1" showInputMessage="1" showErrorMessage="1" xr:uid="{00000000-0002-0000-0100-000002000000}">
          <x14:formula1>
            <xm:f>#REF!</xm:f>
          </x14:formula1>
          <xm:sqref>F2:F232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75"/>
  <sheetViews>
    <sheetView showGridLines="0" tabSelected="1" zoomScale="90" zoomScaleNormal="90" workbookViewId="0">
      <selection activeCell="R15" sqref="R15"/>
    </sheetView>
  </sheetViews>
  <sheetFormatPr baseColWidth="10" defaultRowHeight="15" x14ac:dyDescent="0.25"/>
  <cols>
    <col min="1" max="1" width="11.7109375" customWidth="1"/>
    <col min="2" max="2" width="23.7109375" customWidth="1"/>
    <col min="3" max="3" width="14.28515625" customWidth="1"/>
    <col min="4" max="4" width="16.7109375" customWidth="1"/>
    <col min="5" max="5" width="26.85546875" customWidth="1"/>
    <col min="6" max="6" width="14.85546875" customWidth="1"/>
    <col min="7" max="7" width="13.28515625" customWidth="1"/>
    <col min="8" max="9" width="7.85546875" customWidth="1"/>
    <col min="10" max="10" width="8.5703125" customWidth="1"/>
    <col min="11" max="11" width="9.7109375" customWidth="1"/>
    <col min="12" max="13" width="7.85546875" customWidth="1"/>
    <col min="14" max="14" width="22.28515625" customWidth="1"/>
    <col min="15" max="15" width="50.5703125" customWidth="1"/>
    <col min="16" max="16" width="16.7109375" customWidth="1"/>
    <col min="17" max="18" width="16" bestFit="1" customWidth="1"/>
    <col min="19" max="19" width="12.5703125" customWidth="1"/>
    <col min="20" max="20" width="7.85546875" customWidth="1"/>
    <col min="21" max="21" width="21.140625" customWidth="1"/>
    <col min="22" max="23" width="15.140625" bestFit="1" customWidth="1"/>
    <col min="24" max="24" width="15.42578125" customWidth="1"/>
    <col min="25" max="25" width="26.42578125" customWidth="1"/>
    <col min="26" max="26" width="14.85546875" customWidth="1"/>
    <col min="27" max="27" width="14.7109375" customWidth="1"/>
    <col min="28" max="28" width="15" customWidth="1"/>
    <col min="29" max="29" width="15.140625" customWidth="1"/>
    <col min="30" max="30" width="13.140625" customWidth="1"/>
    <col min="31" max="31" width="14.28515625" customWidth="1"/>
  </cols>
  <sheetData>
    <row r="1" spans="1:41" ht="15.75" thickBot="1" x14ac:dyDescent="0.3"/>
    <row r="2" spans="1:41" ht="15" customHeight="1" x14ac:dyDescent="0.25">
      <c r="A2" s="139" t="s">
        <v>124</v>
      </c>
      <c r="B2" s="140"/>
      <c r="C2" s="140"/>
      <c r="D2" s="140"/>
      <c r="E2" s="145" t="str">
        <f>+O3</f>
        <v>PEPITO PEREZ</v>
      </c>
      <c r="F2" s="145"/>
      <c r="G2" s="145"/>
      <c r="H2" s="145"/>
      <c r="I2" s="145"/>
      <c r="J2" s="145"/>
      <c r="K2" s="146"/>
    </row>
    <row r="3" spans="1:41" ht="15.75" customHeight="1" x14ac:dyDescent="0.25">
      <c r="A3" s="141"/>
      <c r="B3" s="142"/>
      <c r="C3" s="142"/>
      <c r="D3" s="142"/>
      <c r="E3" s="147"/>
      <c r="F3" s="147"/>
      <c r="G3" s="147"/>
      <c r="H3" s="147"/>
      <c r="I3" s="147"/>
      <c r="J3" s="147"/>
      <c r="K3" s="148"/>
      <c r="N3" s="5" t="s">
        <v>1</v>
      </c>
      <c r="O3" t="s">
        <v>183</v>
      </c>
    </row>
    <row r="4" spans="1:41" ht="20.25" customHeight="1" thickBot="1" x14ac:dyDescent="0.3">
      <c r="A4" s="143"/>
      <c r="B4" s="144"/>
      <c r="C4" s="144"/>
      <c r="D4" s="144"/>
      <c r="E4" s="149"/>
      <c r="F4" s="149"/>
      <c r="G4" s="149"/>
      <c r="H4" s="149"/>
      <c r="I4" s="149"/>
      <c r="J4" s="149"/>
      <c r="K4" s="150"/>
    </row>
    <row r="5" spans="1:41" ht="9.75" customHeight="1" x14ac:dyDescent="0.25">
      <c r="A5" s="151" t="s">
        <v>146</v>
      </c>
      <c r="B5" s="152"/>
      <c r="C5" s="152"/>
      <c r="D5" s="152"/>
      <c r="E5" s="152"/>
      <c r="F5" s="152"/>
      <c r="G5" s="152"/>
      <c r="H5" s="152"/>
      <c r="I5" s="152"/>
      <c r="J5" s="152"/>
      <c r="K5" s="153"/>
      <c r="N5" s="5" t="s">
        <v>88</v>
      </c>
      <c r="P5" s="5" t="s">
        <v>2</v>
      </c>
    </row>
    <row r="6" spans="1:41" ht="38.25" customHeight="1" thickBot="1" x14ac:dyDescent="0.3">
      <c r="A6" s="154"/>
      <c r="B6" s="155"/>
      <c r="C6" s="155"/>
      <c r="D6" s="155"/>
      <c r="E6" s="155"/>
      <c r="F6" s="155"/>
      <c r="G6" s="155"/>
      <c r="H6" s="155"/>
      <c r="I6" s="155"/>
      <c r="J6" s="155"/>
      <c r="K6" s="156"/>
      <c r="N6" s="5" t="s">
        <v>4</v>
      </c>
      <c r="O6" s="5" t="s">
        <v>3</v>
      </c>
      <c r="P6">
        <v>2017</v>
      </c>
      <c r="Q6">
        <v>2018</v>
      </c>
      <c r="R6">
        <v>2019</v>
      </c>
    </row>
    <row r="7" spans="1:41" ht="21.75" thickBot="1" x14ac:dyDescent="0.4">
      <c r="A7" s="124" t="s">
        <v>5</v>
      </c>
      <c r="B7" s="119"/>
      <c r="C7" s="119"/>
      <c r="D7" s="119"/>
      <c r="E7" s="119"/>
      <c r="F7" s="119"/>
      <c r="G7" s="119"/>
      <c r="H7" s="119"/>
      <c r="I7" s="119"/>
      <c r="J7" s="119"/>
      <c r="K7" s="120"/>
      <c r="N7" t="s">
        <v>5</v>
      </c>
      <c r="O7" t="s">
        <v>15</v>
      </c>
      <c r="P7" s="6">
        <v>24889542000</v>
      </c>
      <c r="Q7" s="6">
        <v>25075152000</v>
      </c>
      <c r="R7" s="6">
        <v>25687875000</v>
      </c>
      <c r="S7" s="6"/>
      <c r="U7" s="67"/>
      <c r="V7" s="68">
        <f>+P6</f>
        <v>2017</v>
      </c>
      <c r="W7" s="68">
        <f>+Q6</f>
        <v>2018</v>
      </c>
      <c r="X7" s="69">
        <f>+R6</f>
        <v>2019</v>
      </c>
    </row>
    <row r="8" spans="1:41" ht="18.75" x14ac:dyDescent="0.3">
      <c r="A8" s="131" t="s">
        <v>89</v>
      </c>
      <c r="B8" s="132"/>
      <c r="C8" s="132"/>
      <c r="D8" s="133"/>
      <c r="E8" s="131" t="s">
        <v>90</v>
      </c>
      <c r="F8" s="132"/>
      <c r="G8" s="132"/>
      <c r="H8" s="132"/>
      <c r="I8" s="132"/>
      <c r="J8" s="132"/>
      <c r="K8" s="133"/>
      <c r="O8" t="s">
        <v>16</v>
      </c>
      <c r="P8" s="6">
        <v>5758065000</v>
      </c>
      <c r="Q8" s="6">
        <v>5399842000</v>
      </c>
      <c r="R8" s="6">
        <v>5056235000</v>
      </c>
      <c r="S8" s="6"/>
      <c r="U8" s="26" t="s">
        <v>17</v>
      </c>
      <c r="V8" s="25">
        <f>+P9</f>
        <v>19131477000</v>
      </c>
      <c r="W8" s="25">
        <f>+Q9</f>
        <v>19675310000</v>
      </c>
      <c r="X8" s="27">
        <f>+R9</f>
        <v>20631640000</v>
      </c>
    </row>
    <row r="9" spans="1:41" ht="15.75" thickBot="1" x14ac:dyDescent="0.3">
      <c r="A9" s="9"/>
      <c r="B9" s="11"/>
      <c r="C9" s="11"/>
      <c r="D9" s="10"/>
      <c r="E9" s="23" t="s">
        <v>92</v>
      </c>
      <c r="F9" s="157">
        <v>2017</v>
      </c>
      <c r="G9" s="157"/>
      <c r="H9" s="157">
        <v>2018</v>
      </c>
      <c r="I9" s="157"/>
      <c r="J9" s="157">
        <v>2019</v>
      </c>
      <c r="K9" s="158"/>
      <c r="O9" t="s">
        <v>17</v>
      </c>
      <c r="P9" s="6">
        <v>19131477000</v>
      </c>
      <c r="Q9" s="6">
        <v>19675310000</v>
      </c>
      <c r="R9" s="6">
        <v>20631640000</v>
      </c>
      <c r="S9" s="6"/>
      <c r="U9" s="38" t="s">
        <v>93</v>
      </c>
      <c r="V9" s="11"/>
      <c r="W9" s="66">
        <f>ABS(W8/V8-1)</f>
        <v>2.8426085450694583E-2</v>
      </c>
      <c r="X9" s="66">
        <f>ABS(X8/W8-1)</f>
        <v>4.8605587408788065E-2</v>
      </c>
    </row>
    <row r="10" spans="1:41" x14ac:dyDescent="0.25">
      <c r="A10" s="9"/>
      <c r="B10" s="11"/>
      <c r="C10" s="11"/>
      <c r="D10" s="10"/>
      <c r="E10" s="24" t="s">
        <v>91</v>
      </c>
      <c r="F10" s="137">
        <f>+P7</f>
        <v>24889542000</v>
      </c>
      <c r="G10" s="137"/>
      <c r="H10" s="137">
        <f>+Q7</f>
        <v>25075152000</v>
      </c>
      <c r="I10" s="137"/>
      <c r="J10" s="137">
        <f>+R7</f>
        <v>25687875000</v>
      </c>
      <c r="K10" s="138"/>
      <c r="N10" t="s">
        <v>12</v>
      </c>
      <c r="O10" t="s">
        <v>11</v>
      </c>
      <c r="P10" s="6">
        <v>316164000</v>
      </c>
      <c r="Q10" s="6">
        <v>358913000</v>
      </c>
      <c r="R10" s="6">
        <v>396689000</v>
      </c>
      <c r="S10" s="6"/>
      <c r="U10" s="134" t="s">
        <v>147</v>
      </c>
      <c r="V10" s="135"/>
      <c r="W10" s="135"/>
      <c r="X10" s="136"/>
      <c r="AD10" s="9"/>
      <c r="AE10" s="11" t="s">
        <v>99</v>
      </c>
      <c r="AF10" s="11"/>
      <c r="AG10" s="10"/>
      <c r="AH10" s="7"/>
      <c r="AI10" s="35" t="s">
        <v>100</v>
      </c>
      <c r="AJ10" s="35"/>
      <c r="AK10" s="8"/>
      <c r="AL10" s="7"/>
      <c r="AM10" s="35" t="s">
        <v>101</v>
      </c>
      <c r="AN10" s="35"/>
      <c r="AO10" s="8"/>
    </row>
    <row r="11" spans="1:41" x14ac:dyDescent="0.25">
      <c r="A11" s="9"/>
      <c r="B11" s="11"/>
      <c r="C11" s="11"/>
      <c r="D11" s="10"/>
      <c r="E11" s="24" t="s">
        <v>16</v>
      </c>
      <c r="F11" s="137">
        <f>+P8</f>
        <v>5758065000</v>
      </c>
      <c r="G11" s="137"/>
      <c r="H11" s="137">
        <f>+Q8</f>
        <v>5399842000</v>
      </c>
      <c r="I11" s="137"/>
      <c r="J11" s="137">
        <f>+R8</f>
        <v>5056235000</v>
      </c>
      <c r="K11" s="138"/>
      <c r="O11" t="s">
        <v>129</v>
      </c>
      <c r="P11" s="6">
        <v>22130000</v>
      </c>
      <c r="Q11" s="6">
        <v>23436000</v>
      </c>
      <c r="R11" s="6">
        <v>24845000</v>
      </c>
      <c r="S11" s="6"/>
      <c r="U11" s="70"/>
      <c r="V11" s="71">
        <v>2017</v>
      </c>
      <c r="W11" s="71">
        <v>2018</v>
      </c>
      <c r="X11" s="72">
        <v>2019</v>
      </c>
      <c r="AD11" s="9"/>
      <c r="AE11" s="11">
        <v>2017</v>
      </c>
      <c r="AF11" s="11"/>
      <c r="AG11" s="10"/>
      <c r="AH11" s="9"/>
      <c r="AI11" s="11">
        <v>2017</v>
      </c>
      <c r="AJ11" s="11"/>
      <c r="AK11" s="10"/>
      <c r="AL11" s="9"/>
      <c r="AM11" s="11">
        <v>2017</v>
      </c>
      <c r="AN11" s="11"/>
      <c r="AO11" s="10"/>
    </row>
    <row r="12" spans="1:41" x14ac:dyDescent="0.25">
      <c r="A12" s="9"/>
      <c r="B12" s="11"/>
      <c r="C12" s="11"/>
      <c r="D12" s="10"/>
      <c r="E12" s="9"/>
      <c r="F12" s="11"/>
      <c r="G12" s="11"/>
      <c r="H12" s="11"/>
      <c r="I12" s="11"/>
      <c r="J12" s="11"/>
      <c r="K12" s="10"/>
      <c r="O12" t="s">
        <v>130</v>
      </c>
      <c r="P12" s="6"/>
      <c r="Q12" s="6"/>
      <c r="R12" s="6"/>
      <c r="S12" s="6"/>
      <c r="U12" s="9"/>
      <c r="V12" s="21">
        <f>IFERROR(V13/V14,"")</f>
        <v>0.60000204058034101</v>
      </c>
      <c r="W12" s="21">
        <f>IFERROR(W13/W14,"")</f>
        <v>0.6000023846642244</v>
      </c>
      <c r="X12" s="22">
        <f>IFERROR(X13/X14,"")</f>
        <v>0.53550144684329992</v>
      </c>
      <c r="AD12" s="9" t="s">
        <v>98</v>
      </c>
      <c r="AE12" s="11"/>
      <c r="AF12" s="40">
        <f>+P10</f>
        <v>316164000</v>
      </c>
      <c r="AG12" s="41">
        <f>SUM(AG13:AG15)</f>
        <v>1.0279979847229825</v>
      </c>
      <c r="AH12" s="9" t="s">
        <v>102</v>
      </c>
      <c r="AI12" s="11"/>
      <c r="AJ12" s="40">
        <f>+P21</f>
        <v>0</v>
      </c>
      <c r="AK12" s="41">
        <f>SUM(AK13:AK15)</f>
        <v>1</v>
      </c>
      <c r="AL12" s="9" t="s">
        <v>103</v>
      </c>
      <c r="AM12" s="11"/>
      <c r="AN12" s="40">
        <f>+P32</f>
        <v>95880000</v>
      </c>
      <c r="AO12" s="41">
        <f>SUM(AO13:AO15)</f>
        <v>1.0099082186065915</v>
      </c>
    </row>
    <row r="13" spans="1:41" x14ac:dyDescent="0.25">
      <c r="A13" s="9"/>
      <c r="B13" s="11"/>
      <c r="C13" s="11"/>
      <c r="D13" s="10"/>
      <c r="E13" s="9"/>
      <c r="F13" s="11"/>
      <c r="G13" s="11"/>
      <c r="H13" s="11"/>
      <c r="I13" s="11"/>
      <c r="J13" s="11"/>
      <c r="K13" s="10"/>
      <c r="O13" t="s">
        <v>13</v>
      </c>
      <c r="P13" s="6">
        <v>294034000</v>
      </c>
      <c r="Q13" s="6">
        <v>335477000</v>
      </c>
      <c r="R13" s="6">
        <v>371844000</v>
      </c>
      <c r="S13" s="6"/>
      <c r="U13" s="9" t="s">
        <v>160</v>
      </c>
      <c r="V13" s="25">
        <f>+P16</f>
        <v>176421000</v>
      </c>
      <c r="W13" s="25">
        <f>+Q16</f>
        <v>201287000</v>
      </c>
      <c r="X13" s="27">
        <f>+R16</f>
        <v>199123000</v>
      </c>
      <c r="AD13" s="9" t="s">
        <v>96</v>
      </c>
      <c r="AE13" s="25">
        <f>+P11</f>
        <v>22130000</v>
      </c>
      <c r="AF13" s="11"/>
      <c r="AG13" s="22">
        <f>IFERROR(AE13/AF12,"")</f>
        <v>6.9995318885135563E-2</v>
      </c>
      <c r="AH13" s="9" t="s">
        <v>96</v>
      </c>
      <c r="AI13" s="25">
        <f>+P22</f>
        <v>95521000</v>
      </c>
      <c r="AJ13" s="11"/>
      <c r="AK13" s="22" t="str">
        <f>IFERROR(AI13/AJ12,"")</f>
        <v/>
      </c>
      <c r="AL13" s="9" t="s">
        <v>96</v>
      </c>
      <c r="AM13" s="25">
        <f>+P34</f>
        <v>950000</v>
      </c>
      <c r="AN13" s="11"/>
      <c r="AO13" s="22">
        <f>IFERROR(AM13/AN12,"")</f>
        <v>9.908218606591572E-3</v>
      </c>
    </row>
    <row r="14" spans="1:41" x14ac:dyDescent="0.25">
      <c r="A14" s="9"/>
      <c r="B14" s="11"/>
      <c r="C14" s="11"/>
      <c r="D14" s="10"/>
      <c r="E14" s="9"/>
      <c r="F14" s="11"/>
      <c r="G14" s="11"/>
      <c r="H14" s="11"/>
      <c r="I14" s="11"/>
      <c r="J14" s="11"/>
      <c r="K14" s="10"/>
      <c r="O14" t="s">
        <v>18</v>
      </c>
      <c r="P14" s="6">
        <v>153821000</v>
      </c>
      <c r="Q14" s="6">
        <v>178948000</v>
      </c>
      <c r="R14" s="6">
        <v>188392000</v>
      </c>
      <c r="S14" s="6"/>
      <c r="U14" s="9" t="s">
        <v>171</v>
      </c>
      <c r="V14" s="25">
        <f>+P10-P11</f>
        <v>294034000</v>
      </c>
      <c r="W14" s="25">
        <f>+Q10-Q11</f>
        <v>335477000</v>
      </c>
      <c r="X14" s="27">
        <f>+R10-R11</f>
        <v>371844000</v>
      </c>
      <c r="AD14" s="9" t="s">
        <v>97</v>
      </c>
      <c r="AE14" s="25">
        <f>+AF12-AE13-AE15</f>
        <v>117613000</v>
      </c>
      <c r="AF14" s="11"/>
      <c r="AG14" s="22">
        <f>IFERROR(AE14/(AF12-AE13),"")</f>
        <v>0.39999795941965893</v>
      </c>
      <c r="AH14" s="9" t="s">
        <v>97</v>
      </c>
      <c r="AI14" s="25">
        <f>+AJ12-AI13-AI15</f>
        <v>-95521000</v>
      </c>
      <c r="AJ14" s="11"/>
      <c r="AK14" s="22">
        <f>IFERROR(AI14/(AJ12-AI13),"")</f>
        <v>1</v>
      </c>
      <c r="AL14" s="9" t="s">
        <v>97</v>
      </c>
      <c r="AM14" s="25">
        <f>+AN12-AM13-AM15</f>
        <v>94930000</v>
      </c>
      <c r="AN14" s="11"/>
      <c r="AO14" s="22">
        <f>IFERROR(AM14/(AN12-AM13),"")</f>
        <v>1</v>
      </c>
    </row>
    <row r="15" spans="1:41" x14ac:dyDescent="0.25">
      <c r="A15" s="9"/>
      <c r="B15" s="11"/>
      <c r="C15" s="11"/>
      <c r="D15" s="10"/>
      <c r="E15" s="9"/>
      <c r="F15" s="11"/>
      <c r="G15" s="11"/>
      <c r="H15" s="11"/>
      <c r="I15" s="11"/>
      <c r="J15" s="11"/>
      <c r="K15" s="10"/>
      <c r="O15" t="s">
        <v>19</v>
      </c>
      <c r="P15" s="6">
        <v>117613000</v>
      </c>
      <c r="Q15" s="6">
        <v>134190000</v>
      </c>
      <c r="R15" s="6">
        <v>172721000</v>
      </c>
      <c r="S15" s="6"/>
      <c r="U15" s="9"/>
      <c r="V15" s="11"/>
      <c r="W15" s="66">
        <f>IFERROR(ABS(W14/V14-1),"")</f>
        <v>0.14094628512348906</v>
      </c>
      <c r="X15" s="39">
        <f>IFERROR(ABS(X14/W14-1),"")</f>
        <v>0.10840385480971859</v>
      </c>
      <c r="AD15" s="9" t="s">
        <v>95</v>
      </c>
      <c r="AE15" s="25">
        <f>+P16</f>
        <v>176421000</v>
      </c>
      <c r="AF15" s="11"/>
      <c r="AG15" s="22">
        <f>IFERROR(AE15/AF12,"")</f>
        <v>0.558004706418188</v>
      </c>
      <c r="AH15" s="9" t="s">
        <v>95</v>
      </c>
      <c r="AI15" s="40">
        <f>+P31</f>
        <v>0</v>
      </c>
      <c r="AJ15" s="11"/>
      <c r="AK15" s="22" t="str">
        <f>IFERROR(AI15/AJ12,"")</f>
        <v/>
      </c>
      <c r="AL15" s="9" t="s">
        <v>95</v>
      </c>
      <c r="AM15" s="40">
        <f>+P44</f>
        <v>0</v>
      </c>
      <c r="AN15" s="11"/>
      <c r="AO15" s="22">
        <f>IFERROR(AM15/AN12,"")</f>
        <v>0</v>
      </c>
    </row>
    <row r="16" spans="1:41" ht="15.75" thickBot="1" x14ac:dyDescent="0.3">
      <c r="A16" s="9"/>
      <c r="B16" s="11"/>
      <c r="C16" s="11"/>
      <c r="D16" s="10"/>
      <c r="E16" s="9"/>
      <c r="F16" s="11"/>
      <c r="G16" s="11"/>
      <c r="H16" s="11"/>
      <c r="I16" s="11"/>
      <c r="J16" s="11"/>
      <c r="K16" s="10"/>
      <c r="O16" t="s">
        <v>20</v>
      </c>
      <c r="P16" s="6">
        <v>176421000</v>
      </c>
      <c r="Q16" s="6">
        <v>201287000</v>
      </c>
      <c r="R16" s="6">
        <v>199123000</v>
      </c>
      <c r="S16" s="6"/>
      <c r="U16" s="12" t="str">
        <f>+U14</f>
        <v>INGRESO BRUTO menos INGRESO NO CONSTITUTIVO RENTA</v>
      </c>
      <c r="V16" s="73">
        <f>+V14</f>
        <v>294034000</v>
      </c>
      <c r="W16" s="73">
        <f>+W14</f>
        <v>335477000</v>
      </c>
      <c r="X16" s="74">
        <f>+X14</f>
        <v>371844000</v>
      </c>
      <c r="AD16" s="9"/>
      <c r="AE16" s="25"/>
      <c r="AF16" s="11"/>
      <c r="AG16" s="41"/>
      <c r="AH16" s="9"/>
      <c r="AI16" s="25"/>
      <c r="AJ16" s="11"/>
      <c r="AK16" s="41"/>
      <c r="AL16" s="9"/>
      <c r="AM16" s="25"/>
      <c r="AN16" s="11"/>
      <c r="AO16" s="41"/>
    </row>
    <row r="17" spans="1:41" ht="15.75" thickBot="1" x14ac:dyDescent="0.3">
      <c r="A17" s="9"/>
      <c r="B17" s="11"/>
      <c r="C17" s="11"/>
      <c r="D17" s="10"/>
      <c r="E17" s="9"/>
      <c r="F17" s="11"/>
      <c r="G17" s="11"/>
      <c r="H17" s="11"/>
      <c r="I17" s="11"/>
      <c r="J17" s="11"/>
      <c r="K17" s="10"/>
      <c r="N17" t="s">
        <v>47</v>
      </c>
      <c r="O17" t="s">
        <v>29</v>
      </c>
      <c r="P17" s="6">
        <v>2357859000</v>
      </c>
      <c r="Q17" s="6">
        <v>2261314000</v>
      </c>
      <c r="R17" s="6">
        <v>2209381000</v>
      </c>
      <c r="S17" s="6"/>
      <c r="AD17" s="9"/>
      <c r="AE17" s="11">
        <v>2018</v>
      </c>
      <c r="AF17" s="11"/>
      <c r="AG17" s="10"/>
      <c r="AH17" s="9"/>
      <c r="AI17" s="11">
        <v>2018</v>
      </c>
      <c r="AJ17" s="11"/>
      <c r="AK17" s="10"/>
      <c r="AL17" s="9"/>
      <c r="AM17" s="11">
        <v>2018</v>
      </c>
      <c r="AN17" s="11"/>
      <c r="AO17" s="10"/>
    </row>
    <row r="18" spans="1:41" x14ac:dyDescent="0.25">
      <c r="A18" s="9"/>
      <c r="B18" s="11"/>
      <c r="C18" s="11"/>
      <c r="D18" s="10"/>
      <c r="E18" s="9"/>
      <c r="F18" s="11"/>
      <c r="G18" s="11"/>
      <c r="H18" s="11"/>
      <c r="I18" s="11"/>
      <c r="J18" s="11"/>
      <c r="K18" s="10"/>
      <c r="O18" t="s">
        <v>30</v>
      </c>
      <c r="P18" s="6">
        <v>108585000</v>
      </c>
      <c r="Q18" s="6">
        <v>67498000</v>
      </c>
      <c r="R18" s="6"/>
      <c r="S18" s="6"/>
      <c r="U18" s="134" t="s">
        <v>151</v>
      </c>
      <c r="V18" s="135"/>
      <c r="W18" s="135"/>
      <c r="X18" s="136"/>
      <c r="Y18" s="134" t="s">
        <v>148</v>
      </c>
      <c r="Z18" s="135"/>
      <c r="AA18" s="135"/>
      <c r="AB18" s="136"/>
      <c r="AD18" s="9" t="s">
        <v>98</v>
      </c>
      <c r="AE18" s="11"/>
      <c r="AF18" s="40">
        <f>+Q10</f>
        <v>358913000</v>
      </c>
      <c r="AG18" s="41">
        <f>SUM(AG19:AG21)</f>
        <v>1.0391784524020884</v>
      </c>
      <c r="AH18" s="9" t="s">
        <v>102</v>
      </c>
      <c r="AI18" s="11"/>
      <c r="AJ18" s="40">
        <f>+Q21</f>
        <v>0</v>
      </c>
      <c r="AK18" s="41">
        <f>SUM(AK19:AK21)</f>
        <v>1</v>
      </c>
      <c r="AL18" s="9" t="s">
        <v>103</v>
      </c>
      <c r="AM18" s="11"/>
      <c r="AN18" s="40">
        <f>+Q32</f>
        <v>156835000</v>
      </c>
      <c r="AO18" s="41">
        <f>SUM(AO19:AO21)</f>
        <v>1</v>
      </c>
    </row>
    <row r="19" spans="1:41" x14ac:dyDescent="0.25">
      <c r="A19" s="9"/>
      <c r="B19" s="11"/>
      <c r="C19" s="11"/>
      <c r="D19" s="10"/>
      <c r="E19" s="9"/>
      <c r="F19" s="11"/>
      <c r="G19" s="11"/>
      <c r="H19" s="11"/>
      <c r="I19" s="11"/>
      <c r="J19" s="11"/>
      <c r="K19" s="10"/>
      <c r="O19" t="s">
        <v>31</v>
      </c>
      <c r="P19" s="6">
        <v>718678000</v>
      </c>
      <c r="Q19" s="6">
        <v>1299531000</v>
      </c>
      <c r="R19" s="6">
        <v>784391000</v>
      </c>
      <c r="S19" s="6"/>
      <c r="U19" s="70"/>
      <c r="V19" s="71">
        <v>2017</v>
      </c>
      <c r="W19" s="71">
        <v>2018</v>
      </c>
      <c r="X19" s="72">
        <v>2019</v>
      </c>
      <c r="Y19" s="70"/>
      <c r="Z19" s="71">
        <v>2017</v>
      </c>
      <c r="AA19" s="71">
        <v>2018</v>
      </c>
      <c r="AB19" s="72">
        <v>2019</v>
      </c>
      <c r="AD19" s="9" t="s">
        <v>96</v>
      </c>
      <c r="AE19" s="25">
        <f>+Q11</f>
        <v>23436000</v>
      </c>
      <c r="AF19" s="11"/>
      <c r="AG19" s="22">
        <f>IFERROR(AE19/AF18,"")</f>
        <v>6.5297161150473793E-2</v>
      </c>
      <c r="AH19" s="9" t="s">
        <v>96</v>
      </c>
      <c r="AI19" s="25">
        <f>+Q22</f>
        <v>571000</v>
      </c>
      <c r="AJ19" s="11"/>
      <c r="AK19" s="22" t="str">
        <f>IFERROR(AI19/AJ18,"")</f>
        <v/>
      </c>
      <c r="AL19" s="9" t="s">
        <v>96</v>
      </c>
      <c r="AM19" s="25">
        <f>+Q34</f>
        <v>0</v>
      </c>
      <c r="AN19" s="11"/>
      <c r="AO19" s="22">
        <f>IFERROR(AM19/AN18,"")</f>
        <v>0</v>
      </c>
    </row>
    <row r="20" spans="1:41" x14ac:dyDescent="0.25">
      <c r="A20" s="9"/>
      <c r="B20" s="11"/>
      <c r="C20" s="11"/>
      <c r="D20" s="10"/>
      <c r="E20" s="9"/>
      <c r="F20" s="11"/>
      <c r="G20" s="11"/>
      <c r="H20" s="11"/>
      <c r="I20" s="11"/>
      <c r="J20" s="11"/>
      <c r="K20" s="10"/>
      <c r="O20" t="s">
        <v>32</v>
      </c>
      <c r="P20" s="6">
        <v>1530596000</v>
      </c>
      <c r="Q20" s="6">
        <v>894285000</v>
      </c>
      <c r="R20" s="6">
        <v>1424990000</v>
      </c>
      <c r="S20" s="6"/>
      <c r="U20" s="9"/>
      <c r="V20" s="21">
        <f>IFERROR(V21/V22,"")</f>
        <v>0.63563470080271978</v>
      </c>
      <c r="W20" s="21">
        <f>IFERROR(W21/W22,"")</f>
        <v>0.39521888601052307</v>
      </c>
      <c r="X20" s="21">
        <f>IFERROR(X21/X22,"")</f>
        <v>0.64497250587381716</v>
      </c>
      <c r="Y20" s="9"/>
      <c r="Z20" s="21">
        <f>IFERROR(Z21/Z22,"")</f>
        <v>0.99009178139340848</v>
      </c>
      <c r="AA20" s="21">
        <f>IFERROR(AA21/AA22,"")</f>
        <v>0.98515066049409861</v>
      </c>
      <c r="AB20" s="22">
        <f>IFERROR(AB21/AB22,"")</f>
        <v>0.97528585152673908</v>
      </c>
      <c r="AD20" s="9" t="s">
        <v>97</v>
      </c>
      <c r="AE20" s="25">
        <f>+AF18-AE19-AE21</f>
        <v>201287000</v>
      </c>
      <c r="AF20" s="11"/>
      <c r="AG20" s="22">
        <f>IFERROR(AE20/(AF18-AE19),"")</f>
        <v>0.6000023846642244</v>
      </c>
      <c r="AH20" s="9" t="s">
        <v>97</v>
      </c>
      <c r="AI20" s="25">
        <f>+AJ18-AI19-AI21</f>
        <v>-571000</v>
      </c>
      <c r="AJ20" s="11"/>
      <c r="AK20" s="22">
        <f>IFERROR(AI20/(AJ18-AI19),"")</f>
        <v>1</v>
      </c>
      <c r="AL20" s="9" t="s">
        <v>97</v>
      </c>
      <c r="AM20" s="25">
        <f>+AN18-AM19-AM21</f>
        <v>156835000</v>
      </c>
      <c r="AN20" s="11"/>
      <c r="AO20" s="22">
        <f>IFERROR(AM20/(AN18-AM19),"")</f>
        <v>1</v>
      </c>
    </row>
    <row r="21" spans="1:41" ht="15.75" thickBot="1" x14ac:dyDescent="0.3">
      <c r="A21" s="12"/>
      <c r="B21" s="13"/>
      <c r="C21" s="13"/>
      <c r="D21" s="14"/>
      <c r="E21" s="12"/>
      <c r="F21" s="13"/>
      <c r="G21" s="13"/>
      <c r="H21" s="13"/>
      <c r="I21" s="13"/>
      <c r="J21" s="13"/>
      <c r="K21" s="14"/>
      <c r="O21" t="s">
        <v>27</v>
      </c>
      <c r="P21" s="6"/>
      <c r="Q21" s="6"/>
      <c r="R21" s="6"/>
      <c r="S21" s="6"/>
      <c r="U21" s="9" t="s">
        <v>160</v>
      </c>
      <c r="V21" s="25">
        <f>+P27</f>
        <v>1498737000</v>
      </c>
      <c r="W21" s="25">
        <f>+Q27</f>
        <v>893714000</v>
      </c>
      <c r="X21" s="25">
        <f>+R27</f>
        <v>1424990000</v>
      </c>
      <c r="Y21" s="9" t="s">
        <v>160</v>
      </c>
      <c r="Z21" s="25">
        <f>+P39+P40</f>
        <v>94930000</v>
      </c>
      <c r="AA21" s="25">
        <f t="shared" ref="AA21:AB21" si="0">+Q39+Q40</f>
        <v>156835000</v>
      </c>
      <c r="AB21" s="27">
        <f t="shared" si="0"/>
        <v>103550000</v>
      </c>
      <c r="AD21" s="12" t="s">
        <v>95</v>
      </c>
      <c r="AE21" s="42">
        <f>+Q15</f>
        <v>134190000</v>
      </c>
      <c r="AF21" s="13"/>
      <c r="AG21" s="43">
        <f>IFERROR(AE21/AF18,"")</f>
        <v>0.37387890658739026</v>
      </c>
      <c r="AH21" s="12" t="s">
        <v>95</v>
      </c>
      <c r="AI21" s="42">
        <f>+Q31</f>
        <v>0</v>
      </c>
      <c r="AJ21" s="13"/>
      <c r="AK21" s="43" t="str">
        <f>IFERROR(AI21/AJ18,"")</f>
        <v/>
      </c>
      <c r="AL21" s="12" t="s">
        <v>95</v>
      </c>
      <c r="AM21" s="42">
        <f>+Q44</f>
        <v>0</v>
      </c>
      <c r="AN21" s="13"/>
      <c r="AO21" s="43">
        <f>IFERROR(AM21/AN18,"")</f>
        <v>0</v>
      </c>
    </row>
    <row r="22" spans="1:41" ht="21.75" thickBot="1" x14ac:dyDescent="0.4">
      <c r="A22" s="15" t="s">
        <v>94</v>
      </c>
      <c r="B22" s="16"/>
      <c r="C22" s="16"/>
      <c r="D22" s="16"/>
      <c r="E22" s="17"/>
      <c r="F22" s="17"/>
      <c r="G22" s="17"/>
      <c r="H22" s="17"/>
      <c r="I22" s="17"/>
      <c r="J22" s="17"/>
      <c r="K22" s="18"/>
      <c r="O22" t="s">
        <v>33</v>
      </c>
      <c r="P22" s="6">
        <v>95521000</v>
      </c>
      <c r="Q22" s="6">
        <v>571000</v>
      </c>
      <c r="R22" s="6"/>
      <c r="S22" s="6"/>
      <c r="U22" s="9" t="s">
        <v>149</v>
      </c>
      <c r="V22" s="25">
        <f>+P17</f>
        <v>2357859000</v>
      </c>
      <c r="W22" s="25">
        <f>+Q17</f>
        <v>2261314000</v>
      </c>
      <c r="X22" s="25">
        <f>+R17</f>
        <v>2209381000</v>
      </c>
      <c r="Y22" s="9" t="s">
        <v>150</v>
      </c>
      <c r="Z22" s="25">
        <f>+P28</f>
        <v>95880000</v>
      </c>
      <c r="AA22" s="25">
        <f t="shared" ref="AA22:AB22" si="1">+Q28</f>
        <v>159199000</v>
      </c>
      <c r="AB22" s="27">
        <f t="shared" si="1"/>
        <v>106174000</v>
      </c>
    </row>
    <row r="23" spans="1:41" ht="18.75" x14ac:dyDescent="0.3">
      <c r="A23" s="131" t="s">
        <v>176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3"/>
      <c r="O23" t="s">
        <v>132</v>
      </c>
      <c r="P23" s="6">
        <v>31859000</v>
      </c>
      <c r="Q23" s="6">
        <v>571000</v>
      </c>
      <c r="R23" s="6"/>
      <c r="S23" s="6"/>
      <c r="U23" s="9"/>
      <c r="V23" s="11"/>
      <c r="W23" s="66">
        <f>IFERROR(ABS(W22/V22-1),"")</f>
        <v>4.0946044695632788E-2</v>
      </c>
      <c r="X23" s="66">
        <f>IFERROR(ABS(X22/W22-1),"")</f>
        <v>2.2965850828323697E-2</v>
      </c>
      <c r="Y23" s="9"/>
      <c r="Z23" s="11"/>
      <c r="AA23" s="66">
        <f>IFERROR(ABS(AA22/Z22-1),"")</f>
        <v>0.66039841468502303</v>
      </c>
      <c r="AB23" s="39">
        <f>IFERROR(ABS(AB22/AA22-1),"")</f>
        <v>0.3330737002116847</v>
      </c>
      <c r="AD23" s="7"/>
      <c r="AE23" s="35" t="s">
        <v>108</v>
      </c>
      <c r="AF23" s="35"/>
      <c r="AG23" s="8"/>
      <c r="AH23" s="7"/>
      <c r="AI23" s="35" t="s">
        <v>109</v>
      </c>
      <c r="AJ23" s="35"/>
      <c r="AK23" s="8"/>
    </row>
    <row r="24" spans="1:41" ht="15.75" thickBot="1" x14ac:dyDescent="0.3">
      <c r="A24" s="28"/>
      <c r="B24" s="29"/>
      <c r="C24" s="30"/>
      <c r="D24" s="31"/>
      <c r="E24" s="36"/>
      <c r="F24" s="19"/>
      <c r="G24" s="19"/>
      <c r="H24" s="19"/>
      <c r="I24" s="19"/>
      <c r="J24" s="19"/>
      <c r="K24" s="20"/>
      <c r="O24" t="s">
        <v>131</v>
      </c>
      <c r="P24" s="6">
        <v>1498737000</v>
      </c>
      <c r="Q24" s="6">
        <v>893714000</v>
      </c>
      <c r="R24" s="6">
        <v>1424990000</v>
      </c>
      <c r="S24" s="6"/>
      <c r="U24" s="12" t="s">
        <v>149</v>
      </c>
      <c r="V24" s="73">
        <f>+V22</f>
        <v>2357859000</v>
      </c>
      <c r="W24" s="73">
        <f>+W22</f>
        <v>2261314000</v>
      </c>
      <c r="X24" s="74">
        <f>+X22</f>
        <v>2209381000</v>
      </c>
      <c r="Y24" s="12" t="s">
        <v>150</v>
      </c>
      <c r="Z24" s="73">
        <f>+Z22</f>
        <v>95880000</v>
      </c>
      <c r="AA24" s="73">
        <f>+AA22</f>
        <v>159199000</v>
      </c>
      <c r="AB24" s="74">
        <f>+AB22</f>
        <v>106174000</v>
      </c>
      <c r="AD24" s="9"/>
      <c r="AE24" s="11">
        <v>2017</v>
      </c>
      <c r="AF24" s="11"/>
      <c r="AG24" s="10"/>
      <c r="AH24" s="9"/>
      <c r="AI24" s="11">
        <v>2017</v>
      </c>
      <c r="AJ24" s="11"/>
      <c r="AK24" s="10"/>
    </row>
    <row r="25" spans="1:41" ht="15.75" thickBot="1" x14ac:dyDescent="0.3">
      <c r="A25" s="28"/>
      <c r="B25" s="29"/>
      <c r="C25" s="30"/>
      <c r="D25" s="31"/>
      <c r="E25" s="36"/>
      <c r="F25" s="19"/>
      <c r="G25" s="19"/>
      <c r="H25" s="19"/>
      <c r="I25" s="19"/>
      <c r="J25" s="19"/>
      <c r="K25" s="20"/>
      <c r="O25" t="s">
        <v>28</v>
      </c>
      <c r="P25" s="6"/>
      <c r="Q25" s="6"/>
      <c r="R25" s="6"/>
      <c r="S25" s="6"/>
      <c r="AD25" s="9" t="s">
        <v>110</v>
      </c>
      <c r="AE25" s="11"/>
      <c r="AF25" s="40">
        <f>+P16</f>
        <v>176421000</v>
      </c>
      <c r="AG25" s="41">
        <f>SUM(AG26:AG28)</f>
        <v>23.742417218588944</v>
      </c>
      <c r="AH25" s="9" t="s">
        <v>111</v>
      </c>
      <c r="AI25" s="11"/>
      <c r="AJ25" s="40">
        <f>+P45+P48+P49</f>
        <v>456938000</v>
      </c>
      <c r="AK25" s="41">
        <f>SUM(AK26:AK28)</f>
        <v>1</v>
      </c>
    </row>
    <row r="26" spans="1:41" x14ac:dyDescent="0.25">
      <c r="A26" s="28"/>
      <c r="B26" s="32"/>
      <c r="C26" s="30"/>
      <c r="D26" s="33"/>
      <c r="E26" s="37"/>
      <c r="F26" s="21"/>
      <c r="G26" s="21"/>
      <c r="H26" s="21"/>
      <c r="I26" s="21"/>
      <c r="J26" s="21"/>
      <c r="K26" s="22"/>
      <c r="O26" t="s">
        <v>35</v>
      </c>
      <c r="P26" s="6"/>
      <c r="Q26" s="6"/>
      <c r="R26" s="6"/>
      <c r="S26" s="6"/>
      <c r="U26" s="134" t="s">
        <v>21</v>
      </c>
      <c r="V26" s="135"/>
      <c r="W26" s="135"/>
      <c r="X26" s="136"/>
      <c r="Y26" s="134" t="s">
        <v>152</v>
      </c>
      <c r="Z26" s="135"/>
      <c r="AA26" s="135"/>
      <c r="AB26" s="136"/>
      <c r="AD26" s="9" t="s">
        <v>96</v>
      </c>
      <c r="AE26" s="25">
        <f>+P17</f>
        <v>2357859000</v>
      </c>
      <c r="AF26" s="11"/>
      <c r="AG26" s="22">
        <f>IFERROR(AE26/AF25,"")</f>
        <v>13.364956552791334</v>
      </c>
      <c r="AH26" s="9" t="s">
        <v>96</v>
      </c>
      <c r="AI26" s="25">
        <f>+P46</f>
        <v>0</v>
      </c>
      <c r="AJ26" s="11"/>
      <c r="AK26" s="22">
        <f>IFERROR(AI26/AJ25,"")</f>
        <v>0</v>
      </c>
    </row>
    <row r="27" spans="1:41" x14ac:dyDescent="0.25">
      <c r="A27" s="34"/>
      <c r="B27" s="30"/>
      <c r="C27" s="30"/>
      <c r="D27" s="33"/>
      <c r="E27" s="9"/>
      <c r="F27" s="11"/>
      <c r="G27" s="11"/>
      <c r="H27" s="11"/>
      <c r="I27" s="11"/>
      <c r="J27" s="11"/>
      <c r="K27" s="10"/>
      <c r="O27" t="s">
        <v>34</v>
      </c>
      <c r="P27" s="6">
        <v>1498737000</v>
      </c>
      <c r="Q27" s="6">
        <v>893714000</v>
      </c>
      <c r="R27" s="6">
        <v>1424990000</v>
      </c>
      <c r="S27" s="6"/>
      <c r="U27" s="70"/>
      <c r="V27" s="71">
        <v>2017</v>
      </c>
      <c r="W27" s="71">
        <v>2018</v>
      </c>
      <c r="X27" s="72">
        <v>2019</v>
      </c>
      <c r="Y27" s="70"/>
      <c r="Z27" s="71">
        <v>2017</v>
      </c>
      <c r="AA27" s="71">
        <v>2018</v>
      </c>
      <c r="AB27" s="72">
        <v>2019</v>
      </c>
      <c r="AD27" s="9" t="s">
        <v>97</v>
      </c>
      <c r="AE27" s="25">
        <f>+AF25-AE26-AE28</f>
        <v>-3712034000</v>
      </c>
      <c r="AF27" s="11"/>
      <c r="AG27" s="22">
        <f>IFERROR(AE27/(AF25-AE26),"")</f>
        <v>1.7016454283825624</v>
      </c>
      <c r="AH27" s="9" t="s">
        <v>97</v>
      </c>
      <c r="AI27" s="25">
        <f>+AJ25-AI26-AI28</f>
        <v>456938000</v>
      </c>
      <c r="AJ27" s="11"/>
      <c r="AK27" s="22">
        <f>IFERROR(AI27/(AJ25-AI26),"")</f>
        <v>1</v>
      </c>
    </row>
    <row r="28" spans="1:41" x14ac:dyDescent="0.25">
      <c r="A28" s="34"/>
      <c r="B28" s="30"/>
      <c r="C28" s="30"/>
      <c r="D28" s="33"/>
      <c r="E28" s="9"/>
      <c r="F28" s="11"/>
      <c r="G28" s="11"/>
      <c r="H28" s="11"/>
      <c r="I28" s="11"/>
      <c r="J28" s="11"/>
      <c r="K28" s="10"/>
      <c r="N28" t="s">
        <v>46</v>
      </c>
      <c r="O28" t="s">
        <v>39</v>
      </c>
      <c r="P28" s="6">
        <v>95880000</v>
      </c>
      <c r="Q28" s="6">
        <v>159199000</v>
      </c>
      <c r="R28" s="6">
        <v>106174000</v>
      </c>
      <c r="S28" s="6"/>
      <c r="U28" s="9"/>
      <c r="V28" s="21" t="str">
        <f>IFERROR(V29/V30,"")</f>
        <v/>
      </c>
      <c r="W28" s="21" t="str">
        <f>IFERROR(W29/W30,"")</f>
        <v/>
      </c>
      <c r="X28" s="21" t="str">
        <f>IFERROR(X29/X30,"")</f>
        <v/>
      </c>
      <c r="Y28" s="9"/>
      <c r="Z28" s="21" t="str">
        <f>IFERROR(Z29/Z30,"")</f>
        <v/>
      </c>
      <c r="AA28" s="21" t="str">
        <f>IFERROR(AA29/AA30,"")</f>
        <v/>
      </c>
      <c r="AB28" s="22">
        <f>IFERROR(AB29/AB30,"")</f>
        <v>1</v>
      </c>
      <c r="AD28" s="9" t="s">
        <v>95</v>
      </c>
      <c r="AE28" s="40">
        <f>+P20</f>
        <v>1530596000</v>
      </c>
      <c r="AF28" s="11"/>
      <c r="AG28" s="22">
        <f>IFERROR(AE28/AF25,"")</f>
        <v>8.6758152374150477</v>
      </c>
      <c r="AH28" s="9" t="s">
        <v>95</v>
      </c>
      <c r="AI28" s="40">
        <f>+P52</f>
        <v>0</v>
      </c>
      <c r="AJ28" s="11"/>
      <c r="AK28" s="22">
        <f>IFERROR(AI28/AJ25,"")</f>
        <v>0</v>
      </c>
    </row>
    <row r="29" spans="1:41" x14ac:dyDescent="0.25">
      <c r="A29" s="9"/>
      <c r="B29" s="11"/>
      <c r="C29" s="11"/>
      <c r="D29" s="10"/>
      <c r="E29" s="9"/>
      <c r="F29" s="11"/>
      <c r="G29" s="11"/>
      <c r="H29" s="11"/>
      <c r="I29" s="11"/>
      <c r="J29" s="11"/>
      <c r="K29" s="10"/>
      <c r="O29" t="s">
        <v>40</v>
      </c>
      <c r="P29" s="6"/>
      <c r="Q29" s="6"/>
      <c r="R29" s="6"/>
      <c r="S29" s="6"/>
      <c r="U29" s="9" t="s">
        <v>160</v>
      </c>
      <c r="V29" s="25">
        <f>+P54</f>
        <v>0</v>
      </c>
      <c r="W29" s="25">
        <f>+Q54</f>
        <v>0</v>
      </c>
      <c r="X29" s="25">
        <f>+R54</f>
        <v>0</v>
      </c>
      <c r="Y29" s="9" t="s">
        <v>160</v>
      </c>
      <c r="Z29" s="25">
        <f>+P62+P61</f>
        <v>0</v>
      </c>
      <c r="AA29" s="25">
        <f>+Q62+Q61</f>
        <v>0</v>
      </c>
      <c r="AB29" s="27">
        <f>+R62+R61</f>
        <v>671000000</v>
      </c>
      <c r="AD29" s="9"/>
      <c r="AE29" s="25"/>
      <c r="AF29" s="11"/>
      <c r="AG29" s="41"/>
      <c r="AH29" s="9"/>
      <c r="AI29" s="25"/>
      <c r="AJ29" s="11"/>
      <c r="AK29" s="41"/>
    </row>
    <row r="30" spans="1:41" x14ac:dyDescent="0.25">
      <c r="A30" s="9"/>
      <c r="B30" s="11"/>
      <c r="C30" s="11"/>
      <c r="D30" s="10"/>
      <c r="E30" s="9"/>
      <c r="F30" s="11"/>
      <c r="G30" s="11"/>
      <c r="H30" s="11"/>
      <c r="I30" s="11"/>
      <c r="J30" s="11"/>
      <c r="K30" s="10"/>
      <c r="O30" t="s">
        <v>143</v>
      </c>
      <c r="P30" s="6"/>
      <c r="Q30" s="6">
        <v>2364000</v>
      </c>
      <c r="R30" s="6">
        <v>2624000</v>
      </c>
      <c r="S30" s="6"/>
      <c r="U30" s="9" t="s">
        <v>153</v>
      </c>
      <c r="V30" s="25">
        <f>+P50</f>
        <v>0</v>
      </c>
      <c r="W30" s="25">
        <f>+Q50</f>
        <v>0</v>
      </c>
      <c r="X30" s="25">
        <f>+R50</f>
        <v>0</v>
      </c>
      <c r="Y30" s="9" t="s">
        <v>154</v>
      </c>
      <c r="Z30" s="25">
        <f>+P55+P58+P59</f>
        <v>0</v>
      </c>
      <c r="AA30" s="25">
        <f t="shared" ref="AA30:AB30" si="2">+Q55+Q58+Q59</f>
        <v>0</v>
      </c>
      <c r="AB30" s="27">
        <f t="shared" si="2"/>
        <v>671000000</v>
      </c>
      <c r="AD30" s="9"/>
      <c r="AE30" s="11">
        <v>2018</v>
      </c>
      <c r="AF30" s="11"/>
      <c r="AG30" s="10"/>
      <c r="AH30" s="9"/>
      <c r="AI30" s="11">
        <v>2018</v>
      </c>
      <c r="AJ30" s="11"/>
      <c r="AK30" s="10"/>
    </row>
    <row r="31" spans="1:41" x14ac:dyDescent="0.25">
      <c r="A31" s="9"/>
      <c r="B31" s="11"/>
      <c r="C31" s="11"/>
      <c r="D31" s="10"/>
      <c r="E31" s="9"/>
      <c r="F31" s="11"/>
      <c r="G31" s="11"/>
      <c r="H31" s="11"/>
      <c r="I31" s="11"/>
      <c r="J31" s="11"/>
      <c r="K31" s="10"/>
      <c r="O31" t="s">
        <v>144</v>
      </c>
      <c r="P31" s="6"/>
      <c r="Q31" s="6"/>
      <c r="R31" s="6"/>
      <c r="S31" s="6"/>
      <c r="U31" s="9"/>
      <c r="V31" s="11"/>
      <c r="W31" s="66" t="str">
        <f>IFERROR(ABS(W30/V30-1),"")</f>
        <v/>
      </c>
      <c r="X31" s="66" t="str">
        <f>IFERROR(ABS(X30/W30-1),"")</f>
        <v/>
      </c>
      <c r="Y31" s="9"/>
      <c r="Z31" s="11"/>
      <c r="AA31" s="66" t="str">
        <f>IFERROR(ABS(AA30/Z30-1),"")</f>
        <v/>
      </c>
      <c r="AB31" s="39" t="str">
        <f>IFERROR(ABS(AB30/AA30-1),"")</f>
        <v/>
      </c>
      <c r="AD31" s="9" t="s">
        <v>110</v>
      </c>
      <c r="AE31" s="11"/>
      <c r="AF31" s="40">
        <f>+Q16</f>
        <v>201287000</v>
      </c>
      <c r="AG31" s="41">
        <f>SUM(AG32:AG34)</f>
        <v>17.111226021470504</v>
      </c>
      <c r="AH31" s="9" t="s">
        <v>111</v>
      </c>
      <c r="AI31" s="11"/>
      <c r="AJ31" s="40">
        <f>+Q45+Q48+Q49</f>
        <v>549732000</v>
      </c>
      <c r="AK31" s="41">
        <f>SUM(AK32:AK34)</f>
        <v>1</v>
      </c>
    </row>
    <row r="32" spans="1:41" ht="15.75" thickBot="1" x14ac:dyDescent="0.3">
      <c r="A32" s="9"/>
      <c r="B32" s="11"/>
      <c r="C32" s="11"/>
      <c r="D32" s="10"/>
      <c r="E32" s="9"/>
      <c r="F32" s="11"/>
      <c r="G32" s="11"/>
      <c r="H32" s="11"/>
      <c r="I32" s="11"/>
      <c r="J32" s="11"/>
      <c r="K32" s="10"/>
      <c r="O32" t="s">
        <v>145</v>
      </c>
      <c r="P32" s="6">
        <v>95880000</v>
      </c>
      <c r="Q32" s="6">
        <v>156835000</v>
      </c>
      <c r="R32" s="6">
        <v>103550000</v>
      </c>
      <c r="S32" s="6"/>
      <c r="U32" s="12" t="s">
        <v>153</v>
      </c>
      <c r="V32" s="73">
        <f>+V30</f>
        <v>0</v>
      </c>
      <c r="W32" s="73">
        <f>+W30</f>
        <v>0</v>
      </c>
      <c r="X32" s="74">
        <f>+X30</f>
        <v>0</v>
      </c>
      <c r="Y32" s="12" t="s">
        <v>154</v>
      </c>
      <c r="Z32" s="73">
        <f>+Z30</f>
        <v>0</v>
      </c>
      <c r="AA32" s="73">
        <f>+AA30</f>
        <v>0</v>
      </c>
      <c r="AB32" s="74">
        <f>+AB30</f>
        <v>671000000</v>
      </c>
      <c r="AD32" s="9" t="s">
        <v>96</v>
      </c>
      <c r="AE32" s="25">
        <f>+Q17</f>
        <v>2261314000</v>
      </c>
      <c r="AF32" s="11"/>
      <c r="AG32" s="22">
        <f>IFERROR(AE32/AF31,"")</f>
        <v>11.234277424771594</v>
      </c>
      <c r="AH32" s="9" t="s">
        <v>96</v>
      </c>
      <c r="AI32" s="25">
        <f>+Q46</f>
        <v>0</v>
      </c>
      <c r="AJ32" s="11"/>
      <c r="AK32" s="22">
        <f>IFERROR(AI32/AJ31,"")</f>
        <v>0</v>
      </c>
    </row>
    <row r="33" spans="1:37" x14ac:dyDescent="0.25">
      <c r="A33" s="9"/>
      <c r="B33" s="11"/>
      <c r="C33" s="11"/>
      <c r="D33" s="10"/>
      <c r="E33" s="9"/>
      <c r="F33" s="11"/>
      <c r="G33" s="11"/>
      <c r="H33" s="11"/>
      <c r="I33" s="11"/>
      <c r="J33" s="11"/>
      <c r="K33" s="10"/>
      <c r="O33" t="s">
        <v>36</v>
      </c>
      <c r="P33" s="6"/>
      <c r="Q33" s="6"/>
      <c r="R33" s="6"/>
      <c r="S33" s="6"/>
      <c r="AD33" s="9" t="s">
        <v>97</v>
      </c>
      <c r="AE33" s="25">
        <f>+AF31-AE32-AE34</f>
        <v>-2954312000</v>
      </c>
      <c r="AF33" s="11"/>
      <c r="AG33" s="22">
        <f>IFERROR(AE33/(AF31-AE32),"")</f>
        <v>1.434113242205078</v>
      </c>
      <c r="AH33" s="9" t="s">
        <v>97</v>
      </c>
      <c r="AI33" s="25">
        <f>+AJ31-AI32-AI34</f>
        <v>549732000</v>
      </c>
      <c r="AJ33" s="11"/>
      <c r="AK33" s="22">
        <f>IFERROR(AI33/(AJ31-AI32),"")</f>
        <v>1</v>
      </c>
    </row>
    <row r="34" spans="1:37" ht="15.75" thickBot="1" x14ac:dyDescent="0.3">
      <c r="A34" s="9"/>
      <c r="B34" s="11"/>
      <c r="C34" s="11"/>
      <c r="D34" s="10"/>
      <c r="E34" s="9"/>
      <c r="F34" s="11"/>
      <c r="G34" s="11"/>
      <c r="H34" s="11"/>
      <c r="I34" s="11"/>
      <c r="J34" s="11"/>
      <c r="K34" s="10"/>
      <c r="O34" t="s">
        <v>41</v>
      </c>
      <c r="P34" s="6">
        <v>950000</v>
      </c>
      <c r="Q34" s="6"/>
      <c r="R34" s="6"/>
      <c r="S34" s="6"/>
      <c r="AD34" s="12" t="s">
        <v>95</v>
      </c>
      <c r="AE34" s="42">
        <f>+Q20</f>
        <v>894285000</v>
      </c>
      <c r="AF34" s="13"/>
      <c r="AG34" s="43">
        <f>IFERROR(AE34/AF31,"")</f>
        <v>4.4428353544938322</v>
      </c>
      <c r="AH34" s="12" t="s">
        <v>95</v>
      </c>
      <c r="AI34" s="42">
        <f>+Q52</f>
        <v>0</v>
      </c>
      <c r="AJ34" s="13"/>
      <c r="AK34" s="43">
        <f>IFERROR(AI34/AJ31,"")</f>
        <v>0</v>
      </c>
    </row>
    <row r="35" spans="1:37" x14ac:dyDescent="0.25">
      <c r="A35" s="9"/>
      <c r="B35" s="11"/>
      <c r="C35" s="11"/>
      <c r="D35" s="10"/>
      <c r="E35" s="9"/>
      <c r="F35" s="11"/>
      <c r="G35" s="11"/>
      <c r="H35" s="11"/>
      <c r="I35" s="11"/>
      <c r="J35" s="11"/>
      <c r="K35" s="10"/>
      <c r="O35" t="s">
        <v>42</v>
      </c>
      <c r="P35" s="6">
        <v>950000</v>
      </c>
      <c r="Q35" s="6"/>
      <c r="R35" s="6"/>
      <c r="S35" s="6"/>
      <c r="U35" s="121" t="s">
        <v>104</v>
      </c>
      <c r="V35" s="122"/>
      <c r="W35" s="122"/>
      <c r="X35" s="123"/>
    </row>
    <row r="36" spans="1:37" ht="15.75" thickBot="1" x14ac:dyDescent="0.3">
      <c r="A36" s="12"/>
      <c r="B36" s="13"/>
      <c r="C36" s="13"/>
      <c r="D36" s="14"/>
      <c r="E36" s="12"/>
      <c r="F36" s="13"/>
      <c r="G36" s="13"/>
      <c r="H36" s="13"/>
      <c r="I36" s="13"/>
      <c r="J36" s="13"/>
      <c r="K36" s="14"/>
      <c r="O36" t="s">
        <v>37</v>
      </c>
      <c r="P36" s="6">
        <v>94930000</v>
      </c>
      <c r="Q36" s="6">
        <v>156835000</v>
      </c>
      <c r="R36" s="6">
        <v>103550000</v>
      </c>
      <c r="S36" s="6"/>
      <c r="U36" s="70"/>
      <c r="V36" s="71">
        <v>2017</v>
      </c>
      <c r="W36" s="71">
        <v>2018</v>
      </c>
      <c r="X36" s="72">
        <v>2019</v>
      </c>
    </row>
    <row r="37" spans="1:37" ht="18.75" x14ac:dyDescent="0.3">
      <c r="A37" s="131" t="s">
        <v>177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3"/>
      <c r="O37" t="s">
        <v>45</v>
      </c>
      <c r="P37" s="6"/>
      <c r="Q37" s="6"/>
      <c r="R37" s="6"/>
      <c r="S37" s="6"/>
      <c r="U37" s="9" t="s">
        <v>112</v>
      </c>
      <c r="V37" s="25">
        <f>+P47+P48</f>
        <v>1770088000</v>
      </c>
      <c r="W37" s="25">
        <f>+Q47+Q48</f>
        <v>1251836000</v>
      </c>
      <c r="X37" s="27">
        <f>+R47+R48</f>
        <v>1727663000</v>
      </c>
    </row>
    <row r="38" spans="1:37" ht="15.75" thickBot="1" x14ac:dyDescent="0.3">
      <c r="A38" s="28"/>
      <c r="B38" s="29"/>
      <c r="C38" s="30"/>
      <c r="D38" s="31"/>
      <c r="E38" s="36"/>
      <c r="F38" s="19"/>
      <c r="G38" s="19"/>
      <c r="H38" s="19"/>
      <c r="I38" s="19"/>
      <c r="J38" s="19"/>
      <c r="K38" s="20"/>
      <c r="O38" t="s">
        <v>38</v>
      </c>
      <c r="P38" s="6"/>
      <c r="Q38" s="6"/>
      <c r="R38" s="6"/>
      <c r="S38" s="6"/>
      <c r="U38" s="12" t="s">
        <v>56</v>
      </c>
      <c r="V38" s="73">
        <f>+P49</f>
        <v>456938000</v>
      </c>
      <c r="W38" s="73">
        <f>+Q49</f>
        <v>549732000</v>
      </c>
      <c r="X38" s="74">
        <f>+R49</f>
        <v>125600000</v>
      </c>
    </row>
    <row r="39" spans="1:37" x14ac:dyDescent="0.25">
      <c r="A39" s="28"/>
      <c r="B39" s="29"/>
      <c r="C39" s="30"/>
      <c r="D39" s="31"/>
      <c r="E39" s="36"/>
      <c r="F39" s="19"/>
      <c r="G39" s="19"/>
      <c r="H39" s="19"/>
      <c r="I39" s="19"/>
      <c r="J39" s="19"/>
      <c r="K39" s="20"/>
      <c r="O39" t="s">
        <v>43</v>
      </c>
      <c r="P39" s="6">
        <v>94930000</v>
      </c>
      <c r="Q39" s="6">
        <v>156835000</v>
      </c>
      <c r="R39" s="6">
        <v>103550000</v>
      </c>
      <c r="S39" s="6"/>
      <c r="U39" s="121" t="s">
        <v>157</v>
      </c>
      <c r="V39" s="122"/>
      <c r="W39" s="122"/>
      <c r="X39" s="123"/>
    </row>
    <row r="40" spans="1:37" x14ac:dyDescent="0.25">
      <c r="A40" s="28"/>
      <c r="B40" s="32"/>
      <c r="C40" s="30"/>
      <c r="D40" s="33"/>
      <c r="E40" s="37"/>
      <c r="F40" s="21"/>
      <c r="G40" s="21"/>
      <c r="H40" s="21"/>
      <c r="I40" s="21"/>
      <c r="J40" s="21"/>
      <c r="K40" s="22"/>
      <c r="O40" t="s">
        <v>44</v>
      </c>
      <c r="P40" s="6"/>
      <c r="Q40" s="6"/>
      <c r="R40" s="6"/>
      <c r="S40" s="6"/>
      <c r="U40" s="70"/>
      <c r="V40" s="71">
        <v>2017</v>
      </c>
      <c r="W40" s="71">
        <v>2018</v>
      </c>
      <c r="X40" s="72">
        <v>2019</v>
      </c>
    </row>
    <row r="41" spans="1:37" x14ac:dyDescent="0.25">
      <c r="A41" s="34"/>
      <c r="B41" s="30"/>
      <c r="C41" s="30"/>
      <c r="D41" s="33"/>
      <c r="E41" s="9"/>
      <c r="F41" s="11"/>
      <c r="G41" s="11"/>
      <c r="H41" s="11"/>
      <c r="I41" s="11"/>
      <c r="J41" s="11"/>
      <c r="K41" s="10"/>
      <c r="N41" t="s">
        <v>136</v>
      </c>
      <c r="O41" t="s">
        <v>133</v>
      </c>
      <c r="P41" s="6"/>
      <c r="Q41" s="6"/>
      <c r="R41" s="6">
        <v>1900384000</v>
      </c>
      <c r="S41" s="6"/>
      <c r="U41" s="9" t="s">
        <v>155</v>
      </c>
      <c r="V41" s="25">
        <f>+P63</f>
        <v>4109760000</v>
      </c>
      <c r="W41" s="25">
        <f t="shared" ref="W41:X41" si="3">+Q63</f>
        <v>1289000000</v>
      </c>
      <c r="X41" s="27">
        <f t="shared" si="3"/>
        <v>4010032000</v>
      </c>
    </row>
    <row r="42" spans="1:37" x14ac:dyDescent="0.25">
      <c r="A42" s="34"/>
      <c r="B42" s="30"/>
      <c r="C42" s="30"/>
      <c r="D42" s="33"/>
      <c r="E42" s="9"/>
      <c r="F42" s="11"/>
      <c r="G42" s="11"/>
      <c r="H42" s="11"/>
      <c r="I42" s="11"/>
      <c r="J42" s="11"/>
      <c r="K42" s="10"/>
      <c r="O42" t="s">
        <v>134</v>
      </c>
      <c r="P42" s="6"/>
      <c r="Q42" s="6"/>
      <c r="R42" s="6">
        <v>172721000</v>
      </c>
      <c r="S42" s="6"/>
      <c r="U42" s="9" t="s">
        <v>156</v>
      </c>
      <c r="V42" s="25">
        <f>+P82</f>
        <v>20255000</v>
      </c>
      <c r="W42" s="25">
        <f t="shared" ref="W42:X42" si="4">+Q82</f>
        <v>38620000</v>
      </c>
      <c r="X42" s="27">
        <f t="shared" si="4"/>
        <v>11680000</v>
      </c>
    </row>
    <row r="43" spans="1:37" ht="15.75" thickBot="1" x14ac:dyDescent="0.3">
      <c r="A43" s="9"/>
      <c r="B43" s="11"/>
      <c r="C43" s="11"/>
      <c r="D43" s="10"/>
      <c r="E43" s="9"/>
      <c r="F43" s="11"/>
      <c r="G43" s="11"/>
      <c r="H43" s="11"/>
      <c r="I43" s="11"/>
      <c r="J43" s="11"/>
      <c r="K43" s="10"/>
      <c r="O43" t="s">
        <v>135</v>
      </c>
      <c r="P43" s="6"/>
      <c r="Q43" s="6"/>
      <c r="R43" s="6">
        <v>1727663000</v>
      </c>
      <c r="S43" s="6"/>
      <c r="U43" s="12"/>
      <c r="V43" s="59">
        <f>IFERROR(V42/V41,0%)</f>
        <v>4.9285116405824187E-3</v>
      </c>
      <c r="W43" s="59">
        <f>IFERROR(W42/W41,0%)</f>
        <v>2.996121024049651E-2</v>
      </c>
      <c r="X43" s="43">
        <f>IFERROR(X42/X41,0%)</f>
        <v>2.9126949610377172E-3</v>
      </c>
    </row>
    <row r="44" spans="1:37" ht="15.75" thickBot="1" x14ac:dyDescent="0.3">
      <c r="A44" s="9"/>
      <c r="B44" s="11"/>
      <c r="C44" s="11"/>
      <c r="D44" s="10"/>
      <c r="E44" s="9"/>
      <c r="F44" s="11"/>
      <c r="G44" s="11"/>
      <c r="H44" s="11"/>
      <c r="I44" s="11"/>
      <c r="J44" s="11"/>
      <c r="K44" s="10"/>
      <c r="O44" t="s">
        <v>137</v>
      </c>
      <c r="P44" s="6"/>
      <c r="Q44" s="6"/>
      <c r="R44" s="6"/>
      <c r="S44" s="6"/>
      <c r="V44">
        <v>2017</v>
      </c>
      <c r="Y44">
        <v>2018</v>
      </c>
      <c r="AB44">
        <v>2019</v>
      </c>
    </row>
    <row r="45" spans="1:37" x14ac:dyDescent="0.25">
      <c r="A45" s="9"/>
      <c r="B45" s="11"/>
      <c r="C45" s="11"/>
      <c r="D45" s="10"/>
      <c r="E45" s="9"/>
      <c r="F45" s="11"/>
      <c r="G45" s="11"/>
      <c r="H45" s="11"/>
      <c r="I45" s="11"/>
      <c r="J45" s="11"/>
      <c r="K45" s="10"/>
      <c r="O45" t="s">
        <v>138</v>
      </c>
      <c r="P45" s="6"/>
      <c r="Q45" s="6"/>
      <c r="R45" s="6"/>
      <c r="S45" s="6"/>
      <c r="U45" s="7"/>
      <c r="V45" s="35" t="s">
        <v>120</v>
      </c>
      <c r="W45" s="50" t="s">
        <v>119</v>
      </c>
      <c r="X45" s="7"/>
      <c r="Y45" s="58" t="s">
        <v>120</v>
      </c>
      <c r="Z45" s="8" t="s">
        <v>119</v>
      </c>
      <c r="AA45" s="7"/>
      <c r="AB45" s="58" t="s">
        <v>120</v>
      </c>
      <c r="AC45" s="8" t="s">
        <v>119</v>
      </c>
    </row>
    <row r="46" spans="1:37" x14ac:dyDescent="0.25">
      <c r="A46" s="9"/>
      <c r="B46" s="11"/>
      <c r="C46" s="11"/>
      <c r="D46" s="10"/>
      <c r="E46" s="9"/>
      <c r="F46" s="11"/>
      <c r="G46" s="11"/>
      <c r="H46" s="11"/>
      <c r="I46" s="11"/>
      <c r="J46" s="11"/>
      <c r="K46" s="10"/>
      <c r="O46" t="s">
        <v>139</v>
      </c>
      <c r="P46" s="6"/>
      <c r="Q46" s="6"/>
      <c r="R46" s="6"/>
      <c r="S46" s="6"/>
      <c r="U46" s="9" t="s">
        <v>114</v>
      </c>
      <c r="V46" s="25">
        <f>+V13+V29</f>
        <v>176421000</v>
      </c>
      <c r="W46" s="25"/>
      <c r="X46" s="9" t="s">
        <v>114</v>
      </c>
      <c r="Y46" s="25">
        <f>+W13+W29</f>
        <v>201287000</v>
      </c>
      <c r="Z46" s="27"/>
      <c r="AA46" s="9" t="s">
        <v>114</v>
      </c>
      <c r="AB46" s="25">
        <f>+X13+X29</f>
        <v>199123000</v>
      </c>
      <c r="AC46" s="27"/>
    </row>
    <row r="47" spans="1:37" x14ac:dyDescent="0.25">
      <c r="A47" s="9"/>
      <c r="B47" s="11"/>
      <c r="C47" s="11"/>
      <c r="D47" s="10"/>
      <c r="E47" s="9"/>
      <c r="F47" s="11"/>
      <c r="G47" s="11"/>
      <c r="H47" s="11"/>
      <c r="I47" s="11"/>
      <c r="J47" s="11"/>
      <c r="K47" s="10"/>
      <c r="N47" t="s">
        <v>58</v>
      </c>
      <c r="O47" t="s">
        <v>57</v>
      </c>
      <c r="P47" s="6">
        <v>1770088000</v>
      </c>
      <c r="Q47" s="6">
        <v>1251836000</v>
      </c>
      <c r="R47" s="6"/>
      <c r="S47" s="6"/>
      <c r="U47" s="9" t="s">
        <v>115</v>
      </c>
      <c r="V47" s="25">
        <f>+V21+Z21</f>
        <v>1593667000</v>
      </c>
      <c r="W47" s="25"/>
      <c r="X47" s="9" t="s">
        <v>115</v>
      </c>
      <c r="Y47" s="25">
        <f>+W21+AA21</f>
        <v>1050549000</v>
      </c>
      <c r="Z47" s="27"/>
      <c r="AA47" s="9" t="s">
        <v>115</v>
      </c>
      <c r="AB47" s="25">
        <f>+X21+AB21</f>
        <v>1528540000</v>
      </c>
      <c r="AC47" s="27"/>
    </row>
    <row r="48" spans="1:37" x14ac:dyDescent="0.25">
      <c r="A48" s="9"/>
      <c r="B48" s="11"/>
      <c r="C48" s="11"/>
      <c r="D48" s="10"/>
      <c r="E48" s="9"/>
      <c r="F48" s="11"/>
      <c r="G48" s="11"/>
      <c r="H48" s="11"/>
      <c r="I48" s="11"/>
      <c r="J48" s="11"/>
      <c r="K48" s="10"/>
      <c r="O48" t="s">
        <v>140</v>
      </c>
      <c r="P48" s="6"/>
      <c r="Q48" s="6"/>
      <c r="R48" s="6">
        <v>1727663000</v>
      </c>
      <c r="S48" s="6"/>
      <c r="U48" s="9" t="s">
        <v>113</v>
      </c>
      <c r="V48" s="25">
        <f>+Z29</f>
        <v>0</v>
      </c>
      <c r="W48" s="25"/>
      <c r="X48" s="9" t="s">
        <v>113</v>
      </c>
      <c r="Y48" s="25">
        <f>+AA29</f>
        <v>0</v>
      </c>
      <c r="Z48" s="27"/>
      <c r="AA48" s="9" t="s">
        <v>113</v>
      </c>
      <c r="AB48" s="25">
        <f>+AB29</f>
        <v>671000000</v>
      </c>
      <c r="AC48" s="27"/>
    </row>
    <row r="49" spans="1:29" ht="15.75" thickBot="1" x14ac:dyDescent="0.3">
      <c r="A49" s="9"/>
      <c r="B49" s="11"/>
      <c r="C49" s="11"/>
      <c r="D49" s="10"/>
      <c r="E49" s="9"/>
      <c r="F49" s="11"/>
      <c r="G49" s="11"/>
      <c r="H49" s="11"/>
      <c r="I49" s="11"/>
      <c r="J49" s="11"/>
      <c r="K49" s="10"/>
      <c r="O49" t="s">
        <v>56</v>
      </c>
      <c r="P49" s="6">
        <v>456938000</v>
      </c>
      <c r="Q49" s="6">
        <v>549732000</v>
      </c>
      <c r="R49" s="6">
        <v>125600000</v>
      </c>
      <c r="S49" s="6"/>
      <c r="U49" s="47" t="s">
        <v>116</v>
      </c>
      <c r="V49" s="48">
        <f>SUM(V46:V48)</f>
        <v>1770088000</v>
      </c>
      <c r="W49" s="48">
        <f>SUM(P67:P74)</f>
        <v>581117000</v>
      </c>
      <c r="X49" s="47" t="s">
        <v>116</v>
      </c>
      <c r="Y49" s="48">
        <f>SUM(Y46:Y48)</f>
        <v>1251836000</v>
      </c>
      <c r="Z49" s="48">
        <f>SUM(Q67:Q74)</f>
        <v>397811000</v>
      </c>
      <c r="AA49" s="47" t="s">
        <v>116</v>
      </c>
      <c r="AB49" s="48">
        <f>SUM(AB46:AB48)</f>
        <v>2398663000</v>
      </c>
      <c r="AC49" s="49">
        <f>SUM(R67:R74)</f>
        <v>713335000</v>
      </c>
    </row>
    <row r="50" spans="1:29" ht="16.5" thickTop="1" thickBot="1" x14ac:dyDescent="0.3">
      <c r="A50" s="12"/>
      <c r="B50" s="13"/>
      <c r="C50" s="13"/>
      <c r="D50" s="14"/>
      <c r="E50" s="12"/>
      <c r="F50" s="13"/>
      <c r="G50" s="13"/>
      <c r="H50" s="13"/>
      <c r="I50" s="13"/>
      <c r="J50" s="13"/>
      <c r="K50" s="14"/>
      <c r="N50" t="s">
        <v>21</v>
      </c>
      <c r="O50" t="s">
        <v>22</v>
      </c>
      <c r="P50" s="6"/>
      <c r="Q50" s="6"/>
      <c r="R50" s="6"/>
      <c r="S50" s="6"/>
      <c r="U50" s="9" t="s">
        <v>117</v>
      </c>
      <c r="V50" s="25">
        <f>+P47+P48</f>
        <v>1770088000</v>
      </c>
      <c r="W50" s="25">
        <f>+P76</f>
        <v>581117000</v>
      </c>
      <c r="X50" s="9" t="s">
        <v>117</v>
      </c>
      <c r="Y50" s="25">
        <f>+Q47+Q48</f>
        <v>1251836000</v>
      </c>
      <c r="Z50" s="25">
        <f>+Q75</f>
        <v>397811000</v>
      </c>
      <c r="AA50" s="9" t="s">
        <v>117</v>
      </c>
      <c r="AB50" s="25">
        <f>+R47+R48+R54+R61</f>
        <v>2398663000</v>
      </c>
      <c r="AC50" s="27">
        <f>+R76+R75</f>
        <v>713335000</v>
      </c>
    </row>
    <row r="51" spans="1:29" ht="19.5" thickBot="1" x14ac:dyDescent="0.35">
      <c r="A51" s="131" t="s">
        <v>178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3"/>
      <c r="O51" t="s">
        <v>23</v>
      </c>
      <c r="P51" s="6"/>
      <c r="Q51" s="6"/>
      <c r="R51" s="6"/>
      <c r="S51" s="6"/>
      <c r="U51" s="44" t="s">
        <v>118</v>
      </c>
      <c r="V51" s="45">
        <f>+V50-V49</f>
        <v>0</v>
      </c>
      <c r="W51" s="45">
        <f>+W50-W49</f>
        <v>0</v>
      </c>
      <c r="X51" s="44" t="s">
        <v>118</v>
      </c>
      <c r="Y51" s="45">
        <f>+Y50-Y49</f>
        <v>0</v>
      </c>
      <c r="Z51" s="46">
        <f>+Z50-Z49</f>
        <v>0</v>
      </c>
      <c r="AA51" s="44" t="s">
        <v>118</v>
      </c>
      <c r="AB51" s="45">
        <f>+AB50-AB49</f>
        <v>0</v>
      </c>
      <c r="AC51" s="46">
        <f>+AC50-AC49</f>
        <v>0</v>
      </c>
    </row>
    <row r="52" spans="1:29" ht="15.75" thickBot="1" x14ac:dyDescent="0.3">
      <c r="A52" s="28"/>
      <c r="B52" s="29"/>
      <c r="C52" s="30"/>
      <c r="D52" s="31"/>
      <c r="E52" s="36"/>
      <c r="F52" s="19"/>
      <c r="G52" s="19"/>
      <c r="H52" s="19"/>
      <c r="I52" s="19"/>
      <c r="J52" s="19"/>
      <c r="K52" s="20"/>
      <c r="O52" t="s">
        <v>24</v>
      </c>
      <c r="P52" s="6"/>
      <c r="Q52" s="6"/>
      <c r="R52" s="6">
        <v>0</v>
      </c>
      <c r="S52" s="6"/>
    </row>
    <row r="53" spans="1:29" ht="15.75" thickBot="1" x14ac:dyDescent="0.3">
      <c r="A53" s="28"/>
      <c r="B53" s="29"/>
      <c r="C53" s="30"/>
      <c r="D53" s="31"/>
      <c r="E53" s="36"/>
      <c r="F53" s="19"/>
      <c r="G53" s="19"/>
      <c r="H53" s="19"/>
      <c r="I53" s="19"/>
      <c r="J53" s="19"/>
      <c r="K53" s="20"/>
      <c r="O53" t="s">
        <v>25</v>
      </c>
      <c r="P53" s="6"/>
      <c r="Q53" s="6"/>
      <c r="R53" s="6"/>
      <c r="S53" s="6"/>
      <c r="U53" s="121" t="s">
        <v>64</v>
      </c>
      <c r="V53" s="122"/>
      <c r="W53" s="122"/>
      <c r="X53" s="123"/>
      <c r="Y53" s="129" t="s">
        <v>172</v>
      </c>
      <c r="Z53" s="130"/>
      <c r="AA53" s="130"/>
      <c r="AB53" s="130"/>
      <c r="AC53" s="130"/>
    </row>
    <row r="54" spans="1:29" x14ac:dyDescent="0.25">
      <c r="A54" s="28"/>
      <c r="B54" s="32"/>
      <c r="C54" s="30"/>
      <c r="D54" s="33"/>
      <c r="E54" s="37"/>
      <c r="F54" s="21"/>
      <c r="G54" s="21"/>
      <c r="H54" s="21"/>
      <c r="I54" s="21"/>
      <c r="J54" s="21"/>
      <c r="K54" s="22"/>
      <c r="O54" t="s">
        <v>26</v>
      </c>
      <c r="P54" s="6"/>
      <c r="Q54" s="6"/>
      <c r="R54" s="6">
        <v>0</v>
      </c>
      <c r="S54" s="6"/>
      <c r="U54" s="70"/>
      <c r="V54" s="71">
        <v>2017</v>
      </c>
      <c r="W54" s="71">
        <v>2018</v>
      </c>
      <c r="X54" s="72">
        <v>2019</v>
      </c>
      <c r="Y54" s="70"/>
      <c r="Z54" s="71">
        <v>2017</v>
      </c>
      <c r="AA54" s="71">
        <v>2018</v>
      </c>
      <c r="AB54" s="103"/>
      <c r="AC54" s="104">
        <v>2019</v>
      </c>
    </row>
    <row r="55" spans="1:29" x14ac:dyDescent="0.25">
      <c r="A55" s="34"/>
      <c r="B55" s="30"/>
      <c r="C55" s="30"/>
      <c r="D55" s="33"/>
      <c r="E55" s="9"/>
      <c r="F55" s="11"/>
      <c r="G55" s="11"/>
      <c r="H55" s="11"/>
      <c r="I55" s="11"/>
      <c r="J55" s="11"/>
      <c r="K55" s="10"/>
      <c r="N55" t="s">
        <v>55</v>
      </c>
      <c r="O55" t="s">
        <v>51</v>
      </c>
      <c r="P55" s="6"/>
      <c r="Q55" s="6"/>
      <c r="R55" s="6"/>
      <c r="S55" s="6"/>
      <c r="U55" s="9" t="s">
        <v>121</v>
      </c>
      <c r="V55" s="25">
        <f>+V14+V22+V30+Z30+Z22</f>
        <v>2747773000</v>
      </c>
      <c r="W55" s="25">
        <f t="shared" ref="W55:X55" si="5">+W14+W22+W30+AA30+AA22</f>
        <v>2755990000</v>
      </c>
      <c r="X55" s="27">
        <f t="shared" si="5"/>
        <v>3358399000</v>
      </c>
      <c r="Y55" s="9" t="s">
        <v>171</v>
      </c>
      <c r="Z55" s="40">
        <f>+P10-P11</f>
        <v>294034000</v>
      </c>
      <c r="AA55" s="40">
        <f>+Q10-Q11</f>
        <v>335477000</v>
      </c>
      <c r="AB55" s="9" t="s">
        <v>171</v>
      </c>
      <c r="AC55" s="107">
        <f>+R10-R11</f>
        <v>371844000</v>
      </c>
    </row>
    <row r="56" spans="1:29" x14ac:dyDescent="0.25">
      <c r="A56" s="34"/>
      <c r="B56" s="30"/>
      <c r="C56" s="30"/>
      <c r="D56" s="33"/>
      <c r="E56" s="9"/>
      <c r="F56" s="11"/>
      <c r="G56" s="11"/>
      <c r="H56" s="11"/>
      <c r="I56" s="11"/>
      <c r="J56" s="11"/>
      <c r="K56" s="10"/>
      <c r="O56" t="s">
        <v>52</v>
      </c>
      <c r="P56" s="6"/>
      <c r="Q56" s="6"/>
      <c r="R56" s="6"/>
      <c r="S56" s="6"/>
      <c r="U56" s="9" t="s">
        <v>120</v>
      </c>
      <c r="V56" s="25">
        <f>+V13+V21+Z21+V29+Z29</f>
        <v>1770088000</v>
      </c>
      <c r="W56" s="25">
        <f t="shared" ref="W56:X56" si="6">+W13+W21+AA21+W29+AA29</f>
        <v>1251836000</v>
      </c>
      <c r="X56" s="27">
        <f t="shared" si="6"/>
        <v>2398663000</v>
      </c>
      <c r="Y56" s="9" t="s">
        <v>175</v>
      </c>
      <c r="Z56" s="25">
        <f>+P17+P28+P55+P58+P59-P56-P30-P18</f>
        <v>2345154000</v>
      </c>
      <c r="AA56" s="25">
        <f>+Q17+Q28+Q55+Q58+Q59-Q56-Q30-Q18</f>
        <v>2350651000</v>
      </c>
      <c r="AB56" s="9" t="s">
        <v>175</v>
      </c>
      <c r="AC56" s="27">
        <f>+R17+R28-R30-R18</f>
        <v>2312931000</v>
      </c>
    </row>
    <row r="57" spans="1:29" x14ac:dyDescent="0.25">
      <c r="A57" s="9"/>
      <c r="B57" s="11"/>
      <c r="C57" s="11"/>
      <c r="D57" s="10"/>
      <c r="E57" s="9"/>
      <c r="F57" s="11"/>
      <c r="G57" s="11"/>
      <c r="H57" s="11"/>
      <c r="I57" s="11"/>
      <c r="J57" s="11"/>
      <c r="K57" s="10"/>
      <c r="O57" t="s">
        <v>53</v>
      </c>
      <c r="P57" s="6"/>
      <c r="Q57" s="6"/>
      <c r="R57" s="6">
        <v>0</v>
      </c>
      <c r="S57" s="6"/>
      <c r="U57" s="9"/>
      <c r="V57" s="105"/>
      <c r="W57" s="105"/>
      <c r="X57" s="106"/>
      <c r="Y57" s="9" t="s">
        <v>120</v>
      </c>
      <c r="Z57" s="25">
        <f>+V56+P19+P31+P12-P37-P25</f>
        <v>2488766000</v>
      </c>
      <c r="AA57" s="25">
        <f>+W56+Q19+Q31+Q12-Q37-Q25-Q29-Q58</f>
        <v>2551367000</v>
      </c>
      <c r="AB57" s="9" t="s">
        <v>120</v>
      </c>
      <c r="AC57" s="27">
        <f>+X56+R19+R31+R12-R37-R25-R29-R58</f>
        <v>2512054000</v>
      </c>
    </row>
    <row r="58" spans="1:29" x14ac:dyDescent="0.25">
      <c r="A58" s="9"/>
      <c r="B58" s="11"/>
      <c r="C58" s="11"/>
      <c r="D58" s="10"/>
      <c r="E58" s="9"/>
      <c r="F58" s="11"/>
      <c r="G58" s="11"/>
      <c r="H58" s="11"/>
      <c r="I58" s="11"/>
      <c r="J58" s="11"/>
      <c r="K58" s="10"/>
      <c r="O58" t="s">
        <v>48</v>
      </c>
      <c r="P58" s="6"/>
      <c r="Q58" s="6"/>
      <c r="R58" s="6">
        <v>671000000</v>
      </c>
      <c r="S58" s="6"/>
      <c r="U58" s="9" t="s">
        <v>119</v>
      </c>
      <c r="V58" s="25">
        <f>+P67+P68+P69+P70+P71+P72+P73+P74-P78</f>
        <v>581117000</v>
      </c>
      <c r="W58" s="25">
        <f>+Q67+Q68+Q69+Q70+Q71+Q72+Q73+Q74-Q78</f>
        <v>397311000</v>
      </c>
      <c r="X58" s="25">
        <f>+R67+R68+R69+R70+R71+R72+R73+R74-R78</f>
        <v>712760000</v>
      </c>
      <c r="Y58" s="102" t="s">
        <v>174</v>
      </c>
      <c r="Z58" s="110">
        <f>+P15</f>
        <v>117613000</v>
      </c>
      <c r="AA58" s="110">
        <f>+Q15+Q58</f>
        <v>134190000</v>
      </c>
      <c r="AB58" s="102" t="s">
        <v>174</v>
      </c>
      <c r="AC58" s="111">
        <f>+R15+R23+R35</f>
        <v>172721000</v>
      </c>
    </row>
    <row r="59" spans="1:29" x14ac:dyDescent="0.25">
      <c r="A59" s="9"/>
      <c r="B59" s="11"/>
      <c r="C59" s="11"/>
      <c r="D59" s="10"/>
      <c r="E59" s="9"/>
      <c r="F59" s="11"/>
      <c r="G59" s="11"/>
      <c r="H59" s="11"/>
      <c r="I59" s="11"/>
      <c r="J59" s="11"/>
      <c r="K59" s="10"/>
      <c r="O59" t="s">
        <v>49</v>
      </c>
      <c r="P59" s="6"/>
      <c r="Q59" s="6"/>
      <c r="R59" s="6"/>
      <c r="S59" s="6"/>
      <c r="U59" s="9"/>
      <c r="V59" s="66">
        <f>+V58/V56</f>
        <v>0.32829836708683408</v>
      </c>
      <c r="W59" s="66">
        <f>+W58/W56</f>
        <v>0.31738262839541281</v>
      </c>
      <c r="X59" s="39">
        <f>+X58/X56</f>
        <v>0.29714887001633827</v>
      </c>
      <c r="Y59" s="9"/>
      <c r="Z59" s="21">
        <f>+Z58/Z55</f>
        <v>0.39999795941965893</v>
      </c>
      <c r="AA59" s="21">
        <f>+AA58/AA55</f>
        <v>0.3999976153357756</v>
      </c>
      <c r="AB59" s="9"/>
      <c r="AC59" s="112">
        <f>+AC58/(AC55+AC56)</f>
        <v>6.4333510256911655E-2</v>
      </c>
    </row>
    <row r="60" spans="1:29" x14ac:dyDescent="0.25">
      <c r="A60" s="9"/>
      <c r="B60" s="11"/>
      <c r="C60" s="11"/>
      <c r="D60" s="10"/>
      <c r="E60" s="9"/>
      <c r="F60" s="11"/>
      <c r="G60" s="11"/>
      <c r="H60" s="11"/>
      <c r="I60" s="11"/>
      <c r="J60" s="11"/>
      <c r="K60" s="10"/>
      <c r="O60" t="s">
        <v>54</v>
      </c>
      <c r="P60" s="6"/>
      <c r="Q60" s="6"/>
      <c r="R60" s="6"/>
      <c r="S60" s="6"/>
      <c r="U60" s="9" t="s">
        <v>159</v>
      </c>
      <c r="V60" s="75">
        <f>+P81</f>
        <v>581117000</v>
      </c>
      <c r="W60" s="75">
        <f>+Q81</f>
        <v>397311000</v>
      </c>
      <c r="X60" s="75">
        <f>+R81</f>
        <v>712760000</v>
      </c>
      <c r="Y60" s="101"/>
      <c r="Z60" s="75">
        <f>+P23+P35</f>
        <v>32809000</v>
      </c>
      <c r="AA60" s="75">
        <f>+Q23+Q35</f>
        <v>571000</v>
      </c>
      <c r="AB60" s="9"/>
      <c r="AC60" s="22">
        <f>+AC57/(AC55+AC56)</f>
        <v>0.9356664897430883</v>
      </c>
    </row>
    <row r="61" spans="1:29" ht="15.75" thickBot="1" x14ac:dyDescent="0.3">
      <c r="A61" s="9"/>
      <c r="B61" s="11"/>
      <c r="C61" s="11"/>
      <c r="D61" s="10"/>
      <c r="E61" s="9"/>
      <c r="F61" s="11"/>
      <c r="G61" s="11"/>
      <c r="H61" s="11"/>
      <c r="I61" s="11"/>
      <c r="J61" s="11"/>
      <c r="K61" s="10"/>
      <c r="O61" t="s">
        <v>125</v>
      </c>
      <c r="P61" s="6"/>
      <c r="Q61" s="6"/>
      <c r="R61" s="6">
        <v>671000000</v>
      </c>
      <c r="S61" s="6"/>
      <c r="U61" s="12"/>
      <c r="V61" s="76">
        <f>+V60-V58</f>
        <v>0</v>
      </c>
      <c r="W61" s="76">
        <f t="shared" ref="W61:X61" si="7">+W60-W58</f>
        <v>0</v>
      </c>
      <c r="X61" s="77">
        <f t="shared" si="7"/>
        <v>0</v>
      </c>
      <c r="Y61" s="12"/>
      <c r="Z61" s="45">
        <f>+Z55-Z57-Z58+Z56-Z60</f>
        <v>0</v>
      </c>
      <c r="AA61" s="45">
        <f>+AA55-AA57-AA58+AA56-AA60</f>
        <v>0</v>
      </c>
      <c r="AB61" s="12"/>
      <c r="AC61" s="46">
        <f>+AC55-AC57-AC58+AC56</f>
        <v>0</v>
      </c>
    </row>
    <row r="62" spans="1:29" ht="15.75" thickBot="1" x14ac:dyDescent="0.3">
      <c r="A62" s="9"/>
      <c r="B62" s="11"/>
      <c r="C62" s="11"/>
      <c r="D62" s="10"/>
      <c r="E62" s="9"/>
      <c r="F62" s="11"/>
      <c r="G62" s="11"/>
      <c r="H62" s="11"/>
      <c r="I62" s="11"/>
      <c r="J62" s="11"/>
      <c r="K62" s="10"/>
      <c r="O62" t="s">
        <v>50</v>
      </c>
      <c r="P62" s="6"/>
      <c r="Q62" s="6"/>
      <c r="R62" s="6"/>
      <c r="S62" s="6"/>
      <c r="U62" s="11"/>
      <c r="V62" s="21"/>
      <c r="W62" s="21"/>
      <c r="X62" s="21"/>
    </row>
    <row r="63" spans="1:29" x14ac:dyDescent="0.25">
      <c r="A63" s="9"/>
      <c r="B63" s="11"/>
      <c r="C63" s="11"/>
      <c r="D63" s="10"/>
      <c r="E63" s="9"/>
      <c r="F63" s="11"/>
      <c r="G63" s="11"/>
      <c r="H63" s="11"/>
      <c r="I63" s="11"/>
      <c r="J63" s="11"/>
      <c r="K63" s="10"/>
      <c r="N63" t="s">
        <v>63</v>
      </c>
      <c r="O63" t="s">
        <v>61</v>
      </c>
      <c r="P63" s="6">
        <v>4109760000</v>
      </c>
      <c r="Q63" s="6">
        <v>1289000000</v>
      </c>
      <c r="R63" s="6">
        <v>4010032000</v>
      </c>
      <c r="S63" s="6"/>
      <c r="U63" s="121" t="s">
        <v>106</v>
      </c>
      <c r="V63" s="122"/>
      <c r="W63" s="122"/>
      <c r="X63" s="123"/>
    </row>
    <row r="64" spans="1:29" ht="18.75" customHeight="1" thickBot="1" x14ac:dyDescent="0.3">
      <c r="A64" s="12"/>
      <c r="B64" s="13"/>
      <c r="C64" s="13"/>
      <c r="D64" s="14"/>
      <c r="E64" s="12"/>
      <c r="F64" s="13"/>
      <c r="G64" s="13"/>
      <c r="H64" s="13"/>
      <c r="I64" s="13"/>
      <c r="J64" s="13"/>
      <c r="K64" s="14"/>
      <c r="O64" t="s">
        <v>59</v>
      </c>
      <c r="P64" s="6">
        <v>3907212000</v>
      </c>
      <c r="Q64" s="6">
        <v>902799000</v>
      </c>
      <c r="R64" s="6">
        <v>3893235000</v>
      </c>
      <c r="S64" s="6"/>
      <c r="U64" s="70"/>
      <c r="V64" s="71">
        <v>2017</v>
      </c>
      <c r="W64" s="71">
        <v>2018</v>
      </c>
      <c r="X64" s="72">
        <v>2019</v>
      </c>
    </row>
    <row r="65" spans="1:24" ht="18.75" x14ac:dyDescent="0.3">
      <c r="A65" s="131" t="s">
        <v>179</v>
      </c>
      <c r="B65" s="132"/>
      <c r="C65" s="132"/>
      <c r="D65" s="132"/>
      <c r="E65" s="132"/>
      <c r="F65" s="132"/>
      <c r="G65" s="132"/>
      <c r="H65" s="132"/>
      <c r="I65" s="132"/>
      <c r="J65" s="132"/>
      <c r="K65" s="133"/>
      <c r="O65" t="s">
        <v>62</v>
      </c>
      <c r="P65" s="6"/>
      <c r="Q65" s="6"/>
      <c r="R65" s="6"/>
      <c r="S65" s="6"/>
      <c r="U65" s="9"/>
      <c r="V65" s="21">
        <f>IFERROR(+V66/V67,"")</f>
        <v>0.20633983624112862</v>
      </c>
      <c r="W65" s="21">
        <f>IFERROR(+W66/W67,"")</f>
        <v>0.29239489735760937</v>
      </c>
      <c r="X65" s="22">
        <f>IFERROR(+X66/X67,"")</f>
        <v>0.31687648390480921</v>
      </c>
    </row>
    <row r="66" spans="1:24" x14ac:dyDescent="0.25">
      <c r="A66" s="28"/>
      <c r="B66" s="29"/>
      <c r="C66" s="30"/>
      <c r="D66" s="31"/>
      <c r="E66" s="36"/>
      <c r="F66" s="19"/>
      <c r="G66" s="19"/>
      <c r="H66" s="19"/>
      <c r="I66" s="19"/>
      <c r="J66" s="19"/>
      <c r="K66" s="20"/>
      <c r="O66" t="s">
        <v>60</v>
      </c>
      <c r="P66" s="6">
        <v>202548000</v>
      </c>
      <c r="Q66" s="6">
        <v>386201000</v>
      </c>
      <c r="R66" s="6">
        <v>116797000</v>
      </c>
      <c r="S66" s="6"/>
      <c r="U66" s="9" t="s">
        <v>122</v>
      </c>
      <c r="V66" s="25">
        <f>+P87</f>
        <v>124087000</v>
      </c>
      <c r="W66" s="25">
        <f>+Q87</f>
        <v>127464000</v>
      </c>
      <c r="X66" s="27">
        <f>+R87</f>
        <v>229558000</v>
      </c>
    </row>
    <row r="67" spans="1:24" ht="15.75" thickBot="1" x14ac:dyDescent="0.3">
      <c r="A67" s="28"/>
      <c r="B67" s="29"/>
      <c r="C67" s="30"/>
      <c r="D67" s="31"/>
      <c r="E67" s="36"/>
      <c r="F67" s="19"/>
      <c r="G67" s="19"/>
      <c r="H67" s="19"/>
      <c r="I67" s="19"/>
      <c r="J67" s="19"/>
      <c r="K67" s="20"/>
      <c r="N67" t="s">
        <v>64</v>
      </c>
      <c r="O67" t="s">
        <v>66</v>
      </c>
      <c r="P67" s="6">
        <v>40219000</v>
      </c>
      <c r="Q67" s="6">
        <v>47692000</v>
      </c>
      <c r="R67" s="6"/>
      <c r="S67" s="6"/>
      <c r="U67" s="12" t="s">
        <v>119</v>
      </c>
      <c r="V67" s="73">
        <f>+V58+P82</f>
        <v>601372000</v>
      </c>
      <c r="W67" s="73">
        <f>+W58+Q82</f>
        <v>435931000</v>
      </c>
      <c r="X67" s="73">
        <f>+X58+R82</f>
        <v>724440000</v>
      </c>
    </row>
    <row r="68" spans="1:24" x14ac:dyDescent="0.25">
      <c r="A68" s="28"/>
      <c r="B68" s="32"/>
      <c r="C68" s="30"/>
      <c r="D68" s="33"/>
      <c r="E68" s="37"/>
      <c r="F68" s="21"/>
      <c r="G68" s="21"/>
      <c r="H68" s="21"/>
      <c r="I68" s="21"/>
      <c r="J68" s="21"/>
      <c r="K68" s="22"/>
      <c r="O68" t="s">
        <v>67</v>
      </c>
      <c r="P68" s="6">
        <v>540898000</v>
      </c>
      <c r="Q68" s="6">
        <v>350119000</v>
      </c>
      <c r="R68" s="6"/>
      <c r="S68" s="6"/>
    </row>
    <row r="69" spans="1:24" ht="15.75" thickBot="1" x14ac:dyDescent="0.3">
      <c r="A69" s="34"/>
      <c r="B69" s="30"/>
      <c r="C69" s="30"/>
      <c r="D69" s="33"/>
      <c r="E69" s="9"/>
      <c r="F69" s="11"/>
      <c r="G69" s="11"/>
      <c r="H69" s="11"/>
      <c r="I69" s="11"/>
      <c r="J69" s="11"/>
      <c r="K69" s="10"/>
      <c r="O69" t="s">
        <v>141</v>
      </c>
      <c r="P69" s="6"/>
      <c r="Q69" s="6"/>
      <c r="R69" s="6">
        <v>614227000</v>
      </c>
      <c r="S69" s="6"/>
      <c r="U69" s="11"/>
      <c r="V69" s="21"/>
      <c r="W69" s="21"/>
      <c r="X69" s="21"/>
    </row>
    <row r="70" spans="1:24" x14ac:dyDescent="0.25">
      <c r="A70" s="34"/>
      <c r="B70" s="30"/>
      <c r="C70" s="30"/>
      <c r="D70" s="33"/>
      <c r="E70" s="9"/>
      <c r="F70" s="11"/>
      <c r="G70" s="11"/>
      <c r="H70" s="11"/>
      <c r="I70" s="11"/>
      <c r="J70" s="11"/>
      <c r="K70" s="10"/>
      <c r="O70" t="s">
        <v>142</v>
      </c>
      <c r="P70" s="6"/>
      <c r="Q70" s="6"/>
      <c r="R70" s="6"/>
      <c r="S70" s="6"/>
      <c r="U70" s="121" t="s">
        <v>158</v>
      </c>
      <c r="V70" s="122"/>
      <c r="W70" s="122"/>
      <c r="X70" s="123"/>
    </row>
    <row r="71" spans="1:24" x14ac:dyDescent="0.25">
      <c r="A71" s="9"/>
      <c r="B71" s="11"/>
      <c r="C71" s="11"/>
      <c r="D71" s="10"/>
      <c r="E71" s="9"/>
      <c r="F71" s="11"/>
      <c r="G71" s="11"/>
      <c r="H71" s="11"/>
      <c r="I71" s="11"/>
      <c r="J71" s="11"/>
      <c r="K71" s="10"/>
      <c r="O71" t="s">
        <v>71</v>
      </c>
      <c r="P71" s="6"/>
      <c r="Q71" s="6"/>
      <c r="R71" s="6"/>
      <c r="S71" s="6"/>
      <c r="U71" s="70"/>
      <c r="V71" s="71">
        <v>2017</v>
      </c>
      <c r="W71" s="71">
        <v>2018</v>
      </c>
      <c r="X71" s="72">
        <v>2019</v>
      </c>
    </row>
    <row r="72" spans="1:24" x14ac:dyDescent="0.25">
      <c r="A72" s="9"/>
      <c r="B72" s="11"/>
      <c r="C72" s="11"/>
      <c r="D72" s="10"/>
      <c r="E72" s="9"/>
      <c r="F72" s="11"/>
      <c r="G72" s="11"/>
      <c r="H72" s="11"/>
      <c r="I72" s="11"/>
      <c r="J72" s="11"/>
      <c r="K72" s="10"/>
      <c r="O72" t="s">
        <v>65</v>
      </c>
      <c r="P72" s="6"/>
      <c r="Q72" s="6"/>
      <c r="R72" s="6"/>
      <c r="S72" s="6"/>
      <c r="U72" s="9" t="s">
        <v>86</v>
      </c>
      <c r="V72" s="19">
        <f>+P91</f>
        <v>621442000</v>
      </c>
      <c r="W72" s="19">
        <f t="shared" ref="W72:X72" si="8">+Q91</f>
        <v>334829000</v>
      </c>
      <c r="X72" s="20">
        <f t="shared" si="8"/>
        <v>511082000</v>
      </c>
    </row>
    <row r="73" spans="1:24" x14ac:dyDescent="0.25">
      <c r="A73" s="9"/>
      <c r="B73" s="11"/>
      <c r="C73" s="11"/>
      <c r="D73" s="10"/>
      <c r="E73" s="9"/>
      <c r="F73" s="11"/>
      <c r="G73" s="11"/>
      <c r="H73" s="11"/>
      <c r="I73" s="11"/>
      <c r="J73" s="11"/>
      <c r="K73" s="10"/>
      <c r="O73" t="s">
        <v>68</v>
      </c>
      <c r="P73" s="6"/>
      <c r="Q73" s="6"/>
      <c r="R73" s="6">
        <v>99108000</v>
      </c>
      <c r="S73" s="6"/>
      <c r="U73" s="9" t="s">
        <v>87</v>
      </c>
      <c r="V73" s="19">
        <f>-+P92</f>
        <v>0</v>
      </c>
      <c r="W73" s="19">
        <f t="shared" ref="W73:X73" si="9">-+Q92</f>
        <v>0</v>
      </c>
      <c r="X73" s="20">
        <f t="shared" si="9"/>
        <v>0</v>
      </c>
    </row>
    <row r="74" spans="1:24" ht="15.75" thickBot="1" x14ac:dyDescent="0.3">
      <c r="A74" s="9"/>
      <c r="B74" s="11"/>
      <c r="C74" s="11"/>
      <c r="D74" s="10"/>
      <c r="E74" s="9"/>
      <c r="F74" s="11"/>
      <c r="G74" s="11"/>
      <c r="H74" s="11"/>
      <c r="I74" s="11"/>
      <c r="J74" s="11"/>
      <c r="K74" s="10"/>
      <c r="O74" t="s">
        <v>69</v>
      </c>
      <c r="P74" s="6"/>
      <c r="Q74" s="6"/>
      <c r="R74" s="6"/>
      <c r="S74" s="6"/>
      <c r="U74" s="12" t="s">
        <v>123</v>
      </c>
      <c r="V74" s="61">
        <f>+V72+V73</f>
        <v>621442000</v>
      </c>
      <c r="W74" s="61">
        <f t="shared" ref="W74:X74" si="10">+W72+W73</f>
        <v>334829000</v>
      </c>
      <c r="X74" s="62">
        <f t="shared" si="10"/>
        <v>511082000</v>
      </c>
    </row>
    <row r="75" spans="1:24" ht="15.75" thickBot="1" x14ac:dyDescent="0.3">
      <c r="A75" s="9"/>
      <c r="B75" s="11"/>
      <c r="C75" s="11"/>
      <c r="D75" s="10"/>
      <c r="E75" s="9"/>
      <c r="F75" s="11"/>
      <c r="G75" s="11"/>
      <c r="H75" s="11"/>
      <c r="I75" s="11"/>
      <c r="J75" s="11"/>
      <c r="K75" s="10"/>
      <c r="O75" t="s">
        <v>72</v>
      </c>
      <c r="P75" s="6">
        <v>581117000</v>
      </c>
      <c r="Q75" s="6">
        <v>397811000</v>
      </c>
      <c r="R75" s="6"/>
      <c r="S75" s="6"/>
    </row>
    <row r="76" spans="1:24" x14ac:dyDescent="0.25">
      <c r="A76" s="9"/>
      <c r="B76" s="11"/>
      <c r="C76" s="11"/>
      <c r="D76" s="10"/>
      <c r="E76" s="9"/>
      <c r="F76" s="11"/>
      <c r="G76" s="11"/>
      <c r="H76" s="11"/>
      <c r="I76" s="11"/>
      <c r="J76" s="11"/>
      <c r="K76" s="10"/>
      <c r="O76" t="s">
        <v>70</v>
      </c>
      <c r="P76" s="6">
        <v>581117000</v>
      </c>
      <c r="Q76" s="6">
        <v>397811000</v>
      </c>
      <c r="R76" s="6">
        <v>713335000</v>
      </c>
      <c r="S76" s="6"/>
      <c r="U76" s="121" t="s">
        <v>161</v>
      </c>
      <c r="V76" s="122"/>
      <c r="W76" s="122"/>
      <c r="X76" s="123"/>
    </row>
    <row r="77" spans="1:24" x14ac:dyDescent="0.25">
      <c r="A77" s="9"/>
      <c r="B77" s="11"/>
      <c r="C77" s="11"/>
      <c r="D77" s="10"/>
      <c r="E77" s="9"/>
      <c r="F77" s="11"/>
      <c r="G77" s="11"/>
      <c r="H77" s="11"/>
      <c r="I77" s="11"/>
      <c r="J77" s="11"/>
      <c r="K77" s="10"/>
      <c r="N77" t="s">
        <v>73</v>
      </c>
      <c r="O77" t="s">
        <v>126</v>
      </c>
      <c r="P77" s="6"/>
      <c r="Q77" s="6"/>
      <c r="R77" s="6"/>
      <c r="S77" s="6"/>
      <c r="U77" s="70"/>
      <c r="V77" s="71">
        <v>2017</v>
      </c>
      <c r="W77" s="71">
        <v>2018</v>
      </c>
      <c r="X77" s="72">
        <v>2019</v>
      </c>
    </row>
    <row r="78" spans="1:24" ht="30.75" thickBot="1" x14ac:dyDescent="0.3">
      <c r="A78" s="12"/>
      <c r="B78" s="13"/>
      <c r="C78" s="13"/>
      <c r="D78" s="14"/>
      <c r="E78" s="12"/>
      <c r="F78" s="13"/>
      <c r="G78" s="13"/>
      <c r="H78" s="13"/>
      <c r="I78" s="13"/>
      <c r="J78" s="13"/>
      <c r="K78" s="14"/>
      <c r="O78" t="s">
        <v>127</v>
      </c>
      <c r="P78" s="6"/>
      <c r="Q78" s="6">
        <v>500000</v>
      </c>
      <c r="R78" s="6">
        <v>575000</v>
      </c>
      <c r="S78" s="6"/>
      <c r="U78" s="83" t="s">
        <v>163</v>
      </c>
      <c r="V78" s="61">
        <f>+P88</f>
        <v>144157000</v>
      </c>
      <c r="W78" s="61">
        <f>+Q88</f>
        <v>170519000</v>
      </c>
      <c r="X78" s="62">
        <f>+R88</f>
        <v>186719000</v>
      </c>
    </row>
    <row r="79" spans="1:24" ht="18.75" x14ac:dyDescent="0.3">
      <c r="A79" s="131" t="s">
        <v>180</v>
      </c>
      <c r="B79" s="132"/>
      <c r="C79" s="132"/>
      <c r="D79" s="132"/>
      <c r="E79" s="132"/>
      <c r="F79" s="132"/>
      <c r="G79" s="132"/>
      <c r="H79" s="132"/>
      <c r="I79" s="132"/>
      <c r="J79" s="132"/>
      <c r="K79" s="133"/>
      <c r="O79" t="s">
        <v>74</v>
      </c>
      <c r="P79" s="6"/>
      <c r="Q79" s="6"/>
      <c r="R79" s="6"/>
      <c r="S79" s="6"/>
    </row>
    <row r="80" spans="1:24" x14ac:dyDescent="0.25">
      <c r="A80" s="28"/>
      <c r="B80" s="29"/>
      <c r="C80" s="30"/>
      <c r="D80" s="31"/>
      <c r="E80" s="36"/>
      <c r="F80" s="19"/>
      <c r="G80" s="19"/>
      <c r="H80" s="19"/>
      <c r="I80" s="19"/>
      <c r="J80" s="19"/>
      <c r="K80" s="20"/>
      <c r="O80" t="s">
        <v>75</v>
      </c>
      <c r="P80" s="6"/>
      <c r="Q80" s="6">
        <v>500000</v>
      </c>
      <c r="R80" s="6">
        <v>575000</v>
      </c>
      <c r="S80" s="6"/>
    </row>
    <row r="81" spans="1:19" x14ac:dyDescent="0.25">
      <c r="A81" s="28"/>
      <c r="B81" s="29"/>
      <c r="C81" s="30"/>
      <c r="D81" s="31"/>
      <c r="E81" s="36"/>
      <c r="F81" s="19"/>
      <c r="G81" s="19"/>
      <c r="H81" s="19"/>
      <c r="I81" s="19"/>
      <c r="J81" s="19"/>
      <c r="K81" s="20"/>
      <c r="N81" t="s">
        <v>77</v>
      </c>
      <c r="O81" t="s">
        <v>76</v>
      </c>
      <c r="P81" s="6">
        <v>581117000</v>
      </c>
      <c r="Q81" s="6">
        <v>397311000</v>
      </c>
      <c r="R81" s="6">
        <v>712760000</v>
      </c>
      <c r="S81" s="6"/>
    </row>
    <row r="82" spans="1:19" x14ac:dyDescent="0.25">
      <c r="A82" s="28"/>
      <c r="B82" s="32"/>
      <c r="C82" s="30"/>
      <c r="D82" s="33"/>
      <c r="E82" s="37"/>
      <c r="F82" s="21"/>
      <c r="G82" s="21"/>
      <c r="H82" s="21"/>
      <c r="I82" s="21"/>
      <c r="J82" s="21"/>
      <c r="K82" s="22"/>
      <c r="O82" t="s">
        <v>128</v>
      </c>
      <c r="P82" s="6">
        <v>20255000</v>
      </c>
      <c r="Q82" s="6">
        <v>38620000</v>
      </c>
      <c r="R82" s="6">
        <v>11680000</v>
      </c>
      <c r="S82" s="6"/>
    </row>
    <row r="83" spans="1:19" x14ac:dyDescent="0.25">
      <c r="A83" s="34"/>
      <c r="B83" s="30"/>
      <c r="C83" s="30"/>
      <c r="D83" s="33"/>
      <c r="E83" s="9"/>
      <c r="F83" s="11"/>
      <c r="G83" s="11"/>
      <c r="H83" s="11"/>
      <c r="I83" s="11"/>
      <c r="J83" s="11"/>
      <c r="K83" s="10"/>
      <c r="O83" t="s">
        <v>78</v>
      </c>
      <c r="P83" s="6"/>
      <c r="Q83" s="6"/>
      <c r="R83" s="6"/>
      <c r="S83" s="6"/>
    </row>
    <row r="84" spans="1:19" x14ac:dyDescent="0.25">
      <c r="A84" s="34"/>
      <c r="B84" s="30"/>
      <c r="C84" s="30"/>
      <c r="D84" s="33"/>
      <c r="E84" s="9"/>
      <c r="F84" s="11"/>
      <c r="G84" s="11"/>
      <c r="H84" s="11"/>
      <c r="I84" s="11"/>
      <c r="J84" s="11"/>
      <c r="K84" s="10"/>
      <c r="O84" t="s">
        <v>79</v>
      </c>
      <c r="P84" s="6">
        <v>601372000</v>
      </c>
      <c r="Q84" s="6">
        <v>435931000</v>
      </c>
      <c r="R84" s="6">
        <v>724440000</v>
      </c>
      <c r="S84" s="6"/>
    </row>
    <row r="85" spans="1:19" x14ac:dyDescent="0.25">
      <c r="A85" s="9"/>
      <c r="B85" s="11"/>
      <c r="C85" s="11"/>
      <c r="D85" s="10"/>
      <c r="E85" s="9"/>
      <c r="F85" s="11"/>
      <c r="G85" s="11"/>
      <c r="H85" s="11"/>
      <c r="I85" s="11"/>
      <c r="J85" s="11"/>
      <c r="K85" s="10"/>
      <c r="O85" t="s">
        <v>80</v>
      </c>
      <c r="P85" s="6"/>
      <c r="Q85" s="6">
        <v>144157000</v>
      </c>
      <c r="R85" s="6">
        <v>170519000</v>
      </c>
      <c r="S85" s="6"/>
    </row>
    <row r="86" spans="1:19" x14ac:dyDescent="0.25">
      <c r="A86" s="9"/>
      <c r="B86" s="11"/>
      <c r="C86" s="11"/>
      <c r="D86" s="10"/>
      <c r="E86" s="9"/>
      <c r="F86" s="11"/>
      <c r="G86" s="11"/>
      <c r="H86" s="11"/>
      <c r="I86" s="11"/>
      <c r="J86" s="11"/>
      <c r="K86" s="10"/>
      <c r="O86" t="s">
        <v>81</v>
      </c>
      <c r="P86" s="6"/>
      <c r="Q86" s="6"/>
      <c r="R86" s="6"/>
      <c r="S86" s="6"/>
    </row>
    <row r="87" spans="1:19" x14ac:dyDescent="0.25">
      <c r="A87" s="9"/>
      <c r="B87" s="11"/>
      <c r="C87" s="11"/>
      <c r="D87" s="10"/>
      <c r="E87" s="9"/>
      <c r="F87" s="11"/>
      <c r="G87" s="11"/>
      <c r="H87" s="11"/>
      <c r="I87" s="11"/>
      <c r="J87" s="11"/>
      <c r="K87" s="10"/>
      <c r="O87" t="s">
        <v>82</v>
      </c>
      <c r="P87" s="6">
        <v>124087000</v>
      </c>
      <c r="Q87" s="6">
        <v>127464000</v>
      </c>
      <c r="R87" s="6">
        <v>229558000</v>
      </c>
      <c r="S87" s="6"/>
    </row>
    <row r="88" spans="1:19" x14ac:dyDescent="0.25">
      <c r="A88" s="9"/>
      <c r="B88" s="11"/>
      <c r="C88" s="11"/>
      <c r="D88" s="10"/>
      <c r="E88" s="9"/>
      <c r="F88" s="11"/>
      <c r="G88" s="11"/>
      <c r="H88" s="11"/>
      <c r="I88" s="11"/>
      <c r="J88" s="11"/>
      <c r="K88" s="10"/>
      <c r="O88" t="s">
        <v>83</v>
      </c>
      <c r="P88" s="6">
        <v>144157000</v>
      </c>
      <c r="Q88" s="6">
        <v>170519000</v>
      </c>
      <c r="R88" s="6">
        <v>186719000</v>
      </c>
      <c r="S88" s="6"/>
    </row>
    <row r="89" spans="1:19" x14ac:dyDescent="0.25">
      <c r="A89" s="9"/>
      <c r="B89" s="11"/>
      <c r="C89" s="11"/>
      <c r="D89" s="10"/>
      <c r="E89" s="9"/>
      <c r="F89" s="11"/>
      <c r="G89" s="11"/>
      <c r="H89" s="11"/>
      <c r="I89" s="11"/>
      <c r="J89" s="11"/>
      <c r="K89" s="10"/>
      <c r="O89" t="s">
        <v>84</v>
      </c>
      <c r="P89" s="6">
        <v>621442000</v>
      </c>
      <c r="Q89" s="6">
        <v>334829000</v>
      </c>
      <c r="R89" s="6">
        <v>511082000</v>
      </c>
      <c r="S89" s="6"/>
    </row>
    <row r="90" spans="1:19" x14ac:dyDescent="0.25">
      <c r="A90" s="9"/>
      <c r="B90" s="11"/>
      <c r="C90" s="11"/>
      <c r="D90" s="10"/>
      <c r="E90" s="9"/>
      <c r="F90" s="11"/>
      <c r="G90" s="11"/>
      <c r="H90" s="11"/>
      <c r="I90" s="11"/>
      <c r="J90" s="11"/>
      <c r="K90" s="10"/>
      <c r="O90" t="s">
        <v>85</v>
      </c>
      <c r="P90" s="6"/>
      <c r="Q90" s="6"/>
      <c r="R90" s="6"/>
    </row>
    <row r="91" spans="1:19" x14ac:dyDescent="0.25">
      <c r="A91" s="9"/>
      <c r="B91" s="11"/>
      <c r="C91" s="11"/>
      <c r="D91" s="10"/>
      <c r="E91" s="9"/>
      <c r="F91" s="11"/>
      <c r="G91" s="11"/>
      <c r="H91" s="11"/>
      <c r="I91" s="11"/>
      <c r="J91" s="11"/>
      <c r="K91" s="10"/>
      <c r="O91" t="s">
        <v>86</v>
      </c>
      <c r="P91" s="6">
        <v>621442000</v>
      </c>
      <c r="Q91" s="6">
        <v>334829000</v>
      </c>
      <c r="R91" s="6">
        <v>511082000</v>
      </c>
    </row>
    <row r="92" spans="1:19" ht="15.75" thickBot="1" x14ac:dyDescent="0.3">
      <c r="A92" s="12"/>
      <c r="B92" s="13"/>
      <c r="C92" s="13"/>
      <c r="D92" s="14"/>
      <c r="E92" s="12"/>
      <c r="F92" s="13"/>
      <c r="G92" s="13"/>
      <c r="H92" s="13"/>
      <c r="I92" s="13"/>
      <c r="J92" s="13"/>
      <c r="K92" s="14"/>
      <c r="O92" t="s">
        <v>87</v>
      </c>
      <c r="P92" s="6"/>
      <c r="Q92" s="6"/>
      <c r="R92" s="6"/>
    </row>
    <row r="93" spans="1:19" ht="21.75" thickBot="1" x14ac:dyDescent="0.4">
      <c r="A93" s="116" t="s">
        <v>104</v>
      </c>
      <c r="B93" s="117"/>
      <c r="C93" s="117"/>
      <c r="D93" s="117"/>
      <c r="E93" s="125" t="s">
        <v>63</v>
      </c>
      <c r="F93" s="125"/>
      <c r="G93" s="125"/>
      <c r="H93" s="125"/>
      <c r="I93" s="125"/>
      <c r="J93" s="125"/>
      <c r="K93" s="126"/>
    </row>
    <row r="94" spans="1:19" x14ac:dyDescent="0.25">
      <c r="A94" s="28"/>
      <c r="B94" s="29"/>
      <c r="C94" s="30"/>
      <c r="D94" s="31"/>
      <c r="E94" s="36"/>
      <c r="F94" s="19"/>
      <c r="G94" s="19"/>
      <c r="H94" s="19"/>
      <c r="I94" s="19"/>
      <c r="J94" s="19"/>
      <c r="K94" s="20"/>
    </row>
    <row r="95" spans="1:19" x14ac:dyDescent="0.25">
      <c r="A95" s="28"/>
      <c r="B95" s="29"/>
      <c r="C95" s="30"/>
      <c r="D95" s="31"/>
      <c r="E95" s="36"/>
      <c r="F95" s="19"/>
      <c r="G95" s="19"/>
      <c r="H95" s="19"/>
      <c r="I95" s="19"/>
      <c r="J95" s="19"/>
      <c r="K95" s="20"/>
    </row>
    <row r="96" spans="1:19" x14ac:dyDescent="0.25">
      <c r="A96" s="28"/>
      <c r="B96" s="32"/>
      <c r="C96" s="30"/>
      <c r="D96" s="33"/>
      <c r="E96" s="37"/>
      <c r="F96" s="21"/>
      <c r="G96" s="21"/>
      <c r="H96" s="21"/>
      <c r="I96" s="21"/>
      <c r="J96" s="21"/>
      <c r="K96" s="22"/>
    </row>
    <row r="97" spans="1:11" x14ac:dyDescent="0.25">
      <c r="A97" s="34"/>
      <c r="B97" s="30"/>
      <c r="C97" s="30"/>
      <c r="D97" s="33"/>
      <c r="E97" s="9"/>
      <c r="F97" s="11"/>
      <c r="G97" s="11"/>
      <c r="H97" s="11"/>
      <c r="I97" s="11"/>
      <c r="J97" s="11"/>
      <c r="K97" s="10"/>
    </row>
    <row r="98" spans="1:11" x14ac:dyDescent="0.25">
      <c r="A98" s="34"/>
      <c r="B98" s="30"/>
      <c r="C98" s="30"/>
      <c r="D98" s="33"/>
      <c r="E98" s="9"/>
      <c r="F98" s="11"/>
      <c r="G98" s="11"/>
      <c r="H98" s="11"/>
      <c r="I98" s="11"/>
      <c r="J98" s="11"/>
      <c r="K98" s="10"/>
    </row>
    <row r="99" spans="1:11" x14ac:dyDescent="0.25">
      <c r="A99" s="9"/>
      <c r="B99" s="11"/>
      <c r="C99" s="11"/>
      <c r="D99" s="10"/>
      <c r="E99" s="9"/>
      <c r="F99" s="11"/>
      <c r="G99" s="11"/>
      <c r="H99" s="11"/>
      <c r="I99" s="11"/>
      <c r="J99" s="11"/>
      <c r="K99" s="10"/>
    </row>
    <row r="100" spans="1:11" x14ac:dyDescent="0.25">
      <c r="A100" s="9"/>
      <c r="B100" s="11"/>
      <c r="C100" s="11"/>
      <c r="D100" s="10"/>
      <c r="E100" s="9"/>
      <c r="F100" s="11"/>
      <c r="G100" s="11"/>
      <c r="H100" s="11"/>
      <c r="I100" s="11"/>
      <c r="J100" s="11"/>
      <c r="K100" s="10"/>
    </row>
    <row r="101" spans="1:11" x14ac:dyDescent="0.25">
      <c r="A101" s="9"/>
      <c r="B101" s="11"/>
      <c r="C101" s="11"/>
      <c r="D101" s="10"/>
      <c r="E101" s="9"/>
      <c r="F101" s="11"/>
      <c r="G101" s="11"/>
      <c r="H101" s="11"/>
      <c r="I101" s="11"/>
      <c r="J101" s="11"/>
      <c r="K101" s="10"/>
    </row>
    <row r="102" spans="1:11" x14ac:dyDescent="0.25">
      <c r="A102" s="9"/>
      <c r="B102" s="11"/>
      <c r="C102" s="11"/>
      <c r="D102" s="10"/>
      <c r="E102" s="9"/>
      <c r="F102" s="11"/>
      <c r="G102" s="11"/>
      <c r="H102" s="11"/>
      <c r="I102" s="11"/>
      <c r="J102" s="11"/>
      <c r="K102" s="10"/>
    </row>
    <row r="103" spans="1:11" x14ac:dyDescent="0.25">
      <c r="A103" s="9"/>
      <c r="B103" s="11"/>
      <c r="C103" s="11"/>
      <c r="D103" s="10"/>
      <c r="E103" s="9"/>
      <c r="F103" s="11"/>
      <c r="G103" s="11"/>
      <c r="H103" s="11"/>
      <c r="I103" s="11"/>
      <c r="J103" s="11"/>
      <c r="K103" s="10"/>
    </row>
    <row r="104" spans="1:11" x14ac:dyDescent="0.25">
      <c r="A104" s="9"/>
      <c r="B104" s="11"/>
      <c r="C104" s="11"/>
      <c r="D104" s="10"/>
      <c r="E104" s="9"/>
      <c r="F104" s="11"/>
      <c r="G104" s="11"/>
      <c r="H104" s="11"/>
      <c r="I104" s="11"/>
      <c r="J104" s="11"/>
      <c r="K104" s="10"/>
    </row>
    <row r="105" spans="1:11" x14ac:dyDescent="0.25">
      <c r="A105" s="9"/>
      <c r="B105" s="11"/>
      <c r="C105" s="11"/>
      <c r="D105" s="10"/>
      <c r="E105" s="9"/>
      <c r="F105" s="11"/>
      <c r="G105" s="11"/>
      <c r="H105" s="11"/>
      <c r="I105" s="11"/>
      <c r="J105" s="11"/>
      <c r="K105" s="10"/>
    </row>
    <row r="106" spans="1:11" ht="15.75" thickBot="1" x14ac:dyDescent="0.3">
      <c r="A106" s="12"/>
      <c r="B106" s="13"/>
      <c r="C106" s="13"/>
      <c r="D106" s="14"/>
      <c r="E106" s="12"/>
      <c r="F106" s="13"/>
      <c r="G106" s="13"/>
      <c r="H106" s="13"/>
      <c r="I106" s="13"/>
      <c r="J106" s="13"/>
      <c r="K106" s="14"/>
    </row>
    <row r="107" spans="1:11" ht="21.75" thickBot="1" x14ac:dyDescent="0.4">
      <c r="A107" s="127" t="s">
        <v>173</v>
      </c>
      <c r="B107" s="125"/>
      <c r="C107" s="125"/>
      <c r="D107" s="125"/>
      <c r="E107" s="125"/>
      <c r="F107" s="125"/>
      <c r="G107" s="125"/>
      <c r="H107" s="125"/>
      <c r="I107" s="125"/>
      <c r="J107" s="125"/>
      <c r="K107" s="126"/>
    </row>
    <row r="108" spans="1:11" x14ac:dyDescent="0.25">
      <c r="A108" s="28"/>
      <c r="B108" s="29"/>
      <c r="C108" s="30"/>
      <c r="D108" s="51"/>
      <c r="E108" s="19"/>
      <c r="F108" s="19"/>
      <c r="G108" s="19"/>
      <c r="H108" s="128" t="s">
        <v>181</v>
      </c>
      <c r="I108" s="128"/>
      <c r="J108" s="19"/>
      <c r="K108" s="20"/>
    </row>
    <row r="109" spans="1:11" x14ac:dyDescent="0.25">
      <c r="A109" s="28"/>
      <c r="B109" s="29"/>
      <c r="C109" s="30"/>
      <c r="D109" s="51"/>
      <c r="E109" s="19"/>
      <c r="F109" s="19"/>
      <c r="G109" s="19"/>
      <c r="H109" s="128">
        <f>+AC55+AC56</f>
        <v>2684775000</v>
      </c>
      <c r="I109" s="128"/>
      <c r="J109" s="108"/>
      <c r="K109" s="109"/>
    </row>
    <row r="110" spans="1:11" x14ac:dyDescent="0.25">
      <c r="A110" s="28"/>
      <c r="B110" s="32"/>
      <c r="C110" s="30"/>
      <c r="D110" s="30"/>
      <c r="E110" s="21"/>
      <c r="F110" s="21"/>
      <c r="G110" s="21"/>
      <c r="H110" s="21"/>
      <c r="I110" s="21"/>
      <c r="J110" s="21"/>
      <c r="K110" s="22"/>
    </row>
    <row r="111" spans="1:11" x14ac:dyDescent="0.25">
      <c r="A111" s="34"/>
      <c r="B111" s="30"/>
      <c r="C111" s="30"/>
      <c r="D111" s="30"/>
      <c r="E111" s="11"/>
      <c r="F111" s="11"/>
      <c r="G111" s="11"/>
      <c r="H111" s="11"/>
      <c r="I111" s="11"/>
      <c r="J111" s="11"/>
      <c r="K111" s="10"/>
    </row>
    <row r="112" spans="1:11" x14ac:dyDescent="0.25">
      <c r="A112" s="34"/>
      <c r="B112" s="30"/>
      <c r="C112" s="30"/>
      <c r="D112" s="30"/>
      <c r="E112" s="11"/>
      <c r="F112" s="11"/>
      <c r="G112" s="11"/>
      <c r="H112" s="11"/>
      <c r="I112" s="11"/>
      <c r="J112" s="11"/>
      <c r="K112" s="10"/>
    </row>
    <row r="113" spans="1:11" x14ac:dyDescent="0.25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0"/>
    </row>
    <row r="114" spans="1:11" x14ac:dyDescent="0.25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0"/>
    </row>
    <row r="115" spans="1:11" x14ac:dyDescent="0.25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0"/>
    </row>
    <row r="116" spans="1:11" x14ac:dyDescent="0.25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0"/>
    </row>
    <row r="117" spans="1:11" x14ac:dyDescent="0.25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0"/>
    </row>
    <row r="118" spans="1:11" x14ac:dyDescent="0.25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0"/>
    </row>
    <row r="119" spans="1:11" x14ac:dyDescent="0.25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0"/>
    </row>
    <row r="120" spans="1:11" x14ac:dyDescent="0.25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0"/>
    </row>
    <row r="121" spans="1:11" ht="15.75" thickBot="1" x14ac:dyDescent="0.3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4"/>
    </row>
    <row r="122" spans="1:11" ht="21.75" thickBot="1" x14ac:dyDescent="0.4">
      <c r="A122" s="116" t="s">
        <v>105</v>
      </c>
      <c r="B122" s="117"/>
      <c r="C122" s="117"/>
      <c r="D122" s="117"/>
      <c r="E122" s="117"/>
      <c r="F122" s="117"/>
      <c r="G122" s="117"/>
      <c r="H122" s="117"/>
      <c r="I122" s="117"/>
      <c r="J122" s="117"/>
      <c r="K122" s="118"/>
    </row>
    <row r="123" spans="1:11" x14ac:dyDescent="0.25">
      <c r="A123" s="7"/>
      <c r="B123" s="35"/>
      <c r="C123" s="35"/>
      <c r="D123" s="35"/>
      <c r="E123" s="35"/>
      <c r="F123" s="35"/>
      <c r="G123" s="35"/>
      <c r="H123" s="35"/>
      <c r="I123" s="35"/>
      <c r="J123" s="35"/>
      <c r="K123" s="8"/>
    </row>
    <row r="124" spans="1:11" x14ac:dyDescent="0.25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0"/>
    </row>
    <row r="125" spans="1:11" x14ac:dyDescent="0.25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0"/>
    </row>
    <row r="126" spans="1:11" x14ac:dyDescent="0.25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0"/>
    </row>
    <row r="127" spans="1:11" x14ac:dyDescent="0.25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0"/>
    </row>
    <row r="128" spans="1:11" x14ac:dyDescent="0.25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0"/>
    </row>
    <row r="129" spans="1:1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0"/>
    </row>
    <row r="130" spans="1:11" x14ac:dyDescent="0.25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0"/>
    </row>
    <row r="131" spans="1:11" x14ac:dyDescent="0.25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0"/>
    </row>
    <row r="132" spans="1:11" x14ac:dyDescent="0.25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0"/>
    </row>
    <row r="133" spans="1:11" x14ac:dyDescent="0.25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0"/>
    </row>
    <row r="134" spans="1:11" x14ac:dyDescent="0.25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0"/>
    </row>
    <row r="135" spans="1:11" x14ac:dyDescent="0.25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0"/>
    </row>
    <row r="136" spans="1:11" x14ac:dyDescent="0.25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0"/>
    </row>
    <row r="137" spans="1:11" x14ac:dyDescent="0.25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0"/>
    </row>
    <row r="138" spans="1:11" x14ac:dyDescent="0.25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0"/>
    </row>
    <row r="139" spans="1:11" x14ac:dyDescent="0.25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0"/>
    </row>
    <row r="140" spans="1:11" x14ac:dyDescent="0.25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0"/>
    </row>
    <row r="141" spans="1:11" x14ac:dyDescent="0.25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0"/>
    </row>
    <row r="142" spans="1:11" x14ac:dyDescent="0.25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0"/>
    </row>
    <row r="143" spans="1:11" x14ac:dyDescent="0.25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0"/>
    </row>
    <row r="144" spans="1:11" x14ac:dyDescent="0.25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0"/>
    </row>
    <row r="145" spans="1:11" ht="15.75" thickBot="1" x14ac:dyDescent="0.3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4"/>
    </row>
    <row r="146" spans="1:11" ht="21.75" thickBot="1" x14ac:dyDescent="0.4">
      <c r="A146" s="124" t="s">
        <v>106</v>
      </c>
      <c r="B146" s="119"/>
      <c r="C146" s="119"/>
      <c r="D146" s="119"/>
      <c r="E146" s="119" t="s">
        <v>162</v>
      </c>
      <c r="F146" s="119"/>
      <c r="G146" s="119"/>
      <c r="H146" s="119"/>
      <c r="I146" s="119"/>
      <c r="J146" s="119"/>
      <c r="K146" s="120"/>
    </row>
    <row r="147" spans="1:11" x14ac:dyDescent="0.25">
      <c r="A147" s="55"/>
      <c r="B147" s="56"/>
      <c r="C147" s="57"/>
      <c r="D147" s="60"/>
      <c r="E147" s="52"/>
      <c r="F147" s="53"/>
      <c r="G147" s="53"/>
      <c r="H147" s="53"/>
      <c r="I147" s="53"/>
      <c r="J147" s="53"/>
      <c r="K147" s="54"/>
    </row>
    <row r="148" spans="1:11" x14ac:dyDescent="0.25">
      <c r="A148" s="28"/>
      <c r="B148" s="29"/>
      <c r="C148" s="30"/>
      <c r="D148" s="51"/>
      <c r="E148" s="36"/>
      <c r="F148" s="19"/>
      <c r="G148" s="19"/>
      <c r="H148" s="19"/>
      <c r="I148" s="19"/>
      <c r="J148" s="19"/>
      <c r="K148" s="20"/>
    </row>
    <row r="149" spans="1:11" x14ac:dyDescent="0.25">
      <c r="A149" s="28"/>
      <c r="B149" s="32"/>
      <c r="C149" s="30"/>
      <c r="D149" s="30"/>
      <c r="E149" s="37"/>
      <c r="F149" s="21"/>
      <c r="G149" s="21"/>
      <c r="H149" s="21"/>
      <c r="I149" s="21"/>
      <c r="J149" s="21"/>
      <c r="K149" s="22"/>
    </row>
    <row r="150" spans="1:11" x14ac:dyDescent="0.25">
      <c r="A150" s="34"/>
      <c r="B150" s="30"/>
      <c r="C150" s="30"/>
      <c r="D150" s="30"/>
      <c r="E150" s="9"/>
      <c r="F150" s="11"/>
      <c r="G150" s="11"/>
      <c r="H150" s="11"/>
      <c r="I150" s="11"/>
      <c r="J150" s="11"/>
      <c r="K150" s="10"/>
    </row>
    <row r="151" spans="1:11" x14ac:dyDescent="0.25">
      <c r="A151" s="34"/>
      <c r="B151" s="30"/>
      <c r="C151" s="30"/>
      <c r="D151" s="30"/>
      <c r="E151" s="9"/>
      <c r="F151" s="11"/>
      <c r="G151" s="11"/>
      <c r="H151" s="11"/>
      <c r="I151" s="11"/>
      <c r="J151" s="11"/>
      <c r="K151" s="10"/>
    </row>
    <row r="152" spans="1:11" x14ac:dyDescent="0.25">
      <c r="A152" s="9"/>
      <c r="B152" s="11"/>
      <c r="C152" s="11"/>
      <c r="D152" s="11"/>
      <c r="E152" s="9"/>
      <c r="F152" s="11"/>
      <c r="G152" s="11"/>
      <c r="H152" s="11"/>
      <c r="I152" s="11"/>
      <c r="J152" s="11"/>
      <c r="K152" s="10"/>
    </row>
    <row r="153" spans="1:11" x14ac:dyDescent="0.25">
      <c r="A153" s="9"/>
      <c r="B153" s="11"/>
      <c r="C153" s="11"/>
      <c r="D153" s="11"/>
      <c r="E153" s="9"/>
      <c r="F153" s="11"/>
      <c r="G153" s="11"/>
      <c r="H153" s="11"/>
      <c r="I153" s="11"/>
      <c r="J153" s="11"/>
      <c r="K153" s="10"/>
    </row>
    <row r="154" spans="1:11" x14ac:dyDescent="0.25">
      <c r="A154" s="9"/>
      <c r="B154" s="11"/>
      <c r="C154" s="11"/>
      <c r="D154" s="11"/>
      <c r="E154" s="9"/>
      <c r="F154" s="11"/>
      <c r="G154" s="11"/>
      <c r="H154" s="11"/>
      <c r="I154" s="11"/>
      <c r="J154" s="11"/>
      <c r="K154" s="10"/>
    </row>
    <row r="155" spans="1:11" x14ac:dyDescent="0.25">
      <c r="A155" s="9"/>
      <c r="B155" s="11"/>
      <c r="C155" s="11"/>
      <c r="D155" s="11"/>
      <c r="E155" s="9"/>
      <c r="F155" s="11"/>
      <c r="G155" s="11"/>
      <c r="H155" s="11"/>
      <c r="I155" s="11"/>
      <c r="J155" s="11"/>
      <c r="K155" s="10"/>
    </row>
    <row r="156" spans="1:11" x14ac:dyDescent="0.25">
      <c r="A156" s="9"/>
      <c r="B156" s="11"/>
      <c r="C156" s="11"/>
      <c r="D156" s="11"/>
      <c r="E156" s="9"/>
      <c r="F156" s="11"/>
      <c r="G156" s="11"/>
      <c r="H156" s="11"/>
      <c r="I156" s="11"/>
      <c r="J156" s="11"/>
      <c r="K156" s="10"/>
    </row>
    <row r="157" spans="1:11" x14ac:dyDescent="0.25">
      <c r="A157" s="9"/>
      <c r="B157" s="11"/>
      <c r="C157" s="11"/>
      <c r="D157" s="11"/>
      <c r="E157" s="9"/>
      <c r="F157" s="11"/>
      <c r="G157" s="11"/>
      <c r="H157" s="11"/>
      <c r="I157" s="11"/>
      <c r="J157" s="11"/>
      <c r="K157" s="10"/>
    </row>
    <row r="158" spans="1:11" x14ac:dyDescent="0.25">
      <c r="A158" s="9"/>
      <c r="B158" s="11"/>
      <c r="C158" s="11"/>
      <c r="D158" s="11"/>
      <c r="E158" s="9"/>
      <c r="F158" s="11"/>
      <c r="G158" s="11"/>
      <c r="H158" s="11"/>
      <c r="I158" s="11"/>
      <c r="J158" s="11"/>
      <c r="K158" s="10"/>
    </row>
    <row r="159" spans="1:11" x14ac:dyDescent="0.25">
      <c r="A159" s="9"/>
      <c r="B159" s="11"/>
      <c r="C159" s="11"/>
      <c r="D159" s="11"/>
      <c r="E159" s="9"/>
      <c r="F159" s="11"/>
      <c r="G159" s="11"/>
      <c r="H159" s="11"/>
      <c r="I159" s="11"/>
      <c r="J159" s="11"/>
      <c r="K159" s="10"/>
    </row>
    <row r="160" spans="1:11" x14ac:dyDescent="0.25">
      <c r="A160" s="9"/>
      <c r="B160" s="11"/>
      <c r="C160" s="11"/>
      <c r="D160" s="11"/>
      <c r="E160" s="9"/>
      <c r="F160" s="11"/>
      <c r="G160" s="11"/>
      <c r="H160" s="11"/>
      <c r="I160" s="11"/>
      <c r="J160" s="11"/>
      <c r="K160" s="10"/>
    </row>
    <row r="161" spans="1:11" ht="15.75" thickBot="1" x14ac:dyDescent="0.3">
      <c r="A161" s="12"/>
      <c r="B161" s="13"/>
      <c r="C161" s="13"/>
      <c r="D161" s="13"/>
      <c r="E161" s="12"/>
      <c r="F161" s="13"/>
      <c r="G161" s="13"/>
      <c r="H161" s="13"/>
      <c r="I161" s="13"/>
      <c r="J161" s="13"/>
      <c r="K161" s="14"/>
    </row>
    <row r="162" spans="1:11" ht="21.75" thickBot="1" x14ac:dyDescent="0.4">
      <c r="A162" s="116" t="s">
        <v>164</v>
      </c>
      <c r="B162" s="117"/>
      <c r="C162" s="117"/>
      <c r="D162" s="118"/>
      <c r="E162" s="119" t="s">
        <v>107</v>
      </c>
      <c r="F162" s="119"/>
      <c r="G162" s="119"/>
      <c r="H162" s="119"/>
      <c r="I162" s="119"/>
      <c r="J162" s="119"/>
      <c r="K162" s="120"/>
    </row>
    <row r="163" spans="1:11" x14ac:dyDescent="0.25">
      <c r="A163" s="55"/>
      <c r="B163" s="96"/>
      <c r="C163" s="57"/>
      <c r="D163" s="84"/>
      <c r="E163" s="53"/>
      <c r="F163" s="53"/>
      <c r="G163" s="53"/>
      <c r="H163" s="53"/>
      <c r="I163" s="53"/>
      <c r="J163" s="53"/>
      <c r="K163" s="54"/>
    </row>
    <row r="164" spans="1:11" x14ac:dyDescent="0.25">
      <c r="A164" s="28"/>
      <c r="B164" s="97"/>
      <c r="C164" s="92" t="s">
        <v>165</v>
      </c>
      <c r="D164" s="93">
        <f>+W58</f>
        <v>397311000</v>
      </c>
      <c r="E164" s="19"/>
      <c r="F164" s="19"/>
      <c r="G164" s="19"/>
      <c r="H164" s="19"/>
      <c r="I164" s="19"/>
      <c r="J164" s="19"/>
      <c r="K164" s="20"/>
    </row>
    <row r="165" spans="1:11" x14ac:dyDescent="0.25">
      <c r="A165" s="28"/>
      <c r="B165" s="9"/>
      <c r="C165" s="92" t="s">
        <v>166</v>
      </c>
      <c r="D165" s="93">
        <f>+X58</f>
        <v>712760000</v>
      </c>
      <c r="E165" s="21"/>
      <c r="F165" s="21"/>
      <c r="G165" s="21"/>
      <c r="H165" s="21"/>
      <c r="I165" s="21"/>
      <c r="J165" s="21"/>
      <c r="K165" s="22"/>
    </row>
    <row r="166" spans="1:11" x14ac:dyDescent="0.25">
      <c r="A166" s="34"/>
      <c r="B166" s="9"/>
      <c r="C166" s="94" t="s">
        <v>93</v>
      </c>
      <c r="D166" s="95">
        <f>+D165-D164</f>
        <v>315449000</v>
      </c>
      <c r="E166" s="11"/>
      <c r="F166" s="11"/>
      <c r="G166" s="11"/>
      <c r="H166" s="11"/>
      <c r="I166" s="11"/>
      <c r="J166" s="11"/>
      <c r="K166" s="10"/>
    </row>
    <row r="167" spans="1:11" ht="18.75" x14ac:dyDescent="0.3">
      <c r="A167" s="34"/>
      <c r="B167" s="9"/>
      <c r="C167" s="88" t="s">
        <v>167</v>
      </c>
      <c r="D167" s="100">
        <f>IFERROR(D165/D164-1,100%)</f>
        <v>0.793959895396805</v>
      </c>
      <c r="E167" s="11"/>
      <c r="F167" s="11"/>
      <c r="G167" s="11"/>
      <c r="H167" s="11"/>
      <c r="I167" s="11"/>
      <c r="J167" s="11"/>
      <c r="K167" s="10"/>
    </row>
    <row r="168" spans="1:11" x14ac:dyDescent="0.25">
      <c r="A168" s="9"/>
      <c r="B168" s="9"/>
      <c r="C168" s="89"/>
      <c r="D168" s="85"/>
      <c r="E168" s="11"/>
      <c r="F168" s="11"/>
      <c r="G168" s="11"/>
      <c r="H168" s="11"/>
      <c r="I168" s="11"/>
      <c r="J168" s="11"/>
      <c r="K168" s="10"/>
    </row>
    <row r="169" spans="1:11" ht="28.5" x14ac:dyDescent="0.25">
      <c r="A169" s="9"/>
      <c r="B169" s="9"/>
      <c r="C169" s="90" t="s">
        <v>169</v>
      </c>
      <c r="D169" s="87" t="s">
        <v>182</v>
      </c>
      <c r="E169" s="11"/>
      <c r="F169" s="11"/>
      <c r="G169" s="11"/>
      <c r="H169" s="11"/>
      <c r="I169" s="11"/>
      <c r="J169" s="11"/>
      <c r="K169" s="10"/>
    </row>
    <row r="170" spans="1:11" x14ac:dyDescent="0.25">
      <c r="A170" s="9"/>
      <c r="B170" s="9"/>
      <c r="C170" s="98"/>
      <c r="D170" s="99" t="s">
        <v>170</v>
      </c>
      <c r="E170" s="11"/>
      <c r="F170" s="11"/>
      <c r="G170" s="11"/>
      <c r="H170" s="11"/>
      <c r="I170" s="11"/>
      <c r="J170" s="11"/>
      <c r="K170" s="10"/>
    </row>
    <row r="171" spans="1:11" ht="26.25" x14ac:dyDescent="0.25">
      <c r="A171" s="9"/>
      <c r="B171" s="9"/>
      <c r="C171" s="91" t="s">
        <v>168</v>
      </c>
      <c r="D171" s="86" t="str">
        <f>+IF(D169="SI","6 MESES","3 AÑOS")</f>
        <v>6 MESES</v>
      </c>
      <c r="E171" s="11"/>
      <c r="F171" s="11"/>
      <c r="G171" s="11"/>
      <c r="H171" s="11"/>
      <c r="I171" s="11"/>
      <c r="J171" s="11"/>
      <c r="K171" s="10"/>
    </row>
    <row r="172" spans="1:11" x14ac:dyDescent="0.25">
      <c r="A172" s="9"/>
      <c r="B172" s="9"/>
      <c r="C172" s="11"/>
      <c r="D172" s="10"/>
      <c r="E172" s="11"/>
      <c r="F172" s="11"/>
      <c r="G172" s="11"/>
      <c r="H172" s="11"/>
      <c r="I172" s="11"/>
      <c r="J172" s="11"/>
      <c r="K172" s="10"/>
    </row>
    <row r="173" spans="1:11" x14ac:dyDescent="0.25">
      <c r="A173" s="9"/>
      <c r="B173" s="9"/>
      <c r="C173" s="11"/>
      <c r="D173" s="10"/>
      <c r="E173" s="11"/>
      <c r="F173" s="11"/>
      <c r="G173" s="11"/>
      <c r="H173" s="11"/>
      <c r="I173" s="11"/>
      <c r="J173" s="11"/>
      <c r="K173" s="10"/>
    </row>
    <row r="174" spans="1:11" x14ac:dyDescent="0.25">
      <c r="A174" s="9"/>
      <c r="B174" s="9"/>
      <c r="C174" s="11"/>
      <c r="D174" s="10"/>
      <c r="E174" s="11"/>
      <c r="F174" s="11"/>
      <c r="G174" s="11"/>
      <c r="H174" s="11"/>
      <c r="I174" s="11"/>
      <c r="J174" s="11"/>
      <c r="K174" s="10"/>
    </row>
    <row r="175" spans="1:11" ht="15.75" thickBot="1" x14ac:dyDescent="0.3">
      <c r="A175" s="12"/>
      <c r="B175" s="12"/>
      <c r="C175" s="13"/>
      <c r="D175" s="14"/>
      <c r="E175" s="13"/>
      <c r="F175" s="13"/>
      <c r="G175" s="13"/>
      <c r="H175" s="13"/>
      <c r="I175" s="13"/>
      <c r="J175" s="13"/>
      <c r="K175" s="14"/>
    </row>
  </sheetData>
  <mergeCells count="42">
    <mergeCell ref="Y18:AB18"/>
    <mergeCell ref="Y26:AB26"/>
    <mergeCell ref="A2:D4"/>
    <mergeCell ref="E2:K4"/>
    <mergeCell ref="A5:K6"/>
    <mergeCell ref="J9:K9"/>
    <mergeCell ref="J10:K10"/>
    <mergeCell ref="F10:G10"/>
    <mergeCell ref="F9:G9"/>
    <mergeCell ref="H9:I9"/>
    <mergeCell ref="H10:I10"/>
    <mergeCell ref="A8:D8"/>
    <mergeCell ref="A7:K7"/>
    <mergeCell ref="E8:K8"/>
    <mergeCell ref="A23:K23"/>
    <mergeCell ref="U10:X10"/>
    <mergeCell ref="A37:K37"/>
    <mergeCell ref="A51:K51"/>
    <mergeCell ref="J11:K11"/>
    <mergeCell ref="F11:G11"/>
    <mergeCell ref="H11:I11"/>
    <mergeCell ref="U18:X18"/>
    <mergeCell ref="U26:X26"/>
    <mergeCell ref="U35:X35"/>
    <mergeCell ref="U39:X39"/>
    <mergeCell ref="U53:X53"/>
    <mergeCell ref="U63:X63"/>
    <mergeCell ref="U70:X70"/>
    <mergeCell ref="Y53:AC53"/>
    <mergeCell ref="H109:I109"/>
    <mergeCell ref="A65:K65"/>
    <mergeCell ref="A79:K79"/>
    <mergeCell ref="A162:D162"/>
    <mergeCell ref="E162:K162"/>
    <mergeCell ref="U76:X76"/>
    <mergeCell ref="A146:D146"/>
    <mergeCell ref="E146:K146"/>
    <mergeCell ref="E93:K93"/>
    <mergeCell ref="A93:D93"/>
    <mergeCell ref="A107:K107"/>
    <mergeCell ref="A122:K122"/>
    <mergeCell ref="H108:I108"/>
  </mergeCells>
  <conditionalFormatting sqref="D169">
    <cfRule type="cellIs" dxfId="3" priority="1" operator="equal">
      <formula>"NO"</formula>
    </cfRule>
    <cfRule type="cellIs" dxfId="2" priority="2" operator="equal">
      <formula>"SI"</formula>
    </cfRule>
  </conditionalFormatting>
  <printOptions horizontalCentered="1" verticalCentered="1"/>
  <pageMargins left="0.70866141732283472" right="0.70866141732283472" top="1.299212598425197" bottom="0.74803149606299213" header="0.31496062992125984" footer="0.31496062992125984"/>
  <pageSetup scale="58" fitToHeight="4" orientation="portrait" r:id="rId2"/>
  <headerFooter>
    <oddHeader>&amp;C&amp;G</oddHeader>
    <oddFooter>&amp;CPágina &amp;P de &amp;N</oddFooter>
  </headerFooter>
  <rowBreaks count="2" manualBreakCount="2">
    <brk id="63" max="10" man="1"/>
    <brk id="120" max="10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INFO TRIBUTARIA</vt:lpstr>
      <vt:lpstr>INDICADORES TRIBUTARIOS</vt:lpstr>
      <vt:lpstr>'INDICADORES TRIBUTARIOS'!Área_de_impresión</vt:lpstr>
      <vt:lpstr>'INDICADORES TRIBUTARIOS'!Títulos_a_imprimir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Nestor Mauricio Correa Lopez</cp:lastModifiedBy>
  <cp:lastPrinted>2020-10-19T16:19:33Z</cp:lastPrinted>
  <dcterms:created xsi:type="dcterms:W3CDTF">2020-07-19T20:42:22Z</dcterms:created>
  <dcterms:modified xsi:type="dcterms:W3CDTF">2020-11-12T14:42:36Z</dcterms:modified>
</cp:coreProperties>
</file>