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henderson/Documents/github/ltc_covid_int/data/"/>
    </mc:Choice>
  </mc:AlternateContent>
  <xr:revisionPtr revIDLastSave="0" documentId="8_{9824AF48-9B31-F742-ADDF-6F66E1134E82}" xr6:coauthVersionLast="45" xr6:coauthVersionMax="45" xr10:uidLastSave="{00000000-0000-0000-0000-000000000000}"/>
  <bookViews>
    <workbookView xWindow="-67200" yWindow="460" windowWidth="33600" windowHeight="20540" xr2:uid="{00000000-000D-0000-FFFF-FFFF00000000}"/>
  </bookViews>
  <sheets>
    <sheet name="Sheet1" sheetId="1" r:id="rId1"/>
  </sheets>
  <definedNames>
    <definedName name="_ftnref3" localSheetId="0">Sheet1!$E$24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I7" i="1"/>
  <c r="O18" i="1" l="1"/>
  <c r="O17" i="1"/>
  <c r="O4" i="1"/>
  <c r="O5" i="1"/>
  <c r="O6" i="1"/>
  <c r="O7" i="1"/>
  <c r="O8" i="1"/>
  <c r="O9" i="1"/>
  <c r="O10" i="1"/>
  <c r="O11" i="1"/>
  <c r="O12" i="1"/>
  <c r="O13" i="1"/>
  <c r="O14" i="1"/>
  <c r="O16" i="1"/>
  <c r="O19" i="1"/>
  <c r="O20" i="1"/>
  <c r="O21" i="1"/>
  <c r="O22" i="1"/>
  <c r="O23" i="1"/>
  <c r="O24" i="1"/>
  <c r="O25" i="1"/>
  <c r="O26" i="1"/>
  <c r="O27" i="1"/>
  <c r="O29" i="1"/>
  <c r="L15" i="1" l="1"/>
  <c r="M15" i="1"/>
  <c r="O15" i="1" s="1"/>
  <c r="N11" i="1"/>
  <c r="N15" i="1" l="1"/>
  <c r="P24" i="1"/>
  <c r="N24" i="1"/>
  <c r="L25" i="1"/>
  <c r="L24" i="1"/>
  <c r="I25" i="1"/>
  <c r="I24" i="1"/>
  <c r="H25" i="1"/>
  <c r="H24" i="1"/>
  <c r="G25" i="1"/>
  <c r="G24" i="1"/>
  <c r="N25" i="1"/>
  <c r="P25" i="1"/>
  <c r="P29" i="1" l="1"/>
  <c r="N29" i="1"/>
  <c r="L29" i="1"/>
  <c r="I29" i="1"/>
  <c r="G29" i="1"/>
  <c r="M28" i="1"/>
  <c r="O28" i="1" s="1"/>
  <c r="K28" i="1"/>
  <c r="N28" i="1" s="1"/>
  <c r="J28" i="1"/>
  <c r="F28" i="1"/>
  <c r="E28" i="1"/>
  <c r="D28" i="1"/>
  <c r="P27" i="1"/>
  <c r="N27" i="1"/>
  <c r="L27" i="1"/>
  <c r="I27" i="1"/>
  <c r="H27" i="1"/>
  <c r="G27" i="1"/>
  <c r="P26" i="1"/>
  <c r="N26" i="1"/>
  <c r="L26" i="1"/>
  <c r="I26" i="1"/>
  <c r="H26" i="1"/>
  <c r="G26" i="1"/>
  <c r="P23" i="1"/>
  <c r="N23" i="1"/>
  <c r="L23" i="1"/>
  <c r="I23" i="1"/>
  <c r="H23" i="1"/>
  <c r="G23" i="1"/>
  <c r="P22" i="1"/>
  <c r="N22" i="1"/>
  <c r="L22" i="1"/>
  <c r="I22" i="1"/>
  <c r="G22" i="1"/>
  <c r="P21" i="1"/>
  <c r="N21" i="1"/>
  <c r="L21" i="1"/>
  <c r="I21" i="1"/>
  <c r="H21" i="1"/>
  <c r="G21" i="1"/>
  <c r="P20" i="1"/>
  <c r="N20" i="1"/>
  <c r="L20" i="1"/>
  <c r="I20" i="1"/>
  <c r="G20" i="1"/>
  <c r="P19" i="1"/>
  <c r="N19" i="1"/>
  <c r="L19" i="1"/>
  <c r="I19" i="1"/>
  <c r="G19" i="1"/>
  <c r="P18" i="1"/>
  <c r="N18" i="1"/>
  <c r="L18" i="1"/>
  <c r="I18" i="1"/>
  <c r="H18" i="1"/>
  <c r="P17" i="1"/>
  <c r="N17" i="1"/>
  <c r="L17" i="1"/>
  <c r="I17" i="1"/>
  <c r="H17" i="1"/>
  <c r="P16" i="1"/>
  <c r="N16" i="1"/>
  <c r="I16" i="1"/>
  <c r="G16" i="1"/>
  <c r="P15" i="1"/>
  <c r="I15" i="1"/>
  <c r="G15" i="1"/>
  <c r="P14" i="1"/>
  <c r="N14" i="1"/>
  <c r="L14" i="1"/>
  <c r="I14" i="1"/>
  <c r="P13" i="1"/>
  <c r="N13" i="1"/>
  <c r="L13" i="1"/>
  <c r="I13" i="1"/>
  <c r="G13" i="1"/>
  <c r="P12" i="1"/>
  <c r="N12" i="1"/>
  <c r="L12" i="1"/>
  <c r="I12" i="1"/>
  <c r="G12" i="1"/>
  <c r="P11" i="1"/>
  <c r="L11" i="1"/>
  <c r="I11" i="1"/>
  <c r="G11" i="1"/>
  <c r="P10" i="1"/>
  <c r="N10" i="1"/>
  <c r="L10" i="1"/>
  <c r="I10" i="1"/>
  <c r="H10" i="1"/>
  <c r="G10" i="1"/>
  <c r="P9" i="1"/>
  <c r="N9" i="1"/>
  <c r="L9" i="1"/>
  <c r="I9" i="1"/>
  <c r="P8" i="1"/>
  <c r="N8" i="1"/>
  <c r="L8" i="1"/>
  <c r="I8" i="1"/>
  <c r="G8" i="1"/>
  <c r="P7" i="1"/>
  <c r="N7" i="1"/>
  <c r="P6" i="1"/>
  <c r="N6" i="1"/>
  <c r="L6" i="1"/>
  <c r="I6" i="1"/>
  <c r="H6" i="1"/>
  <c r="G6" i="1"/>
  <c r="P5" i="1"/>
  <c r="N5" i="1"/>
  <c r="L5" i="1"/>
  <c r="I5" i="1"/>
  <c r="P4" i="1"/>
  <c r="N4" i="1"/>
  <c r="L4" i="1"/>
  <c r="I4" i="1"/>
  <c r="G4" i="1"/>
  <c r="I28" i="1" l="1"/>
  <c r="H28" i="1"/>
  <c r="G28" i="1"/>
  <c r="P28" i="1"/>
  <c r="L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LEMMON Elizabeth</author>
    <author>Adelina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LEMMON Elizabeth:</t>
        </r>
        <r>
          <rPr>
            <sz val="9"/>
            <color indexed="81"/>
            <rFont val="Tahoma"/>
            <charset val="1"/>
          </rPr>
          <t xml:space="preserve">
COVID-19 deaths in care homes?? </t>
        </r>
      </text>
    </comment>
    <comment ref="E6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Adelina: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point from 21 June (last available)</t>
        </r>
      </text>
    </comment>
    <comment ref="G6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Adelina: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Needs adjusting...</t>
        </r>
      </text>
    </comment>
  </commentList>
</comments>
</file>

<file path=xl/sharedStrings.xml><?xml version="1.0" encoding="utf-8"?>
<sst xmlns="http://schemas.openxmlformats.org/spreadsheetml/2006/main" count="70" uniqueCount="47">
  <si>
    <t>Country</t>
  </si>
  <si>
    <t>Date</t>
  </si>
  <si>
    <t>Approach to measuring deaths</t>
  </si>
  <si>
    <t>Total number deaths linked to COVID-19</t>
  </si>
  <si>
    <t>Number of deaths of care home residents linked to COVID-19</t>
  </si>
  <si>
    <t>Number of deaths in care homes</t>
  </si>
  <si>
    <t>Number of care home resident deaths as % of all COVID-19 deaths</t>
  </si>
  <si>
    <t>Number of deaths in care homes as % of all COVID-19 deaths</t>
  </si>
  <si>
    <t>Number of deaths of people not living in care homes</t>
  </si>
  <si>
    <t>Number of care home beds</t>
  </si>
  <si>
    <t>Number of care home residents</t>
  </si>
  <si>
    <t>Deaths attributed to COVID as percentage of all care home residents/beds</t>
  </si>
  <si>
    <t>Total  population (to calculate rates of death per 100,000)</t>
  </si>
  <si>
    <t>Share of pop living in care homes</t>
  </si>
  <si>
    <t>Population not living in care homes</t>
  </si>
  <si>
    <t>Deaths per 100,000 community-living  population</t>
  </si>
  <si>
    <t>Cumulative Tests per 1000 people</t>
  </si>
  <si>
    <t>Australia</t>
  </si>
  <si>
    <t>Confirmed</t>
  </si>
  <si>
    <t>Austria</t>
  </si>
  <si>
    <t>Belgium</t>
  </si>
  <si>
    <t>Confirmed + Probable</t>
  </si>
  <si>
    <t xml:space="preserve">Canada </t>
  </si>
  <si>
    <t>Denmark</t>
  </si>
  <si>
    <t>Finland</t>
  </si>
  <si>
    <t>France</t>
  </si>
  <si>
    <t>Germany</t>
  </si>
  <si>
    <t>Hong Kong</t>
  </si>
  <si>
    <t>Hungary</t>
  </si>
  <si>
    <t>Ireland</t>
  </si>
  <si>
    <t>Israel</t>
  </si>
  <si>
    <t>Jordan</t>
  </si>
  <si>
    <t>New Zealand</t>
  </si>
  <si>
    <t>Norway</t>
  </si>
  <si>
    <t>Singapore</t>
  </si>
  <si>
    <t>Slovenia</t>
  </si>
  <si>
    <t>South Korea</t>
  </si>
  <si>
    <t>Spain</t>
  </si>
  <si>
    <t>Confirmed + probable</t>
  </si>
  <si>
    <t xml:space="preserve">Sweden </t>
  </si>
  <si>
    <t>England</t>
  </si>
  <si>
    <t>Wales</t>
  </si>
  <si>
    <t>Northern Ireland (UK)</t>
  </si>
  <si>
    <t>Scotland (UK)</t>
  </si>
  <si>
    <t>UK</t>
  </si>
  <si>
    <t>As above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</si>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</sst>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002060"/>
      <name val="Calibri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0" fontId="3" fillId="0" borderId="3" xfId="2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6" fillId="0" borderId="5" xfId="0" applyNumberFormat="1" applyFont="1" applyBorder="1"/>
    <xf numFmtId="10" fontId="6" fillId="0" borderId="6" xfId="2" applyNumberFormat="1" applyFont="1" applyBorder="1"/>
    <xf numFmtId="165" fontId="6" fillId="0" borderId="3" xfId="1" applyNumberFormat="1" applyFont="1" applyBorder="1"/>
    <xf numFmtId="10" fontId="6" fillId="0" borderId="3" xfId="2" applyNumberFormat="1" applyFont="1" applyBorder="1"/>
    <xf numFmtId="2" fontId="6" fillId="0" borderId="3" xfId="0" applyNumberFormat="1" applyFont="1" applyBorder="1"/>
    <xf numFmtId="10" fontId="0" fillId="0" borderId="0" xfId="2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vertical="center" wrapText="1"/>
    </xf>
    <xf numFmtId="3" fontId="6" fillId="0" borderId="5" xfId="0" applyNumberFormat="1" applyFont="1" applyFill="1" applyBorder="1"/>
    <xf numFmtId="10" fontId="6" fillId="0" borderId="6" xfId="2" applyNumberFormat="1" applyFont="1" applyFill="1" applyBorder="1"/>
    <xf numFmtId="165" fontId="6" fillId="0" borderId="3" xfId="1" applyNumberFormat="1" applyFont="1" applyFill="1" applyBorder="1"/>
    <xf numFmtId="10" fontId="6" fillId="0" borderId="3" xfId="2" applyNumberFormat="1" applyFont="1" applyFill="1" applyBorder="1"/>
    <xf numFmtId="2" fontId="6" fillId="0" borderId="3" xfId="0" applyNumberFormat="1" applyFont="1" applyFill="1" applyBorder="1"/>
    <xf numFmtId="3" fontId="4" fillId="0" borderId="4" xfId="0" applyNumberFormat="1" applyFont="1" applyBorder="1" applyAlignment="1">
      <alignment horizontal="center" vertical="center" wrapText="1"/>
    </xf>
    <xf numFmtId="0" fontId="0" fillId="2" borderId="0" xfId="0" applyFill="1"/>
    <xf numFmtId="1" fontId="4" fillId="0" borderId="4" xfId="0" applyNumberFormat="1" applyFont="1" applyBorder="1" applyAlignment="1">
      <alignment horizontal="center" vertical="center" wrapText="1"/>
    </xf>
    <xf numFmtId="0" fontId="8" fillId="0" borderId="4" xfId="3" applyFont="1" applyBorder="1" applyAlignment="1">
      <alignment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10" fontId="0" fillId="2" borderId="0" xfId="2" applyNumberFormat="1" applyFont="1" applyFill="1"/>
    <xf numFmtId="10" fontId="4" fillId="0" borderId="0" xfId="2" applyNumberFormat="1" applyFont="1" applyFill="1"/>
    <xf numFmtId="0" fontId="4" fillId="0" borderId="0" xfId="0" applyFont="1" applyFill="1"/>
    <xf numFmtId="0" fontId="2" fillId="0" borderId="5" xfId="0" applyFont="1" applyFill="1" applyBorder="1" applyAlignment="1">
      <alignment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3" fontId="0" fillId="0" borderId="0" xfId="0" applyNumberFormat="1" applyFill="1"/>
    <xf numFmtId="3" fontId="4" fillId="0" borderId="5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 wrapText="1"/>
    </xf>
    <xf numFmtId="3" fontId="4" fillId="0" borderId="5" xfId="0" applyNumberFormat="1" applyFont="1" applyFill="1" applyBorder="1"/>
    <xf numFmtId="10" fontId="4" fillId="0" borderId="6" xfId="2" applyNumberFormat="1" applyFont="1" applyFill="1" applyBorder="1"/>
    <xf numFmtId="165" fontId="4" fillId="0" borderId="3" xfId="1" applyNumberFormat="1" applyFont="1" applyFill="1" applyBorder="1"/>
    <xf numFmtId="10" fontId="4" fillId="0" borderId="3" xfId="2" applyNumberFormat="1" applyFont="1" applyFill="1" applyBorder="1"/>
    <xf numFmtId="2" fontId="4" fillId="0" borderId="3" xfId="0" applyNumberFormat="1" applyFont="1" applyFill="1" applyBorder="1"/>
    <xf numFmtId="3" fontId="4" fillId="0" borderId="0" xfId="0" applyNumberFormat="1" applyFont="1" applyFill="1"/>
    <xf numFmtId="14" fontId="0" fillId="0" borderId="5" xfId="0" applyNumberFormat="1" applyFill="1" applyBorder="1"/>
    <xf numFmtId="2" fontId="0" fillId="0" borderId="0" xfId="0" applyNumberFormat="1"/>
    <xf numFmtId="0" fontId="13" fillId="0" borderId="0" xfId="0" applyFont="1"/>
    <xf numFmtId="0" fontId="3" fillId="0" borderId="7" xfId="0" applyFont="1" applyBorder="1" applyAlignment="1">
      <alignment horizontal="center" vertical="center" wrapText="1"/>
    </xf>
    <xf numFmtId="0" fontId="13" fillId="3" borderId="0" xfId="0" applyFont="1" applyFill="1"/>
    <xf numFmtId="0" fontId="14" fillId="0" borderId="0" xfId="0" applyFont="1"/>
    <xf numFmtId="3" fontId="0" fillId="0" borderId="0" xfId="0" applyNumberFormat="1"/>
    <xf numFmtId="3" fontId="16" fillId="0" borderId="0" xfId="0" applyNumberFormat="1" applyFont="1"/>
    <xf numFmtId="10" fontId="15" fillId="4" borderId="3" xfId="2" applyNumberFormat="1" applyFont="1" applyFill="1" applyBorder="1"/>
    <xf numFmtId="165" fontId="15" fillId="4" borderId="3" xfId="1" applyNumberFormat="1" applyFont="1" applyFill="1" applyBorder="1"/>
    <xf numFmtId="2" fontId="15" fillId="4" borderId="3" xfId="0" applyNumberFormat="1" applyFont="1" applyFill="1" applyBorder="1"/>
    <xf numFmtId="0" fontId="13" fillId="4" borderId="0" xfId="0" applyFont="1" applyFill="1"/>
    <xf numFmtId="0" fontId="13" fillId="0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166" formatCode="m/d/yyyy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3:P29" totalsRowShown="0" headerRowDxfId="13" tableBorderDxfId="12">
  <autoFilter ref="A3:P29" xr:uid="{00000000-0009-0000-0100-000001000000}"/>
  <tableColumns count="16">
    <tableColumn id="1" xr3:uid="{00000000-0010-0000-0000-000001000000}" name="Country"/>
    <tableColumn id="2" xr3:uid="{00000000-0010-0000-0000-000002000000}" name="Date" dataDxfId="11"/>
    <tableColumn id="3" xr3:uid="{00000000-0010-0000-0000-000003000000}" name="Approach to measuring deaths" dataDxfId="10"/>
    <tableColumn id="4" xr3:uid="{00000000-0010-0000-0000-000004000000}" name="Total number deaths linked to COVID-19"/>
    <tableColumn id="5" xr3:uid="{00000000-0010-0000-0000-000005000000}" name="Number of deaths of care home residents linked to COVID-19"/>
    <tableColumn id="6" xr3:uid="{00000000-0010-0000-0000-000006000000}" name="Number of deaths in care homes"/>
    <tableColumn id="7" xr3:uid="{00000000-0010-0000-0000-000007000000}" name="Number of care home resident deaths as % of all COVID-19 deaths" dataDxfId="9"/>
    <tableColumn id="8" xr3:uid="{00000000-0010-0000-0000-000008000000}" name="Number of deaths in care homes as % of all COVID-19 deaths" dataDxfId="8"/>
    <tableColumn id="9" xr3:uid="{00000000-0010-0000-0000-000009000000}" name="Number of deaths of people not living in care homes" dataDxfId="7" dataCellStyle="Normal"/>
    <tableColumn id="10" xr3:uid="{00000000-0010-0000-0000-00000A000000}" name="Number of care home beds" dataDxfId="6" dataCellStyle="Normal"/>
    <tableColumn id="11" xr3:uid="{00000000-0010-0000-0000-00000B000000}" name="Number of care home residents" dataDxfId="5" dataCellStyle="Normal"/>
    <tableColumn id="12" xr3:uid="{00000000-0010-0000-0000-00000C000000}" name="Deaths attributed to COVID as percentage of all care home residents/beds" dataDxfId="4"/>
    <tableColumn id="13" xr3:uid="{00000000-0010-0000-0000-00000D000000}" name="Total  population (to calculate rates of death per 100,000)" dataDxfId="3" dataCellStyle="Comma"/>
    <tableColumn id="14" xr3:uid="{00000000-0010-0000-0000-00000E000000}" name="Share of pop living in care homes" dataDxfId="2">
      <calculatedColumnFormula>Table22[[#This Row],[Number of care home residents]]/Table22[[#This Row],[Total  population (to calculate rates of death per 100,000)]]</calculatedColumnFormula>
    </tableColumn>
    <tableColumn id="15" xr3:uid="{00000000-0010-0000-0000-00000F000000}" name="Population not living in care homes" dataDxfId="1" dataCellStyle="Comma">
      <calculatedColumnFormula>M4-K4</calculatedColumnFormula>
    </tableColumn>
    <tableColumn id="16" xr3:uid="{00000000-0010-0000-0000-000010000000}" name="Deaths per 100,000 community-living  population" dataDxfId="0">
      <calculatedColumnFormula>Table22[[#This Row],[Total number deaths linked to COVID-19]]/Table22[[#This Row],[Population not living in care homes]]*100000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6"/>
  <sheetViews>
    <sheetView tabSelected="1" workbookViewId="0">
      <selection activeCell="L55" sqref="L55"/>
    </sheetView>
  </sheetViews>
  <sheetFormatPr baseColWidth="10" defaultColWidth="10.83203125" defaultRowHeight="15" x14ac:dyDescent="0.2"/>
  <cols>
    <col min="2" max="2" width="26.5" bestFit="1" customWidth="1"/>
  </cols>
  <sheetData>
    <row r="1" spans="1:22" x14ac:dyDescent="0.2">
      <c r="L1" s="1"/>
      <c r="N1" s="2"/>
      <c r="Q1" s="52"/>
    </row>
    <row r="2" spans="1:22" ht="16" thickBot="1" x14ac:dyDescent="0.25">
      <c r="L2" s="1"/>
      <c r="N2" s="2"/>
      <c r="Q2" s="52"/>
    </row>
    <row r="3" spans="1:22" ht="92" thickBo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5" t="s">
        <v>12</v>
      </c>
      <c r="N3" s="6" t="s">
        <v>13</v>
      </c>
      <c r="O3" s="7" t="s">
        <v>14</v>
      </c>
      <c r="P3" s="7" t="s">
        <v>15</v>
      </c>
      <c r="Q3" s="53" t="s">
        <v>16</v>
      </c>
    </row>
    <row r="4" spans="1:22" x14ac:dyDescent="0.2">
      <c r="A4" s="8" t="s">
        <v>17</v>
      </c>
      <c r="B4" s="9">
        <v>44115</v>
      </c>
      <c r="C4" s="10" t="s">
        <v>18</v>
      </c>
      <c r="D4" s="10">
        <v>898</v>
      </c>
      <c r="E4" s="10">
        <v>677</v>
      </c>
      <c r="F4" s="11"/>
      <c r="G4" s="12">
        <f>E4/D4</f>
        <v>0.75389755011135862</v>
      </c>
      <c r="H4" s="10"/>
      <c r="I4" s="13">
        <f>D4-E4</f>
        <v>221</v>
      </c>
      <c r="J4" s="13"/>
      <c r="K4" s="13">
        <v>208500</v>
      </c>
      <c r="L4" s="14">
        <f>E4/K4</f>
        <v>3.2470023980815349E-3</v>
      </c>
      <c r="M4" s="15">
        <v>25500000</v>
      </c>
      <c r="N4" s="16">
        <f>Table22[[#This Row],[Number of care home residents]]/Table22[[#This Row],[Total  population (to calculate rates of death per 100,000)]]</f>
        <v>8.1764705882352937E-3</v>
      </c>
      <c r="O4" s="15">
        <f t="shared" ref="O4:O29" si="0">M4-K4</f>
        <v>25291500</v>
      </c>
      <c r="P4" s="17">
        <f>Table22[[#This Row],[Total number deaths linked to COVID-19]]/Table22[[#This Row],[Population not living in care homes]]*100000</f>
        <v>3.5506000039538979</v>
      </c>
      <c r="Q4" s="52">
        <v>296.60000000000002</v>
      </c>
      <c r="T4" s="18"/>
      <c r="U4" s="18"/>
      <c r="V4" s="19"/>
    </row>
    <row r="5" spans="1:22" x14ac:dyDescent="0.2">
      <c r="A5" s="20" t="s">
        <v>19</v>
      </c>
      <c r="B5" s="21">
        <v>44091</v>
      </c>
      <c r="C5" s="22" t="s">
        <v>18</v>
      </c>
      <c r="D5" s="22">
        <v>771</v>
      </c>
      <c r="E5" s="22">
        <v>276</v>
      </c>
      <c r="F5" s="22"/>
      <c r="G5" s="23"/>
      <c r="H5" s="22"/>
      <c r="I5" s="24">
        <f t="shared" ref="I5:I28" si="1">D5-E5</f>
        <v>495</v>
      </c>
      <c r="J5" s="24"/>
      <c r="K5" s="24">
        <v>69730</v>
      </c>
      <c r="L5" s="25">
        <f>E5/K5</f>
        <v>3.9581241933170806E-3</v>
      </c>
      <c r="M5" s="26">
        <v>9006000</v>
      </c>
      <c r="N5" s="27">
        <f>Table22[[#This Row],[Number of care home residents]]/Table22[[#This Row],[Total  population (to calculate rates of death per 100,000)]]</f>
        <v>7.7426160337552745E-3</v>
      </c>
      <c r="O5" s="26">
        <f t="shared" si="0"/>
        <v>8936270</v>
      </c>
      <c r="P5" s="28">
        <f>Table22[[#This Row],[Total number deaths linked to COVID-19]]/Table22[[#This Row],[Population not living in care homes]]*100000</f>
        <v>8.6277607995282146</v>
      </c>
      <c r="Q5" s="52">
        <v>157</v>
      </c>
      <c r="R5" s="19"/>
      <c r="S5" s="19"/>
      <c r="T5" s="2"/>
      <c r="U5" s="2"/>
    </row>
    <row r="6" spans="1:22" ht="26" x14ac:dyDescent="0.2">
      <c r="A6" s="8" t="s">
        <v>20</v>
      </c>
      <c r="B6" s="9">
        <v>44115</v>
      </c>
      <c r="C6" s="10" t="s">
        <v>21</v>
      </c>
      <c r="D6" s="29">
        <v>10175</v>
      </c>
      <c r="E6" s="10">
        <v>6249</v>
      </c>
      <c r="F6" s="29">
        <v>4892</v>
      </c>
      <c r="G6" s="12">
        <f>E6/D6</f>
        <v>0.61415233415233417</v>
      </c>
      <c r="H6" s="12">
        <f>F6/D6</f>
        <v>0.48078624078624077</v>
      </c>
      <c r="I6" s="13">
        <f t="shared" si="1"/>
        <v>3926</v>
      </c>
      <c r="J6" s="13"/>
      <c r="K6" s="13">
        <v>125000</v>
      </c>
      <c r="L6" s="14">
        <f>E6/K6</f>
        <v>4.9992000000000002E-2</v>
      </c>
      <c r="M6" s="15">
        <v>11590000</v>
      </c>
      <c r="N6" s="16">
        <f>Table22[[#This Row],[Number of care home residents]]/Table22[[#This Row],[Total  population (to calculate rates of death per 100,000)]]</f>
        <v>1.0785159620362382E-2</v>
      </c>
      <c r="O6" s="15">
        <f t="shared" si="0"/>
        <v>11465000</v>
      </c>
      <c r="P6" s="17">
        <f>Table22[[#This Row],[Total number deaths linked to COVID-19]]/Table22[[#This Row],[Population not living in care homes]]*100000</f>
        <v>88.748364587876154</v>
      </c>
      <c r="Q6" s="52">
        <v>276.23</v>
      </c>
      <c r="T6" s="2"/>
      <c r="U6" s="2"/>
    </row>
    <row r="7" spans="1:22" s="19" customFormat="1" ht="26" x14ac:dyDescent="0.2">
      <c r="A7" s="20" t="s">
        <v>22</v>
      </c>
      <c r="B7" s="21">
        <v>44105</v>
      </c>
      <c r="C7" s="22" t="s">
        <v>21</v>
      </c>
      <c r="D7" s="33">
        <v>9319</v>
      </c>
      <c r="E7" s="33">
        <v>7411</v>
      </c>
      <c r="F7" s="22"/>
      <c r="G7" s="23">
        <v>0.8</v>
      </c>
      <c r="H7" s="22"/>
      <c r="I7" s="24">
        <f>D7-E7</f>
        <v>1908</v>
      </c>
      <c r="J7" s="24"/>
      <c r="K7" s="24">
        <v>425755</v>
      </c>
      <c r="L7" s="25">
        <f>E7/K7</f>
        <v>1.7406724524667943E-2</v>
      </c>
      <c r="M7" s="26">
        <v>37742000</v>
      </c>
      <c r="N7" s="27">
        <f>Table22[[#This Row],[Number of care home residents]]/Table22[[#This Row],[Total  population (to calculate rates of death per 100,000)]]</f>
        <v>1.1280668750993587E-2</v>
      </c>
      <c r="O7" s="26">
        <f t="shared" si="0"/>
        <v>37316245</v>
      </c>
      <c r="P7" s="28">
        <f>Table22[[#This Row],[Total number deaths linked to COVID-19]]/Table22[[#This Row],[Population not living in care homes]]*100000</f>
        <v>24.973037882026983</v>
      </c>
      <c r="Q7" s="62"/>
      <c r="T7" s="18"/>
      <c r="U7" s="18"/>
    </row>
    <row r="8" spans="1:22" x14ac:dyDescent="0.2">
      <c r="A8" s="8" t="s">
        <v>23</v>
      </c>
      <c r="B8" s="9">
        <v>44110</v>
      </c>
      <c r="C8" s="10" t="s">
        <v>18</v>
      </c>
      <c r="D8" s="10">
        <v>663</v>
      </c>
      <c r="E8" s="10">
        <v>232</v>
      </c>
      <c r="F8" s="10"/>
      <c r="G8" s="12">
        <f>E8/D8</f>
        <v>0.34992458521870284</v>
      </c>
      <c r="H8" s="10"/>
      <c r="I8" s="13">
        <f t="shared" si="1"/>
        <v>431</v>
      </c>
      <c r="J8" s="13"/>
      <c r="K8" s="13">
        <v>40162</v>
      </c>
      <c r="L8" s="14">
        <f>E8/K8</f>
        <v>5.7766047507594245E-3</v>
      </c>
      <c r="M8" s="15">
        <v>5792000</v>
      </c>
      <c r="N8" s="16">
        <f>Table22[[#This Row],[Number of care home residents]]/Table22[[#This Row],[Total  population (to calculate rates of death per 100,000)]]</f>
        <v>6.9340469613259669E-3</v>
      </c>
      <c r="O8" s="15">
        <f t="shared" si="0"/>
        <v>5751838</v>
      </c>
      <c r="P8" s="17">
        <f>Table22[[#This Row],[Total number deaths linked to COVID-19]]/Table22[[#This Row],[Population not living in care homes]]*100000</f>
        <v>11.526750231838935</v>
      </c>
      <c r="Q8" s="52">
        <v>653.96</v>
      </c>
      <c r="T8" s="2"/>
      <c r="U8" s="2"/>
    </row>
    <row r="9" spans="1:22" x14ac:dyDescent="0.2">
      <c r="A9" s="8" t="s">
        <v>24</v>
      </c>
      <c r="B9" s="9">
        <v>44113</v>
      </c>
      <c r="C9" s="10" t="s">
        <v>18</v>
      </c>
      <c r="D9" s="10">
        <v>346</v>
      </c>
      <c r="E9" s="10"/>
      <c r="F9" s="31">
        <v>145</v>
      </c>
      <c r="G9" s="10"/>
      <c r="H9" s="12">
        <v>0.42</v>
      </c>
      <c r="I9" s="13">
        <f t="shared" si="1"/>
        <v>346</v>
      </c>
      <c r="J9" s="13"/>
      <c r="K9" s="13">
        <v>50298</v>
      </c>
      <c r="L9" s="14">
        <f>F9/K9</f>
        <v>2.8828184023221601E-3</v>
      </c>
      <c r="M9" s="15">
        <v>5541000</v>
      </c>
      <c r="N9" s="16">
        <f>Table22[[#This Row],[Number of care home residents]]/Table22[[#This Row],[Total  population (to calculate rates of death per 100,000)]]</f>
        <v>9.0774228478613973E-3</v>
      </c>
      <c r="O9" s="15">
        <f t="shared" si="0"/>
        <v>5490702</v>
      </c>
      <c r="P9" s="17">
        <f>Table22[[#This Row],[Total number deaths linked to COVID-19]]/Table22[[#This Row],[Population not living in care homes]]*100000</f>
        <v>6.3015621681890588</v>
      </c>
      <c r="Q9" s="52">
        <v>187.55</v>
      </c>
      <c r="T9" s="2"/>
      <c r="U9" s="2"/>
    </row>
    <row r="10" spans="1:22" ht="26" x14ac:dyDescent="0.2">
      <c r="A10" s="8" t="s">
        <v>25</v>
      </c>
      <c r="B10" s="9">
        <v>44112</v>
      </c>
      <c r="C10" s="10" t="s">
        <v>21</v>
      </c>
      <c r="D10" s="29">
        <v>32365</v>
      </c>
      <c r="E10" s="29">
        <v>14955</v>
      </c>
      <c r="F10" s="29">
        <v>10785</v>
      </c>
      <c r="G10" s="12">
        <f t="shared" ref="G10:G16" si="2">E10/D10</f>
        <v>0.46207322725166072</v>
      </c>
      <c r="H10" s="12">
        <f>F10/D10</f>
        <v>0.33323034141819868</v>
      </c>
      <c r="I10" s="13">
        <f t="shared" si="1"/>
        <v>17410</v>
      </c>
      <c r="J10" s="13"/>
      <c r="K10" s="13">
        <v>605061</v>
      </c>
      <c r="L10" s="14">
        <f>E10/K10</f>
        <v>2.4716516185971333E-2</v>
      </c>
      <c r="M10" s="15">
        <v>65274000</v>
      </c>
      <c r="N10" s="16">
        <f>Table22[[#This Row],[Number of care home residents]]/Table22[[#This Row],[Total  population (to calculate rates of death per 100,000)]]</f>
        <v>9.2695560253699787E-3</v>
      </c>
      <c r="O10" s="15">
        <f t="shared" si="0"/>
        <v>64668939</v>
      </c>
      <c r="P10" s="17">
        <f>Table22[[#This Row],[Total number deaths linked to COVID-19]]/Table22[[#This Row],[Population not living in care homes]]*100000</f>
        <v>50.047210454465635</v>
      </c>
      <c r="Q10" s="52">
        <v>202.89</v>
      </c>
      <c r="T10" s="2"/>
      <c r="U10" s="2"/>
    </row>
    <row r="11" spans="1:22" ht="16" x14ac:dyDescent="0.2">
      <c r="A11" s="32" t="s">
        <v>26</v>
      </c>
      <c r="B11" s="9">
        <v>44115</v>
      </c>
      <c r="C11" s="10" t="s">
        <v>18</v>
      </c>
      <c r="D11" s="29">
        <v>9615</v>
      </c>
      <c r="E11" s="29">
        <v>3752</v>
      </c>
      <c r="F11" s="10"/>
      <c r="G11" s="12">
        <f t="shared" si="2"/>
        <v>0.39022360894435776</v>
      </c>
      <c r="H11" s="10"/>
      <c r="I11" s="13">
        <f t="shared" si="1"/>
        <v>5863</v>
      </c>
      <c r="J11" s="13">
        <v>818000</v>
      </c>
      <c r="K11" s="13"/>
      <c r="L11" s="14">
        <f>E11/J11</f>
        <v>4.5867970660146695E-3</v>
      </c>
      <c r="M11" s="15">
        <v>83784000</v>
      </c>
      <c r="N11" s="16">
        <f>Table22[[#This Row],[Number of care home beds]]/Table22[[#This Row],[Total  population (to calculate rates of death per 100,000)]]</f>
        <v>9.7632006110951967E-3</v>
      </c>
      <c r="O11" s="15">
        <f>M11-J11</f>
        <v>82966000</v>
      </c>
      <c r="P11" s="17">
        <f>Table22[[#This Row],[Total number deaths linked to COVID-19]]/Table22[[#This Row],[Population not living in care homes]]*100000</f>
        <v>11.589084685292772</v>
      </c>
      <c r="Q11" s="52"/>
      <c r="T11" s="18"/>
      <c r="U11" s="18"/>
      <c r="V11" s="19"/>
    </row>
    <row r="12" spans="1:22" x14ac:dyDescent="0.2">
      <c r="A12" s="8" t="s">
        <v>27</v>
      </c>
      <c r="B12" s="9">
        <v>44102</v>
      </c>
      <c r="C12" s="10" t="s">
        <v>18</v>
      </c>
      <c r="D12" s="10">
        <v>105</v>
      </c>
      <c r="E12" s="10">
        <v>30</v>
      </c>
      <c r="F12" s="10">
        <v>0</v>
      </c>
      <c r="G12" s="12">
        <f t="shared" si="2"/>
        <v>0.2857142857142857</v>
      </c>
      <c r="H12" s="12">
        <v>0</v>
      </c>
      <c r="I12" s="13">
        <f t="shared" si="1"/>
        <v>75</v>
      </c>
      <c r="J12" s="13"/>
      <c r="K12" s="13">
        <v>73231</v>
      </c>
      <c r="L12" s="14">
        <f>E12/K12</f>
        <v>4.0966257459272711E-4</v>
      </c>
      <c r="M12" s="15">
        <v>7497000</v>
      </c>
      <c r="N12" s="16">
        <f>Table22[[#This Row],[Number of care home residents]]/Table22[[#This Row],[Total  population (to calculate rates of death per 100,000)]]</f>
        <v>9.7680405495531551E-3</v>
      </c>
      <c r="O12" s="15">
        <f t="shared" si="0"/>
        <v>7423769</v>
      </c>
      <c r="P12" s="17">
        <f>Table22[[#This Row],[Total number deaths linked to COVID-19]]/Table22[[#This Row],[Population not living in care homes]]*100000</f>
        <v>1.4143759052847684</v>
      </c>
      <c r="Q12" s="52"/>
      <c r="T12" s="18"/>
      <c r="U12" s="18"/>
      <c r="V12" s="19"/>
    </row>
    <row r="13" spans="1:22" x14ac:dyDescent="0.2">
      <c r="A13" s="8" t="s">
        <v>28</v>
      </c>
      <c r="B13" s="9">
        <v>44070</v>
      </c>
      <c r="C13" s="10" t="s">
        <v>18</v>
      </c>
      <c r="D13" s="10">
        <v>612</v>
      </c>
      <c r="E13" s="10">
        <v>142</v>
      </c>
      <c r="F13" s="10"/>
      <c r="G13" s="12">
        <f t="shared" si="2"/>
        <v>0.23202614379084968</v>
      </c>
      <c r="H13" s="10"/>
      <c r="I13" s="13">
        <f t="shared" si="1"/>
        <v>470</v>
      </c>
      <c r="J13" s="13"/>
      <c r="K13" s="13">
        <v>55170</v>
      </c>
      <c r="L13" s="14">
        <f>E13/K13</f>
        <v>2.573862606489034E-3</v>
      </c>
      <c r="M13" s="15">
        <v>9660000</v>
      </c>
      <c r="N13" s="16">
        <f>Table22[[#This Row],[Number of care home residents]]/Table22[[#This Row],[Total  population (to calculate rates of death per 100,000)]]</f>
        <v>5.7111801242236025E-3</v>
      </c>
      <c r="O13" s="15">
        <f t="shared" si="0"/>
        <v>9604830</v>
      </c>
      <c r="P13" s="17">
        <f>Table22[[#This Row],[Total number deaths linked to COVID-19]]/Table22[[#This Row],[Population not living in care homes]]*100000</f>
        <v>6.3717941910476288</v>
      </c>
      <c r="Q13" s="52">
        <v>42.32</v>
      </c>
      <c r="T13" s="2"/>
      <c r="U13" s="2"/>
    </row>
    <row r="14" spans="1:22" s="19" customFormat="1" ht="26" x14ac:dyDescent="0.2">
      <c r="A14" s="20" t="s">
        <v>29</v>
      </c>
      <c r="B14" s="21">
        <v>44026</v>
      </c>
      <c r="C14" s="22" t="s">
        <v>21</v>
      </c>
      <c r="D14" s="33">
        <v>1748</v>
      </c>
      <c r="E14" s="22"/>
      <c r="F14" s="33">
        <v>985</v>
      </c>
      <c r="G14" s="23"/>
      <c r="H14" s="22"/>
      <c r="I14" s="24">
        <f t="shared" si="1"/>
        <v>1748</v>
      </c>
      <c r="J14" s="24"/>
      <c r="K14" s="24">
        <v>22762</v>
      </c>
      <c r="L14" s="25">
        <f>F14/K14</f>
        <v>4.3273877515156843E-2</v>
      </c>
      <c r="M14" s="26">
        <v>4938000</v>
      </c>
      <c r="N14" s="27">
        <f>Table22[[#This Row],[Number of care home residents]]/Table22[[#This Row],[Total  population (to calculate rates of death per 100,000)]]</f>
        <v>4.6095585257189143E-3</v>
      </c>
      <c r="O14" s="26">
        <f t="shared" si="0"/>
        <v>4915238</v>
      </c>
      <c r="P14" s="28">
        <f>Table22[[#This Row],[Total number deaths linked to COVID-19]]/Table22[[#This Row],[Population not living in care homes]]*100000</f>
        <v>35.562876100811394</v>
      </c>
      <c r="Q14" s="54"/>
      <c r="T14" s="18"/>
      <c r="U14" s="18"/>
    </row>
    <row r="15" spans="1:22" s="19" customFormat="1" x14ac:dyDescent="0.2">
      <c r="A15" s="20" t="s">
        <v>30</v>
      </c>
      <c r="B15" s="21">
        <v>44112</v>
      </c>
      <c r="C15" s="22" t="s">
        <v>18</v>
      </c>
      <c r="D15" s="22">
        <v>1824</v>
      </c>
      <c r="E15" s="22">
        <v>704</v>
      </c>
      <c r="F15" s="22"/>
      <c r="G15" s="23">
        <f t="shared" si="2"/>
        <v>0.38596491228070173</v>
      </c>
      <c r="H15" s="22"/>
      <c r="I15" s="24">
        <f t="shared" si="1"/>
        <v>1120</v>
      </c>
      <c r="J15" s="24">
        <v>45000</v>
      </c>
      <c r="K15" s="24"/>
      <c r="L15" s="25">
        <f>E15/J15</f>
        <v>1.5644444444444443E-2</v>
      </c>
      <c r="M15" s="26">
        <f>8656000</f>
        <v>8656000</v>
      </c>
      <c r="N15" s="27">
        <f>J15/M15</f>
        <v>5.198706099815157E-3</v>
      </c>
      <c r="O15" s="26">
        <f>M15-J15</f>
        <v>8611000</v>
      </c>
      <c r="P15" s="28">
        <f>Table22[[#This Row],[Total number deaths linked to COVID-19]]/Table22[[#This Row],[Population not living in care homes]]*100000</f>
        <v>21.182208802694227</v>
      </c>
      <c r="Q15" s="54"/>
      <c r="T15" s="18"/>
      <c r="U15" s="18"/>
    </row>
    <row r="16" spans="1:22" x14ac:dyDescent="0.2">
      <c r="A16" s="8" t="s">
        <v>31</v>
      </c>
      <c r="B16" s="9">
        <v>44102</v>
      </c>
      <c r="C16" s="10" t="s">
        <v>18</v>
      </c>
      <c r="D16" s="10">
        <v>9</v>
      </c>
      <c r="E16" s="10">
        <v>0</v>
      </c>
      <c r="F16" s="10">
        <v>0</v>
      </c>
      <c r="G16" s="12">
        <f t="shared" si="2"/>
        <v>0</v>
      </c>
      <c r="H16" s="12">
        <v>0</v>
      </c>
      <c r="I16" s="13">
        <f t="shared" si="1"/>
        <v>9</v>
      </c>
      <c r="J16" s="13"/>
      <c r="K16" s="13"/>
      <c r="L16" s="14"/>
      <c r="M16" s="15">
        <v>10203000</v>
      </c>
      <c r="N16" s="16">
        <f>Table22[[#This Row],[Number of care home residents]]/Table22[[#This Row],[Total  population (to calculate rates of death per 100,000)]]</f>
        <v>0</v>
      </c>
      <c r="O16" s="15">
        <f t="shared" si="0"/>
        <v>10203000</v>
      </c>
      <c r="P16" s="17">
        <f>Table22[[#This Row],[Total number deaths linked to COVID-19]]/Table22[[#This Row],[Population not living in care homes]]*100000</f>
        <v>8.8209350191120264E-2</v>
      </c>
      <c r="Q16" s="52"/>
      <c r="T16" s="34"/>
      <c r="U16" s="34"/>
      <c r="V16" s="30"/>
    </row>
    <row r="17" spans="1:22" ht="26" x14ac:dyDescent="0.2">
      <c r="A17" s="8" t="s">
        <v>32</v>
      </c>
      <c r="B17" s="9">
        <v>44114</v>
      </c>
      <c r="C17" s="10" t="s">
        <v>21</v>
      </c>
      <c r="D17" s="10">
        <v>25</v>
      </c>
      <c r="E17" s="10"/>
      <c r="F17" s="10">
        <v>16</v>
      </c>
      <c r="G17" s="10"/>
      <c r="H17" s="12">
        <f>F17/D17</f>
        <v>0.64</v>
      </c>
      <c r="I17" s="13">
        <f t="shared" si="1"/>
        <v>25</v>
      </c>
      <c r="J17" s="13">
        <v>38000</v>
      </c>
      <c r="K17" s="13"/>
      <c r="L17" s="14">
        <f>F17/J17</f>
        <v>4.2105263157894739E-4</v>
      </c>
      <c r="M17" s="15">
        <v>4822000</v>
      </c>
      <c r="N17" s="16">
        <f>Table22[[#This Row],[Number of care home beds]]/Table22[[#This Row],[Total  population (to calculate rates of death per 100,000)]]</f>
        <v>7.8805474906677719E-3</v>
      </c>
      <c r="O17" s="15">
        <f>M17-J17</f>
        <v>4784000</v>
      </c>
      <c r="P17" s="17">
        <f>Table22[[#This Row],[Total number deaths linked to COVID-19]]/Table22[[#This Row],[Population not living in care homes]]*100000</f>
        <v>0.52257525083612033</v>
      </c>
      <c r="Q17" s="52">
        <v>570.16</v>
      </c>
      <c r="T17" s="35"/>
      <c r="U17" s="35"/>
      <c r="V17" s="36"/>
    </row>
    <row r="18" spans="1:22" x14ac:dyDescent="0.2">
      <c r="A18" s="20" t="s">
        <v>33</v>
      </c>
      <c r="B18" s="21">
        <v>44116</v>
      </c>
      <c r="C18" s="22" t="s">
        <v>18</v>
      </c>
      <c r="D18" s="22">
        <v>276</v>
      </c>
      <c r="E18" s="22"/>
      <c r="F18" s="22">
        <v>145</v>
      </c>
      <c r="G18" s="22"/>
      <c r="H18" s="12">
        <f>F18/D18</f>
        <v>0.52536231884057971</v>
      </c>
      <c r="I18" s="24">
        <f>D18-F18</f>
        <v>131</v>
      </c>
      <c r="J18" s="24">
        <v>39466</v>
      </c>
      <c r="K18" s="24"/>
      <c r="L18" s="25">
        <f>Table22[[#This Row],[Number of deaths in care homes]]/Table22[[#This Row],[Number of care home beds]]</f>
        <v>3.6740485481173667E-3</v>
      </c>
      <c r="M18" s="26">
        <v>5421000</v>
      </c>
      <c r="N18" s="27">
        <f>Table22[[#This Row],[Number of care home beds]]/Table22[[#This Row],[Total  population (to calculate rates of death per 100,000)]]</f>
        <v>7.2802066039476115E-3</v>
      </c>
      <c r="O18" s="26">
        <f>M18-J18</f>
        <v>5381534</v>
      </c>
      <c r="P18" s="28">
        <f>Table22[[#This Row],[Total number deaths linked to COVID-19]]/Table22[[#This Row],[Population not living in care homes]]*100000</f>
        <v>5.1286491918475292</v>
      </c>
      <c r="Q18" s="52">
        <v>198.16</v>
      </c>
      <c r="R18" s="19"/>
      <c r="S18" s="19"/>
      <c r="T18" s="18"/>
      <c r="U18" s="18"/>
      <c r="V18" s="19"/>
    </row>
    <row r="19" spans="1:22" x14ac:dyDescent="0.2">
      <c r="A19" s="8" t="s">
        <v>34</v>
      </c>
      <c r="B19" s="9">
        <v>44115</v>
      </c>
      <c r="C19" s="10" t="s">
        <v>18</v>
      </c>
      <c r="D19" s="10">
        <v>27</v>
      </c>
      <c r="E19" s="10">
        <v>3</v>
      </c>
      <c r="F19" s="10">
        <v>0</v>
      </c>
      <c r="G19" s="12">
        <f t="shared" ref="G19:G25" si="3">E19/D19</f>
        <v>0.1111111111111111</v>
      </c>
      <c r="H19" s="10"/>
      <c r="I19" s="13">
        <f t="shared" si="1"/>
        <v>24</v>
      </c>
      <c r="J19" s="13"/>
      <c r="K19" s="13">
        <v>16059</v>
      </c>
      <c r="L19" s="14">
        <f t="shared" ref="L19:L25" si="4">E19/K19</f>
        <v>1.8681113394358303E-4</v>
      </c>
      <c r="M19" s="15">
        <v>5850000</v>
      </c>
      <c r="N19" s="16">
        <f>Table22[[#This Row],[Number of care home residents]]/Table22[[#This Row],[Total  population (to calculate rates of death per 100,000)]]</f>
        <v>2.7451282051282051E-3</v>
      </c>
      <c r="O19" s="15">
        <f t="shared" si="0"/>
        <v>5833941</v>
      </c>
      <c r="P19" s="17">
        <f>Table22[[#This Row],[Total number deaths linked to COVID-19]]/Table22[[#This Row],[Population not living in care homes]]*100000</f>
        <v>0.46280893138960444</v>
      </c>
      <c r="Q19" s="52">
        <v>191.66</v>
      </c>
      <c r="T19" s="34"/>
      <c r="U19" s="34"/>
      <c r="V19" s="30"/>
    </row>
    <row r="20" spans="1:22" x14ac:dyDescent="0.2">
      <c r="A20" s="20" t="s">
        <v>35</v>
      </c>
      <c r="B20" s="21">
        <v>44103</v>
      </c>
      <c r="C20" s="22" t="s">
        <v>18</v>
      </c>
      <c r="D20" s="22">
        <v>149</v>
      </c>
      <c r="E20" s="22">
        <v>121</v>
      </c>
      <c r="F20" s="22">
        <v>78</v>
      </c>
      <c r="G20" s="23">
        <f t="shared" si="3"/>
        <v>0.81208053691275173</v>
      </c>
      <c r="H20" s="12"/>
      <c r="I20" s="24">
        <f t="shared" si="1"/>
        <v>28</v>
      </c>
      <c r="J20" s="24"/>
      <c r="K20" s="24">
        <v>22904</v>
      </c>
      <c r="L20" s="25">
        <f t="shared" si="4"/>
        <v>5.2829200139713588E-3</v>
      </c>
      <c r="M20" s="26">
        <v>2079000</v>
      </c>
      <c r="N20" s="27">
        <f>Table22[[#This Row],[Number of care home residents]]/Table22[[#This Row],[Total  population (to calculate rates of death per 100,000)]]</f>
        <v>1.1016835016835017E-2</v>
      </c>
      <c r="O20" s="26">
        <f t="shared" si="0"/>
        <v>2056096</v>
      </c>
      <c r="P20" s="28">
        <f>Table22[[#This Row],[Total number deaths linked to COVID-19]]/Table22[[#This Row],[Population not living in care homes]]*100000</f>
        <v>7.2467433427232972</v>
      </c>
      <c r="Q20" s="54"/>
      <c r="R20" s="19"/>
      <c r="S20" s="19"/>
      <c r="T20" s="2"/>
      <c r="U20" s="2"/>
    </row>
    <row r="21" spans="1:22" x14ac:dyDescent="0.2">
      <c r="A21" s="20" t="s">
        <v>36</v>
      </c>
      <c r="B21" s="21">
        <v>44081</v>
      </c>
      <c r="C21" s="22" t="s">
        <v>18</v>
      </c>
      <c r="D21" s="22">
        <v>336</v>
      </c>
      <c r="E21" s="22">
        <v>27</v>
      </c>
      <c r="F21" s="22">
        <v>0</v>
      </c>
      <c r="G21" s="23">
        <f t="shared" si="3"/>
        <v>8.0357142857142863E-2</v>
      </c>
      <c r="H21" s="12">
        <f>F21/D21</f>
        <v>0</v>
      </c>
      <c r="I21" s="24">
        <f>D21-E21</f>
        <v>309</v>
      </c>
      <c r="J21" s="24"/>
      <c r="K21" s="24">
        <v>213775</v>
      </c>
      <c r="L21" s="25">
        <f t="shared" si="4"/>
        <v>1.263010174248626E-4</v>
      </c>
      <c r="M21" s="26">
        <v>51269000</v>
      </c>
      <c r="N21" s="27">
        <f>Table22[[#This Row],[Number of care home residents]]/Table22[[#This Row],[Total  population (to calculate rates of death per 100,000)]]</f>
        <v>4.1696736819520569E-3</v>
      </c>
      <c r="O21" s="26">
        <f t="shared" si="0"/>
        <v>51055225</v>
      </c>
      <c r="P21" s="28">
        <f>Table22[[#This Row],[Total number deaths linked to COVID-19]]/Table22[[#This Row],[Population not living in care homes]]*100000</f>
        <v>0.65811089854172611</v>
      </c>
      <c r="Q21" s="52">
        <v>493.23</v>
      </c>
      <c r="R21" s="19"/>
      <c r="S21" s="19"/>
      <c r="T21" s="18"/>
      <c r="U21" s="18"/>
      <c r="V21" s="19"/>
    </row>
    <row r="22" spans="1:22" s="19" customFormat="1" ht="26" x14ac:dyDescent="0.2">
      <c r="A22" s="37" t="s">
        <v>37</v>
      </c>
      <c r="B22" s="38">
        <v>44111</v>
      </c>
      <c r="C22" s="39" t="s">
        <v>38</v>
      </c>
      <c r="D22" s="40">
        <v>32929</v>
      </c>
      <c r="E22" s="41">
        <v>20649</v>
      </c>
      <c r="F22" s="39"/>
      <c r="G22" s="23">
        <f t="shared" si="3"/>
        <v>0.62707643718303019</v>
      </c>
      <c r="H22" s="42"/>
      <c r="I22" s="24">
        <f>D22-E22</f>
        <v>12280</v>
      </c>
      <c r="J22" s="24"/>
      <c r="K22" s="24">
        <v>333920</v>
      </c>
      <c r="L22" s="25">
        <f t="shared" si="4"/>
        <v>6.1838164829899379E-2</v>
      </c>
      <c r="M22" s="26">
        <v>46755000</v>
      </c>
      <c r="N22" s="27">
        <f>Table22[[#This Row],[Number of care home residents]]/Table22[[#This Row],[Total  population (to calculate rates of death per 100,000)]]</f>
        <v>7.1419099561544222E-3</v>
      </c>
      <c r="O22" s="26">
        <f t="shared" si="0"/>
        <v>46421080</v>
      </c>
      <c r="P22" s="28">
        <f>Table22[[#This Row],[Total number deaths linked to COVID-19]]/Table22[[#This Row],[Population not living in care homes]]*100000</f>
        <v>70.935445706993463</v>
      </c>
      <c r="Q22" s="52">
        <v>106.18</v>
      </c>
      <c r="T22" s="35"/>
      <c r="U22" s="35"/>
      <c r="V22" s="36"/>
    </row>
    <row r="23" spans="1:22" ht="26" x14ac:dyDescent="0.2">
      <c r="A23" s="37" t="s">
        <v>39</v>
      </c>
      <c r="B23" s="38">
        <v>44109</v>
      </c>
      <c r="C23" s="39" t="s">
        <v>38</v>
      </c>
      <c r="D23" s="41">
        <v>5863</v>
      </c>
      <c r="E23" s="41">
        <v>2714</v>
      </c>
      <c r="F23" s="41">
        <v>2646</v>
      </c>
      <c r="G23" s="23">
        <f t="shared" si="3"/>
        <v>0.46290295070782878</v>
      </c>
      <c r="H23" s="23">
        <f>F23/D23</f>
        <v>0.4513047927682074</v>
      </c>
      <c r="I23" s="24">
        <f t="shared" si="1"/>
        <v>3149</v>
      </c>
      <c r="J23" s="24"/>
      <c r="K23" s="24">
        <v>82217</v>
      </c>
      <c r="L23" s="25">
        <f t="shared" si="4"/>
        <v>3.3010204702190543E-2</v>
      </c>
      <c r="M23" s="26">
        <v>10099000</v>
      </c>
      <c r="N23" s="27">
        <f>Table22[[#This Row],[Number of care home residents]]/Table22[[#This Row],[Total  population (to calculate rates of death per 100,000)]]</f>
        <v>8.1411030795128236E-3</v>
      </c>
      <c r="O23" s="26">
        <f t="shared" si="0"/>
        <v>10016783</v>
      </c>
      <c r="P23" s="28">
        <f>Table22[[#This Row],[Total number deaths linked to COVID-19]]/Table22[[#This Row],[Population not living in care homes]]*100000</f>
        <v>58.53176613689245</v>
      </c>
      <c r="Q23" s="52">
        <v>44.52</v>
      </c>
      <c r="R23" s="19"/>
      <c r="S23" s="19"/>
      <c r="T23" s="35"/>
      <c r="U23" s="35"/>
      <c r="V23" s="36"/>
    </row>
    <row r="24" spans="1:22" ht="26" x14ac:dyDescent="0.2">
      <c r="A24" s="37" t="s">
        <v>40</v>
      </c>
      <c r="B24" s="38">
        <v>44092</v>
      </c>
      <c r="C24" s="39" t="s">
        <v>21</v>
      </c>
      <c r="D24" s="41">
        <v>49982</v>
      </c>
      <c r="E24" s="43">
        <v>17571</v>
      </c>
      <c r="F24" s="41">
        <v>14850</v>
      </c>
      <c r="G24" s="23">
        <f t="shared" si="3"/>
        <v>0.35154655676043378</v>
      </c>
      <c r="H24" s="23">
        <f>F24/D24</f>
        <v>0.2971069585050618</v>
      </c>
      <c r="I24" s="24">
        <f t="shared" si="1"/>
        <v>32411</v>
      </c>
      <c r="J24" s="56">
        <v>457428</v>
      </c>
      <c r="K24" s="56">
        <v>425408</v>
      </c>
      <c r="L24" s="25">
        <f t="shared" si="4"/>
        <v>4.1303877689183088E-2</v>
      </c>
      <c r="M24" s="57">
        <v>56286961</v>
      </c>
      <c r="N24" s="27">
        <f>Table22[[#This Row],[Number of care home residents]]/Table22[[#This Row],[Total  population (to calculate rates of death per 100,000)]]</f>
        <v>7.5578427479856304E-3</v>
      </c>
      <c r="O24" s="26">
        <f t="shared" si="0"/>
        <v>55861553</v>
      </c>
      <c r="P24" s="60">
        <f>Table22[[#This Row],[Total number deaths linked to COVID-19]]/Table22[[#This Row],[Population not living in care homes]]*100000</f>
        <v>89.474777043882042</v>
      </c>
      <c r="Q24" s="54"/>
      <c r="R24" s="36"/>
      <c r="S24" s="36"/>
      <c r="T24" s="36"/>
      <c r="U24" s="36"/>
      <c r="V24" s="36"/>
    </row>
    <row r="25" spans="1:22" ht="26" x14ac:dyDescent="0.2">
      <c r="A25" s="37" t="s">
        <v>41</v>
      </c>
      <c r="B25" s="38">
        <v>44092</v>
      </c>
      <c r="C25" s="39" t="s">
        <v>21</v>
      </c>
      <c r="D25" s="41">
        <v>2575</v>
      </c>
      <c r="E25" s="43">
        <v>745</v>
      </c>
      <c r="F25" s="41">
        <v>707</v>
      </c>
      <c r="G25" s="23">
        <f t="shared" si="3"/>
        <v>0.28932038834951457</v>
      </c>
      <c r="H25" s="23">
        <f>F25/D25</f>
        <v>0.27456310679611651</v>
      </c>
      <c r="I25" s="24">
        <f t="shared" si="1"/>
        <v>1830</v>
      </c>
      <c r="J25" s="56">
        <v>25555</v>
      </c>
      <c r="K25" s="56">
        <v>23766</v>
      </c>
      <c r="L25" s="25">
        <f t="shared" si="4"/>
        <v>3.134730286964571E-2</v>
      </c>
      <c r="M25" s="57">
        <v>3152879</v>
      </c>
      <c r="N25" s="58">
        <f>Table22[[#This Row],[Number of care home residents]]/Table22[[#This Row],[Total  population (to calculate rates of death per 100,000)]]</f>
        <v>7.5378725285683342E-3</v>
      </c>
      <c r="O25" s="59">
        <f t="shared" si="0"/>
        <v>3129113</v>
      </c>
      <c r="P25" s="60">
        <f>Table22[[#This Row],[Total number deaths linked to COVID-19]]/Table22[[#This Row],[Population not living in care homes]]*100000</f>
        <v>82.29169096801553</v>
      </c>
      <c r="Q25" s="61"/>
      <c r="R25" s="36"/>
      <c r="S25" s="36"/>
      <c r="T25" s="36"/>
      <c r="U25" s="36"/>
      <c r="V25" s="36"/>
    </row>
    <row r="26" spans="1:22" ht="26" x14ac:dyDescent="0.2">
      <c r="A26" s="37" t="s">
        <v>42</v>
      </c>
      <c r="B26" s="38">
        <v>44099</v>
      </c>
      <c r="C26" s="39" t="s">
        <v>21</v>
      </c>
      <c r="D26" s="41">
        <v>900</v>
      </c>
      <c r="E26" s="43">
        <v>437</v>
      </c>
      <c r="F26" s="41">
        <v>356</v>
      </c>
      <c r="G26" s="42">
        <f>Table22[[#This Row],[Number of deaths of care home residents linked to COVID-19]]/Table22[[#This Row],[Total number deaths linked to COVID-19]]</f>
        <v>0.48555555555555557</v>
      </c>
      <c r="H26" s="42">
        <f>Table22[[#This Row],[Number of deaths in care homes]]/Table22[[#This Row],[Total number deaths linked to COVID-19]]</f>
        <v>0.39555555555555555</v>
      </c>
      <c r="I26" s="44">
        <f t="shared" si="1"/>
        <v>463</v>
      </c>
      <c r="J26" s="44">
        <v>16059</v>
      </c>
      <c r="K26" s="44">
        <v>14935</v>
      </c>
      <c r="L26" s="45">
        <f t="shared" ref="L26:L28" si="5">E26/K26</f>
        <v>2.9260127217944427E-2</v>
      </c>
      <c r="M26" s="49">
        <v>1893667</v>
      </c>
      <c r="N26" s="47">
        <f>Table22[[#This Row],[Number of care home residents]]/Table22[[#This Row],[Total  population (to calculate rates of death per 100,000)]]</f>
        <v>7.8868143131817798E-3</v>
      </c>
      <c r="O26" s="46">
        <f t="shared" si="0"/>
        <v>1878732</v>
      </c>
      <c r="P26" s="48">
        <f>Table22[[#This Row],[Total number deaths linked to COVID-19]]/Table22[[#This Row],[Population not living in care homes]]*100000</f>
        <v>47.904650583478642</v>
      </c>
      <c r="Q26" s="52"/>
      <c r="R26" s="36"/>
      <c r="S26" s="36"/>
      <c r="T26" s="36"/>
      <c r="U26" s="36"/>
      <c r="V26" s="36"/>
    </row>
    <row r="27" spans="1:22" ht="26" x14ac:dyDescent="0.2">
      <c r="A27" s="37" t="s">
        <v>43</v>
      </c>
      <c r="B27" s="38">
        <v>44087</v>
      </c>
      <c r="C27" s="39" t="s">
        <v>21</v>
      </c>
      <c r="D27" s="41">
        <v>4236</v>
      </c>
      <c r="E27" s="43">
        <v>1997</v>
      </c>
      <c r="F27" s="41">
        <v>1966</v>
      </c>
      <c r="G27" s="42">
        <f>Table22[[#This Row],[Number of deaths of care home residents linked to COVID-19]]/Table22[[#This Row],[Total number deaths linked to COVID-19]]</f>
        <v>0.4714353163361662</v>
      </c>
      <c r="H27" s="42">
        <f>Table22[[#This Row],[Number of deaths in care homes]]/Table22[[#This Row],[Total number deaths linked to COVID-19]]</f>
        <v>0.46411709159584513</v>
      </c>
      <c r="I27" s="44">
        <f t="shared" si="1"/>
        <v>2239</v>
      </c>
      <c r="J27" s="44">
        <v>38614</v>
      </c>
      <c r="K27" s="44">
        <v>35989</v>
      </c>
      <c r="L27" s="45">
        <f t="shared" si="5"/>
        <v>5.5489177248603742E-2</v>
      </c>
      <c r="M27" s="46">
        <v>5463300</v>
      </c>
      <c r="N27" s="47">
        <f>Table22[[#This Row],[Number of care home residents]]/Table22[[#This Row],[Total  population (to calculate rates of death per 100,000)]]</f>
        <v>6.587410539417568E-3</v>
      </c>
      <c r="O27" s="46">
        <f t="shared" si="0"/>
        <v>5427311</v>
      </c>
      <c r="P27" s="48">
        <f>Table22[[#This Row],[Total number deaths linked to COVID-19]]/Table22[[#This Row],[Population not living in care homes]]*100000</f>
        <v>78.049700855543378</v>
      </c>
      <c r="Q27" s="55"/>
      <c r="R27" s="36"/>
      <c r="S27" s="36"/>
      <c r="T27" s="36"/>
      <c r="U27" s="36"/>
      <c r="V27" s="36"/>
    </row>
    <row r="28" spans="1:22" ht="26" x14ac:dyDescent="0.2">
      <c r="A28" s="36" t="s">
        <v>44</v>
      </c>
      <c r="B28" s="38" t="s">
        <v>45</v>
      </c>
      <c r="C28" s="39" t="s">
        <v>21</v>
      </c>
      <c r="D28" s="41">
        <f>SUM(D24:D27)</f>
        <v>57693</v>
      </c>
      <c r="E28" s="41">
        <f t="shared" ref="E28:F28" si="6">SUM(E24:E27)</f>
        <v>20750</v>
      </c>
      <c r="F28" s="41">
        <f t="shared" si="6"/>
        <v>17879</v>
      </c>
      <c r="G28" s="42">
        <f>Table22[[#This Row],[Number of deaths of care home residents linked to COVID-19]]/Table22[[#This Row],[Total number deaths linked to COVID-19]]</f>
        <v>0.35966235071845803</v>
      </c>
      <c r="H28" s="42">
        <f>Table22[[#This Row],[Number of deaths in care homes]]/Table22[[#This Row],[Total number deaths linked to COVID-19]]</f>
        <v>0.30989894787929212</v>
      </c>
      <c r="I28" s="44">
        <f t="shared" si="1"/>
        <v>36943</v>
      </c>
      <c r="J28" s="44">
        <f>SUM(J24:J27)</f>
        <v>537656</v>
      </c>
      <c r="K28" s="44">
        <f>SUM(K24:K27)</f>
        <v>500098</v>
      </c>
      <c r="L28" s="45">
        <f t="shared" si="5"/>
        <v>4.1491867593951584E-2</v>
      </c>
      <c r="M28" s="46">
        <f>SUM(M24:M27)</f>
        <v>66796807</v>
      </c>
      <c r="N28" s="47">
        <f>Table22[[#This Row],[Number of care home residents]]/Table22[[#This Row],[Total  population (to calculate rates of death per 100,000)]]</f>
        <v>7.4868548731678143E-3</v>
      </c>
      <c r="O28" s="46">
        <f t="shared" si="0"/>
        <v>66296709</v>
      </c>
      <c r="P28" s="48">
        <f>Table22[[#This Row],[Total number deaths linked to COVID-19]]/Table22[[#This Row],[Population not living in care homes]]*100000</f>
        <v>87.022419167141464</v>
      </c>
      <c r="Q28" s="55"/>
      <c r="R28" s="36"/>
      <c r="S28" s="36"/>
      <c r="T28" s="36"/>
      <c r="U28" s="36"/>
      <c r="V28" s="36"/>
    </row>
    <row r="29" spans="1:22" ht="27" thickBot="1" x14ac:dyDescent="0.25">
      <c r="A29" s="37" t="s">
        <v>46</v>
      </c>
      <c r="B29" s="50">
        <v>44101</v>
      </c>
      <c r="C29" s="39" t="s">
        <v>21</v>
      </c>
      <c r="D29" s="41">
        <v>199509</v>
      </c>
      <c r="E29" s="41">
        <v>82105</v>
      </c>
      <c r="F29" s="39"/>
      <c r="G29" s="42">
        <f>Table22[[#This Row],[Number of deaths of care home residents linked to COVID-19]]/Table22[[#This Row],[Total number deaths linked to COVID-19]]</f>
        <v>0.41153531920865727</v>
      </c>
      <c r="H29" s="42"/>
      <c r="I29" s="24">
        <f>Table22[[#This Row],[Total number deaths linked to COVID-19]]-Table22[[#This Row],[Number of deaths of care home residents linked to COVID-19]]</f>
        <v>117404</v>
      </c>
      <c r="J29" s="24">
        <v>2582775</v>
      </c>
      <c r="K29" s="24">
        <v>1937345</v>
      </c>
      <c r="L29" s="45">
        <f>E29/K29</f>
        <v>4.2380164606716925E-2</v>
      </c>
      <c r="M29" s="26">
        <v>331003000</v>
      </c>
      <c r="N29" s="27">
        <f>Table22[[#This Row],[Number of care home residents]]/Table22[[#This Row],[Total  population (to calculate rates of death per 100,000)]]</f>
        <v>5.8529529943837366E-3</v>
      </c>
      <c r="O29" s="26">
        <f t="shared" si="0"/>
        <v>329065655</v>
      </c>
      <c r="P29" s="28">
        <f>Table22[[#This Row],[Total number deaths linked to COVID-19]]/Table22[[#This Row],[Population not living in care homes]]*100000</f>
        <v>60.628934368735621</v>
      </c>
      <c r="Q29" s="55"/>
      <c r="R29" s="19"/>
      <c r="S29" s="19"/>
      <c r="T29" s="19"/>
      <c r="U29" s="19"/>
      <c r="V29" s="19"/>
    </row>
    <row r="30" spans="1:22" x14ac:dyDescent="0.2">
      <c r="L30" s="2"/>
      <c r="N30" s="2"/>
      <c r="P30" s="51"/>
      <c r="Q30" s="55">
        <v>299.08999999999997</v>
      </c>
    </row>
    <row r="31" spans="1:22" x14ac:dyDescent="0.2">
      <c r="Q31" s="52">
        <v>346.89</v>
      </c>
    </row>
    <row r="32" spans="1:22" x14ac:dyDescent="0.2">
      <c r="Q32" s="52"/>
    </row>
    <row r="33" spans="17:17" x14ac:dyDescent="0.2">
      <c r="Q33" s="52"/>
    </row>
    <row r="34" spans="17:17" x14ac:dyDescent="0.2">
      <c r="Q34" s="52"/>
    </row>
    <row r="35" spans="17:17" x14ac:dyDescent="0.2">
      <c r="Q35" s="52"/>
    </row>
    <row r="36" spans="17:17" x14ac:dyDescent="0.2">
      <c r="Q36" s="52"/>
    </row>
  </sheetData>
  <hyperlinks>
    <hyperlink ref="A11" location="_ftn1" display="_ftn1" xr:uid="{00000000-0004-0000-0000-000000000000}"/>
  </hyperlinks>
  <pageMargins left="0.7" right="0.7" top="0.75" bottom="0.75" header="0.3" footer="0.3"/>
  <pageSetup paperSize="9" scale="51" fitToHeight="0" orientation="landscape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891C58239884186319ACAC6558095" ma:contentTypeVersion="8" ma:contentTypeDescription="Create a new document." ma:contentTypeScope="" ma:versionID="ae3842bebafcdd9d596bcaebde8fa1ff">
  <xsd:schema xmlns:xsd="http://www.w3.org/2001/XMLSchema" xmlns:xs="http://www.w3.org/2001/XMLSchema" xmlns:p="http://schemas.microsoft.com/office/2006/metadata/properties" xmlns:ns2="15b429f3-ea79-4074-aaef-660402e61db9" targetNamespace="http://schemas.microsoft.com/office/2006/metadata/properties" ma:root="true" ma:fieldsID="51d41a04fbb2bfc18fbf5db2b5f73b01" ns2:_="">
    <xsd:import namespace="15b429f3-ea79-4074-aaef-660402e61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9f3-ea79-4074-aaef-660402e61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8AD418-4235-45E8-95DF-CD86CEA6C7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9f3-ea79-4074-aaef-660402e61d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C5259C-9B06-4F57-8CA6-96AEF69182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CDCD3F-6C69-4639-B7F3-9784D9ADA962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5b429f3-ea79-4074-aaef-660402e61db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Sheet1!_ftnref3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Adelina</dc:creator>
  <cp:keywords/>
  <dc:description/>
  <cp:lastModifiedBy>David Henderson</cp:lastModifiedBy>
  <cp:revision/>
  <cp:lastPrinted>2020-10-13T13:10:10Z</cp:lastPrinted>
  <dcterms:created xsi:type="dcterms:W3CDTF">2020-10-11T21:58:53Z</dcterms:created>
  <dcterms:modified xsi:type="dcterms:W3CDTF">2020-10-13T17:18:54Z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0x010100606891C58239884186319ACAC6558095</vt:lpwstr>
  </property>
</Properties>
</file>