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vidhenderson/Documents/github/ltc_covid_int/data/"/>
    </mc:Choice>
  </mc:AlternateContent>
  <xr:revisionPtr revIDLastSave="0" documentId="8_{3D82545E-DE76-2746-9AB2-56D9EC62DA3A}" xr6:coauthVersionLast="45" xr6:coauthVersionMax="45" xr10:uidLastSave="{00000000-0000-0000-0000-000000000000}"/>
  <bookViews>
    <workbookView xWindow="0" yWindow="460" windowWidth="25440" windowHeight="1540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4" localSheetId="0">Sheet1!#REF!</definedName>
    <definedName name="_ftn5" localSheetId="0">Sheet1!#REF!</definedName>
    <definedName name="_ftn6" localSheetId="0">Sheet1!#REF!</definedName>
    <definedName name="_ftnref1" localSheetId="0">Sheet1!$A$11</definedName>
    <definedName name="_ftnref2" localSheetId="0">Sheet1!#REF!</definedName>
    <definedName name="_ftnref3" localSheetId="0">Sheet1!$E$26</definedName>
    <definedName name="_ftnref4" localSheetId="0">Sheet1!#REF!</definedName>
    <definedName name="_ftnref5" localSheetId="0">Sheet1!#REF!</definedName>
    <definedName name="_ftnref6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0" i="1" l="1"/>
  <c r="I30" i="1"/>
  <c r="G30" i="1"/>
  <c r="L25" i="1"/>
  <c r="L23" i="1"/>
  <c r="I25" i="1"/>
  <c r="I23" i="1"/>
  <c r="H22" i="1" a="1"/>
  <c r="H22" i="1" s="1"/>
  <c r="H23" i="1"/>
  <c r="H25" i="1"/>
  <c r="G25" i="1"/>
  <c r="M29" i="1" l="1"/>
  <c r="L27" i="1"/>
  <c r="L28" i="1"/>
  <c r="L26" i="1"/>
  <c r="K29" i="1"/>
  <c r="J29" i="1"/>
  <c r="I28" i="1"/>
  <c r="I27" i="1"/>
  <c r="I26" i="1"/>
  <c r="H28" i="1"/>
  <c r="G28" i="1"/>
  <c r="G27" i="1"/>
  <c r="H27" i="1"/>
  <c r="H26" i="1"/>
  <c r="G26" i="1"/>
  <c r="E29" i="1"/>
  <c r="G29" i="1" s="1"/>
  <c r="F29" i="1"/>
  <c r="H29" i="1" s="1"/>
  <c r="D29" i="1"/>
  <c r="I29" i="1" s="1"/>
  <c r="L29" i="1" l="1"/>
  <c r="N23" i="1"/>
  <c r="N11" i="1"/>
  <c r="N4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30" i="1"/>
  <c r="O28" i="1"/>
  <c r="P28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4" i="1"/>
  <c r="P24" i="1" s="1"/>
  <c r="O25" i="1"/>
  <c r="P25" i="1" s="1"/>
  <c r="O26" i="1"/>
  <c r="P26" i="1" s="1"/>
  <c r="O27" i="1"/>
  <c r="P27" i="1" s="1"/>
  <c r="O29" i="1"/>
  <c r="P29" i="1" s="1"/>
  <c r="O30" i="1"/>
  <c r="P30" i="1" s="1"/>
  <c r="I19" i="1"/>
  <c r="L19" i="1"/>
  <c r="H19" i="1"/>
  <c r="L12" i="1"/>
  <c r="L21" i="1"/>
  <c r="L18" i="1"/>
  <c r="H18" i="1"/>
  <c r="G23" i="1"/>
  <c r="G22" i="1"/>
  <c r="G21" i="1"/>
  <c r="G20" i="1"/>
  <c r="G17" i="1"/>
  <c r="G16" i="1"/>
  <c r="G15" i="1"/>
  <c r="G14" i="1"/>
  <c r="G12" i="1"/>
  <c r="H17" i="1"/>
  <c r="G13" i="1"/>
  <c r="L11" i="1"/>
  <c r="G11" i="1"/>
  <c r="H10" i="1"/>
  <c r="G10" i="1"/>
  <c r="F9" i="1"/>
  <c r="L9" i="1" s="1"/>
  <c r="G6" i="1"/>
  <c r="H6" i="1"/>
  <c r="G8" i="1"/>
  <c r="G4" i="1"/>
  <c r="O23" i="1" l="1"/>
  <c r="P23" i="1" s="1"/>
  <c r="L14" i="1"/>
  <c r="L22" i="1"/>
  <c r="L13" i="1"/>
  <c r="L10" i="1"/>
  <c r="L8" i="1"/>
  <c r="L7" i="1"/>
  <c r="L6" i="1"/>
  <c r="L5" i="1"/>
  <c r="L4" i="1"/>
  <c r="I22" i="1"/>
  <c r="I21" i="1"/>
  <c r="I20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LEMMON Elizabeth</author>
    <author>Adelina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LEMMON Elizabeth:</t>
        </r>
        <r>
          <rPr>
            <sz val="9"/>
            <color indexed="81"/>
            <rFont val="Tahoma"/>
            <charset val="1"/>
          </rPr>
          <t xml:space="preserve">
COVID-19 deaths in care homes?? </t>
        </r>
      </text>
    </comment>
    <comment ref="E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Adelina:</t>
        </r>
        <r>
          <rPr>
            <sz val="9"/>
            <color indexed="81"/>
            <rFont val="Tahoma"/>
            <family val="2"/>
          </rPr>
          <t xml:space="preserve">
Data point from 21 June (last available)</t>
        </r>
      </text>
    </comment>
    <comment ref="G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Adelina:</t>
        </r>
        <r>
          <rPr>
            <sz val="9"/>
            <color indexed="81"/>
            <rFont val="Tahoma"/>
            <family val="2"/>
          </rPr>
          <t xml:space="preserve">
Needs adjusting...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<sst xmlns="http://schemas.openxmlformats.org/spreadsheetml/2006/main" count="69" uniqueCount="47">
  <si>
    <t>Country</t>
  </si>
  <si>
    <t>Date</t>
  </si>
  <si>
    <t>Approach to measuring deaths</t>
  </si>
  <si>
    <t>Total number deaths linked to COVID-19</t>
  </si>
  <si>
    <t>Number of deaths of care home residents linked to COVID-19</t>
  </si>
  <si>
    <t>Number of deaths in care homes</t>
  </si>
  <si>
    <t>Number of care home resident deaths as % of all COVID-19 deaths</t>
  </si>
  <si>
    <t>Number of deaths in care homes as % of all COVID-19 deaths</t>
  </si>
  <si>
    <t>Australia</t>
  </si>
  <si>
    <t>Confirmed</t>
  </si>
  <si>
    <t>Austria</t>
  </si>
  <si>
    <t>Belgium</t>
  </si>
  <si>
    <t>Confirmed + Probable</t>
  </si>
  <si>
    <t xml:space="preserve">Canada </t>
  </si>
  <si>
    <t>Denmark</t>
  </si>
  <si>
    <t>Finland</t>
  </si>
  <si>
    <t>France</t>
  </si>
  <si>
    <t>Hong Kong</t>
  </si>
  <si>
    <t>Hungary</t>
  </si>
  <si>
    <t>Ireland</t>
  </si>
  <si>
    <t>Israel</t>
  </si>
  <si>
    <t>Jordan</t>
  </si>
  <si>
    <t>Malta</t>
  </si>
  <si>
    <t>New Zealand</t>
  </si>
  <si>
    <t>Norway</t>
  </si>
  <si>
    <t>Portugal</t>
  </si>
  <si>
    <t>Singapore</t>
  </si>
  <si>
    <t>Slovenia</t>
  </si>
  <si>
    <t>South Korea</t>
  </si>
  <si>
    <t>Spain</t>
  </si>
  <si>
    <t xml:space="preserve">Sweden </t>
  </si>
  <si>
    <t>England &amp; Wales (UK)</t>
  </si>
  <si>
    <t>Northern Ireland (UK)</t>
  </si>
  <si>
    <t>Scotland (UK)</t>
  </si>
  <si>
    <t>Number of deaths of people not living in care homes</t>
  </si>
  <si>
    <t>Germany</t>
  </si>
  <si>
    <t>Number of care home beds</t>
  </si>
  <si>
    <t>Number of care home residents</t>
  </si>
  <si>
    <t>Deaths attributed to COVID as percentage of all care home residents/beds</t>
  </si>
  <si>
    <t>United States</t>
  </si>
  <si>
    <t>Total  population (to calculate rates of death per 100,000)</t>
  </si>
  <si>
    <t>Share of pop living in care homes</t>
  </si>
  <si>
    <t>Population not living in care homes</t>
  </si>
  <si>
    <t>Deaths per 100,000 community-living  population</t>
  </si>
  <si>
    <t>UK</t>
  </si>
  <si>
    <t xml:space="preserve">Confirmed + suspected 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</si>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</sst>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name val="Calibri"/>
      <family val="2"/>
      <scheme val="minor"/>
    </font>
    <font>
      <b/>
      <sz val="9"/>
      <color rgb="FF00206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0" fontId="0" fillId="0" borderId="0" xfId="0" applyNumberFormat="1"/>
    <xf numFmtId="1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9" fillId="0" borderId="3" xfId="3" applyFont="1" applyBorder="1" applyAlignment="1">
      <alignment vertical="center" wrapText="1"/>
    </xf>
    <xf numFmtId="3" fontId="5" fillId="0" borderId="1" xfId="0" applyNumberFormat="1" applyFont="1" applyBorder="1"/>
    <xf numFmtId="10" fontId="0" fillId="0" borderId="0" xfId="2" applyNumberFormat="1" applyFont="1"/>
    <xf numFmtId="0" fontId="0" fillId="2" borderId="0" xfId="0" applyFill="1"/>
    <xf numFmtId="0" fontId="2" fillId="2" borderId="3" xfId="0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/>
    <xf numFmtId="3" fontId="3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9" fontId="3" fillId="0" borderId="3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/>
    <xf numFmtId="0" fontId="0" fillId="0" borderId="0" xfId="0" applyFill="1"/>
    <xf numFmtId="2" fontId="0" fillId="0" borderId="0" xfId="0" applyNumberFormat="1"/>
    <xf numFmtId="10" fontId="5" fillId="2" borderId="4" xfId="2" applyNumberFormat="1" applyFont="1" applyFill="1" applyBorder="1"/>
    <xf numFmtId="0" fontId="2" fillId="0" borderId="6" xfId="0" applyFont="1" applyBorder="1" applyAlignment="1">
      <alignment horizontal="center" vertical="center" wrapText="1"/>
    </xf>
    <xf numFmtId="10" fontId="5" fillId="0" borderId="4" xfId="2" applyNumberFormat="1" applyFont="1" applyBorder="1"/>
    <xf numFmtId="10" fontId="5" fillId="0" borderId="4" xfId="2" applyNumberFormat="1" applyFont="1" applyFill="1" applyBorder="1"/>
    <xf numFmtId="0" fontId="2" fillId="0" borderId="5" xfId="0" applyFont="1" applyFill="1" applyBorder="1" applyAlignment="1">
      <alignment horizontal="center" vertical="center" wrapText="1"/>
    </xf>
    <xf numFmtId="10" fontId="10" fillId="0" borderId="5" xfId="2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65" fontId="5" fillId="0" borderId="5" xfId="1" applyNumberFormat="1" applyFont="1" applyBorder="1"/>
    <xf numFmtId="10" fontId="5" fillId="0" borderId="5" xfId="2" applyNumberFormat="1" applyFont="1" applyBorder="1"/>
    <xf numFmtId="2" fontId="5" fillId="0" borderId="5" xfId="0" applyNumberFormat="1" applyFont="1" applyBorder="1"/>
    <xf numFmtId="165" fontId="5" fillId="2" borderId="5" xfId="1" applyNumberFormat="1" applyFont="1" applyFill="1" applyBorder="1"/>
    <xf numFmtId="10" fontId="5" fillId="2" borderId="5" xfId="2" applyNumberFormat="1" applyFont="1" applyFill="1" applyBorder="1"/>
    <xf numFmtId="2" fontId="5" fillId="2" borderId="5" xfId="0" applyNumberFormat="1" applyFont="1" applyFill="1" applyBorder="1"/>
    <xf numFmtId="165" fontId="5" fillId="0" borderId="5" xfId="1" applyNumberFormat="1" applyFont="1" applyFill="1" applyBorder="1"/>
    <xf numFmtId="10" fontId="5" fillId="0" borderId="5" xfId="2" applyNumberFormat="1" applyFont="1" applyFill="1" applyBorder="1"/>
    <xf numFmtId="2" fontId="5" fillId="0" borderId="5" xfId="0" applyNumberFormat="1" applyFont="1" applyFill="1" applyBorder="1"/>
    <xf numFmtId="165" fontId="0" fillId="0" borderId="0" xfId="0" applyNumberFormat="1"/>
    <xf numFmtId="0" fontId="2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3" fontId="3" fillId="0" borderId="1" xfId="0" applyNumberFormat="1" applyFont="1" applyFill="1" applyBorder="1"/>
    <xf numFmtId="10" fontId="3" fillId="0" borderId="4" xfId="2" applyNumberFormat="1" applyFont="1" applyFill="1" applyBorder="1"/>
    <xf numFmtId="165" fontId="3" fillId="0" borderId="5" xfId="1" applyNumberFormat="1" applyFont="1" applyFill="1" applyBorder="1"/>
    <xf numFmtId="10" fontId="3" fillId="0" borderId="5" xfId="2" applyNumberFormat="1" applyFont="1" applyFill="1" applyBorder="1"/>
    <xf numFmtId="2" fontId="3" fillId="0" borderId="5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14" fontId="0" fillId="0" borderId="1" xfId="0" applyNumberFormat="1" applyFill="1" applyBorder="1"/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_-* #,##0_-;\-* #,##0_-;_-* &quot;-&quot;??_-;_-@_-"/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_-* #,##0_-;\-* #,##0_-;_-* &quot;-&quot;??_-;_-@_-"/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3" formatCode="0%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P30" totalsRowShown="0" headerRowDxfId="12" tableBorderDxfId="11">
  <autoFilter ref="A3:P30" xr:uid="{00000000-0009-0000-0100-000002000000}"/>
  <tableColumns count="16">
    <tableColumn id="1" xr3:uid="{00000000-0010-0000-0000-000001000000}" name="Country"/>
    <tableColumn id="2" xr3:uid="{00000000-0010-0000-0000-000002000000}" name="Date"/>
    <tableColumn id="3" xr3:uid="{00000000-0010-0000-0000-000003000000}" name="Approach to measuring deaths" dataDxfId="10"/>
    <tableColumn id="4" xr3:uid="{00000000-0010-0000-0000-000004000000}" name="Total number deaths linked to COVID-19"/>
    <tableColumn id="5" xr3:uid="{00000000-0010-0000-0000-000005000000}" name="Number of deaths of care home residents linked to COVID-19"/>
    <tableColumn id="6" xr3:uid="{00000000-0010-0000-0000-000006000000}" name="Number of deaths in care homes"/>
    <tableColumn id="7" xr3:uid="{00000000-0010-0000-0000-000007000000}" name="Number of care home resident deaths as % of all COVID-19 deaths" dataDxfId="9"/>
    <tableColumn id="8" xr3:uid="{00000000-0010-0000-0000-000008000000}" name="Number of deaths in care homes as % of all COVID-19 deaths" dataDxfId="8"/>
    <tableColumn id="9" xr3:uid="{00000000-0010-0000-0000-000009000000}" name="Number of deaths of people not living in care homes" dataDxfId="7" dataCellStyle="Normal"/>
    <tableColumn id="10" xr3:uid="{00000000-0010-0000-0000-00000A000000}" name="Number of care home beds" dataDxfId="6" dataCellStyle="Normal"/>
    <tableColumn id="11" xr3:uid="{00000000-0010-0000-0000-00000B000000}" name="Number of care home residents" dataDxfId="5" dataCellStyle="Normal"/>
    <tableColumn id="12" xr3:uid="{00000000-0010-0000-0000-00000C000000}" name="Deaths attributed to COVID as percentage of all care home residents/beds" dataDxfId="4"/>
    <tableColumn id="13" xr3:uid="{00000000-0010-0000-0000-00000D000000}" name="Total  population (to calculate rates of death per 100,000)" dataDxfId="3" dataCellStyle="Comma"/>
    <tableColumn id="14" xr3:uid="{00000000-0010-0000-0000-00000E000000}" name="Share of pop living in care homes" dataDxfId="2">
      <calculatedColumnFormula>Table2[[#This Row],[Number of care home residents]]/Table2[[#This Row],[Total  population (to calculate rates of death per 100,000)]]</calculatedColumnFormula>
    </tableColumn>
    <tableColumn id="15" xr3:uid="{00000000-0010-0000-0000-00000F000000}" name="Population not living in care homes" dataDxfId="1" dataCellStyle="Comma">
      <calculatedColumnFormula>Table2[[#This Row],[Total  population (to calculate rates of death per 100,000)]]-Table2[[#This Row],[Number of care home residents]]</calculatedColumnFormula>
    </tableColumn>
    <tableColumn id="16" xr3:uid="{00000000-0010-0000-0000-000010000000}" name="Deaths per 100,000 community-living  population" dataDxfId="0">
      <calculatedColumnFormula>Table2[[#This Row],[Total number deaths linked to COVID-19]]/Table2[[#This Row],[Population not living in care homes]]*100000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0.6640625" bestFit="1" customWidth="1"/>
    <col min="3" max="3" width="15.5" customWidth="1"/>
    <col min="4" max="4" width="10" customWidth="1"/>
    <col min="5" max="5" width="12.5" customWidth="1"/>
    <col min="6" max="6" width="11.5" customWidth="1"/>
    <col min="7" max="7" width="11" customWidth="1"/>
    <col min="8" max="8" width="9.5" customWidth="1"/>
    <col min="9" max="9" width="15.5" customWidth="1"/>
    <col min="10" max="10" width="13.5" customWidth="1"/>
    <col min="11" max="11" width="12.1640625" customWidth="1"/>
    <col min="12" max="12" width="17.6640625" style="7" customWidth="1"/>
    <col min="13" max="13" width="13.5" bestFit="1" customWidth="1"/>
    <col min="14" max="14" width="8.6640625" style="12"/>
    <col min="15" max="15" width="14.5" bestFit="1" customWidth="1"/>
    <col min="16" max="16" width="11.83203125" bestFit="1" customWidth="1"/>
  </cols>
  <sheetData>
    <row r="2" spans="1:16" ht="16" thickBot="1" x14ac:dyDescent="0.25"/>
    <row r="3" spans="1:16" ht="79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34</v>
      </c>
      <c r="J3" s="1" t="s">
        <v>36</v>
      </c>
      <c r="K3" s="1" t="s">
        <v>37</v>
      </c>
      <c r="L3" s="32" t="s">
        <v>38</v>
      </c>
      <c r="M3" s="35" t="s">
        <v>40</v>
      </c>
      <c r="N3" s="36" t="s">
        <v>41</v>
      </c>
      <c r="O3" s="37" t="s">
        <v>42</v>
      </c>
      <c r="P3" s="37" t="s">
        <v>43</v>
      </c>
    </row>
    <row r="4" spans="1:16" ht="16" thickBot="1" x14ac:dyDescent="0.25">
      <c r="A4" s="9" t="s">
        <v>8</v>
      </c>
      <c r="B4" s="2">
        <v>44102</v>
      </c>
      <c r="C4" s="3" t="s">
        <v>9</v>
      </c>
      <c r="D4" s="3">
        <v>875</v>
      </c>
      <c r="E4" s="3">
        <v>657</v>
      </c>
      <c r="F4" s="4"/>
      <c r="G4" s="5">
        <f>E4/D4</f>
        <v>0.75085714285714289</v>
      </c>
      <c r="H4" s="3"/>
      <c r="I4" s="11">
        <f>D4-E4</f>
        <v>218</v>
      </c>
      <c r="J4" s="11"/>
      <c r="K4" s="11">
        <v>208500</v>
      </c>
      <c r="L4" s="33">
        <f>E4/K4</f>
        <v>3.1510791366906473E-3</v>
      </c>
      <c r="M4" s="38">
        <v>25500000</v>
      </c>
      <c r="N4" s="39">
        <f>Table2[[#This Row],[Number of care home residents]]/Table2[[#This Row],[Total  population (to calculate rates of death per 100,000)]]</f>
        <v>8.1764705882352937E-3</v>
      </c>
      <c r="O4" s="38">
        <f>Table2[[#This Row],[Total  population (to calculate rates of death per 100,000)]]-Table2[[#This Row],[Number of care home residents]]</f>
        <v>25291500</v>
      </c>
      <c r="P4" s="40">
        <f>Table2[[#This Row],[Total number deaths linked to COVID-19]]/Table2[[#This Row],[Population not living in care homes]]*100000</f>
        <v>3.4596603602000671</v>
      </c>
    </row>
    <row r="5" spans="1:16" s="29" customFormat="1" ht="16" thickBot="1" x14ac:dyDescent="0.25">
      <c r="A5" s="24" t="s">
        <v>10</v>
      </c>
      <c r="B5" s="25">
        <v>44091</v>
      </c>
      <c r="C5" s="26" t="s">
        <v>9</v>
      </c>
      <c r="D5" s="26">
        <v>771</v>
      </c>
      <c r="E5" s="26">
        <v>276</v>
      </c>
      <c r="F5" s="26"/>
      <c r="G5" s="27"/>
      <c r="H5" s="26"/>
      <c r="I5" s="28">
        <f t="shared" ref="I5:I25" si="0">D5-E5</f>
        <v>495</v>
      </c>
      <c r="J5" s="28"/>
      <c r="K5" s="28">
        <v>69730</v>
      </c>
      <c r="L5" s="34">
        <f>E5/K5</f>
        <v>3.9581241933170806E-3</v>
      </c>
      <c r="M5" s="44">
        <v>9006000</v>
      </c>
      <c r="N5" s="45">
        <f>Table2[[#This Row],[Number of care home residents]]/Table2[[#This Row],[Total  population (to calculate rates of death per 100,000)]]</f>
        <v>7.7426160337552745E-3</v>
      </c>
      <c r="O5" s="44">
        <f>Table2[[#This Row],[Total  population (to calculate rates of death per 100,000)]]-Table2[[#This Row],[Number of care home residents]]</f>
        <v>8936270</v>
      </c>
      <c r="P5" s="46">
        <f>Table2[[#This Row],[Total number deaths linked to COVID-19]]/Table2[[#This Row],[Population not living in care homes]]*100000</f>
        <v>8.6277607995282146</v>
      </c>
    </row>
    <row r="6" spans="1:16" ht="16" thickBot="1" x14ac:dyDescent="0.25">
      <c r="A6" s="9" t="s">
        <v>11</v>
      </c>
      <c r="B6" s="2">
        <v>44102</v>
      </c>
      <c r="C6" s="3" t="s">
        <v>12</v>
      </c>
      <c r="D6" s="6">
        <v>9980</v>
      </c>
      <c r="E6" s="3">
        <v>6249</v>
      </c>
      <c r="F6" s="6">
        <v>4853</v>
      </c>
      <c r="G6" s="5">
        <f>E6/D6</f>
        <v>0.62615230460921845</v>
      </c>
      <c r="H6" s="5">
        <f>F6/D6</f>
        <v>0.48627254509018036</v>
      </c>
      <c r="I6" s="11">
        <f t="shared" si="0"/>
        <v>3731</v>
      </c>
      <c r="J6" s="11"/>
      <c r="K6" s="11">
        <v>125000</v>
      </c>
      <c r="L6" s="33">
        <f>E6/K6</f>
        <v>4.9992000000000002E-2</v>
      </c>
      <c r="M6" s="38">
        <v>11590000</v>
      </c>
      <c r="N6" s="39">
        <f>Table2[[#This Row],[Number of care home residents]]/Table2[[#This Row],[Total  population (to calculate rates of death per 100,000)]]</f>
        <v>1.0785159620362382E-2</v>
      </c>
      <c r="O6" s="38">
        <f>Table2[[#This Row],[Total  population (to calculate rates of death per 100,000)]]-Table2[[#This Row],[Number of care home residents]]</f>
        <v>11465000</v>
      </c>
      <c r="P6" s="40">
        <f>Table2[[#This Row],[Total number deaths linked to COVID-19]]/Table2[[#This Row],[Population not living in care homes]]*100000</f>
        <v>87.047535979066723</v>
      </c>
    </row>
    <row r="7" spans="1:16" s="13" customFormat="1" ht="16" thickBot="1" x14ac:dyDescent="0.25">
      <c r="A7" s="14" t="s">
        <v>13</v>
      </c>
      <c r="B7" s="15">
        <v>43983</v>
      </c>
      <c r="C7" s="16" t="s">
        <v>12</v>
      </c>
      <c r="D7" s="19">
        <v>7326</v>
      </c>
      <c r="E7" s="19">
        <v>6236</v>
      </c>
      <c r="F7" s="16"/>
      <c r="G7" s="17">
        <v>0.85</v>
      </c>
      <c r="H7" s="16"/>
      <c r="I7" s="18">
        <f t="shared" si="0"/>
        <v>1090</v>
      </c>
      <c r="J7" s="18"/>
      <c r="K7" s="18">
        <v>425755</v>
      </c>
      <c r="L7" s="31">
        <f>E7/K7</f>
        <v>1.4646921351481487E-2</v>
      </c>
      <c r="M7" s="41">
        <v>37742000</v>
      </c>
      <c r="N7" s="42">
        <f>Table2[[#This Row],[Number of care home residents]]/Table2[[#This Row],[Total  population (to calculate rates of death per 100,000)]]</f>
        <v>1.1280668750993587E-2</v>
      </c>
      <c r="O7" s="41">
        <f>Table2[[#This Row],[Total  population (to calculate rates of death per 100,000)]]-Table2[[#This Row],[Number of care home residents]]</f>
        <v>37316245</v>
      </c>
      <c r="P7" s="43">
        <f>Table2[[#This Row],[Total number deaths linked to COVID-19]]/Table2[[#This Row],[Population not living in care homes]]*100000</f>
        <v>19.632200399584686</v>
      </c>
    </row>
    <row r="8" spans="1:16" ht="16" thickBot="1" x14ac:dyDescent="0.25">
      <c r="A8" s="9" t="s">
        <v>14</v>
      </c>
      <c r="B8" s="2">
        <v>44102</v>
      </c>
      <c r="C8" s="3" t="s">
        <v>9</v>
      </c>
      <c r="D8" s="3">
        <v>649</v>
      </c>
      <c r="E8" s="3">
        <v>224</v>
      </c>
      <c r="F8" s="3"/>
      <c r="G8" s="5">
        <f>E8/D8</f>
        <v>0.34514637904468415</v>
      </c>
      <c r="H8" s="3"/>
      <c r="I8" s="11">
        <f t="shared" si="0"/>
        <v>425</v>
      </c>
      <c r="J8" s="11"/>
      <c r="K8" s="11">
        <v>40162</v>
      </c>
      <c r="L8" s="33">
        <f>E8/K8</f>
        <v>5.5774114834918577E-3</v>
      </c>
      <c r="M8" s="38">
        <v>5792000</v>
      </c>
      <c r="N8" s="39">
        <f>Table2[[#This Row],[Number of care home residents]]/Table2[[#This Row],[Total  population (to calculate rates of death per 100,000)]]</f>
        <v>6.9340469613259669E-3</v>
      </c>
      <c r="O8" s="38">
        <f>Table2[[#This Row],[Total  population (to calculate rates of death per 100,000)]]-Table2[[#This Row],[Number of care home residents]]</f>
        <v>5751838</v>
      </c>
      <c r="P8" s="40">
        <f>Table2[[#This Row],[Total number deaths linked to COVID-19]]/Table2[[#This Row],[Population not living in care homes]]*100000</f>
        <v>11.283349774454704</v>
      </c>
    </row>
    <row r="9" spans="1:16" ht="16" thickBot="1" x14ac:dyDescent="0.25">
      <c r="A9" s="9" t="s">
        <v>15</v>
      </c>
      <c r="B9" s="2">
        <v>44102</v>
      </c>
      <c r="C9" s="3" t="s">
        <v>9</v>
      </c>
      <c r="D9" s="3">
        <v>345</v>
      </c>
      <c r="E9" s="3"/>
      <c r="F9" s="8">
        <f>D9*H9</f>
        <v>148.35</v>
      </c>
      <c r="G9" s="3"/>
      <c r="H9" s="5">
        <v>0.43</v>
      </c>
      <c r="I9" s="11">
        <f t="shared" si="0"/>
        <v>345</v>
      </c>
      <c r="J9" s="11"/>
      <c r="K9" s="11">
        <v>50298</v>
      </c>
      <c r="L9" s="33">
        <f>F9/K9</f>
        <v>2.9494214481689133E-3</v>
      </c>
      <c r="M9" s="38">
        <v>5541000</v>
      </c>
      <c r="N9" s="39">
        <f>Table2[[#This Row],[Number of care home residents]]/Table2[[#This Row],[Total  population (to calculate rates of death per 100,000)]]</f>
        <v>9.0774228478613973E-3</v>
      </c>
      <c r="O9" s="38">
        <f>Table2[[#This Row],[Total  population (to calculate rates of death per 100,000)]]-Table2[[#This Row],[Number of care home residents]]</f>
        <v>5490702</v>
      </c>
      <c r="P9" s="40">
        <f>Table2[[#This Row],[Total number deaths linked to COVID-19]]/Table2[[#This Row],[Population not living in care homes]]*100000</f>
        <v>6.2833495607665464</v>
      </c>
    </row>
    <row r="10" spans="1:16" ht="16" thickBot="1" x14ac:dyDescent="0.25">
      <c r="A10" s="9" t="s">
        <v>16</v>
      </c>
      <c r="B10" s="2">
        <v>44102</v>
      </c>
      <c r="C10" s="3" t="s">
        <v>12</v>
      </c>
      <c r="D10" s="6">
        <v>31808</v>
      </c>
      <c r="E10" s="6">
        <v>14615</v>
      </c>
      <c r="F10" s="6">
        <v>10571</v>
      </c>
      <c r="G10" s="5">
        <f t="shared" ref="G10:G17" si="1">E10/D10</f>
        <v>0.4594756036217304</v>
      </c>
      <c r="H10" s="5">
        <f>F10/D10</f>
        <v>0.33233777665995978</v>
      </c>
      <c r="I10" s="11">
        <f t="shared" si="0"/>
        <v>17193</v>
      </c>
      <c r="J10" s="11"/>
      <c r="K10" s="11">
        <v>605061</v>
      </c>
      <c r="L10" s="33">
        <f>E10/K10</f>
        <v>2.4154589371980676E-2</v>
      </c>
      <c r="M10" s="38">
        <v>65274000</v>
      </c>
      <c r="N10" s="39">
        <f>Table2[[#This Row],[Number of care home residents]]/Table2[[#This Row],[Total  population (to calculate rates of death per 100,000)]]</f>
        <v>9.2695560253699787E-3</v>
      </c>
      <c r="O10" s="38">
        <f>Table2[[#This Row],[Total  population (to calculate rates of death per 100,000)]]-Table2[[#This Row],[Number of care home residents]]</f>
        <v>64668939</v>
      </c>
      <c r="P10" s="40">
        <f>Table2[[#This Row],[Total number deaths linked to COVID-19]]/Table2[[#This Row],[Population not living in care homes]]*100000</f>
        <v>49.185900514001013</v>
      </c>
    </row>
    <row r="11" spans="1:16" ht="17" thickBot="1" x14ac:dyDescent="0.25">
      <c r="A11" s="10" t="s">
        <v>35</v>
      </c>
      <c r="B11" s="2">
        <v>44102</v>
      </c>
      <c r="C11" s="3" t="s">
        <v>9</v>
      </c>
      <c r="D11" s="6">
        <v>9460</v>
      </c>
      <c r="E11" s="6">
        <v>3703</v>
      </c>
      <c r="F11" s="3"/>
      <c r="G11" s="5">
        <f t="shared" si="1"/>
        <v>0.39143763213530658</v>
      </c>
      <c r="H11" s="3"/>
      <c r="I11" s="11">
        <f t="shared" si="0"/>
        <v>5757</v>
      </c>
      <c r="J11" s="11">
        <v>818000</v>
      </c>
      <c r="K11" s="11"/>
      <c r="L11" s="33">
        <f>E11/J11</f>
        <v>4.526894865525672E-3</v>
      </c>
      <c r="M11" s="38">
        <v>83784000</v>
      </c>
      <c r="N11" s="39">
        <f>Table2[[#This Row],[Number of care home beds]]/Table2[[#This Row],[Total  population (to calculate rates of death per 100,000)]]</f>
        <v>9.7632006110951967E-3</v>
      </c>
      <c r="O11" s="38">
        <f>Table2[[#This Row],[Total  population (to calculate rates of death per 100,000)]]-Table2[[#This Row],[Number of care home residents]]</f>
        <v>83784000</v>
      </c>
      <c r="P11" s="40">
        <f>Table2[[#This Row],[Total number deaths linked to COVID-19]]/Table2[[#This Row],[Population not living in care homes]]*100000</f>
        <v>11.290938604029408</v>
      </c>
    </row>
    <row r="12" spans="1:16" ht="16" thickBot="1" x14ac:dyDescent="0.25">
      <c r="A12" s="9" t="s">
        <v>17</v>
      </c>
      <c r="B12" s="2">
        <v>44102</v>
      </c>
      <c r="C12" s="3" t="s">
        <v>9</v>
      </c>
      <c r="D12" s="3">
        <v>105</v>
      </c>
      <c r="E12" s="3">
        <v>30</v>
      </c>
      <c r="F12" s="3">
        <v>0</v>
      </c>
      <c r="G12" s="5">
        <f t="shared" si="1"/>
        <v>0.2857142857142857</v>
      </c>
      <c r="H12" s="5">
        <v>0</v>
      </c>
      <c r="I12" s="11">
        <f t="shared" si="0"/>
        <v>75</v>
      </c>
      <c r="J12" s="11"/>
      <c r="K12" s="11">
        <v>73231</v>
      </c>
      <c r="L12" s="33">
        <f>E12/K12</f>
        <v>4.0966257459272711E-4</v>
      </c>
      <c r="M12" s="38">
        <v>7497000</v>
      </c>
      <c r="N12" s="39">
        <f>Table2[[#This Row],[Number of care home residents]]/Table2[[#This Row],[Total  population (to calculate rates of death per 100,000)]]</f>
        <v>9.7680405495531551E-3</v>
      </c>
      <c r="O12" s="38">
        <f>Table2[[#This Row],[Total  population (to calculate rates of death per 100,000)]]-Table2[[#This Row],[Number of care home residents]]</f>
        <v>7423769</v>
      </c>
      <c r="P12" s="40">
        <f>Table2[[#This Row],[Total number deaths linked to COVID-19]]/Table2[[#This Row],[Population not living in care homes]]*100000</f>
        <v>1.4143759052847684</v>
      </c>
    </row>
    <row r="13" spans="1:16" ht="16" thickBot="1" x14ac:dyDescent="0.25">
      <c r="A13" s="9" t="s">
        <v>18</v>
      </c>
      <c r="B13" s="2">
        <v>44070</v>
      </c>
      <c r="C13" s="3" t="s">
        <v>9</v>
      </c>
      <c r="D13" s="3">
        <v>612</v>
      </c>
      <c r="E13" s="3">
        <v>142</v>
      </c>
      <c r="F13" s="3"/>
      <c r="G13" s="5">
        <f t="shared" si="1"/>
        <v>0.23202614379084968</v>
      </c>
      <c r="H13" s="3"/>
      <c r="I13" s="11">
        <f t="shared" si="0"/>
        <v>470</v>
      </c>
      <c r="J13" s="11"/>
      <c r="K13" s="11">
        <v>55170</v>
      </c>
      <c r="L13" s="33">
        <f>E13/K13</f>
        <v>2.573862606489034E-3</v>
      </c>
      <c r="M13" s="38">
        <v>9660000</v>
      </c>
      <c r="N13" s="39">
        <f>Table2[[#This Row],[Number of care home residents]]/Table2[[#This Row],[Total  population (to calculate rates of death per 100,000)]]</f>
        <v>5.7111801242236025E-3</v>
      </c>
      <c r="O13" s="38">
        <f>Table2[[#This Row],[Total  population (to calculate rates of death per 100,000)]]-Table2[[#This Row],[Number of care home residents]]</f>
        <v>9604830</v>
      </c>
      <c r="P13" s="40">
        <f>Table2[[#This Row],[Total number deaths linked to COVID-19]]/Table2[[#This Row],[Population not living in care homes]]*100000</f>
        <v>6.3717941910476288</v>
      </c>
    </row>
    <row r="14" spans="1:16" s="13" customFormat="1" ht="16" thickBot="1" x14ac:dyDescent="0.25">
      <c r="A14" s="14" t="s">
        <v>19</v>
      </c>
      <c r="B14" s="15">
        <v>44004</v>
      </c>
      <c r="C14" s="16" t="s">
        <v>12</v>
      </c>
      <c r="D14" s="19">
        <v>1717</v>
      </c>
      <c r="E14" s="16"/>
      <c r="F14" s="19">
        <v>1086</v>
      </c>
      <c r="G14" s="17">
        <f t="shared" si="1"/>
        <v>0</v>
      </c>
      <c r="H14" s="16"/>
      <c r="I14" s="18">
        <f t="shared" si="0"/>
        <v>1717</v>
      </c>
      <c r="J14" s="18"/>
      <c r="K14" s="18">
        <v>31250</v>
      </c>
      <c r="L14" s="31">
        <f>F14/K14</f>
        <v>3.4751999999999998E-2</v>
      </c>
      <c r="M14" s="41">
        <v>4938000</v>
      </c>
      <c r="N14" s="42">
        <f>Table2[[#This Row],[Number of care home residents]]/Table2[[#This Row],[Total  population (to calculate rates of death per 100,000)]]</f>
        <v>6.3284730660186309E-3</v>
      </c>
      <c r="O14" s="41">
        <f>Table2[[#This Row],[Total  population (to calculate rates of death per 100,000)]]-Table2[[#This Row],[Number of care home residents]]</f>
        <v>4906750</v>
      </c>
      <c r="P14" s="43">
        <f>Table2[[#This Row],[Total number deaths linked to COVID-19]]/Table2[[#This Row],[Population not living in care homes]]*100000</f>
        <v>34.992612217863147</v>
      </c>
    </row>
    <row r="15" spans="1:16" s="13" customFormat="1" ht="16" thickBot="1" x14ac:dyDescent="0.25">
      <c r="A15" s="14" t="s">
        <v>20</v>
      </c>
      <c r="B15" s="15">
        <v>44006</v>
      </c>
      <c r="C15" s="16" t="s">
        <v>9</v>
      </c>
      <c r="D15" s="16">
        <v>307</v>
      </c>
      <c r="E15" s="16">
        <v>137</v>
      </c>
      <c r="F15" s="16"/>
      <c r="G15" s="17">
        <f t="shared" si="1"/>
        <v>0.44625407166123776</v>
      </c>
      <c r="H15" s="16"/>
      <c r="I15" s="18">
        <f t="shared" si="0"/>
        <v>170</v>
      </c>
      <c r="J15" s="18"/>
      <c r="K15" s="18"/>
      <c r="L15" s="31"/>
      <c r="M15" s="41"/>
      <c r="N15" s="42" t="e">
        <f>Table2[[#This Row],[Number of care home residents]]/Table2[[#This Row],[Total  population (to calculate rates of death per 100,000)]]</f>
        <v>#DIV/0!</v>
      </c>
      <c r="O15" s="41">
        <f>Table2[[#This Row],[Total  population (to calculate rates of death per 100,000)]]-Table2[[#This Row],[Number of care home residents]]</f>
        <v>0</v>
      </c>
      <c r="P15" s="43" t="e">
        <f>Table2[[#This Row],[Total number deaths linked to COVID-19]]/Table2[[#This Row],[Population not living in care homes]]*100000</f>
        <v>#DIV/0!</v>
      </c>
    </row>
    <row r="16" spans="1:16" ht="16" thickBot="1" x14ac:dyDescent="0.25">
      <c r="A16" s="9" t="s">
        <v>21</v>
      </c>
      <c r="B16" s="2">
        <v>44102</v>
      </c>
      <c r="C16" s="3" t="s">
        <v>9</v>
      </c>
      <c r="D16" s="3">
        <v>9</v>
      </c>
      <c r="E16" s="3">
        <v>0</v>
      </c>
      <c r="F16" s="3">
        <v>0</v>
      </c>
      <c r="G16" s="5">
        <f t="shared" si="1"/>
        <v>0</v>
      </c>
      <c r="H16" s="5">
        <v>0</v>
      </c>
      <c r="I16" s="11">
        <f t="shared" si="0"/>
        <v>9</v>
      </c>
      <c r="J16" s="11"/>
      <c r="K16" s="11"/>
      <c r="L16" s="33"/>
      <c r="M16" s="38">
        <v>10203000</v>
      </c>
      <c r="N16" s="39">
        <f>Table2[[#This Row],[Number of care home residents]]/Table2[[#This Row],[Total  population (to calculate rates of death per 100,000)]]</f>
        <v>0</v>
      </c>
      <c r="O16" s="38">
        <f>Table2[[#This Row],[Total  population (to calculate rates of death per 100,000)]]-Table2[[#This Row],[Number of care home residents]]</f>
        <v>10203000</v>
      </c>
      <c r="P16" s="40">
        <f>Table2[[#This Row],[Total number deaths linked to COVID-19]]/Table2[[#This Row],[Population not living in care homes]]*100000</f>
        <v>8.8209350191120264E-2</v>
      </c>
    </row>
    <row r="17" spans="1:16" ht="16" thickBot="1" x14ac:dyDescent="0.25">
      <c r="A17" s="9" t="s">
        <v>22</v>
      </c>
      <c r="B17" s="2">
        <v>44102</v>
      </c>
      <c r="C17" s="3" t="s">
        <v>9</v>
      </c>
      <c r="D17" s="3">
        <v>33</v>
      </c>
      <c r="E17" s="3">
        <v>8</v>
      </c>
      <c r="F17" s="3">
        <v>4</v>
      </c>
      <c r="G17" s="5">
        <f t="shared" si="1"/>
        <v>0.24242424242424243</v>
      </c>
      <c r="H17" s="5">
        <f>F17/D17</f>
        <v>0.12121212121212122</v>
      </c>
      <c r="I17" s="11">
        <f t="shared" si="0"/>
        <v>25</v>
      </c>
      <c r="J17" s="11"/>
      <c r="K17" s="11"/>
      <c r="L17" s="33"/>
      <c r="M17" s="38">
        <v>442000</v>
      </c>
      <c r="N17" s="39">
        <f>Table2[[#This Row],[Number of care home residents]]/Table2[[#This Row],[Total  population (to calculate rates of death per 100,000)]]</f>
        <v>0</v>
      </c>
      <c r="O17" s="38">
        <f>Table2[[#This Row],[Total  population (to calculate rates of death per 100,000)]]-Table2[[#This Row],[Number of care home residents]]</f>
        <v>442000</v>
      </c>
      <c r="P17" s="40">
        <f>Table2[[#This Row],[Total number deaths linked to COVID-19]]/Table2[[#This Row],[Population not living in care homes]]*100000</f>
        <v>7.4660633484162888</v>
      </c>
    </row>
    <row r="18" spans="1:16" ht="27" thickBot="1" x14ac:dyDescent="0.25">
      <c r="A18" s="9" t="s">
        <v>23</v>
      </c>
      <c r="B18" s="2">
        <v>44103</v>
      </c>
      <c r="C18" s="3" t="s">
        <v>12</v>
      </c>
      <c r="D18" s="3">
        <v>25</v>
      </c>
      <c r="E18" s="3"/>
      <c r="F18" s="3">
        <v>16</v>
      </c>
      <c r="G18" s="3"/>
      <c r="H18" s="5">
        <f>F18/D18</f>
        <v>0.64</v>
      </c>
      <c r="I18" s="11">
        <f t="shared" si="0"/>
        <v>25</v>
      </c>
      <c r="J18" s="11">
        <v>38000</v>
      </c>
      <c r="K18" s="11"/>
      <c r="L18" s="33">
        <f>F18/J18</f>
        <v>4.2105263157894739E-4</v>
      </c>
      <c r="M18" s="38">
        <v>4822000</v>
      </c>
      <c r="N18" s="39">
        <f>Table2[[#This Row],[Number of care home beds]]/Table2[[#This Row],[Total  population (to calculate rates of death per 100,000)]]</f>
        <v>7.8805474906677719E-3</v>
      </c>
      <c r="O18" s="38">
        <f>Table2[[#This Row],[Total  population (to calculate rates of death per 100,000)]]-Table2[[#This Row],[Number of care home residents]]</f>
        <v>4822000</v>
      </c>
      <c r="P18" s="40">
        <f>Table2[[#This Row],[Total number deaths linked to COVID-19]]/Table2[[#This Row],[Population not living in care homes]]*100000</f>
        <v>0.51845707175445865</v>
      </c>
    </row>
    <row r="19" spans="1:16" s="29" customFormat="1" ht="16" thickBot="1" x14ac:dyDescent="0.25">
      <c r="A19" s="24" t="s">
        <v>24</v>
      </c>
      <c r="B19" s="25">
        <v>44103</v>
      </c>
      <c r="C19" s="26" t="s">
        <v>9</v>
      </c>
      <c r="D19" s="26">
        <v>274</v>
      </c>
      <c r="E19" s="26"/>
      <c r="F19" s="26">
        <v>145</v>
      </c>
      <c r="G19" s="26"/>
      <c r="H19" s="5">
        <f>F19/D19</f>
        <v>0.52919708029197077</v>
      </c>
      <c r="I19" s="28">
        <f>D19-F19</f>
        <v>129</v>
      </c>
      <c r="J19" s="28">
        <v>39466</v>
      </c>
      <c r="K19" s="28"/>
      <c r="L19" s="34">
        <f>Table2[[#This Row],[Number of deaths in care homes]]/Table2[[#This Row],[Number of care home beds]]</f>
        <v>3.6740485481173667E-3</v>
      </c>
      <c r="M19" s="44">
        <v>5421000</v>
      </c>
      <c r="N19" s="45">
        <f>Table2[[#This Row],[Number of care home residents]]/Table2[[#This Row],[Total  population (to calculate rates of death per 100,000)]]</f>
        <v>0</v>
      </c>
      <c r="O19" s="44">
        <f>Table2[[#This Row],[Total  population (to calculate rates of death per 100,000)]]-Table2[[#This Row],[Number of care home residents]]</f>
        <v>5421000</v>
      </c>
      <c r="P19" s="46">
        <f>Table2[[#This Row],[Total number deaths linked to COVID-19]]/Table2[[#This Row],[Population not living in care homes]]*100000</f>
        <v>5.0544180040582916</v>
      </c>
    </row>
    <row r="20" spans="1:16" s="13" customFormat="1" ht="16" thickBot="1" x14ac:dyDescent="0.25">
      <c r="A20" s="14" t="s">
        <v>25</v>
      </c>
      <c r="B20" s="15">
        <v>43960</v>
      </c>
      <c r="C20" s="16"/>
      <c r="D20" s="19">
        <v>1125</v>
      </c>
      <c r="E20" s="16">
        <v>450</v>
      </c>
      <c r="F20" s="16"/>
      <c r="G20" s="17">
        <f>E20/D20</f>
        <v>0.4</v>
      </c>
      <c r="H20" s="16"/>
      <c r="I20" s="18">
        <f t="shared" si="0"/>
        <v>675</v>
      </c>
      <c r="J20" s="18"/>
      <c r="K20" s="18"/>
      <c r="L20" s="31"/>
      <c r="M20" s="41">
        <v>10197000</v>
      </c>
      <c r="N20" s="42">
        <f>Table2[[#This Row],[Number of care home residents]]/Table2[[#This Row],[Total  population (to calculate rates of death per 100,000)]]</f>
        <v>0</v>
      </c>
      <c r="O20" s="41">
        <f>Table2[[#This Row],[Total  population (to calculate rates of death per 100,000)]]-Table2[[#This Row],[Number of care home residents]]</f>
        <v>10197000</v>
      </c>
      <c r="P20" s="43">
        <f>Table2[[#This Row],[Total number deaths linked to COVID-19]]/Table2[[#This Row],[Population not living in care homes]]*100000</f>
        <v>11.032656663724625</v>
      </c>
    </row>
    <row r="21" spans="1:16" ht="16" thickBot="1" x14ac:dyDescent="0.25">
      <c r="A21" s="9" t="s">
        <v>26</v>
      </c>
      <c r="B21" s="2">
        <v>44103</v>
      </c>
      <c r="C21" s="3" t="s">
        <v>9</v>
      </c>
      <c r="D21" s="3">
        <v>27</v>
      </c>
      <c r="E21" s="3">
        <v>3</v>
      </c>
      <c r="F21" s="3">
        <v>0</v>
      </c>
      <c r="G21" s="5">
        <f>E21/D21</f>
        <v>0.1111111111111111</v>
      </c>
      <c r="H21" s="3"/>
      <c r="I21" s="11">
        <f t="shared" si="0"/>
        <v>24</v>
      </c>
      <c r="J21" s="11"/>
      <c r="K21" s="11">
        <v>16059</v>
      </c>
      <c r="L21" s="33">
        <f>E21/K21</f>
        <v>1.8681113394358303E-4</v>
      </c>
      <c r="M21" s="38">
        <v>5850000</v>
      </c>
      <c r="N21" s="39">
        <f>Table2[[#This Row],[Number of care home residents]]/Table2[[#This Row],[Total  population (to calculate rates of death per 100,000)]]</f>
        <v>2.7451282051282051E-3</v>
      </c>
      <c r="O21" s="38">
        <f>Table2[[#This Row],[Total  population (to calculate rates of death per 100,000)]]-Table2[[#This Row],[Number of care home residents]]</f>
        <v>5833941</v>
      </c>
      <c r="P21" s="40">
        <f>Table2[[#This Row],[Total number deaths linked to COVID-19]]/Table2[[#This Row],[Population not living in care homes]]*100000</f>
        <v>0.46280893138960444</v>
      </c>
    </row>
    <row r="22" spans="1:16" s="29" customFormat="1" ht="16" thickBot="1" x14ac:dyDescent="0.25">
      <c r="A22" s="24" t="s">
        <v>27</v>
      </c>
      <c r="B22" s="25">
        <v>44103</v>
      </c>
      <c r="C22" s="26" t="s">
        <v>9</v>
      </c>
      <c r="D22" s="26">
        <v>149</v>
      </c>
      <c r="E22" s="26">
        <v>121</v>
      </c>
      <c r="F22" s="26">
        <v>78</v>
      </c>
      <c r="G22" s="27">
        <f>E22/D22</f>
        <v>0.81208053691275173</v>
      </c>
      <c r="H22" s="5" t="e" cm="1">
        <f t="array" ref="H22">F22/H23D22</f>
        <v>#NAME?</v>
      </c>
      <c r="I22" s="28">
        <f t="shared" si="0"/>
        <v>28</v>
      </c>
      <c r="J22" s="28"/>
      <c r="K22" s="28">
        <v>22904</v>
      </c>
      <c r="L22" s="34">
        <f>E22/K22</f>
        <v>5.2829200139713588E-3</v>
      </c>
      <c r="M22" s="44">
        <v>2079000</v>
      </c>
      <c r="N22" s="45">
        <f>Table2[[#This Row],[Number of care home residents]]/Table2[[#This Row],[Total  population (to calculate rates of death per 100,000)]]</f>
        <v>1.1016835016835017E-2</v>
      </c>
      <c r="O22" s="44">
        <f>Table2[[#This Row],[Total  population (to calculate rates of death per 100,000)]]-Table2[[#This Row],[Number of care home residents]]</f>
        <v>2056096</v>
      </c>
      <c r="P22" s="46">
        <f>Table2[[#This Row],[Total number deaths linked to COVID-19]]/Table2[[#This Row],[Population not living in care homes]]*100000</f>
        <v>7.2467433427232972</v>
      </c>
    </row>
    <row r="23" spans="1:16" s="29" customFormat="1" ht="16" thickBot="1" x14ac:dyDescent="0.25">
      <c r="A23" s="24" t="s">
        <v>28</v>
      </c>
      <c r="B23" s="25">
        <v>44081</v>
      </c>
      <c r="C23" s="26" t="s">
        <v>9</v>
      </c>
      <c r="D23" s="26">
        <v>336</v>
      </c>
      <c r="E23" s="26">
        <v>27</v>
      </c>
      <c r="F23" s="26">
        <v>0</v>
      </c>
      <c r="G23" s="27">
        <f>E23/D23</f>
        <v>8.0357142857142863E-2</v>
      </c>
      <c r="H23" s="5">
        <f>F23/D23</f>
        <v>0</v>
      </c>
      <c r="I23" s="28">
        <f>D23-E23</f>
        <v>309</v>
      </c>
      <c r="J23" s="28"/>
      <c r="K23" s="28">
        <v>213775</v>
      </c>
      <c r="L23" s="34">
        <f>E23/K23</f>
        <v>1.263010174248626E-4</v>
      </c>
      <c r="M23" s="44">
        <v>51269000</v>
      </c>
      <c r="N23" s="45">
        <f>Table2[[#This Row],[Number of care home residents]]/Table2[[#This Row],[Total  population (to calculate rates of death per 100,000)]]</f>
        <v>4.1696736819520569E-3</v>
      </c>
      <c r="O23" s="44">
        <f>Table2[[#This Row],[Total  population (to calculate rates of death per 100,000)]]-Table2[[#This Row],[Number of care home residents]]</f>
        <v>51055225</v>
      </c>
      <c r="P23" s="46">
        <f>Table2[[#This Row],[Total number deaths linked to COVID-19]]/Table2[[#This Row],[Population not living in care homes]]*100000</f>
        <v>0.65811089854172611</v>
      </c>
    </row>
    <row r="24" spans="1:16" s="13" customFormat="1" ht="16" thickBot="1" x14ac:dyDescent="0.25">
      <c r="A24" s="20" t="s">
        <v>29</v>
      </c>
      <c r="B24" s="21"/>
      <c r="C24" s="22"/>
      <c r="D24" s="22"/>
      <c r="E24" s="22"/>
      <c r="F24" s="22"/>
      <c r="G24" s="23"/>
      <c r="H24" s="23"/>
      <c r="I24" s="18"/>
      <c r="J24" s="18"/>
      <c r="K24" s="18"/>
      <c r="L24" s="31"/>
      <c r="M24" s="41">
        <v>46755000</v>
      </c>
      <c r="N24" s="42">
        <f>Table2[[#This Row],[Number of care home residents]]/Table2[[#This Row],[Total  population (to calculate rates of death per 100,000)]]</f>
        <v>0</v>
      </c>
      <c r="O24" s="41">
        <f>Table2[[#This Row],[Total  population (to calculate rates of death per 100,000)]]-Table2[[#This Row],[Number of care home residents]]</f>
        <v>46755000</v>
      </c>
      <c r="P24" s="43">
        <f>Table2[[#This Row],[Total number deaths linked to COVID-19]]/Table2[[#This Row],[Population not living in care homes]]*100000</f>
        <v>0</v>
      </c>
    </row>
    <row r="25" spans="1:16" s="29" customFormat="1" ht="14.5" customHeight="1" thickBot="1" x14ac:dyDescent="0.25">
      <c r="A25" s="48" t="s">
        <v>30</v>
      </c>
      <c r="B25" s="49">
        <v>44102</v>
      </c>
      <c r="C25" s="50" t="s">
        <v>45</v>
      </c>
      <c r="D25" s="51">
        <v>5828</v>
      </c>
      <c r="E25" s="51">
        <v>2694</v>
      </c>
      <c r="F25" s="51">
        <v>2633</v>
      </c>
      <c r="G25" s="27">
        <f>E25/D25</f>
        <v>0.46225120109814688</v>
      </c>
      <c r="H25" s="27">
        <f>F25/D25</f>
        <v>0.45178448867536031</v>
      </c>
      <c r="I25" s="28">
        <f t="shared" si="0"/>
        <v>3134</v>
      </c>
      <c r="J25" s="28"/>
      <c r="K25" s="28">
        <v>82217</v>
      </c>
      <c r="L25" s="34">
        <f>E25/K25</f>
        <v>3.2766946008732985E-2</v>
      </c>
      <c r="M25" s="44">
        <v>10099000</v>
      </c>
      <c r="N25" s="45">
        <f>Table2[[#This Row],[Number of care home residents]]/Table2[[#This Row],[Total  population (to calculate rates of death per 100,000)]]</f>
        <v>8.1411030795128236E-3</v>
      </c>
      <c r="O25" s="44">
        <f>Table2[[#This Row],[Total  population (to calculate rates of death per 100,000)]]-Table2[[#This Row],[Number of care home residents]]</f>
        <v>10016783</v>
      </c>
      <c r="P25" s="46">
        <f>Table2[[#This Row],[Total number deaths linked to COVID-19]]/Table2[[#This Row],[Population not living in care homes]]*100000</f>
        <v>58.182352557702401</v>
      </c>
    </row>
    <row r="26" spans="1:16" s="59" customFormat="1" ht="27" thickBot="1" x14ac:dyDescent="0.2">
      <c r="A26" s="48" t="s">
        <v>31</v>
      </c>
      <c r="B26" s="49">
        <v>44092</v>
      </c>
      <c r="C26" s="50" t="s">
        <v>12</v>
      </c>
      <c r="D26" s="51">
        <v>52056</v>
      </c>
      <c r="E26" s="53">
        <v>23032</v>
      </c>
      <c r="F26" s="51">
        <v>15562</v>
      </c>
      <c r="G26" s="52">
        <f>_ftnref3/Table2[[#This Row],[Total number deaths linked to COVID-19]]</f>
        <v>0.44244659597356695</v>
      </c>
      <c r="H26" s="52">
        <f>Table2[[#This Row],[Number of deaths in care homes]]/Table2[[#This Row],[Total number deaths linked to COVID-19]]</f>
        <v>0.29894728753649913</v>
      </c>
      <c r="I26" s="54">
        <f t="shared" ref="I26:I29" si="2">D26-E26</f>
        <v>29024</v>
      </c>
      <c r="J26" s="54">
        <v>482983</v>
      </c>
      <c r="K26" s="54">
        <v>449174</v>
      </c>
      <c r="L26" s="55">
        <f>E26/K26</f>
        <v>5.1276342798113869E-2</v>
      </c>
      <c r="M26" s="56">
        <v>59439840</v>
      </c>
      <c r="N26" s="57">
        <f>Table2[[#This Row],[Number of care home residents]]/Table2[[#This Row],[Total  population (to calculate rates of death per 100,000)]]</f>
        <v>7.5567834637509119E-3</v>
      </c>
      <c r="O26" s="56">
        <f>Table2[[#This Row],[Total  population (to calculate rates of death per 100,000)]]-Table2[[#This Row],[Number of care home residents]]</f>
        <v>58990666</v>
      </c>
      <c r="P26" s="58">
        <f>Table2[[#This Row],[Total number deaths linked to COVID-19]]/Table2[[#This Row],[Population not living in care homes]]*100000</f>
        <v>88.244469048713569</v>
      </c>
    </row>
    <row r="27" spans="1:16" s="59" customFormat="1" ht="27" thickBot="1" x14ac:dyDescent="0.2">
      <c r="A27" s="48" t="s">
        <v>32</v>
      </c>
      <c r="B27" s="49">
        <v>44099</v>
      </c>
      <c r="C27" s="50" t="s">
        <v>12</v>
      </c>
      <c r="D27" s="51">
        <v>900</v>
      </c>
      <c r="E27" s="53">
        <v>437</v>
      </c>
      <c r="F27" s="51">
        <v>356</v>
      </c>
      <c r="G27" s="52">
        <f>Table2[[#This Row],[Number of deaths of care home residents linked to COVID-19]]/Table2[[#This Row],[Total number deaths linked to COVID-19]]</f>
        <v>0.48555555555555557</v>
      </c>
      <c r="H27" s="52">
        <f>Table2[[#This Row],[Number of deaths in care homes]]/Table2[[#This Row],[Total number deaths linked to COVID-19]]</f>
        <v>0.39555555555555555</v>
      </c>
      <c r="I27" s="54">
        <f t="shared" si="2"/>
        <v>463</v>
      </c>
      <c r="J27" s="54">
        <v>16059</v>
      </c>
      <c r="K27" s="54">
        <v>14935</v>
      </c>
      <c r="L27" s="55">
        <f t="shared" ref="L27:L29" si="3">E27/K27</f>
        <v>2.9260127217944427E-2</v>
      </c>
      <c r="M27" s="60">
        <v>1893667</v>
      </c>
      <c r="N27" s="57">
        <f>Table2[[#This Row],[Number of care home residents]]/Table2[[#This Row],[Total  population (to calculate rates of death per 100,000)]]</f>
        <v>7.8868143131817798E-3</v>
      </c>
      <c r="O27" s="56">
        <f>Table2[[#This Row],[Total  population (to calculate rates of death per 100,000)]]-Table2[[#This Row],[Number of care home residents]]</f>
        <v>1878732</v>
      </c>
      <c r="P27" s="58">
        <f>Table2[[#This Row],[Total number deaths linked to COVID-19]]/Table2[[#This Row],[Population not living in care homes]]*100000</f>
        <v>47.904650583478642</v>
      </c>
    </row>
    <row r="28" spans="1:16" s="59" customFormat="1" ht="27" thickBot="1" x14ac:dyDescent="0.2">
      <c r="A28" s="48" t="s">
        <v>33</v>
      </c>
      <c r="B28" s="49">
        <v>44087</v>
      </c>
      <c r="C28" s="50" t="s">
        <v>12</v>
      </c>
      <c r="D28" s="51">
        <v>4236</v>
      </c>
      <c r="E28" s="53">
        <v>1997</v>
      </c>
      <c r="F28" s="51">
        <v>1966</v>
      </c>
      <c r="G28" s="52">
        <f>Table2[[#This Row],[Number of deaths of care home residents linked to COVID-19]]/Table2[[#This Row],[Total number deaths linked to COVID-19]]</f>
        <v>0.4714353163361662</v>
      </c>
      <c r="H28" s="52">
        <f>Table2[[#This Row],[Number of deaths in care homes]]/Table2[[#This Row],[Total number deaths linked to COVID-19]]</f>
        <v>0.46411709159584513</v>
      </c>
      <c r="I28" s="54">
        <f t="shared" si="2"/>
        <v>2239</v>
      </c>
      <c r="J28" s="54">
        <v>38614</v>
      </c>
      <c r="K28" s="54">
        <v>35989</v>
      </c>
      <c r="L28" s="55">
        <f t="shared" si="3"/>
        <v>5.5489177248603742E-2</v>
      </c>
      <c r="M28" s="56">
        <v>5463300</v>
      </c>
      <c r="N28" s="57">
        <f>Table2[[#This Row],[Number of care home residents]]/Table2[[#This Row],[Total  population (to calculate rates of death per 100,000)]]</f>
        <v>6.587410539417568E-3</v>
      </c>
      <c r="O28" s="56">
        <f>Table2[[#This Row],[Total  population (to calculate rates of death per 100,000)]]-Table2[[#This Row],[Number of care home residents]]</f>
        <v>5427311</v>
      </c>
      <c r="P28" s="58">
        <f>Table2[[#This Row],[Total number deaths linked to COVID-19]]/Table2[[#This Row],[Population not living in care homes]]*100000</f>
        <v>78.049700855543378</v>
      </c>
    </row>
    <row r="29" spans="1:16" s="59" customFormat="1" ht="14" thickBot="1" x14ac:dyDescent="0.2">
      <c r="A29" s="59" t="s">
        <v>44</v>
      </c>
      <c r="B29" s="49" t="s">
        <v>46</v>
      </c>
      <c r="C29" s="50" t="s">
        <v>12</v>
      </c>
      <c r="D29" s="51">
        <f>SUM(D26:D28)</f>
        <v>57192</v>
      </c>
      <c r="E29" s="51">
        <f t="shared" ref="E29:F29" si="4">SUM(E26:E28)</f>
        <v>25466</v>
      </c>
      <c r="F29" s="51">
        <f t="shared" si="4"/>
        <v>17884</v>
      </c>
      <c r="G29" s="52">
        <f>Table2[[#This Row],[Number of deaths of care home residents linked to COVID-19]]/Table2[[#This Row],[Total number deaths linked to COVID-19]]</f>
        <v>0.44527206602322</v>
      </c>
      <c r="H29" s="52">
        <f>Table2[[#This Row],[Number of deaths in care homes]]/Table2[[#This Row],[Total number deaths linked to COVID-19]]</f>
        <v>0.31270107707371658</v>
      </c>
      <c r="I29" s="54">
        <f t="shared" si="2"/>
        <v>31726</v>
      </c>
      <c r="J29" s="54">
        <f>SUM(J26:J28)</f>
        <v>537656</v>
      </c>
      <c r="K29" s="54">
        <f>SUM(K26:K28)</f>
        <v>500098</v>
      </c>
      <c r="L29" s="55">
        <f t="shared" si="3"/>
        <v>5.0922019284220292E-2</v>
      </c>
      <c r="M29" s="56">
        <f>SUM(M26:M28)</f>
        <v>66796807</v>
      </c>
      <c r="N29" s="57">
        <f>Table2[[#This Row],[Number of care home residents]]/Table2[[#This Row],[Total  population (to calculate rates of death per 100,000)]]</f>
        <v>7.4868548731678143E-3</v>
      </c>
      <c r="O29" s="56">
        <f>Table2[[#This Row],[Total  population (to calculate rates of death per 100,000)]]-Table2[[#This Row],[Number of care home residents]]</f>
        <v>66296709</v>
      </c>
      <c r="P29" s="58">
        <f>Table2[[#This Row],[Total number deaths linked to COVID-19]]/Table2[[#This Row],[Population not living in care homes]]*100000</f>
        <v>86.266725547417451</v>
      </c>
    </row>
    <row r="30" spans="1:16" s="29" customFormat="1" ht="27" thickBot="1" x14ac:dyDescent="0.25">
      <c r="A30" s="48" t="s">
        <v>39</v>
      </c>
      <c r="B30" s="61">
        <v>44094</v>
      </c>
      <c r="C30" s="50" t="s">
        <v>12</v>
      </c>
      <c r="D30" s="51">
        <v>199509</v>
      </c>
      <c r="E30" s="51">
        <v>57008</v>
      </c>
      <c r="F30" s="50"/>
      <c r="G30" s="52">
        <f>Table2[[#This Row],[Number of deaths of care home residents linked to COVID-19]]/Table2[[#This Row],[Total number deaths linked to COVID-19]]</f>
        <v>0.28574149537113613</v>
      </c>
      <c r="H30" s="52"/>
      <c r="I30" s="28">
        <f>Table2[[#This Row],[Total number deaths linked to COVID-19]]-Table2[[#This Row],[Number of deaths of care home residents linked to COVID-19]]</f>
        <v>142501</v>
      </c>
      <c r="J30" s="28">
        <v>1586675</v>
      </c>
      <c r="K30" s="28">
        <v>1125845</v>
      </c>
      <c r="L30" s="55">
        <f>E30/K30</f>
        <v>5.0635744707308736E-2</v>
      </c>
      <c r="M30" s="44">
        <v>331003000</v>
      </c>
      <c r="N30" s="45">
        <f>Table2[[#This Row],[Number of care home residents]]/Table2[[#This Row],[Total  population (to calculate rates of death per 100,000)]]</f>
        <v>3.4013135832605748E-3</v>
      </c>
      <c r="O30" s="44">
        <f>Table2[[#This Row],[Total  population (to calculate rates of death per 100,000)]]-Table2[[#This Row],[Number of care home residents]]</f>
        <v>329877155</v>
      </c>
      <c r="P30" s="46">
        <f>Table2[[#This Row],[Total number deaths linked to COVID-19]]/Table2[[#This Row],[Population not living in care homes]]*100000</f>
        <v>60.479786786084048</v>
      </c>
    </row>
    <row r="31" spans="1:16" x14ac:dyDescent="0.2">
      <c r="L31" s="12"/>
      <c r="P31" s="30"/>
    </row>
    <row r="32" spans="1:16" x14ac:dyDescent="0.2">
      <c r="P32" s="30"/>
    </row>
    <row r="33" spans="13:16" x14ac:dyDescent="0.2">
      <c r="P33" s="30"/>
    </row>
    <row r="34" spans="13:16" x14ac:dyDescent="0.2">
      <c r="M34" s="47"/>
      <c r="P34" s="30"/>
    </row>
    <row r="35" spans="13:16" x14ac:dyDescent="0.2">
      <c r="P35" s="30"/>
    </row>
  </sheetData>
  <hyperlinks>
    <hyperlink ref="A11" location="_ftn1" display="_ftn1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64557B7754F42B944FE8831B8CCB8" ma:contentTypeVersion="13" ma:contentTypeDescription="Create a new document." ma:contentTypeScope="" ma:versionID="c782dcc18d4188075314ff2ba5b6cf27">
  <xsd:schema xmlns:xsd="http://www.w3.org/2001/XMLSchema" xmlns:xs="http://www.w3.org/2001/XMLSchema" xmlns:p="http://schemas.microsoft.com/office/2006/metadata/properties" xmlns:ns3="362a9de2-d5c6-4349-b08b-72d0969acf3c" xmlns:ns4="16a1d3eb-4e31-4e2c-8cac-b8cfd29b19b4" targetNamespace="http://schemas.microsoft.com/office/2006/metadata/properties" ma:root="true" ma:fieldsID="eecfdcdc419128fba97eb2b7006085f9" ns3:_="" ns4:_="">
    <xsd:import namespace="362a9de2-d5c6-4349-b08b-72d0969acf3c"/>
    <xsd:import namespace="16a1d3eb-4e31-4e2c-8cac-b8cfd29b19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a9de2-d5c6-4349-b08b-72d0969ac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1d3eb-4e31-4e2c-8cac-b8cfd29b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381DC6-92DB-4526-BC03-8BDD50DC7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2a9de2-d5c6-4349-b08b-72d0969acf3c"/>
    <ds:schemaRef ds:uri="16a1d3eb-4e31-4e2c-8cac-b8cfd29b1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AA9492-4AC9-4284-916D-EF6B30D65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CE5457-6FE0-45F3-A64B-2FDC6C30A27B}">
  <ds:schemaRefs>
    <ds:schemaRef ds:uri="http://schemas.microsoft.com/office/infopath/2007/PartnerControls"/>
    <ds:schemaRef ds:uri="16a1d3eb-4e31-4e2c-8cac-b8cfd29b19b4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362a9de2-d5c6-4349-b08b-72d0969acf3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</dc:creator>
  <cp:lastModifiedBy>David Henderson</cp:lastModifiedBy>
  <dcterms:created xsi:type="dcterms:W3CDTF">2020-09-28T17:54:17Z</dcterms:created>
  <dcterms:modified xsi:type="dcterms:W3CDTF">2020-10-06T17:24:19Z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0x010100C6B64557B7754F42B944FE8831B8CCB8</vt:lpwstr>
  </property>
</Properties>
</file>