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ender6/OneDrive - University of Edinburgh/github/ltc_covid_int/data/"/>
    </mc:Choice>
  </mc:AlternateContent>
  <xr:revisionPtr revIDLastSave="0" documentId="8_{A57655AF-3646-814C-92C4-A457B321460D}" xr6:coauthVersionLast="46" xr6:coauthVersionMax="46" xr10:uidLastSave="{00000000-0000-0000-0000-000000000000}"/>
  <bookViews>
    <workbookView xWindow="0" yWindow="500" windowWidth="19200" windowHeight="7060" xr2:uid="{00000000-000D-0000-FFFF-FFFF00000000}"/>
  </bookViews>
  <sheets>
    <sheet name="Latest available data" sheetId="1" r:id="rId1"/>
    <sheet name="Comparisons over time US CORREC" sheetId="6" r:id="rId2"/>
    <sheet name="up to 14 October" sheetId="2" r:id="rId3"/>
    <sheet name="up to 26 June US CORRECTE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6" l="1"/>
  <c r="Z31" i="4"/>
  <c r="H25" i="6" l="1"/>
  <c r="X25" i="4"/>
  <c r="V25" i="4"/>
  <c r="U24" i="6"/>
  <c r="P30" i="6"/>
  <c r="P25" i="6"/>
  <c r="P24" i="6"/>
  <c r="Q16" i="6"/>
  <c r="P16" i="6"/>
  <c r="O16" i="6"/>
  <c r="Q15" i="6"/>
  <c r="P15" i="6"/>
  <c r="O15" i="6"/>
  <c r="P7" i="6"/>
  <c r="O3" i="6"/>
  <c r="J8" i="6"/>
  <c r="V24" i="4"/>
  <c r="L24" i="6" s="1"/>
  <c r="K27" i="6"/>
  <c r="K24" i="6"/>
  <c r="K20" i="6"/>
  <c r="L18" i="6"/>
  <c r="K13" i="6"/>
  <c r="K11" i="6"/>
  <c r="L10" i="6"/>
  <c r="K5" i="6"/>
  <c r="K4" i="6"/>
  <c r="H31" i="6"/>
  <c r="F31" i="6"/>
  <c r="H30" i="6"/>
  <c r="G30" i="6"/>
  <c r="H29" i="6"/>
  <c r="G29" i="6"/>
  <c r="F29" i="6"/>
  <c r="H28" i="6"/>
  <c r="G28" i="6"/>
  <c r="F28" i="6"/>
  <c r="G25" i="6"/>
  <c r="F25" i="6"/>
  <c r="H24" i="6"/>
  <c r="G24" i="6"/>
  <c r="F24" i="6"/>
  <c r="H23" i="6"/>
  <c r="G23" i="6"/>
  <c r="F23" i="6"/>
  <c r="H22" i="6"/>
  <c r="G22" i="6"/>
  <c r="F22" i="6"/>
  <c r="H21" i="6"/>
  <c r="G21" i="6"/>
  <c r="F21" i="6"/>
  <c r="H20" i="6"/>
  <c r="G20" i="6"/>
  <c r="F20" i="6"/>
  <c r="H19" i="6"/>
  <c r="V19" i="6" s="1"/>
  <c r="G19" i="6"/>
  <c r="F19" i="6"/>
  <c r="H18" i="6"/>
  <c r="G18" i="6"/>
  <c r="F18" i="6"/>
  <c r="H14" i="6"/>
  <c r="G14" i="6"/>
  <c r="F14" i="6"/>
  <c r="H13" i="6"/>
  <c r="G13" i="6"/>
  <c r="F13" i="6"/>
  <c r="H12" i="6"/>
  <c r="G12" i="6"/>
  <c r="F12" i="6"/>
  <c r="H11" i="6"/>
  <c r="G11" i="6"/>
  <c r="F11" i="6"/>
  <c r="H10" i="6"/>
  <c r="G10" i="6"/>
  <c r="F10" i="6"/>
  <c r="H9" i="6"/>
  <c r="G9" i="6"/>
  <c r="F9" i="6"/>
  <c r="H8" i="6"/>
  <c r="V8" i="6" s="1"/>
  <c r="G8" i="6"/>
  <c r="F8" i="6"/>
  <c r="H7" i="6"/>
  <c r="G7" i="6"/>
  <c r="F7" i="6"/>
  <c r="H6" i="6"/>
  <c r="G6" i="6"/>
  <c r="F6" i="6"/>
  <c r="H5" i="6"/>
  <c r="G5" i="6"/>
  <c r="F5" i="6"/>
  <c r="H4" i="6"/>
  <c r="G4" i="6"/>
  <c r="F4" i="6"/>
  <c r="F3" i="6"/>
  <c r="H3" i="6"/>
  <c r="V3" i="6" s="1"/>
  <c r="G3" i="6"/>
  <c r="D8" i="6"/>
  <c r="D31" i="6"/>
  <c r="C31" i="6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4" i="6"/>
  <c r="C14" i="6"/>
  <c r="D13" i="6"/>
  <c r="C13" i="6"/>
  <c r="D12" i="6"/>
  <c r="C12" i="6"/>
  <c r="D11" i="6"/>
  <c r="C11" i="6"/>
  <c r="D10" i="6"/>
  <c r="C10" i="6"/>
  <c r="D9" i="6"/>
  <c r="C9" i="6"/>
  <c r="C8" i="6"/>
  <c r="D7" i="6"/>
  <c r="C7" i="6"/>
  <c r="D6" i="6"/>
  <c r="C6" i="6"/>
  <c r="D5" i="6"/>
  <c r="C5" i="6"/>
  <c r="D4" i="6"/>
  <c r="C4" i="6"/>
  <c r="D3" i="6"/>
  <c r="C3" i="6"/>
  <c r="B31" i="6"/>
  <c r="B29" i="6"/>
  <c r="B28" i="6"/>
  <c r="B27" i="6"/>
  <c r="B26" i="6"/>
  <c r="B25" i="6"/>
  <c r="B24" i="6"/>
  <c r="B23" i="6"/>
  <c r="B22" i="6"/>
  <c r="B21" i="6"/>
  <c r="B20" i="6"/>
  <c r="B19" i="6"/>
  <c r="B18" i="6"/>
  <c r="B14" i="6"/>
  <c r="B13" i="6"/>
  <c r="B12" i="6"/>
  <c r="B11" i="6"/>
  <c r="B10" i="6"/>
  <c r="B9" i="6"/>
  <c r="B8" i="6"/>
  <c r="B7" i="6"/>
  <c r="B6" i="6"/>
  <c r="B5" i="6"/>
  <c r="B4" i="6"/>
  <c r="B3" i="6"/>
  <c r="G24" i="4"/>
  <c r="X24" i="4" s="1"/>
  <c r="Z24" i="4" s="1"/>
  <c r="Q31" i="6"/>
  <c r="U31" i="6" s="1"/>
  <c r="V31" i="4"/>
  <c r="L31" i="6" s="1"/>
  <c r="U31" i="4"/>
  <c r="T31" i="4"/>
  <c r="S31" i="4"/>
  <c r="Y30" i="4"/>
  <c r="X30" i="4"/>
  <c r="Z30" i="4" s="1"/>
  <c r="Q30" i="4"/>
  <c r="T30" i="4" s="1"/>
  <c r="U30" i="4" s="1"/>
  <c r="P30" i="4"/>
  <c r="S30" i="4" s="1"/>
  <c r="O30" i="4"/>
  <c r="Y29" i="4"/>
  <c r="X29" i="4"/>
  <c r="Z29" i="4" s="1"/>
  <c r="Q29" i="6" s="1"/>
  <c r="U29" i="6" s="1"/>
  <c r="V29" i="4"/>
  <c r="L29" i="6" s="1"/>
  <c r="T29" i="4"/>
  <c r="U29" i="4" s="1"/>
  <c r="S29" i="4"/>
  <c r="Y28" i="4"/>
  <c r="X28" i="4"/>
  <c r="Z28" i="4" s="1"/>
  <c r="Q28" i="6" s="1"/>
  <c r="U28" i="6" s="1"/>
  <c r="V28" i="4"/>
  <c r="L28" i="6" s="1"/>
  <c r="T28" i="4"/>
  <c r="U28" i="4" s="1"/>
  <c r="S28" i="4"/>
  <c r="Y27" i="4"/>
  <c r="X27" i="4"/>
  <c r="Z27" i="4" s="1"/>
  <c r="V27" i="4"/>
  <c r="T27" i="4"/>
  <c r="U27" i="4" s="1"/>
  <c r="S27" i="4"/>
  <c r="Y26" i="4"/>
  <c r="X26" i="4"/>
  <c r="Z26" i="4" s="1"/>
  <c r="V26" i="4"/>
  <c r="T26" i="4"/>
  <c r="U26" i="4" s="1"/>
  <c r="S26" i="4"/>
  <c r="Y25" i="4"/>
  <c r="Z25" i="4" s="1"/>
  <c r="Q25" i="6" s="1"/>
  <c r="U25" i="6" s="1"/>
  <c r="L25" i="6"/>
  <c r="T25" i="4"/>
  <c r="U25" i="4" s="1"/>
  <c r="S25" i="4"/>
  <c r="T24" i="4"/>
  <c r="U24" i="4" s="1"/>
  <c r="S24" i="4"/>
  <c r="X23" i="4"/>
  <c r="Z23" i="4" s="1"/>
  <c r="Q23" i="6" s="1"/>
  <c r="U23" i="6" s="1"/>
  <c r="V23" i="4"/>
  <c r="L23" i="6" s="1"/>
  <c r="T23" i="4"/>
  <c r="U23" i="4" s="1"/>
  <c r="S23" i="4"/>
  <c r="X22" i="4"/>
  <c r="Z22" i="4" s="1"/>
  <c r="Q22" i="6" s="1"/>
  <c r="U22" i="6" s="1"/>
  <c r="V22" i="4"/>
  <c r="L22" i="6" s="1"/>
  <c r="T22" i="4"/>
  <c r="U22" i="4" s="1"/>
  <c r="S22" i="4"/>
  <c r="X21" i="4"/>
  <c r="Z21" i="4" s="1"/>
  <c r="Q21" i="6" s="1"/>
  <c r="U21" i="6" s="1"/>
  <c r="V21" i="4"/>
  <c r="L21" i="6" s="1"/>
  <c r="T21" i="4"/>
  <c r="U21" i="4" s="1"/>
  <c r="S21" i="4"/>
  <c r="X20" i="4"/>
  <c r="Z20" i="4" s="1"/>
  <c r="Q20" i="6" s="1"/>
  <c r="U20" i="6" s="1"/>
  <c r="V20" i="4"/>
  <c r="L20" i="6" s="1"/>
  <c r="T20" i="4"/>
  <c r="U20" i="4" s="1"/>
  <c r="S20" i="4"/>
  <c r="Y19" i="4"/>
  <c r="Z19" i="4" s="1"/>
  <c r="Q19" i="6" s="1"/>
  <c r="U19" i="6" s="1"/>
  <c r="V19" i="4"/>
  <c r="L19" i="6" s="1"/>
  <c r="T19" i="4"/>
  <c r="U19" i="4" s="1"/>
  <c r="S19" i="4"/>
  <c r="Y18" i="4"/>
  <c r="Z18" i="4" s="1"/>
  <c r="Q18" i="6" s="1"/>
  <c r="U18" i="6" s="1"/>
  <c r="X18" i="4"/>
  <c r="V18" i="4"/>
  <c r="U18" i="4"/>
  <c r="T18" i="4"/>
  <c r="S18" i="4"/>
  <c r="X17" i="4"/>
  <c r="Z17" i="4" s="1"/>
  <c r="V17" i="4"/>
  <c r="T17" i="4"/>
  <c r="U17" i="4" s="1"/>
  <c r="S17" i="4"/>
  <c r="X16" i="4"/>
  <c r="V16" i="4"/>
  <c r="T16" i="4"/>
  <c r="U16" i="4" s="1"/>
  <c r="S16" i="4"/>
  <c r="X15" i="4"/>
  <c r="V15" i="4"/>
  <c r="U15" i="4"/>
  <c r="T15" i="4"/>
  <c r="S15" i="4"/>
  <c r="X14" i="4"/>
  <c r="Z14" i="4" s="1"/>
  <c r="Q14" i="6" s="1"/>
  <c r="U14" i="6" s="1"/>
  <c r="V14" i="4"/>
  <c r="L14" i="6" s="1"/>
  <c r="T14" i="4"/>
  <c r="U14" i="4" s="1"/>
  <c r="S14" i="4"/>
  <c r="Q14" i="4"/>
  <c r="Y13" i="4"/>
  <c r="Z13" i="4" s="1"/>
  <c r="Q13" i="6" s="1"/>
  <c r="U13" i="6" s="1"/>
  <c r="X13" i="4"/>
  <c r="V13" i="4"/>
  <c r="L13" i="6" s="1"/>
  <c r="T13" i="4"/>
  <c r="U13" i="4" s="1"/>
  <c r="S13" i="4"/>
  <c r="X12" i="4"/>
  <c r="Z12" i="4" s="1"/>
  <c r="Q12" i="6" s="1"/>
  <c r="U12" i="6" s="1"/>
  <c r="V12" i="4"/>
  <c r="L12" i="6" s="1"/>
  <c r="U12" i="4"/>
  <c r="T12" i="4"/>
  <c r="S12" i="4"/>
  <c r="X11" i="4"/>
  <c r="Z11" i="4" s="1"/>
  <c r="Q11" i="6" s="1"/>
  <c r="U11" i="6" s="1"/>
  <c r="V11" i="4"/>
  <c r="L11" i="6" s="1"/>
  <c r="T11" i="4"/>
  <c r="U11" i="4" s="1"/>
  <c r="S11" i="4"/>
  <c r="X10" i="4"/>
  <c r="Z10" i="4" s="1"/>
  <c r="Q10" i="6" s="1"/>
  <c r="U10" i="6" s="1"/>
  <c r="V10" i="4"/>
  <c r="U10" i="4"/>
  <c r="T10" i="4"/>
  <c r="S10" i="4"/>
  <c r="Y9" i="4"/>
  <c r="X9" i="4"/>
  <c r="Z9" i="4" s="1"/>
  <c r="Q9" i="6" s="1"/>
  <c r="U9" i="6" s="1"/>
  <c r="V9" i="4"/>
  <c r="L9" i="6" s="1"/>
  <c r="T9" i="4"/>
  <c r="U9" i="4" s="1"/>
  <c r="S9" i="4"/>
  <c r="Y8" i="4"/>
  <c r="Z8" i="4" s="1"/>
  <c r="Q8" i="6" s="1"/>
  <c r="U8" i="6" s="1"/>
  <c r="V8" i="4"/>
  <c r="L8" i="6" s="1"/>
  <c r="T8" i="4"/>
  <c r="U8" i="4" s="1"/>
  <c r="S8" i="4"/>
  <c r="X7" i="4"/>
  <c r="Z7" i="4" s="1"/>
  <c r="Q7" i="6" s="1"/>
  <c r="U7" i="6" s="1"/>
  <c r="V7" i="4"/>
  <c r="L7" i="6" s="1"/>
  <c r="T7" i="4"/>
  <c r="U7" i="4" s="1"/>
  <c r="S7" i="4"/>
  <c r="X6" i="4"/>
  <c r="Z6" i="4" s="1"/>
  <c r="Q6" i="6" s="1"/>
  <c r="U6" i="6" s="1"/>
  <c r="V6" i="4"/>
  <c r="L6" i="6" s="1"/>
  <c r="U6" i="4"/>
  <c r="T6" i="4"/>
  <c r="S6" i="4"/>
  <c r="Y5" i="4"/>
  <c r="Z5" i="4" s="1"/>
  <c r="Q5" i="6" s="1"/>
  <c r="U5" i="6" s="1"/>
  <c r="X5" i="4"/>
  <c r="V5" i="4"/>
  <c r="L5" i="6" s="1"/>
  <c r="T5" i="4"/>
  <c r="U5" i="4" s="1"/>
  <c r="S5" i="4"/>
  <c r="X4" i="4"/>
  <c r="Z4" i="4" s="1"/>
  <c r="Q4" i="6" s="1"/>
  <c r="U4" i="6" s="1"/>
  <c r="V4" i="4"/>
  <c r="L4" i="6" s="1"/>
  <c r="T4" i="4"/>
  <c r="U4" i="4" s="1"/>
  <c r="S4" i="4"/>
  <c r="X3" i="4"/>
  <c r="Z3" i="4" s="1"/>
  <c r="Q3" i="6" s="1"/>
  <c r="U3" i="6" s="1"/>
  <c r="V3" i="4"/>
  <c r="L3" i="6" s="1"/>
  <c r="T3" i="4"/>
  <c r="U3" i="4" s="1"/>
  <c r="S3" i="4"/>
  <c r="X31" i="2"/>
  <c r="Z31" i="2" s="1"/>
  <c r="P31" i="6" s="1"/>
  <c r="V31" i="2"/>
  <c r="K31" i="6" s="1"/>
  <c r="T31" i="2"/>
  <c r="U31" i="2" s="1"/>
  <c r="S31" i="2"/>
  <c r="Y30" i="2"/>
  <c r="X30" i="2"/>
  <c r="Z30" i="2" s="1"/>
  <c r="Q30" i="2"/>
  <c r="T30" i="2" s="1"/>
  <c r="U30" i="2" s="1"/>
  <c r="P30" i="2"/>
  <c r="V30" i="2" s="1"/>
  <c r="K30" i="6" s="1"/>
  <c r="O30" i="2"/>
  <c r="Y29" i="2"/>
  <c r="X29" i="2"/>
  <c r="Z29" i="2" s="1"/>
  <c r="P29" i="6" s="1"/>
  <c r="V29" i="2"/>
  <c r="K29" i="6" s="1"/>
  <c r="T29" i="2"/>
  <c r="U29" i="2" s="1"/>
  <c r="S29" i="2"/>
  <c r="Y28" i="2"/>
  <c r="X28" i="2"/>
  <c r="Z28" i="2" s="1"/>
  <c r="P28" i="6" s="1"/>
  <c r="V28" i="2"/>
  <c r="K28" i="6" s="1"/>
  <c r="T28" i="2"/>
  <c r="U28" i="2" s="1"/>
  <c r="S28" i="2"/>
  <c r="Y27" i="2"/>
  <c r="X27" i="2"/>
  <c r="Z27" i="2" s="1"/>
  <c r="P27" i="6" s="1"/>
  <c r="V27" i="2"/>
  <c r="T27" i="2"/>
  <c r="U27" i="2" s="1"/>
  <c r="S27" i="2"/>
  <c r="Y26" i="2"/>
  <c r="X26" i="2"/>
  <c r="Z26" i="2" s="1"/>
  <c r="P26" i="6" s="1"/>
  <c r="V26" i="2"/>
  <c r="K26" i="6" s="1"/>
  <c r="U26" i="2"/>
  <c r="T26" i="2"/>
  <c r="S26" i="2"/>
  <c r="Y25" i="2"/>
  <c r="X25" i="2"/>
  <c r="Z25" i="2" s="1"/>
  <c r="V25" i="2"/>
  <c r="K25" i="6" s="1"/>
  <c r="T25" i="2"/>
  <c r="U25" i="2" s="1"/>
  <c r="S25" i="2"/>
  <c r="X24" i="2"/>
  <c r="Z24" i="2" s="1"/>
  <c r="V24" i="2"/>
  <c r="T24" i="2"/>
  <c r="U24" i="2" s="1"/>
  <c r="S24" i="2"/>
  <c r="X23" i="2"/>
  <c r="Z23" i="2" s="1"/>
  <c r="P23" i="6" s="1"/>
  <c r="V23" i="2"/>
  <c r="K23" i="6" s="1"/>
  <c r="T23" i="2"/>
  <c r="U23" i="2" s="1"/>
  <c r="S23" i="2"/>
  <c r="X22" i="2"/>
  <c r="Z22" i="2" s="1"/>
  <c r="P22" i="6" s="1"/>
  <c r="V22" i="2"/>
  <c r="K22" i="6" s="1"/>
  <c r="T22" i="2"/>
  <c r="U22" i="2" s="1"/>
  <c r="S22" i="2"/>
  <c r="X21" i="2"/>
  <c r="Z21" i="2" s="1"/>
  <c r="P21" i="6" s="1"/>
  <c r="V21" i="2"/>
  <c r="K21" i="6" s="1"/>
  <c r="T21" i="2"/>
  <c r="U21" i="2" s="1"/>
  <c r="S21" i="2"/>
  <c r="X20" i="2"/>
  <c r="Z20" i="2" s="1"/>
  <c r="P20" i="6" s="1"/>
  <c r="V20" i="2"/>
  <c r="T20" i="2"/>
  <c r="U20" i="2" s="1"/>
  <c r="S20" i="2"/>
  <c r="Y19" i="2"/>
  <c r="Z19" i="2" s="1"/>
  <c r="P19" i="6" s="1"/>
  <c r="V19" i="2"/>
  <c r="K19" i="6" s="1"/>
  <c r="T19" i="2"/>
  <c r="U19" i="2" s="1"/>
  <c r="S19" i="2"/>
  <c r="Y18" i="2"/>
  <c r="Z18" i="2" s="1"/>
  <c r="P18" i="6" s="1"/>
  <c r="X18" i="2"/>
  <c r="V18" i="2"/>
  <c r="K18" i="6" s="1"/>
  <c r="T18" i="2"/>
  <c r="U18" i="2" s="1"/>
  <c r="S18" i="2"/>
  <c r="X17" i="2"/>
  <c r="Z17" i="2" s="1"/>
  <c r="V17" i="2"/>
  <c r="U17" i="2"/>
  <c r="T17" i="2"/>
  <c r="S17" i="2"/>
  <c r="X16" i="2"/>
  <c r="V16" i="2"/>
  <c r="T16" i="2"/>
  <c r="U16" i="2" s="1"/>
  <c r="S16" i="2"/>
  <c r="X15" i="2"/>
  <c r="V15" i="2"/>
  <c r="T15" i="2"/>
  <c r="U15" i="2" s="1"/>
  <c r="S15" i="2"/>
  <c r="X14" i="2"/>
  <c r="Z14" i="2" s="1"/>
  <c r="P14" i="6" s="1"/>
  <c r="V14" i="2"/>
  <c r="K14" i="6" s="1"/>
  <c r="Q14" i="2"/>
  <c r="T14" i="2" s="1"/>
  <c r="U14" i="2" s="1"/>
  <c r="Y13" i="2"/>
  <c r="Z13" i="2" s="1"/>
  <c r="P13" i="6" s="1"/>
  <c r="X13" i="2"/>
  <c r="V13" i="2"/>
  <c r="T13" i="2"/>
  <c r="U13" i="2" s="1"/>
  <c r="S13" i="2"/>
  <c r="X12" i="2"/>
  <c r="Z12" i="2" s="1"/>
  <c r="P12" i="6" s="1"/>
  <c r="V12" i="2"/>
  <c r="K12" i="6" s="1"/>
  <c r="T12" i="2"/>
  <c r="U12" i="2" s="1"/>
  <c r="S12" i="2"/>
  <c r="X11" i="2"/>
  <c r="Z11" i="2" s="1"/>
  <c r="P11" i="6" s="1"/>
  <c r="V11" i="2"/>
  <c r="T11" i="2"/>
  <c r="U11" i="2" s="1"/>
  <c r="S11" i="2"/>
  <c r="X10" i="2"/>
  <c r="Z10" i="2" s="1"/>
  <c r="P10" i="6" s="1"/>
  <c r="V10" i="2"/>
  <c r="K10" i="6" s="1"/>
  <c r="T10" i="2"/>
  <c r="U10" i="2" s="1"/>
  <c r="S10" i="2"/>
  <c r="Y9" i="2"/>
  <c r="X9" i="2"/>
  <c r="Z9" i="2" s="1"/>
  <c r="P9" i="6" s="1"/>
  <c r="V9" i="2"/>
  <c r="K9" i="6" s="1"/>
  <c r="T9" i="2"/>
  <c r="U9" i="2" s="1"/>
  <c r="S9" i="2"/>
  <c r="Y8" i="2"/>
  <c r="Z8" i="2" s="1"/>
  <c r="P8" i="6" s="1"/>
  <c r="V8" i="2"/>
  <c r="K8" i="6" s="1"/>
  <c r="T8" i="2"/>
  <c r="U8" i="2" s="1"/>
  <c r="S8" i="2"/>
  <c r="X7" i="2"/>
  <c r="Z7" i="2" s="1"/>
  <c r="V7" i="2"/>
  <c r="K7" i="6" s="1"/>
  <c r="T7" i="2"/>
  <c r="U7" i="2" s="1"/>
  <c r="S7" i="2"/>
  <c r="X6" i="2"/>
  <c r="Z6" i="2" s="1"/>
  <c r="P6" i="6" s="1"/>
  <c r="V6" i="2"/>
  <c r="K6" i="6" s="1"/>
  <c r="T6" i="2"/>
  <c r="U6" i="2" s="1"/>
  <c r="S6" i="2"/>
  <c r="Y5" i="2"/>
  <c r="Z5" i="2" s="1"/>
  <c r="P5" i="6" s="1"/>
  <c r="X5" i="2"/>
  <c r="V5" i="2"/>
  <c r="T5" i="2"/>
  <c r="U5" i="2" s="1"/>
  <c r="S5" i="2"/>
  <c r="X4" i="2"/>
  <c r="Z4" i="2" s="1"/>
  <c r="P4" i="6" s="1"/>
  <c r="V4" i="2"/>
  <c r="T4" i="2"/>
  <c r="U4" i="2" s="1"/>
  <c r="S4" i="2"/>
  <c r="X3" i="2"/>
  <c r="Z3" i="2" s="1"/>
  <c r="P3" i="6" s="1"/>
  <c r="V3" i="2"/>
  <c r="K3" i="6" s="1"/>
  <c r="T3" i="2"/>
  <c r="U3" i="2" s="1"/>
  <c r="S3" i="2"/>
  <c r="Y18" i="1"/>
  <c r="Z18" i="1" s="1"/>
  <c r="O18" i="6" s="1"/>
  <c r="Y30" i="1"/>
  <c r="Y29" i="1"/>
  <c r="Y28" i="1"/>
  <c r="Y27" i="1"/>
  <c r="Y26" i="1"/>
  <c r="Y25" i="1"/>
  <c r="Y19" i="1"/>
  <c r="Z19" i="1" s="1"/>
  <c r="O19" i="6" s="1"/>
  <c r="Y13" i="1"/>
  <c r="Z13" i="1" s="1"/>
  <c r="O13" i="6" s="1"/>
  <c r="Y9" i="1"/>
  <c r="Y8" i="1"/>
  <c r="Z8" i="1" s="1"/>
  <c r="O8" i="6" s="1"/>
  <c r="Y5" i="1"/>
  <c r="Z5" i="1" s="1"/>
  <c r="O5" i="6" s="1"/>
  <c r="X31" i="1"/>
  <c r="Z31" i="1" s="1"/>
  <c r="O31" i="6" s="1"/>
  <c r="X30" i="1"/>
  <c r="Z30" i="1" s="1"/>
  <c r="O30" i="6" s="1"/>
  <c r="X29" i="1"/>
  <c r="Z29" i="1" s="1"/>
  <c r="O29" i="6" s="1"/>
  <c r="X28" i="1"/>
  <c r="Z28" i="1" s="1"/>
  <c r="O28" i="6" s="1"/>
  <c r="X27" i="1"/>
  <c r="Z27" i="1" s="1"/>
  <c r="O27" i="6" s="1"/>
  <c r="X26" i="1"/>
  <c r="Z26" i="1" s="1"/>
  <c r="O26" i="6" s="1"/>
  <c r="X25" i="1"/>
  <c r="Z25" i="1" s="1"/>
  <c r="O25" i="6" s="1"/>
  <c r="X24" i="1"/>
  <c r="Z24" i="1" s="1"/>
  <c r="O24" i="6" s="1"/>
  <c r="X23" i="1"/>
  <c r="Z23" i="1" s="1"/>
  <c r="O23" i="6" s="1"/>
  <c r="X22" i="1"/>
  <c r="Z22" i="1" s="1"/>
  <c r="O22" i="6" s="1"/>
  <c r="X21" i="1"/>
  <c r="Z21" i="1" s="1"/>
  <c r="O21" i="6" s="1"/>
  <c r="X20" i="1"/>
  <c r="Z20" i="1" s="1"/>
  <c r="O20" i="6" s="1"/>
  <c r="X18" i="1"/>
  <c r="X17" i="1"/>
  <c r="Z17" i="1" s="1"/>
  <c r="O17" i="6" s="1"/>
  <c r="X16" i="1"/>
  <c r="X15" i="1"/>
  <c r="X14" i="1"/>
  <c r="Z14" i="1" s="1"/>
  <c r="O14" i="6" s="1"/>
  <c r="X13" i="1"/>
  <c r="X12" i="1"/>
  <c r="Z12" i="1" s="1"/>
  <c r="O12" i="6" s="1"/>
  <c r="X11" i="1"/>
  <c r="Z11" i="1" s="1"/>
  <c r="O11" i="6" s="1"/>
  <c r="X10" i="1"/>
  <c r="Z10" i="1" s="1"/>
  <c r="O10" i="6" s="1"/>
  <c r="X9" i="1"/>
  <c r="Z9" i="1" s="1"/>
  <c r="O9" i="6" s="1"/>
  <c r="X7" i="1"/>
  <c r="Z7" i="1" s="1"/>
  <c r="O7" i="6" s="1"/>
  <c r="X6" i="1"/>
  <c r="Z6" i="1" s="1"/>
  <c r="O6" i="6" s="1"/>
  <c r="X5" i="1"/>
  <c r="X4" i="1"/>
  <c r="Z4" i="1" s="1"/>
  <c r="O4" i="6" s="1"/>
  <c r="X3" i="1"/>
  <c r="Z3" i="1" s="1"/>
  <c r="V13" i="1"/>
  <c r="J13" i="6" s="1"/>
  <c r="V19" i="1"/>
  <c r="J19" i="6" s="1"/>
  <c r="V18" i="1"/>
  <c r="J18" i="6" s="1"/>
  <c r="V8" i="1"/>
  <c r="V10" i="1"/>
  <c r="J10" i="6" s="1"/>
  <c r="V14" i="1"/>
  <c r="J14" i="6" s="1"/>
  <c r="V31" i="1"/>
  <c r="J31" i="6" s="1"/>
  <c r="V29" i="1"/>
  <c r="J29" i="6" s="1"/>
  <c r="V28" i="1"/>
  <c r="J28" i="6" s="1"/>
  <c r="V27" i="1"/>
  <c r="J27" i="6" s="1"/>
  <c r="V26" i="1"/>
  <c r="J26" i="6" s="1"/>
  <c r="V25" i="1"/>
  <c r="J25" i="6" s="1"/>
  <c r="V24" i="1"/>
  <c r="J24" i="6" s="1"/>
  <c r="V23" i="1"/>
  <c r="J23" i="6" s="1"/>
  <c r="V22" i="1"/>
  <c r="J22" i="6" s="1"/>
  <c r="V21" i="1"/>
  <c r="J21" i="6" s="1"/>
  <c r="V20" i="1"/>
  <c r="J20" i="6" s="1"/>
  <c r="V17" i="1"/>
  <c r="J17" i="6" s="1"/>
  <c r="V16" i="1"/>
  <c r="V15" i="1"/>
  <c r="V12" i="1"/>
  <c r="J12" i="6" s="1"/>
  <c r="V11" i="1"/>
  <c r="J11" i="6" s="1"/>
  <c r="V9" i="1"/>
  <c r="J9" i="6" s="1"/>
  <c r="V7" i="1"/>
  <c r="J7" i="6" s="1"/>
  <c r="V6" i="1"/>
  <c r="J6" i="6" s="1"/>
  <c r="V5" i="1"/>
  <c r="J5" i="6" s="1"/>
  <c r="V4" i="1"/>
  <c r="J4" i="6" s="1"/>
  <c r="V3" i="1"/>
  <c r="J3" i="6" s="1"/>
  <c r="U25" i="1"/>
  <c r="U21" i="1"/>
  <c r="T31" i="1"/>
  <c r="U31" i="1" s="1"/>
  <c r="T29" i="1"/>
  <c r="U29" i="1" s="1"/>
  <c r="T28" i="1"/>
  <c r="U28" i="1" s="1"/>
  <c r="T27" i="1"/>
  <c r="U27" i="1" s="1"/>
  <c r="T26" i="1"/>
  <c r="U26" i="1" s="1"/>
  <c r="T25" i="1"/>
  <c r="T24" i="1"/>
  <c r="U24" i="1" s="1"/>
  <c r="T23" i="1"/>
  <c r="U23" i="1" s="1"/>
  <c r="T22" i="1"/>
  <c r="U22" i="1" s="1"/>
  <c r="T21" i="1"/>
  <c r="T20" i="1"/>
  <c r="U20" i="1" s="1"/>
  <c r="T19" i="1"/>
  <c r="U19" i="1" s="1"/>
  <c r="T18" i="1"/>
  <c r="U18" i="1" s="1"/>
  <c r="T17" i="1"/>
  <c r="U17" i="1" s="1"/>
  <c r="T16" i="1"/>
  <c r="U16" i="1" s="1"/>
  <c r="T15" i="1"/>
  <c r="U15" i="1" s="1"/>
  <c r="T13" i="1"/>
  <c r="U13" i="1" s="1"/>
  <c r="T12" i="1"/>
  <c r="U12" i="1" s="1"/>
  <c r="T11" i="1"/>
  <c r="U11" i="1" s="1"/>
  <c r="T10" i="1"/>
  <c r="U10" i="1" s="1"/>
  <c r="T9" i="1"/>
  <c r="U9" i="1" s="1"/>
  <c r="T8" i="1"/>
  <c r="U8" i="1" s="1"/>
  <c r="T7" i="1"/>
  <c r="U7" i="1" s="1"/>
  <c r="T6" i="1"/>
  <c r="U6" i="1" s="1"/>
  <c r="T5" i="1"/>
  <c r="U5" i="1" s="1"/>
  <c r="T4" i="1"/>
  <c r="U4" i="1" s="1"/>
  <c r="T3" i="1"/>
  <c r="U3" i="1" s="1"/>
  <c r="S19" i="1"/>
  <c r="S18" i="1"/>
  <c r="S31" i="1"/>
  <c r="S29" i="1"/>
  <c r="S28" i="1"/>
  <c r="S27" i="1"/>
  <c r="S26" i="1"/>
  <c r="S25" i="1"/>
  <c r="S24" i="1"/>
  <c r="S23" i="1"/>
  <c r="S22" i="1"/>
  <c r="S21" i="1"/>
  <c r="S20" i="1"/>
  <c r="S17" i="1"/>
  <c r="S16" i="1"/>
  <c r="S15" i="1"/>
  <c r="S13" i="1"/>
  <c r="S12" i="1"/>
  <c r="S11" i="1"/>
  <c r="S10" i="1"/>
  <c r="S9" i="1"/>
  <c r="S8" i="1"/>
  <c r="S7" i="1"/>
  <c r="S6" i="1"/>
  <c r="S5" i="1"/>
  <c r="S4" i="1"/>
  <c r="S3" i="1"/>
  <c r="Q30" i="1"/>
  <c r="Q14" i="1"/>
  <c r="T14" i="1" s="1"/>
  <c r="U14" i="1" s="1"/>
  <c r="P30" i="1"/>
  <c r="V30" i="1" s="1"/>
  <c r="J30" i="6" s="1"/>
  <c r="O30" i="1"/>
  <c r="V28" i="6" l="1"/>
  <c r="V4" i="6"/>
  <c r="V12" i="6"/>
  <c r="V31" i="6"/>
  <c r="V5" i="6"/>
  <c r="V9" i="6"/>
  <c r="V13" i="6"/>
  <c r="V20" i="6"/>
  <c r="V24" i="6"/>
  <c r="V29" i="6"/>
  <c r="V6" i="6"/>
  <c r="V7" i="6"/>
  <c r="V10" i="6"/>
  <c r="V11" i="6"/>
  <c r="V14" i="6"/>
  <c r="V18" i="6"/>
  <c r="V21" i="6"/>
  <c r="V22" i="6"/>
  <c r="V30" i="6"/>
  <c r="V25" i="6"/>
  <c r="V30" i="4"/>
  <c r="S14" i="1"/>
  <c r="S30" i="1"/>
  <c r="T30" i="1"/>
  <c r="U30" i="1" s="1"/>
  <c r="S30" i="2"/>
  <c r="S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tc={7566EF8D-47A1-42C3-8F19-CC6C7827DAD2}</author>
  </authors>
  <commentList>
    <comment ref="V2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If possible of care home residents, if not available use in care homes. Also use residents if possible, if not as % of beds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tc={3DE7C8DB-3FEC-498C-BC44-A330730CEB9D}</author>
    <author>tc={06AF6454-B6D4-4104-9C0D-8A64D7AAF313}</author>
    <author>tc={E4E5C244-B5A6-496E-876A-671959174EAE}</author>
  </authors>
  <commentList>
    <comment ref="V2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If possible of care home residents, if not available use in care homes. Also use residents if possible, if not as % of beds</t>
        </r>
      </text>
    </comment>
    <comment ref="B20" authorId="1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Needs checking</t>
        </r>
      </text>
    </comment>
    <comment ref="D24" authorId="2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check how to include people who died without test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tc={3668412A-B238-439B-9744-9A57DC688FD6}</author>
    <author>tc={197B14C9-24F7-478D-B285-1E36B3F7351C}</author>
    <author>tc={01D4C5F4-F76C-4816-BFA6-A7B7F04335B7}</author>
  </authors>
  <commentList>
    <comment ref="V2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If possible of care home residents, if not available use in care homes. Also use residents if possible, if not as % of beds</t>
        </r>
      </text>
    </comment>
    <comment ref="B20" authorId="1" shapeId="0" xr:uid="{00000000-0006-0000-03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Needs checking</t>
        </r>
      </text>
    </comment>
    <comment ref="D24" authorId="2" shapeId="0" xr:uid="{00000000-0006-0000-03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check how to include people who died without test</t>
        </r>
      </text>
    </comment>
  </commentList>
</comments>
</file>

<file path=xl/sharedStrings.xml><?xml version="1.0" encoding="utf-8"?>
<sst xmlns="http://schemas.openxmlformats.org/spreadsheetml/2006/main" count="435" uniqueCount="90">
  <si>
    <t>Malta</t>
  </si>
  <si>
    <t>Country</t>
  </si>
  <si>
    <t>Australia</t>
  </si>
  <si>
    <t>Austria</t>
  </si>
  <si>
    <t>Belgium</t>
  </si>
  <si>
    <t xml:space="preserve">Canada </t>
  </si>
  <si>
    <t>Denmark</t>
  </si>
  <si>
    <t>Finland</t>
  </si>
  <si>
    <t>France</t>
  </si>
  <si>
    <t>Germany</t>
  </si>
  <si>
    <t>Hong Kong</t>
  </si>
  <si>
    <t>Hungary</t>
  </si>
  <si>
    <t>Ireland</t>
  </si>
  <si>
    <t>Israel</t>
  </si>
  <si>
    <t>Jordan</t>
  </si>
  <si>
    <t>Netherlands</t>
  </si>
  <si>
    <t>New Zealand</t>
  </si>
  <si>
    <t>Norway</t>
  </si>
  <si>
    <t>Portugal</t>
  </si>
  <si>
    <t>Singapore</t>
  </si>
  <si>
    <t>Slovenia</t>
  </si>
  <si>
    <t>South Korea</t>
  </si>
  <si>
    <t>Spain</t>
  </si>
  <si>
    <t xml:space="preserve">Sweden </t>
  </si>
  <si>
    <t>England</t>
  </si>
  <si>
    <t>Wales</t>
  </si>
  <si>
    <t>Northern Ireland (UK)</t>
  </si>
  <si>
    <t>Scotland (UK)</t>
  </si>
  <si>
    <t>UK</t>
  </si>
  <si>
    <t>United States</t>
  </si>
  <si>
    <t>Approach to measuring deaths</t>
  </si>
  <si>
    <t>Total number deaths linked to COVID-19</t>
  </si>
  <si>
    <t>Number of deaths of care home residents linked to COVID-19</t>
  </si>
  <si>
    <t>Number of COVID-19 deaths in care homes</t>
  </si>
  <si>
    <t>Number of care home beds</t>
  </si>
  <si>
    <t>Number of care home residents</t>
  </si>
  <si>
    <t>Deaths attributed to COVID as percentage of all care home residents/beds</t>
  </si>
  <si>
    <t>Total  population (to calculate rates of death per 100,000)</t>
  </si>
  <si>
    <t>Share of pop living in care homes</t>
  </si>
  <si>
    <t>Population not living in care homes</t>
  </si>
  <si>
    <t>Number of excess deaths in care homes</t>
  </si>
  <si>
    <t>Number of excess deaths of care home residents</t>
  </si>
  <si>
    <t>Data for reference</t>
  </si>
  <si>
    <t>Cumulative since the beginning of the pandemic</t>
  </si>
  <si>
    <t>Most recent date</t>
  </si>
  <si>
    <t>Calculations</t>
  </si>
  <si>
    <t>Deaths in care homes attributed to COVID as % of all COVID deaths</t>
  </si>
  <si>
    <t>Deaths of care home residents attributed to COVID as % of all COVID deaths</t>
  </si>
  <si>
    <t>Excess deaths of care home residents as % of all care home residents/beds</t>
  </si>
  <si>
    <t>Sources</t>
  </si>
  <si>
    <t>Total number of COVID-19 attributed deaths</t>
  </si>
  <si>
    <t>Total excess mortality</t>
  </si>
  <si>
    <t>Deaths of care home residents attributed to COVID-19</t>
  </si>
  <si>
    <t>Deaths in care homes attributed to COVID-19</t>
  </si>
  <si>
    <t>Excess deaths of care home residents</t>
  </si>
  <si>
    <t>Excess deaths in care homes</t>
  </si>
  <si>
    <t>Number of people living in care homes</t>
  </si>
  <si>
    <t>Total population</t>
  </si>
  <si>
    <t>Combined deaths of care home residents (and in care homes where not available) attributed to COVID as % of all COVID deaths</t>
  </si>
  <si>
    <t>Excess deaths during the pandemic period (compared to, ideally, previous 5 years)</t>
  </si>
  <si>
    <t>Combined excess deaths of care home residents (and in care homes where not available) as % of all excess deaths</t>
  </si>
  <si>
    <t>Comparison to previous reports</t>
  </si>
  <si>
    <t>Additional population COVID-19 attributed deaths since 14 October report</t>
  </si>
  <si>
    <t>Number of days since date of current data and date of data in 14 October report</t>
  </si>
  <si>
    <t>Additional care home residents (if not available in care home deaths) since 14 October report</t>
  </si>
  <si>
    <t>Confirmed</t>
  </si>
  <si>
    <t>Confirmed + Probable</t>
  </si>
  <si>
    <t>Unclear</t>
  </si>
  <si>
    <t>Confirmed + probable</t>
  </si>
  <si>
    <t>As above</t>
  </si>
  <si>
    <t>Number of care home residents who had 1st dose vaccine</t>
  </si>
  <si>
    <t>Number of care home residents who had completed vaccinations (1st &amp; 2nd doses)</t>
  </si>
  <si>
    <t>Date in which care homes 1st dose vaccination completed (when 90% or over achieved)</t>
  </si>
  <si>
    <t>Date in which care homes full vaccination completed (when 90% or over achieved)</t>
  </si>
  <si>
    <t>COVID-attributed deaths per 100,000 community-living  population</t>
  </si>
  <si>
    <t>Number of days since date of current data and date of data in 26 June report</t>
  </si>
  <si>
    <t>Additional population COVID-19 attributed deaths since 26 June report</t>
  </si>
  <si>
    <t>Additional care home residents (if not available in care home deaths) since 26 June report</t>
  </si>
  <si>
    <t>Share of care home residents who died and whose death is attributed to COVID-19, latest available</t>
  </si>
  <si>
    <t>Share of all COVID deaths who were care home residents, latest available data</t>
  </si>
  <si>
    <t>Share of care home residents who died and whose death is attributed to COVID-19, up to 14 October</t>
  </si>
  <si>
    <t>Share of care home residents who died and whose death is attributed to COVID-19, up to 26 June report</t>
  </si>
  <si>
    <t>Share of all COVID deaths who were care home residents, between 26 June and 25 January</t>
  </si>
  <si>
    <t>Share of all COVID deaths who were care home residents, up to 14 Oct report</t>
  </si>
  <si>
    <t>Share of all COVID deaths who were care home residents, up to 26 June</t>
  </si>
  <si>
    <t>Share of all COVID deaths who were care home residents up to 26 June (adopted as 1st wave)</t>
  </si>
  <si>
    <t>NA</t>
  </si>
  <si>
    <t>Deaths are reported for Residents and Staff</t>
  </si>
  <si>
    <t>Corrected, based on June 15, Johns Hopkins University COVID-19 Data  System</t>
  </si>
  <si>
    <r>
      <t>Corre</t>
    </r>
    <r>
      <rPr>
        <b/>
        <sz val="16"/>
        <color rgb="FFC00000"/>
        <rFont val="Calibri (Body)"/>
      </rPr>
      <t>cted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</si>
</sst>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m/d/yyyy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b/>
      <i/>
      <sz val="9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scheme val="minor"/>
    </font>
    <font>
      <sz val="9"/>
      <color rgb="FF000000"/>
      <name val="Calibri"/>
      <family val="2"/>
      <scheme val="minor"/>
    </font>
    <font>
      <sz val="10"/>
      <color theme="1"/>
      <name val="Calibri"/>
      <family val="2"/>
      <charset val="1"/>
    </font>
    <font>
      <sz val="9"/>
      <color theme="1"/>
      <name val="Calibri"/>
      <family val="2"/>
    </font>
    <font>
      <b/>
      <sz val="14"/>
      <color rgb="FFC0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16"/>
      <color rgb="FFC00000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0" fontId="2" fillId="0" borderId="1" xfId="1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6" fillId="0" borderId="3" xfId="0" applyFont="1" applyBorder="1" applyAlignment="1">
      <alignment horizontal="center" vertical="center" wrapText="1"/>
    </xf>
    <xf numFmtId="3" fontId="7" fillId="0" borderId="4" xfId="0" applyNumberFormat="1" applyFont="1" applyBorder="1"/>
    <xf numFmtId="165" fontId="7" fillId="0" borderId="1" xfId="2" applyNumberFormat="1" applyFont="1" applyBorder="1"/>
    <xf numFmtId="165" fontId="7" fillId="0" borderId="1" xfId="2" applyNumberFormat="1" applyFont="1" applyFill="1" applyBorder="1"/>
    <xf numFmtId="0" fontId="6" fillId="2" borderId="3" xfId="0" applyFont="1" applyFill="1" applyBorder="1" applyAlignment="1">
      <alignment horizontal="center" vertical="center" wrapText="1"/>
    </xf>
    <xf numFmtId="3" fontId="7" fillId="2" borderId="4" xfId="0" applyNumberFormat="1" applyFont="1" applyFill="1" applyBorder="1"/>
    <xf numFmtId="165" fontId="7" fillId="2" borderId="1" xfId="2" applyNumberFormat="1" applyFont="1" applyFill="1" applyBorder="1"/>
    <xf numFmtId="0" fontId="6" fillId="3" borderId="3" xfId="0" applyFont="1" applyFill="1" applyBorder="1" applyAlignment="1">
      <alignment horizontal="center" vertical="center" wrapText="1"/>
    </xf>
    <xf numFmtId="3" fontId="7" fillId="3" borderId="4" xfId="0" applyNumberFormat="1" applyFont="1" applyFill="1" applyBorder="1"/>
    <xf numFmtId="165" fontId="7" fillId="3" borderId="1" xfId="2" applyNumberFormat="1" applyFont="1" applyFill="1" applyBorder="1"/>
    <xf numFmtId="166" fontId="6" fillId="2" borderId="3" xfId="0" applyNumberFormat="1" applyFont="1" applyFill="1" applyBorder="1" applyAlignment="1">
      <alignment horizontal="center" vertical="center" wrapText="1"/>
    </xf>
    <xf numFmtId="0" fontId="6" fillId="2" borderId="0" xfId="0" applyFont="1" applyFill="1"/>
    <xf numFmtId="164" fontId="9" fillId="2" borderId="0" xfId="2" applyFont="1" applyFill="1" applyAlignment="1">
      <alignment horizontal="right"/>
    </xf>
    <xf numFmtId="165" fontId="6" fillId="2" borderId="1" xfId="2" applyNumberFormat="1" applyFont="1" applyFill="1" applyBorder="1"/>
    <xf numFmtId="0" fontId="6" fillId="2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3" fontId="10" fillId="2" borderId="0" xfId="0" applyNumberFormat="1" applyFont="1" applyFill="1"/>
    <xf numFmtId="3" fontId="6" fillId="2" borderId="4" xfId="0" applyNumberFormat="1" applyFont="1" applyFill="1" applyBorder="1"/>
    <xf numFmtId="3" fontId="6" fillId="2" borderId="0" xfId="0" applyNumberFormat="1" applyFont="1" applyFill="1"/>
    <xf numFmtId="164" fontId="7" fillId="2" borderId="1" xfId="2" applyFont="1" applyFill="1" applyBorder="1"/>
    <xf numFmtId="0" fontId="4" fillId="0" borderId="1" xfId="0" applyFont="1" applyBorder="1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/>
    <xf numFmtId="0" fontId="5" fillId="0" borderId="1" xfId="0" applyFont="1" applyBorder="1" applyAlignment="1">
      <alignment wrapText="1"/>
    </xf>
    <xf numFmtId="0" fontId="2" fillId="0" borderId="1" xfId="0" applyFont="1" applyBorder="1"/>
    <xf numFmtId="14" fontId="6" fillId="0" borderId="1" xfId="0" applyNumberFormat="1" applyFont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14" fontId="6" fillId="3" borderId="1" xfId="0" applyNumberFormat="1" applyFont="1" applyFill="1" applyBorder="1" applyAlignment="1">
      <alignment horizontal="center" vertical="center" wrapText="1"/>
    </xf>
    <xf numFmtId="166" fontId="6" fillId="2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/>
    <xf numFmtId="14" fontId="6" fillId="2" borderId="1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/>
    <xf numFmtId="165" fontId="0" fillId="0" borderId="1" xfId="0" applyNumberFormat="1" applyBorder="1"/>
    <xf numFmtId="9" fontId="0" fillId="0" borderId="1" xfId="1" applyFont="1" applyBorder="1"/>
    <xf numFmtId="10" fontId="0" fillId="0" borderId="1" xfId="1" applyNumberFormat="1" applyFont="1" applyBorder="1"/>
    <xf numFmtId="9" fontId="3" fillId="0" borderId="0" xfId="1" applyFont="1"/>
    <xf numFmtId="9" fontId="0" fillId="0" borderId="0" xfId="1" applyFont="1"/>
    <xf numFmtId="10" fontId="3" fillId="0" borderId="0" xfId="1" applyNumberFormat="1" applyFont="1"/>
    <xf numFmtId="10" fontId="2" fillId="0" borderId="1" xfId="1" applyNumberFormat="1" applyFont="1" applyBorder="1" applyAlignment="1">
      <alignment horizontal="center" vertical="center" wrapText="1"/>
    </xf>
    <xf numFmtId="10" fontId="0" fillId="0" borderId="0" xfId="1" applyNumberFormat="1" applyFont="1"/>
    <xf numFmtId="9" fontId="2" fillId="0" borderId="1" xfId="1" applyFont="1" applyFill="1" applyBorder="1" applyAlignment="1">
      <alignment horizontal="center" vertical="center" wrapText="1"/>
    </xf>
    <xf numFmtId="9" fontId="3" fillId="0" borderId="0" xfId="1" applyNumberFormat="1" applyFont="1"/>
    <xf numFmtId="9" fontId="2" fillId="0" borderId="1" xfId="1" applyNumberFormat="1" applyFont="1" applyFill="1" applyBorder="1" applyAlignment="1">
      <alignment horizontal="center" vertical="center" wrapText="1"/>
    </xf>
    <xf numFmtId="9" fontId="0" fillId="0" borderId="1" xfId="1" applyNumberFormat="1" applyFont="1" applyBorder="1"/>
    <xf numFmtId="9" fontId="0" fillId="0" borderId="0" xfId="1" applyNumberFormat="1" applyFont="1"/>
    <xf numFmtId="9" fontId="0" fillId="0" borderId="1" xfId="0" applyNumberFormat="1" applyBorder="1"/>
    <xf numFmtId="0" fontId="2" fillId="3" borderId="1" xfId="0" applyFont="1" applyFill="1" applyBorder="1"/>
    <xf numFmtId="0" fontId="0" fillId="3" borderId="1" xfId="0" applyFill="1" applyBorder="1"/>
    <xf numFmtId="0" fontId="0" fillId="3" borderId="0" xfId="0" applyFill="1"/>
    <xf numFmtId="10" fontId="0" fillId="3" borderId="1" xfId="1" applyNumberFormat="1" applyFont="1" applyFill="1" applyBorder="1"/>
    <xf numFmtId="165" fontId="0" fillId="3" borderId="1" xfId="0" applyNumberFormat="1" applyFill="1" applyBorder="1"/>
    <xf numFmtId="9" fontId="0" fillId="3" borderId="1" xfId="1" applyNumberFormat="1" applyFont="1" applyFill="1" applyBorder="1"/>
    <xf numFmtId="9" fontId="0" fillId="3" borderId="1" xfId="1" applyFont="1" applyFill="1" applyBorder="1"/>
    <xf numFmtId="9" fontId="0" fillId="3" borderId="1" xfId="0" applyNumberForma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2" borderId="0" xfId="0" applyFill="1"/>
    <xf numFmtId="10" fontId="0" fillId="2" borderId="1" xfId="1" applyNumberFormat="1" applyFont="1" applyFill="1" applyBorder="1"/>
    <xf numFmtId="165" fontId="0" fillId="2" borderId="1" xfId="0" applyNumberFormat="1" applyFill="1" applyBorder="1"/>
    <xf numFmtId="9" fontId="0" fillId="2" borderId="1" xfId="1" applyNumberFormat="1" applyFont="1" applyFill="1" applyBorder="1"/>
    <xf numFmtId="9" fontId="0" fillId="2" borderId="1" xfId="1" applyFont="1" applyFill="1" applyBorder="1"/>
    <xf numFmtId="9" fontId="0" fillId="2" borderId="1" xfId="0" applyNumberFormat="1" applyFill="1" applyBorder="1"/>
    <xf numFmtId="166" fontId="6" fillId="3" borderId="1" xfId="0" applyNumberFormat="1" applyFont="1" applyFill="1" applyBorder="1" applyAlignment="1">
      <alignment horizontal="center" vertical="center" wrapText="1"/>
    </xf>
    <xf numFmtId="166" fontId="6" fillId="3" borderId="3" xfId="0" applyNumberFormat="1" applyFont="1" applyFill="1" applyBorder="1" applyAlignment="1">
      <alignment horizontal="center" vertical="center" wrapText="1"/>
    </xf>
    <xf numFmtId="165" fontId="8" fillId="3" borderId="1" xfId="2" applyNumberFormat="1" applyFont="1" applyFill="1" applyBorder="1"/>
    <xf numFmtId="14" fontId="6" fillId="3" borderId="1" xfId="0" applyNumberFormat="1" applyFont="1" applyFill="1" applyBorder="1"/>
    <xf numFmtId="0" fontId="6" fillId="3" borderId="1" xfId="0" applyFont="1" applyFill="1" applyBorder="1"/>
    <xf numFmtId="0" fontId="6" fillId="3" borderId="0" xfId="0" applyFont="1" applyFill="1"/>
    <xf numFmtId="164" fontId="9" fillId="3" borderId="0" xfId="2" applyFont="1" applyFill="1" applyAlignment="1">
      <alignment horizontal="right"/>
    </xf>
    <xf numFmtId="0" fontId="2" fillId="0" borderId="1" xfId="0" applyFont="1" applyFill="1" applyBorder="1"/>
    <xf numFmtId="14" fontId="6" fillId="0" borderId="1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0" xfId="0" applyFill="1"/>
    <xf numFmtId="3" fontId="7" fillId="0" borderId="4" xfId="0" applyNumberFormat="1" applyFont="1" applyFill="1" applyBorder="1"/>
    <xf numFmtId="10" fontId="0" fillId="0" borderId="1" xfId="1" applyNumberFormat="1" applyFont="1" applyFill="1" applyBorder="1"/>
    <xf numFmtId="165" fontId="0" fillId="0" borderId="1" xfId="0" applyNumberFormat="1" applyFill="1" applyBorder="1"/>
    <xf numFmtId="9" fontId="0" fillId="0" borderId="1" xfId="1" applyNumberFormat="1" applyFont="1" applyFill="1" applyBorder="1"/>
    <xf numFmtId="9" fontId="0" fillId="0" borderId="1" xfId="1" applyFont="1" applyFill="1" applyBorder="1"/>
    <xf numFmtId="9" fontId="0" fillId="0" borderId="1" xfId="0" applyNumberFormat="1" applyFill="1" applyBorder="1"/>
    <xf numFmtId="0" fontId="2" fillId="0" borderId="5" xfId="0" applyFont="1" applyFill="1" applyBorder="1" applyAlignment="1">
      <alignment horizontal="center" vertical="center" wrapText="1"/>
    </xf>
    <xf numFmtId="10" fontId="0" fillId="0" borderId="0" xfId="0" applyNumberFormat="1"/>
    <xf numFmtId="9" fontId="0" fillId="0" borderId="0" xfId="0" applyNumberFormat="1"/>
    <xf numFmtId="9" fontId="2" fillId="0" borderId="0" xfId="1" applyFont="1" applyFill="1" applyBorder="1" applyAlignment="1">
      <alignment horizontal="center" vertical="center" wrapText="1"/>
    </xf>
    <xf numFmtId="10" fontId="4" fillId="0" borderId="0" xfId="1" applyNumberFormat="1" applyFont="1"/>
    <xf numFmtId="9" fontId="4" fillId="0" borderId="0" xfId="1" applyNumberFormat="1" applyFont="1"/>
    <xf numFmtId="9" fontId="4" fillId="0" borderId="0" xfId="1" applyFont="1"/>
    <xf numFmtId="0" fontId="6" fillId="0" borderId="1" xfId="0" applyFont="1" applyBorder="1"/>
    <xf numFmtId="0" fontId="6" fillId="0" borderId="0" xfId="0" applyFont="1"/>
    <xf numFmtId="0" fontId="2" fillId="0" borderId="1" xfId="0" applyFont="1" applyBorder="1" applyAlignment="1">
      <alignment wrapText="1"/>
    </xf>
    <xf numFmtId="3" fontId="6" fillId="0" borderId="4" xfId="0" applyNumberFormat="1" applyFont="1" applyBorder="1"/>
    <xf numFmtId="165" fontId="6" fillId="0" borderId="1" xfId="2" applyNumberFormat="1" applyFont="1" applyBorder="1"/>
    <xf numFmtId="10" fontId="6" fillId="0" borderId="1" xfId="1" applyNumberFormat="1" applyFont="1" applyBorder="1"/>
    <xf numFmtId="165" fontId="6" fillId="0" borderId="1" xfId="0" applyNumberFormat="1" applyFont="1" applyBorder="1"/>
    <xf numFmtId="9" fontId="6" fillId="0" borderId="1" xfId="1" applyNumberFormat="1" applyFont="1" applyBorder="1"/>
    <xf numFmtId="9" fontId="6" fillId="0" borderId="1" xfId="1" applyFont="1" applyBorder="1"/>
    <xf numFmtId="9" fontId="6" fillId="0" borderId="1" xfId="0" applyNumberFormat="1" applyFont="1" applyBorder="1"/>
    <xf numFmtId="165" fontId="6" fillId="0" borderId="1" xfId="2" applyNumberFormat="1" applyFont="1" applyFill="1" applyBorder="1"/>
    <xf numFmtId="3" fontId="6" fillId="3" borderId="4" xfId="0" applyNumberFormat="1" applyFont="1" applyFill="1" applyBorder="1"/>
    <xf numFmtId="165" fontId="6" fillId="3" borderId="1" xfId="2" applyNumberFormat="1" applyFont="1" applyFill="1" applyBorder="1"/>
    <xf numFmtId="3" fontId="11" fillId="2" borderId="0" xfId="0" applyNumberFormat="1" applyFont="1" applyFill="1"/>
    <xf numFmtId="164" fontId="6" fillId="2" borderId="1" xfId="2" applyFont="1" applyFill="1" applyBorder="1"/>
    <xf numFmtId="10" fontId="6" fillId="0" borderId="0" xfId="1" applyNumberFormat="1" applyFont="1"/>
    <xf numFmtId="9" fontId="6" fillId="0" borderId="0" xfId="1" applyNumberFormat="1" applyFont="1"/>
    <xf numFmtId="9" fontId="6" fillId="0" borderId="0" xfId="1" applyFont="1"/>
    <xf numFmtId="0" fontId="14" fillId="0" borderId="1" xfId="0" applyFont="1" applyFill="1" applyBorder="1"/>
    <xf numFmtId="9" fontId="14" fillId="0" borderId="1" xfId="1" applyNumberFormat="1" applyFont="1" applyBorder="1"/>
    <xf numFmtId="9" fontId="15" fillId="0" borderId="1" xfId="0" applyNumberFormat="1" applyFont="1" applyBorder="1"/>
    <xf numFmtId="0" fontId="12" fillId="0" borderId="0" xfId="0" applyFont="1"/>
    <xf numFmtId="0" fontId="13" fillId="0" borderId="0" xfId="0" applyFont="1"/>
    <xf numFmtId="165" fontId="15" fillId="0" borderId="1" xfId="0" applyNumberFormat="1" applyFont="1" applyBorder="1"/>
    <xf numFmtId="0" fontId="0" fillId="0" borderId="1" xfId="0" applyFont="1" applyBorder="1"/>
    <xf numFmtId="9" fontId="13" fillId="0" borderId="0" xfId="0" applyNumberFormat="1" applyFont="1"/>
    <xf numFmtId="0" fontId="6" fillId="3" borderId="4" xfId="0" applyFont="1" applyFill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'Comparisons over time US CORREC'!$J$2</c:f>
              <c:strCache>
                <c:ptCount val="1"/>
                <c:pt idx="0">
                  <c:v>Share of care home residents who died and whose death is attributed to COVID-19, latest available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'Comparisons over time US CORREC'!$I$3:$I$31</c:f>
              <c:strCache>
                <c:ptCount val="29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Canada </c:v>
                </c:pt>
                <c:pt idx="4">
                  <c:v>Denmark</c:v>
                </c:pt>
                <c:pt idx="5">
                  <c:v>Finland</c:v>
                </c:pt>
                <c:pt idx="6">
                  <c:v>France</c:v>
                </c:pt>
                <c:pt idx="7">
                  <c:v>Germany</c:v>
                </c:pt>
                <c:pt idx="8">
                  <c:v>Hong Kong</c:v>
                </c:pt>
                <c:pt idx="9">
                  <c:v>Hungary</c:v>
                </c:pt>
                <c:pt idx="10">
                  <c:v>Ireland</c:v>
                </c:pt>
                <c:pt idx="11">
                  <c:v>Israel</c:v>
                </c:pt>
                <c:pt idx="12">
                  <c:v>Jordan</c:v>
                </c:pt>
                <c:pt idx="13">
                  <c:v>Malta</c:v>
                </c:pt>
                <c:pt idx="14">
                  <c:v>Netherlands</c:v>
                </c:pt>
                <c:pt idx="15">
                  <c:v>New Zealand</c:v>
                </c:pt>
                <c:pt idx="16">
                  <c:v>Norway</c:v>
                </c:pt>
                <c:pt idx="17">
                  <c:v>Portugal</c:v>
                </c:pt>
                <c:pt idx="18">
                  <c:v>Singapore</c:v>
                </c:pt>
                <c:pt idx="19">
                  <c:v>Slovenia</c:v>
                </c:pt>
                <c:pt idx="20">
                  <c:v>South Korea</c:v>
                </c:pt>
                <c:pt idx="21">
                  <c:v>Spain</c:v>
                </c:pt>
                <c:pt idx="22">
                  <c:v>Sweden </c:v>
                </c:pt>
                <c:pt idx="23">
                  <c:v>England</c:v>
                </c:pt>
                <c:pt idx="24">
                  <c:v>Wales</c:v>
                </c:pt>
                <c:pt idx="25">
                  <c:v>Northern Ireland (UK)</c:v>
                </c:pt>
                <c:pt idx="26">
                  <c:v>Scotland (UK)</c:v>
                </c:pt>
                <c:pt idx="27">
                  <c:v>UK</c:v>
                </c:pt>
                <c:pt idx="28">
                  <c:v>United States</c:v>
                </c:pt>
              </c:strCache>
            </c:strRef>
          </c:cat>
          <c:val>
            <c:numRef>
              <c:f>'Comparisons over time US CORREC'!$J$3:$J$31</c:f>
              <c:numCache>
                <c:formatCode>0.00%</c:formatCode>
                <c:ptCount val="29"/>
                <c:pt idx="0">
                  <c:v>3.2853717026378897E-3</c:v>
                </c:pt>
                <c:pt idx="1">
                  <c:v>4.6507959271475691E-2</c:v>
                </c:pt>
                <c:pt idx="2">
                  <c:v>9.3775999999999998E-2</c:v>
                </c:pt>
                <c:pt idx="3">
                  <c:v>2.9639111695693533E-2</c:v>
                </c:pt>
                <c:pt idx="4">
                  <c:v>1.7902494895672527E-2</c:v>
                </c:pt>
                <c:pt idx="5">
                  <c:v>4.8312060121674816E-3</c:v>
                </c:pt>
                <c:pt idx="6">
                  <c:v>5.0234604444841097E-2</c:v>
                </c:pt>
                <c:pt idx="7">
                  <c:v>1.719559902200489E-2</c:v>
                </c:pt>
                <c:pt idx="8">
                  <c:v>4.3697341289890892E-4</c:v>
                </c:pt>
                <c:pt idx="9">
                  <c:v>2.573862606489034E-3</c:v>
                </c:pt>
                <c:pt idx="10">
                  <c:v>4.7623231701959409E-2</c:v>
                </c:pt>
                <c:pt idx="11">
                  <c:v>1.9133333333333332E-2</c:v>
                </c:pt>
                <c:pt idx="14">
                  <c:v>5.4448716131130587E-2</c:v>
                </c:pt>
                <c:pt idx="15">
                  <c:v>4.2105263157894739E-4</c:v>
                </c:pt>
                <c:pt idx="16">
                  <c:v>8.0575685400091218E-3</c:v>
                </c:pt>
                <c:pt idx="17">
                  <c:v>2.2767676767676766E-2</c:v>
                </c:pt>
                <c:pt idx="18">
                  <c:v>2.4908151192477737E-4</c:v>
                </c:pt>
                <c:pt idx="19">
                  <c:v>8.1863429968564438E-2</c:v>
                </c:pt>
                <c:pt idx="20">
                  <c:v>1.263010174248626E-4</c:v>
                </c:pt>
                <c:pt idx="21">
                  <c:v>7.8845232390991851E-2</c:v>
                </c:pt>
                <c:pt idx="22">
                  <c:v>5.6630623836919372E-2</c:v>
                </c:pt>
                <c:pt idx="23">
                  <c:v>6.9065461862494362E-2</c:v>
                </c:pt>
                <c:pt idx="24">
                  <c:v>6.1853067407220401E-2</c:v>
                </c:pt>
                <c:pt idx="25">
                  <c:v>5.7716772681620357E-2</c:v>
                </c:pt>
                <c:pt idx="26">
                  <c:v>9.0749951374030954E-2</c:v>
                </c:pt>
                <c:pt idx="27">
                  <c:v>7.2169854708477144E-2</c:v>
                </c:pt>
                <c:pt idx="28">
                  <c:v>7.2108478355687816E-2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06-413A-AC02-2A07824055AE}"/>
            </c:ext>
          </c:extLst>
        </c:ser>
        <c:ser>
          <c:idx val="1"/>
          <c:order val="1"/>
          <c:tx>
            <c:strRef>
              <c:f>'Comparisons over time US CORREC'!$K$2</c:f>
              <c:strCache>
                <c:ptCount val="1"/>
                <c:pt idx="0">
                  <c:v>Share of care home residents who died and whose death is attributed to COVID-19, up to 14 October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'Comparisons over time US CORREC'!$I$3:$I$31</c:f>
              <c:strCache>
                <c:ptCount val="29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Canada </c:v>
                </c:pt>
                <c:pt idx="4">
                  <c:v>Denmark</c:v>
                </c:pt>
                <c:pt idx="5">
                  <c:v>Finland</c:v>
                </c:pt>
                <c:pt idx="6">
                  <c:v>France</c:v>
                </c:pt>
                <c:pt idx="7">
                  <c:v>Germany</c:v>
                </c:pt>
                <c:pt idx="8">
                  <c:v>Hong Kong</c:v>
                </c:pt>
                <c:pt idx="9">
                  <c:v>Hungary</c:v>
                </c:pt>
                <c:pt idx="10">
                  <c:v>Ireland</c:v>
                </c:pt>
                <c:pt idx="11">
                  <c:v>Israel</c:v>
                </c:pt>
                <c:pt idx="12">
                  <c:v>Jordan</c:v>
                </c:pt>
                <c:pt idx="13">
                  <c:v>Malta</c:v>
                </c:pt>
                <c:pt idx="14">
                  <c:v>Netherlands</c:v>
                </c:pt>
                <c:pt idx="15">
                  <c:v>New Zealand</c:v>
                </c:pt>
                <c:pt idx="16">
                  <c:v>Norway</c:v>
                </c:pt>
                <c:pt idx="17">
                  <c:v>Portugal</c:v>
                </c:pt>
                <c:pt idx="18">
                  <c:v>Singapore</c:v>
                </c:pt>
                <c:pt idx="19">
                  <c:v>Slovenia</c:v>
                </c:pt>
                <c:pt idx="20">
                  <c:v>South Korea</c:v>
                </c:pt>
                <c:pt idx="21">
                  <c:v>Spain</c:v>
                </c:pt>
                <c:pt idx="22">
                  <c:v>Sweden </c:v>
                </c:pt>
                <c:pt idx="23">
                  <c:v>England</c:v>
                </c:pt>
                <c:pt idx="24">
                  <c:v>Wales</c:v>
                </c:pt>
                <c:pt idx="25">
                  <c:v>Northern Ireland (UK)</c:v>
                </c:pt>
                <c:pt idx="26">
                  <c:v>Scotland (UK)</c:v>
                </c:pt>
                <c:pt idx="27">
                  <c:v>UK</c:v>
                </c:pt>
                <c:pt idx="28">
                  <c:v>United States</c:v>
                </c:pt>
              </c:strCache>
            </c:strRef>
          </c:cat>
          <c:val>
            <c:numRef>
              <c:f>'Comparisons over time US CORREC'!$K$3:$K$31</c:f>
              <c:numCache>
                <c:formatCode>0.00%</c:formatCode>
                <c:ptCount val="29"/>
                <c:pt idx="0">
                  <c:v>3.2470023980815349E-3</c:v>
                </c:pt>
                <c:pt idx="1">
                  <c:v>3.9581241933170806E-3</c:v>
                </c:pt>
                <c:pt idx="2">
                  <c:v>4.9992000000000002E-2</c:v>
                </c:pt>
                <c:pt idx="3">
                  <c:v>1.7406724524667943E-2</c:v>
                </c:pt>
                <c:pt idx="4">
                  <c:v>5.7766047507594245E-3</c:v>
                </c:pt>
                <c:pt idx="5">
                  <c:v>2.8828184023221601E-3</c:v>
                </c:pt>
                <c:pt idx="6">
                  <c:v>2.4716516185971333E-2</c:v>
                </c:pt>
                <c:pt idx="7">
                  <c:v>4.5867970660146695E-3</c:v>
                </c:pt>
                <c:pt idx="8">
                  <c:v>4.0966257459272711E-4</c:v>
                </c:pt>
                <c:pt idx="9">
                  <c:v>2.573862606489034E-3</c:v>
                </c:pt>
                <c:pt idx="10">
                  <c:v>4.3273877515156843E-2</c:v>
                </c:pt>
                <c:pt idx="11">
                  <c:v>1.5644444444444443E-2</c:v>
                </c:pt>
                <c:pt idx="15">
                  <c:v>4.2105263157894739E-4</c:v>
                </c:pt>
                <c:pt idx="16">
                  <c:v>3.6740485481173667E-3</c:v>
                </c:pt>
                <c:pt idx="17">
                  <c:v>2.2767676767676766E-2</c:v>
                </c:pt>
                <c:pt idx="18">
                  <c:v>1.8681113394358303E-4</c:v>
                </c:pt>
                <c:pt idx="19">
                  <c:v>5.2829200139713588E-3</c:v>
                </c:pt>
                <c:pt idx="20">
                  <c:v>1.263010174248626E-4</c:v>
                </c:pt>
                <c:pt idx="21">
                  <c:v>6.1838164829899379E-2</c:v>
                </c:pt>
                <c:pt idx="22">
                  <c:v>3.3010204702190543E-2</c:v>
                </c:pt>
                <c:pt idx="23">
                  <c:v>5.2389705882352942E-2</c:v>
                </c:pt>
                <c:pt idx="24">
                  <c:v>3.134730286964571E-2</c:v>
                </c:pt>
                <c:pt idx="25">
                  <c:v>2.9260127217944427E-2</c:v>
                </c:pt>
                <c:pt idx="26">
                  <c:v>5.5489177248603742E-2</c:v>
                </c:pt>
                <c:pt idx="27">
                  <c:v>5.0922019284220292E-2</c:v>
                </c:pt>
                <c:pt idx="28">
                  <c:v>4.2380164606716925E-2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06-413A-AC02-2A07824055AE}"/>
            </c:ext>
          </c:extLst>
        </c:ser>
        <c:ser>
          <c:idx val="2"/>
          <c:order val="2"/>
          <c:tx>
            <c:strRef>
              <c:f>'Comparisons over time US CORREC'!$L$2</c:f>
              <c:strCache>
                <c:ptCount val="1"/>
                <c:pt idx="0">
                  <c:v>Share of care home residents who died and whose death is attributed to COVID-19, up to 26 June report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'Comparisons over time US CORREC'!$I$3:$I$31</c:f>
              <c:strCache>
                <c:ptCount val="29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Canada </c:v>
                </c:pt>
                <c:pt idx="4">
                  <c:v>Denmark</c:v>
                </c:pt>
                <c:pt idx="5">
                  <c:v>Finland</c:v>
                </c:pt>
                <c:pt idx="6">
                  <c:v>France</c:v>
                </c:pt>
                <c:pt idx="7">
                  <c:v>Germany</c:v>
                </c:pt>
                <c:pt idx="8">
                  <c:v>Hong Kong</c:v>
                </c:pt>
                <c:pt idx="9">
                  <c:v>Hungary</c:v>
                </c:pt>
                <c:pt idx="10">
                  <c:v>Ireland</c:v>
                </c:pt>
                <c:pt idx="11">
                  <c:v>Israel</c:v>
                </c:pt>
                <c:pt idx="12">
                  <c:v>Jordan</c:v>
                </c:pt>
                <c:pt idx="13">
                  <c:v>Malta</c:v>
                </c:pt>
                <c:pt idx="14">
                  <c:v>Netherlands</c:v>
                </c:pt>
                <c:pt idx="15">
                  <c:v>New Zealand</c:v>
                </c:pt>
                <c:pt idx="16">
                  <c:v>Norway</c:v>
                </c:pt>
                <c:pt idx="17">
                  <c:v>Portugal</c:v>
                </c:pt>
                <c:pt idx="18">
                  <c:v>Singapore</c:v>
                </c:pt>
                <c:pt idx="19">
                  <c:v>Slovenia</c:v>
                </c:pt>
                <c:pt idx="20">
                  <c:v>South Korea</c:v>
                </c:pt>
                <c:pt idx="21">
                  <c:v>Spain</c:v>
                </c:pt>
                <c:pt idx="22">
                  <c:v>Sweden </c:v>
                </c:pt>
                <c:pt idx="23">
                  <c:v>England</c:v>
                </c:pt>
                <c:pt idx="24">
                  <c:v>Wales</c:v>
                </c:pt>
                <c:pt idx="25">
                  <c:v>Northern Ireland (UK)</c:v>
                </c:pt>
                <c:pt idx="26">
                  <c:v>Scotland (UK)</c:v>
                </c:pt>
                <c:pt idx="27">
                  <c:v>UK</c:v>
                </c:pt>
                <c:pt idx="28">
                  <c:v>United States</c:v>
                </c:pt>
              </c:strCache>
            </c:strRef>
          </c:cat>
          <c:val>
            <c:numRef>
              <c:f>'Comparisons over time US CORREC'!$L$3:$L$31</c:f>
              <c:numCache>
                <c:formatCode>0.00%</c:formatCode>
                <c:ptCount val="29"/>
                <c:pt idx="0">
                  <c:v>1.3908872901678657E-4</c:v>
                </c:pt>
                <c:pt idx="1">
                  <c:v>3.1837085902767818E-3</c:v>
                </c:pt>
                <c:pt idx="2">
                  <c:v>4.9703999999999998E-2</c:v>
                </c:pt>
                <c:pt idx="3">
                  <c:v>1.4646921351481487E-2</c:v>
                </c:pt>
                <c:pt idx="4">
                  <c:v>5.2537224241820625E-3</c:v>
                </c:pt>
                <c:pt idx="5">
                  <c:v>2.922581414767983E-3</c:v>
                </c:pt>
                <c:pt idx="6">
                  <c:v>2.3701742468941148E-2</c:v>
                </c:pt>
                <c:pt idx="7">
                  <c:v>4.2677261613691935E-3</c:v>
                </c:pt>
                <c:pt idx="8">
                  <c:v>0</c:v>
                </c:pt>
                <c:pt idx="9">
                  <c:v>2.3019757114373755E-3</c:v>
                </c:pt>
                <c:pt idx="10">
                  <c:v>4.7711097443106934E-2</c:v>
                </c:pt>
                <c:pt idx="11">
                  <c:v>3.0444444444444442E-3</c:v>
                </c:pt>
                <c:pt idx="15">
                  <c:v>4.2105263157894739E-4</c:v>
                </c:pt>
                <c:pt idx="16">
                  <c:v>3.6487102822682816E-3</c:v>
                </c:pt>
                <c:pt idx="17">
                  <c:v>4.5454545454545452E-3</c:v>
                </c:pt>
                <c:pt idx="18">
                  <c:v>1.2454075596238869E-4</c:v>
                </c:pt>
                <c:pt idx="19">
                  <c:v>3.7111421585749216E-3</c:v>
                </c:pt>
                <c:pt idx="20">
                  <c:v>3.9293649865512807E-4</c:v>
                </c:pt>
                <c:pt idx="21">
                  <c:v>8.7541926209870627E-2</c:v>
                </c:pt>
                <c:pt idx="22">
                  <c:v>2.7731491054161547E-2</c:v>
                </c:pt>
                <c:pt idx="25">
                  <c:v>2.7586206896551724E-2</c:v>
                </c:pt>
                <c:pt idx="26">
                  <c:v>4.9376198282808634E-2</c:v>
                </c:pt>
                <c:pt idx="28">
                  <c:v>2.5904007804495328E-2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06-413A-AC02-2A0782405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353984"/>
        <c:axId val="454345664"/>
      </c:barChart>
      <c:catAx>
        <c:axId val="45435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45664"/>
        <c:crosses val="autoZero"/>
        <c:auto val="1"/>
        <c:lblAlgn val="ctr"/>
        <c:lblOffset val="100"/>
        <c:noMultiLvlLbl val="0"/>
      </c:catAx>
      <c:valAx>
        <c:axId val="4543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5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'Comparisons over time US CORREC'!$O$2</c:f>
              <c:strCache>
                <c:ptCount val="1"/>
                <c:pt idx="0">
                  <c:v>Share of all COVID deaths who were care home residents, latest available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'Comparisons over time US CORREC'!$N$3:$N$31</c:f>
              <c:strCache>
                <c:ptCount val="29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Canada </c:v>
                </c:pt>
                <c:pt idx="4">
                  <c:v>Denmark</c:v>
                </c:pt>
                <c:pt idx="5">
                  <c:v>Finland</c:v>
                </c:pt>
                <c:pt idx="6">
                  <c:v>France</c:v>
                </c:pt>
                <c:pt idx="7">
                  <c:v>Germany</c:v>
                </c:pt>
                <c:pt idx="8">
                  <c:v>Hong Kong</c:v>
                </c:pt>
                <c:pt idx="9">
                  <c:v>Hungary</c:v>
                </c:pt>
                <c:pt idx="10">
                  <c:v>Ireland</c:v>
                </c:pt>
                <c:pt idx="11">
                  <c:v>Israel</c:v>
                </c:pt>
                <c:pt idx="12">
                  <c:v>Jordan</c:v>
                </c:pt>
                <c:pt idx="13">
                  <c:v>Malta</c:v>
                </c:pt>
                <c:pt idx="14">
                  <c:v>Netherlands</c:v>
                </c:pt>
                <c:pt idx="15">
                  <c:v>New Zealand</c:v>
                </c:pt>
                <c:pt idx="16">
                  <c:v>Norway</c:v>
                </c:pt>
                <c:pt idx="17">
                  <c:v>Portugal</c:v>
                </c:pt>
                <c:pt idx="18">
                  <c:v>Singapore</c:v>
                </c:pt>
                <c:pt idx="19">
                  <c:v>Slovenia</c:v>
                </c:pt>
                <c:pt idx="20">
                  <c:v>South Korea</c:v>
                </c:pt>
                <c:pt idx="21">
                  <c:v>Spain</c:v>
                </c:pt>
                <c:pt idx="22">
                  <c:v>Sweden </c:v>
                </c:pt>
                <c:pt idx="23">
                  <c:v>England</c:v>
                </c:pt>
                <c:pt idx="24">
                  <c:v>Wales</c:v>
                </c:pt>
                <c:pt idx="25">
                  <c:v>Northern Ireland (UK)</c:v>
                </c:pt>
                <c:pt idx="26">
                  <c:v>Scotland (UK)</c:v>
                </c:pt>
                <c:pt idx="27">
                  <c:v>UK</c:v>
                </c:pt>
                <c:pt idx="28">
                  <c:v>United States</c:v>
                </c:pt>
              </c:strCache>
            </c:strRef>
          </c:cat>
          <c:val>
            <c:numRef>
              <c:f>'Comparisons over time US CORREC'!$O$3:$O$31</c:f>
              <c:numCache>
                <c:formatCode>0%</c:formatCode>
                <c:ptCount val="29"/>
                <c:pt idx="0">
                  <c:v>0.75357535753575355</c:v>
                </c:pt>
                <c:pt idx="1">
                  <c:v>0.44254912663755458</c:v>
                </c:pt>
                <c:pt idx="2">
                  <c:v>0.43281028498802365</c:v>
                </c:pt>
                <c:pt idx="3">
                  <c:v>0.67022519651582746</c:v>
                </c:pt>
                <c:pt idx="4">
                  <c:v>0.3913990201415351</c:v>
                </c:pt>
                <c:pt idx="5">
                  <c:v>0.37732919254658387</c:v>
                </c:pt>
                <c:pt idx="6">
                  <c:v>0.42604636819825631</c:v>
                </c:pt>
                <c:pt idx="7">
                  <c:v>0.27775364322104185</c:v>
                </c:pt>
                <c:pt idx="8">
                  <c:v>0.1893491124260355</c:v>
                </c:pt>
                <c:pt idx="9">
                  <c:v>0.23202614379084968</c:v>
                </c:pt>
                <c:pt idx="10">
                  <c:v>0.51374407582938386</c:v>
                </c:pt>
                <c:pt idx="11">
                  <c:v>0.35815307820299502</c:v>
                </c:pt>
                <c:pt idx="12">
                  <c:v>0</c:v>
                </c:pt>
                <c:pt idx="13">
                  <c:v>0</c:v>
                </c:pt>
                <c:pt idx="14">
                  <c:v>0.51111633004540469</c:v>
                </c:pt>
                <c:pt idx="15">
                  <c:v>0.64</c:v>
                </c:pt>
                <c:pt idx="16">
                  <c:v>0.59662288930581608</c:v>
                </c:pt>
                <c:pt idx="17">
                  <c:v>0.28886325772138921</c:v>
                </c:pt>
                <c:pt idx="18">
                  <c:v>0.13793103448275862</c:v>
                </c:pt>
                <c:pt idx="19">
                  <c:v>0.55621477306437261</c:v>
                </c:pt>
                <c:pt idx="20">
                  <c:v>8.0357142857142863E-2</c:v>
                </c:pt>
                <c:pt idx="21">
                  <c:v>0.47488320917732363</c:v>
                </c:pt>
                <c:pt idx="22">
                  <c:v>0.46798673233490801</c:v>
                </c:pt>
                <c:pt idx="23">
                  <c:v>0.33133725782078172</c:v>
                </c:pt>
                <c:pt idx="24">
                  <c:v>0.24983004758667574</c:v>
                </c:pt>
                <c:pt idx="25">
                  <c:v>0.40488492249882574</c:v>
                </c:pt>
                <c:pt idx="26">
                  <c:v>0.43850698174006447</c:v>
                </c:pt>
                <c:pt idx="27">
                  <c:v>0.37189844200807848</c:v>
                </c:pt>
                <c:pt idx="28">
                  <c:v>0.39117785419070128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F-461A-A91D-4670337090A8}"/>
            </c:ext>
          </c:extLst>
        </c:ser>
        <c:ser>
          <c:idx val="1"/>
          <c:order val="1"/>
          <c:tx>
            <c:strRef>
              <c:f>'Comparisons over time US CORREC'!$P$2</c:f>
              <c:strCache>
                <c:ptCount val="1"/>
                <c:pt idx="0">
                  <c:v>Share of all COVID deaths who were care home residents, up to 14 Oct report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'Comparisons over time US CORREC'!$N$3:$N$31</c:f>
              <c:strCache>
                <c:ptCount val="29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Canada </c:v>
                </c:pt>
                <c:pt idx="4">
                  <c:v>Denmark</c:v>
                </c:pt>
                <c:pt idx="5">
                  <c:v>Finland</c:v>
                </c:pt>
                <c:pt idx="6">
                  <c:v>France</c:v>
                </c:pt>
                <c:pt idx="7">
                  <c:v>Germany</c:v>
                </c:pt>
                <c:pt idx="8">
                  <c:v>Hong Kong</c:v>
                </c:pt>
                <c:pt idx="9">
                  <c:v>Hungary</c:v>
                </c:pt>
                <c:pt idx="10">
                  <c:v>Ireland</c:v>
                </c:pt>
                <c:pt idx="11">
                  <c:v>Israel</c:v>
                </c:pt>
                <c:pt idx="12">
                  <c:v>Jordan</c:v>
                </c:pt>
                <c:pt idx="13">
                  <c:v>Malta</c:v>
                </c:pt>
                <c:pt idx="14">
                  <c:v>Netherlands</c:v>
                </c:pt>
                <c:pt idx="15">
                  <c:v>New Zealand</c:v>
                </c:pt>
                <c:pt idx="16">
                  <c:v>Norway</c:v>
                </c:pt>
                <c:pt idx="17">
                  <c:v>Portugal</c:v>
                </c:pt>
                <c:pt idx="18">
                  <c:v>Singapore</c:v>
                </c:pt>
                <c:pt idx="19">
                  <c:v>Slovenia</c:v>
                </c:pt>
                <c:pt idx="20">
                  <c:v>South Korea</c:v>
                </c:pt>
                <c:pt idx="21">
                  <c:v>Spain</c:v>
                </c:pt>
                <c:pt idx="22">
                  <c:v>Sweden </c:v>
                </c:pt>
                <c:pt idx="23">
                  <c:v>England</c:v>
                </c:pt>
                <c:pt idx="24">
                  <c:v>Wales</c:v>
                </c:pt>
                <c:pt idx="25">
                  <c:v>Northern Ireland (UK)</c:v>
                </c:pt>
                <c:pt idx="26">
                  <c:v>Scotland (UK)</c:v>
                </c:pt>
                <c:pt idx="27">
                  <c:v>UK</c:v>
                </c:pt>
                <c:pt idx="28">
                  <c:v>United States</c:v>
                </c:pt>
              </c:strCache>
            </c:strRef>
          </c:cat>
          <c:val>
            <c:numRef>
              <c:f>'Comparisons over time US CORREC'!$P$3:$P$31</c:f>
              <c:numCache>
                <c:formatCode>0%</c:formatCode>
                <c:ptCount val="29"/>
                <c:pt idx="0">
                  <c:v>0.75389755011135862</c:v>
                </c:pt>
                <c:pt idx="1">
                  <c:v>0.35797665369649806</c:v>
                </c:pt>
                <c:pt idx="2">
                  <c:v>0.48078624078624077</c:v>
                </c:pt>
                <c:pt idx="3">
                  <c:v>0.79525700182423009</c:v>
                </c:pt>
                <c:pt idx="4">
                  <c:v>0.34992458521870284</c:v>
                </c:pt>
                <c:pt idx="5">
                  <c:v>0.41907514450867051</c:v>
                </c:pt>
                <c:pt idx="6">
                  <c:v>0.46207322725166072</c:v>
                </c:pt>
                <c:pt idx="7">
                  <c:v>0.39022360894435776</c:v>
                </c:pt>
                <c:pt idx="8">
                  <c:v>0.2857142857142857</c:v>
                </c:pt>
                <c:pt idx="9">
                  <c:v>0.23202614379084968</c:v>
                </c:pt>
                <c:pt idx="10">
                  <c:v>0.56350114416475972</c:v>
                </c:pt>
                <c:pt idx="11">
                  <c:v>0.38596491228070173</c:v>
                </c:pt>
                <c:pt idx="12">
                  <c:v>0</c:v>
                </c:pt>
                <c:pt idx="13">
                  <c:v>0</c:v>
                </c:pt>
                <c:pt idx="15">
                  <c:v>0.64</c:v>
                </c:pt>
                <c:pt idx="16">
                  <c:v>0.52536231884057971</c:v>
                </c:pt>
                <c:pt idx="17">
                  <c:v>0.28886325772138921</c:v>
                </c:pt>
                <c:pt idx="18">
                  <c:v>0.1111111111111111</c:v>
                </c:pt>
                <c:pt idx="19">
                  <c:v>0.81208053691275173</c:v>
                </c:pt>
                <c:pt idx="20">
                  <c:v>8.0357142857142863E-2</c:v>
                </c:pt>
                <c:pt idx="21">
                  <c:v>0.62707643718303019</c:v>
                </c:pt>
                <c:pt idx="22">
                  <c:v>0.46290295070782878</c:v>
                </c:pt>
                <c:pt idx="23">
                  <c:v>0.44590052418870796</c:v>
                </c:pt>
                <c:pt idx="24">
                  <c:v>0.28932038834951457</c:v>
                </c:pt>
                <c:pt idx="25">
                  <c:v>0.48555555555555557</c:v>
                </c:pt>
                <c:pt idx="26">
                  <c:v>0.4714353163361662</c:v>
                </c:pt>
                <c:pt idx="27">
                  <c:v>0.44140536980222905</c:v>
                </c:pt>
                <c:pt idx="28">
                  <c:v>0.41153531920865727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2F-461A-A91D-4670337090A8}"/>
            </c:ext>
          </c:extLst>
        </c:ser>
        <c:ser>
          <c:idx val="2"/>
          <c:order val="2"/>
          <c:tx>
            <c:strRef>
              <c:f>'Comparisons over time US CORREC'!$Q$2</c:f>
              <c:strCache>
                <c:ptCount val="1"/>
                <c:pt idx="0">
                  <c:v>Share of all COVID deaths who were care home residents, up to 26 June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'Comparisons over time US CORREC'!$N$3:$N$31</c:f>
              <c:strCache>
                <c:ptCount val="29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Canada </c:v>
                </c:pt>
                <c:pt idx="4">
                  <c:v>Denmark</c:v>
                </c:pt>
                <c:pt idx="5">
                  <c:v>Finland</c:v>
                </c:pt>
                <c:pt idx="6">
                  <c:v>France</c:v>
                </c:pt>
                <c:pt idx="7">
                  <c:v>Germany</c:v>
                </c:pt>
                <c:pt idx="8">
                  <c:v>Hong Kong</c:v>
                </c:pt>
                <c:pt idx="9">
                  <c:v>Hungary</c:v>
                </c:pt>
                <c:pt idx="10">
                  <c:v>Ireland</c:v>
                </c:pt>
                <c:pt idx="11">
                  <c:v>Israel</c:v>
                </c:pt>
                <c:pt idx="12">
                  <c:v>Jordan</c:v>
                </c:pt>
                <c:pt idx="13">
                  <c:v>Malta</c:v>
                </c:pt>
                <c:pt idx="14">
                  <c:v>Netherlands</c:v>
                </c:pt>
                <c:pt idx="15">
                  <c:v>New Zealand</c:v>
                </c:pt>
                <c:pt idx="16">
                  <c:v>Norway</c:v>
                </c:pt>
                <c:pt idx="17">
                  <c:v>Portugal</c:v>
                </c:pt>
                <c:pt idx="18">
                  <c:v>Singapore</c:v>
                </c:pt>
                <c:pt idx="19">
                  <c:v>Slovenia</c:v>
                </c:pt>
                <c:pt idx="20">
                  <c:v>South Korea</c:v>
                </c:pt>
                <c:pt idx="21">
                  <c:v>Spain</c:v>
                </c:pt>
                <c:pt idx="22">
                  <c:v>Sweden </c:v>
                </c:pt>
                <c:pt idx="23">
                  <c:v>England</c:v>
                </c:pt>
                <c:pt idx="24">
                  <c:v>Wales</c:v>
                </c:pt>
                <c:pt idx="25">
                  <c:v>Northern Ireland (UK)</c:v>
                </c:pt>
                <c:pt idx="26">
                  <c:v>Scotland (UK)</c:v>
                </c:pt>
                <c:pt idx="27">
                  <c:v>UK</c:v>
                </c:pt>
                <c:pt idx="28">
                  <c:v>United States</c:v>
                </c:pt>
              </c:strCache>
            </c:strRef>
          </c:cat>
          <c:val>
            <c:numRef>
              <c:f>'Comparisons over time US CORREC'!$Q$3:$Q$31</c:f>
              <c:numCache>
                <c:formatCode>0%</c:formatCode>
                <c:ptCount val="29"/>
                <c:pt idx="0">
                  <c:v>0.28431372549019607</c:v>
                </c:pt>
                <c:pt idx="1">
                  <c:v>0.34365325077399383</c:v>
                </c:pt>
                <c:pt idx="2">
                  <c:v>0.50030940594059403</c:v>
                </c:pt>
                <c:pt idx="3">
                  <c:v>0.85121485121485119</c:v>
                </c:pt>
                <c:pt idx="4">
                  <c:v>0.35284280936454848</c:v>
                </c:pt>
                <c:pt idx="5">
                  <c:v>0.44954128440366975</c:v>
                </c:pt>
                <c:pt idx="6">
                  <c:v>0.48536230412563036</c:v>
                </c:pt>
                <c:pt idx="7">
                  <c:v>0.39246767847105113</c:v>
                </c:pt>
                <c:pt idx="8">
                  <c:v>0</c:v>
                </c:pt>
                <c:pt idx="9">
                  <c:v>0.2387218045112782</c:v>
                </c:pt>
                <c:pt idx="10">
                  <c:v>0.6324985439720443</c:v>
                </c:pt>
                <c:pt idx="11">
                  <c:v>0.44625407166123776</c:v>
                </c:pt>
                <c:pt idx="12">
                  <c:v>0</c:v>
                </c:pt>
                <c:pt idx="13">
                  <c:v>0</c:v>
                </c:pt>
                <c:pt idx="15">
                  <c:v>0.72727272727272729</c:v>
                </c:pt>
                <c:pt idx="16">
                  <c:v>0.5901639344262295</c:v>
                </c:pt>
                <c:pt idx="17">
                  <c:v>0.4</c:v>
                </c:pt>
                <c:pt idx="18">
                  <c:v>7.6923076923076927E-2</c:v>
                </c:pt>
                <c:pt idx="19">
                  <c:v>0.80952380952380953</c:v>
                </c:pt>
                <c:pt idx="20">
                  <c:v>0.34008097165991902</c:v>
                </c:pt>
                <c:pt idx="22">
                  <c:v>0.47401247401247404</c:v>
                </c:pt>
                <c:pt idx="25">
                  <c:v>0.51823899371069182</c:v>
                </c:pt>
                <c:pt idx="26">
                  <c:v>0.4366093366093366</c:v>
                </c:pt>
                <c:pt idx="28">
                  <c:v>0.43363114782428369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2F-461A-A91D-467033709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5938576"/>
        <c:axId val="2005937328"/>
      </c:barChart>
      <c:catAx>
        <c:axId val="200593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37328"/>
        <c:crosses val="autoZero"/>
        <c:auto val="1"/>
        <c:lblAlgn val="ctr"/>
        <c:lblOffset val="100"/>
        <c:noMultiLvlLbl val="0"/>
      </c:catAx>
      <c:valAx>
        <c:axId val="200593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3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'Comparisons over time US CORREC'!$U$2</c:f>
              <c:strCache>
                <c:ptCount val="1"/>
                <c:pt idx="0">
                  <c:v>Share of all COVID deaths who were care home residents up to 26 June (adopted as 1st wave)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'Comparisons over time US CORREC'!$T$3:$T$31</c:f>
              <c:strCache>
                <c:ptCount val="29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Canada </c:v>
                </c:pt>
                <c:pt idx="4">
                  <c:v>Denmark</c:v>
                </c:pt>
                <c:pt idx="5">
                  <c:v>Finland</c:v>
                </c:pt>
                <c:pt idx="6">
                  <c:v>France</c:v>
                </c:pt>
                <c:pt idx="7">
                  <c:v>Germany</c:v>
                </c:pt>
                <c:pt idx="8">
                  <c:v>Hong Kong</c:v>
                </c:pt>
                <c:pt idx="9">
                  <c:v>Hungary</c:v>
                </c:pt>
                <c:pt idx="10">
                  <c:v>Ireland</c:v>
                </c:pt>
                <c:pt idx="11">
                  <c:v>Israel</c:v>
                </c:pt>
                <c:pt idx="12">
                  <c:v>Jordan</c:v>
                </c:pt>
                <c:pt idx="13">
                  <c:v>Malta</c:v>
                </c:pt>
                <c:pt idx="14">
                  <c:v>Netherlands</c:v>
                </c:pt>
                <c:pt idx="15">
                  <c:v>New Zealand</c:v>
                </c:pt>
                <c:pt idx="16">
                  <c:v>Norway</c:v>
                </c:pt>
                <c:pt idx="17">
                  <c:v>Portugal</c:v>
                </c:pt>
                <c:pt idx="18">
                  <c:v>Singapore</c:v>
                </c:pt>
                <c:pt idx="19">
                  <c:v>Slovenia</c:v>
                </c:pt>
                <c:pt idx="20">
                  <c:v>South Korea</c:v>
                </c:pt>
                <c:pt idx="21">
                  <c:v>Spain</c:v>
                </c:pt>
                <c:pt idx="22">
                  <c:v>Sweden </c:v>
                </c:pt>
                <c:pt idx="23">
                  <c:v>England</c:v>
                </c:pt>
                <c:pt idx="24">
                  <c:v>Wales</c:v>
                </c:pt>
                <c:pt idx="25">
                  <c:v>Northern Ireland (UK)</c:v>
                </c:pt>
                <c:pt idx="26">
                  <c:v>Scotland (UK)</c:v>
                </c:pt>
                <c:pt idx="27">
                  <c:v>UK</c:v>
                </c:pt>
                <c:pt idx="28">
                  <c:v>United States</c:v>
                </c:pt>
              </c:strCache>
            </c:strRef>
          </c:cat>
          <c:val>
            <c:numRef>
              <c:f>'Comparisons over time US CORREC'!$U$3:$U$31</c:f>
              <c:numCache>
                <c:formatCode>0%</c:formatCode>
                <c:ptCount val="29"/>
                <c:pt idx="0">
                  <c:v>0.28431372549019607</c:v>
                </c:pt>
                <c:pt idx="1">
                  <c:v>0.34365325077399383</c:v>
                </c:pt>
                <c:pt idx="2">
                  <c:v>0.50030940594059403</c:v>
                </c:pt>
                <c:pt idx="3">
                  <c:v>0.85121485121485119</c:v>
                </c:pt>
                <c:pt idx="4">
                  <c:v>0.35284280936454848</c:v>
                </c:pt>
                <c:pt idx="5">
                  <c:v>0.44954128440366975</c:v>
                </c:pt>
                <c:pt idx="6">
                  <c:v>0.48536230412563036</c:v>
                </c:pt>
                <c:pt idx="7">
                  <c:v>0.39246767847105113</c:v>
                </c:pt>
                <c:pt idx="8">
                  <c:v>0</c:v>
                </c:pt>
                <c:pt idx="9">
                  <c:v>0.2387218045112782</c:v>
                </c:pt>
                <c:pt idx="10">
                  <c:v>0.6324985439720443</c:v>
                </c:pt>
                <c:pt idx="11">
                  <c:v>0.44625407166123776</c:v>
                </c:pt>
                <c:pt idx="15">
                  <c:v>0.72727272727272729</c:v>
                </c:pt>
                <c:pt idx="16">
                  <c:v>0.5901639344262295</c:v>
                </c:pt>
                <c:pt idx="17">
                  <c:v>0.4</c:v>
                </c:pt>
                <c:pt idx="18">
                  <c:v>7.6923076923076927E-2</c:v>
                </c:pt>
                <c:pt idx="19">
                  <c:v>0.80952380952380953</c:v>
                </c:pt>
                <c:pt idx="20">
                  <c:v>0.34008097165991902</c:v>
                </c:pt>
                <c:pt idx="21">
                  <c:v>0</c:v>
                </c:pt>
                <c:pt idx="22">
                  <c:v>0.47401247401247404</c:v>
                </c:pt>
                <c:pt idx="25">
                  <c:v>0.51823899371069182</c:v>
                </c:pt>
                <c:pt idx="26">
                  <c:v>0.4366093366093366</c:v>
                </c:pt>
                <c:pt idx="28">
                  <c:v>0.43363114782428369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E-4B7B-977B-35A1D304AE26}"/>
            </c:ext>
          </c:extLst>
        </c:ser>
        <c:ser>
          <c:idx val="1"/>
          <c:order val="1"/>
          <c:tx>
            <c:strRef>
              <c:f>'Comparisons over time US CORREC'!$V$2</c:f>
              <c:strCache>
                <c:ptCount val="1"/>
                <c:pt idx="0">
                  <c:v>Share of all COVID deaths who were care home residents, between 26 June and 25 January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'Comparisons over time US CORREC'!$T$3:$T$31</c:f>
              <c:strCache>
                <c:ptCount val="29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Canada </c:v>
                </c:pt>
                <c:pt idx="4">
                  <c:v>Denmark</c:v>
                </c:pt>
                <c:pt idx="5">
                  <c:v>Finland</c:v>
                </c:pt>
                <c:pt idx="6">
                  <c:v>France</c:v>
                </c:pt>
                <c:pt idx="7">
                  <c:v>Germany</c:v>
                </c:pt>
                <c:pt idx="8">
                  <c:v>Hong Kong</c:v>
                </c:pt>
                <c:pt idx="9">
                  <c:v>Hungary</c:v>
                </c:pt>
                <c:pt idx="10">
                  <c:v>Ireland</c:v>
                </c:pt>
                <c:pt idx="11">
                  <c:v>Israel</c:v>
                </c:pt>
                <c:pt idx="12">
                  <c:v>Jordan</c:v>
                </c:pt>
                <c:pt idx="13">
                  <c:v>Malta</c:v>
                </c:pt>
                <c:pt idx="14">
                  <c:v>Netherlands</c:v>
                </c:pt>
                <c:pt idx="15">
                  <c:v>New Zealand</c:v>
                </c:pt>
                <c:pt idx="16">
                  <c:v>Norway</c:v>
                </c:pt>
                <c:pt idx="17">
                  <c:v>Portugal</c:v>
                </c:pt>
                <c:pt idx="18">
                  <c:v>Singapore</c:v>
                </c:pt>
                <c:pt idx="19">
                  <c:v>Slovenia</c:v>
                </c:pt>
                <c:pt idx="20">
                  <c:v>South Korea</c:v>
                </c:pt>
                <c:pt idx="21">
                  <c:v>Spain</c:v>
                </c:pt>
                <c:pt idx="22">
                  <c:v>Sweden </c:v>
                </c:pt>
                <c:pt idx="23">
                  <c:v>England</c:v>
                </c:pt>
                <c:pt idx="24">
                  <c:v>Wales</c:v>
                </c:pt>
                <c:pt idx="25">
                  <c:v>Northern Ireland (UK)</c:v>
                </c:pt>
                <c:pt idx="26">
                  <c:v>Scotland (UK)</c:v>
                </c:pt>
                <c:pt idx="27">
                  <c:v>UK</c:v>
                </c:pt>
                <c:pt idx="28">
                  <c:v>United States</c:v>
                </c:pt>
              </c:strCache>
            </c:strRef>
          </c:cat>
          <c:val>
            <c:numRef>
              <c:f>'Comparisons over time US CORREC'!$V$3:$V$31</c:f>
              <c:numCache>
                <c:formatCode>0%</c:formatCode>
                <c:ptCount val="29"/>
                <c:pt idx="0">
                  <c:v>0.81288723667905827</c:v>
                </c:pt>
                <c:pt idx="1">
                  <c:v>0.45211014666267585</c:v>
                </c:pt>
                <c:pt idx="2">
                  <c:v>0.51194126939875473</c:v>
                </c:pt>
                <c:pt idx="3">
                  <c:v>0.55494696574508784</c:v>
                </c:pt>
                <c:pt idx="4">
                  <c:v>0.41000807102502018</c:v>
                </c:pt>
                <c:pt idx="5">
                  <c:v>0</c:v>
                </c:pt>
                <c:pt idx="6">
                  <c:v>0.38411293216891973</c:v>
                </c:pt>
                <c:pt idx="7">
                  <c:v>0.25331161520588308</c:v>
                </c:pt>
                <c:pt idx="8">
                  <c:v>0.19393939393939394</c:v>
                </c:pt>
                <c:pt idx="9">
                  <c:v>0.1875</c:v>
                </c:pt>
                <c:pt idx="10">
                  <c:v>0</c:v>
                </c:pt>
                <c:pt idx="11">
                  <c:v>0.34525512637100619</c:v>
                </c:pt>
                <c:pt idx="15">
                  <c:v>0</c:v>
                </c:pt>
                <c:pt idx="16">
                  <c:v>0</c:v>
                </c:pt>
                <c:pt idx="17">
                  <c:v>0.27014076070679843</c:v>
                </c:pt>
                <c:pt idx="18">
                  <c:v>0.66666666666666663</c:v>
                </c:pt>
                <c:pt idx="19">
                  <c:v>0.54807103490508269</c:v>
                </c:pt>
                <c:pt idx="21">
                  <c:v>0.97068908306603252</c:v>
                </c:pt>
                <c:pt idx="22">
                  <c:v>0.46234676007005254</c:v>
                </c:pt>
                <c:pt idx="25">
                  <c:v>0.33733133433283358</c:v>
                </c:pt>
                <c:pt idx="26">
                  <c:v>0.44079336885731202</c:v>
                </c:pt>
                <c:pt idx="27">
                  <c:v>0.37189844200807848</c:v>
                </c:pt>
                <c:pt idx="28">
                  <c:v>0.77345937165174716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4E-4B7B-977B-35A1D304A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449712"/>
        <c:axId val="357448464"/>
      </c:barChart>
      <c:catAx>
        <c:axId val="35744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48464"/>
        <c:crosses val="autoZero"/>
        <c:auto val="1"/>
        <c:lblAlgn val="ctr"/>
        <c:lblOffset val="100"/>
        <c:noMultiLvlLbl val="0"/>
      </c:catAx>
      <c:valAx>
        <c:axId val="3574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4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384175</xdr:colOff>
      <xdr:row>32</xdr:row>
      <xdr:rowOff>9525</xdr:rowOff>
    </xdr:from>
    <xdr:to>
      <xdr:col>15</xdr:col>
      <xdr:colOff>79375</xdr:colOff>
      <xdr:row>46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A96E9A-6DE0-4D6A-8DD4-1251EAFBD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320675</xdr:colOff>
      <xdr:row>31</xdr:row>
      <xdr:rowOff>168275</xdr:rowOff>
    </xdr:from>
    <xdr:to>
      <xdr:col>23</xdr:col>
      <xdr:colOff>15875</xdr:colOff>
      <xdr:row>46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6E101C-B9F4-4B6C-A01A-9842E4460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149225</xdr:colOff>
      <xdr:row>14</xdr:row>
      <xdr:rowOff>149225</xdr:rowOff>
    </xdr:from>
    <xdr:to>
      <xdr:col>30</xdr:col>
      <xdr:colOff>454025</xdr:colOff>
      <xdr:row>29</xdr:row>
      <xdr:rowOff>130175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C46A32-77F5-41B0-9F0D-3BF25DF74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delina ComasHerrera" id="{9AB40226-5492-46B7-B59D-6A6338EB3B3C}" userId="13a32475d95413eb" providerId="Windows Live"/>
  <person displayName="Comas,A" id="{3F328ABB-4816-4B97-80D6-A5677AA230DD}" userId="S::A.Comas@lse.ac.uk::8b5a1767-70eb-4bd4-9f7c-f196791454d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2" dT="2021-01-27T08:22:10.82" personId="{9AB40226-5492-46B7-B59D-6A6338EB3B3C}" id="{7566EF8D-47A1-42C3-8F19-CC6C7827DAD2}">
    <text>If possible of care home residents, if not available use in care homes. Also use residents if possible, if not as % of beds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V2" dT="2021-01-27T08:22:10.82" personId="{9AB40226-5492-46B7-B59D-6A6338EB3B3C}" id="{3DE7C8DB-3FEC-498C-BC44-A330730CEB9D}">
    <text>If possible of care home residents, if not available use in care homes. Also use residents if possible, if not as % of beds</text>
  </threadedComment>
  <threadedComment ref="B20" dT="2021-01-27T17:37:01.34" personId="{3F328ABB-4816-4B97-80D6-A5677AA230DD}" id="{06AF6454-B6D4-4104-9C0D-8A64D7AAF313}">
    <text>Needs checking</text>
  </threadedComment>
  <threadedComment ref="D24" dT="2021-01-27T17:43:47.10" personId="{3F328ABB-4816-4B97-80D6-A5677AA230DD}" id="{E4E5C244-B5A6-496E-876A-671959174EAE}">
    <text>check how to include people who died without test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V2" dT="2021-01-27T08:22:10.82" personId="{9AB40226-5492-46B7-B59D-6A6338EB3B3C}" id="{3668412A-B238-439B-9744-9A57DC688FD6}">
    <text>If possible of care home residents, if not available use in care homes. Also use residents if possible, if not as % of beds</text>
  </threadedComment>
  <threadedComment ref="B20" dT="2021-01-27T17:37:01.34" personId="{3F328ABB-4816-4B97-80D6-A5677AA230DD}" id="{197B14C9-24F7-478D-B285-1E36B3F7351C}">
    <text>Needs checking</text>
  </threadedComment>
  <threadedComment ref="D24" dT="2021-01-27T17:43:47.10" personId="{3F328ABB-4816-4B97-80D6-A5677AA230DD}" id="{01D4C5F4-F76C-4816-BFA6-A7B7F04335B7}">
    <text>check how to include people who died without test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1"/>
  <sheetViews>
    <sheetView tabSelected="1" topLeftCell="A19" zoomScale="120" zoomScaleNormal="120" workbookViewId="0">
      <pane xSplit="1" topLeftCell="M1" activePane="topRight" state="frozen"/>
      <selection pane="topRight" activeCell="N28" sqref="N28"/>
    </sheetView>
  </sheetViews>
  <sheetFormatPr baseColWidth="10" defaultColWidth="8.6640625" defaultRowHeight="12" x14ac:dyDescent="0.15"/>
  <cols>
    <col min="1" max="16" width="8.6640625" style="96"/>
    <col min="17" max="17" width="13.5" style="96" customWidth="1"/>
    <col min="18" max="19" width="8.6640625" style="96"/>
    <col min="20" max="20" width="13.1640625" style="96" customWidth="1"/>
    <col min="21" max="21" width="8.6640625" style="96"/>
    <col min="22" max="22" width="8.6640625" style="110"/>
    <col min="23" max="23" width="8.6640625" style="96"/>
    <col min="24" max="24" width="8.6640625" style="111"/>
    <col min="25" max="25" width="8.6640625" style="112"/>
    <col min="26" max="16384" width="8.6640625" style="96"/>
  </cols>
  <sheetData>
    <row r="1" spans="1:40" s="5" customFormat="1" x14ac:dyDescent="0.15">
      <c r="B1" s="5" t="s">
        <v>43</v>
      </c>
      <c r="O1" s="5" t="s">
        <v>42</v>
      </c>
      <c r="S1" s="5" t="s">
        <v>45</v>
      </c>
      <c r="V1" s="92"/>
      <c r="X1" s="93"/>
      <c r="Y1" s="94"/>
      <c r="AF1" s="5" t="s">
        <v>49</v>
      </c>
    </row>
    <row r="2" spans="1:40" ht="170" thickBot="1" x14ac:dyDescent="0.2">
      <c r="A2" s="26" t="s">
        <v>1</v>
      </c>
      <c r="B2" s="1" t="s">
        <v>44</v>
      </c>
      <c r="C2" s="1" t="s">
        <v>30</v>
      </c>
      <c r="D2" s="1" t="s">
        <v>31</v>
      </c>
      <c r="E2" s="1" t="s">
        <v>59</v>
      </c>
      <c r="F2" s="1" t="s">
        <v>32</v>
      </c>
      <c r="G2" s="1" t="s">
        <v>33</v>
      </c>
      <c r="H2" s="27" t="s">
        <v>41</v>
      </c>
      <c r="I2" s="28" t="s">
        <v>40</v>
      </c>
      <c r="J2" s="1" t="s">
        <v>70</v>
      </c>
      <c r="K2" s="1" t="s">
        <v>71</v>
      </c>
      <c r="L2" s="1" t="s">
        <v>72</v>
      </c>
      <c r="M2" s="1" t="s">
        <v>73</v>
      </c>
      <c r="N2" s="1"/>
      <c r="O2" s="1" t="s">
        <v>34</v>
      </c>
      <c r="P2" s="1" t="s">
        <v>35</v>
      </c>
      <c r="Q2" s="1" t="s">
        <v>37</v>
      </c>
      <c r="R2" s="1"/>
      <c r="S2" s="2" t="s">
        <v>38</v>
      </c>
      <c r="T2" s="1" t="s">
        <v>39</v>
      </c>
      <c r="U2" s="1" t="s">
        <v>74</v>
      </c>
      <c r="V2" s="46" t="s">
        <v>36</v>
      </c>
      <c r="W2" s="1" t="s">
        <v>48</v>
      </c>
      <c r="X2" s="50" t="s">
        <v>47</v>
      </c>
      <c r="Y2" s="48" t="s">
        <v>46</v>
      </c>
      <c r="Z2" s="27" t="s">
        <v>58</v>
      </c>
      <c r="AA2" s="27" t="s">
        <v>60</v>
      </c>
      <c r="AB2" s="95"/>
      <c r="AF2" s="97" t="s">
        <v>50</v>
      </c>
      <c r="AG2" s="97" t="s">
        <v>51</v>
      </c>
      <c r="AH2" s="97" t="s">
        <v>52</v>
      </c>
      <c r="AI2" s="97" t="s">
        <v>53</v>
      </c>
      <c r="AJ2" s="97" t="s">
        <v>54</v>
      </c>
      <c r="AK2" s="97" t="s">
        <v>55</v>
      </c>
      <c r="AL2" s="97" t="s">
        <v>34</v>
      </c>
      <c r="AM2" s="97" t="s">
        <v>56</v>
      </c>
      <c r="AN2" s="97" t="s">
        <v>57</v>
      </c>
    </row>
    <row r="3" spans="1:40" ht="14" thickBot="1" x14ac:dyDescent="0.2">
      <c r="A3" s="31" t="s">
        <v>2</v>
      </c>
      <c r="B3" s="32">
        <v>44218</v>
      </c>
      <c r="C3" s="6" t="s">
        <v>65</v>
      </c>
      <c r="D3" s="95">
        <v>909</v>
      </c>
      <c r="F3" s="95">
        <v>685</v>
      </c>
      <c r="G3" s="95"/>
      <c r="H3" s="95"/>
      <c r="I3" s="95"/>
      <c r="J3" s="95"/>
      <c r="K3" s="95"/>
      <c r="L3" s="95"/>
      <c r="M3" s="95"/>
      <c r="N3" s="95"/>
      <c r="O3" s="98"/>
      <c r="P3" s="98">
        <v>208500</v>
      </c>
      <c r="Q3" s="99">
        <v>25500000</v>
      </c>
      <c r="R3" s="95"/>
      <c r="S3" s="100">
        <f t="shared" ref="S3:S13" si="0">P3/Q3</f>
        <v>8.1764705882352937E-3</v>
      </c>
      <c r="T3" s="101">
        <f t="shared" ref="T3:T31" si="1">Q3-P3</f>
        <v>25291500</v>
      </c>
      <c r="U3" s="101">
        <f t="shared" ref="U3:U31" si="2">D3/T3*100000</f>
        <v>3.5940928770535554</v>
      </c>
      <c r="V3" s="100">
        <f>F3/P3</f>
        <v>3.2853717026378897E-3</v>
      </c>
      <c r="W3" s="95"/>
      <c r="X3" s="102">
        <f>F3/D3</f>
        <v>0.75357535753575355</v>
      </c>
      <c r="Y3" s="103"/>
      <c r="Z3" s="104">
        <f>X3</f>
        <v>0.75357535753575355</v>
      </c>
      <c r="AA3" s="95"/>
      <c r="AB3" s="95"/>
      <c r="AF3" s="95"/>
      <c r="AG3" s="95"/>
      <c r="AH3" s="95"/>
      <c r="AI3" s="95"/>
      <c r="AJ3" s="95"/>
      <c r="AK3" s="95"/>
      <c r="AL3" s="95"/>
      <c r="AM3" s="95"/>
      <c r="AN3" s="95"/>
    </row>
    <row r="4" spans="1:40" ht="14" thickBot="1" x14ac:dyDescent="0.2">
      <c r="A4" s="31" t="s">
        <v>3</v>
      </c>
      <c r="B4" s="32">
        <v>44220</v>
      </c>
      <c r="C4" s="6" t="s">
        <v>65</v>
      </c>
      <c r="D4" s="95">
        <v>7328</v>
      </c>
      <c r="F4" s="95">
        <v>3243</v>
      </c>
      <c r="G4" s="95"/>
      <c r="H4" s="95"/>
      <c r="I4" s="95"/>
      <c r="J4" s="95"/>
      <c r="K4" s="95"/>
      <c r="L4" s="95"/>
      <c r="M4" s="95"/>
      <c r="N4" s="95"/>
      <c r="O4" s="98"/>
      <c r="P4" s="98">
        <v>69730</v>
      </c>
      <c r="Q4" s="105">
        <v>9006000</v>
      </c>
      <c r="R4" s="95"/>
      <c r="S4" s="100">
        <f t="shared" si="0"/>
        <v>7.7426160337552745E-3</v>
      </c>
      <c r="T4" s="101">
        <f t="shared" si="1"/>
        <v>8936270</v>
      </c>
      <c r="U4" s="101">
        <f t="shared" si="2"/>
        <v>82.002893824828476</v>
      </c>
      <c r="V4" s="100">
        <f>F4/P4</f>
        <v>4.6507959271475691E-2</v>
      </c>
      <c r="W4" s="95"/>
      <c r="X4" s="102">
        <f>F4/D4</f>
        <v>0.44254912663755458</v>
      </c>
      <c r="Y4" s="103"/>
      <c r="Z4" s="104">
        <f>X4</f>
        <v>0.44254912663755458</v>
      </c>
      <c r="AA4" s="95"/>
      <c r="AB4" s="95"/>
      <c r="AF4" s="95"/>
      <c r="AG4" s="95"/>
      <c r="AH4" s="95"/>
      <c r="AI4" s="95"/>
      <c r="AJ4" s="95"/>
      <c r="AK4" s="95"/>
      <c r="AL4" s="95"/>
      <c r="AM4" s="95"/>
      <c r="AN4" s="95"/>
    </row>
    <row r="5" spans="1:40" ht="27" thickBot="1" x14ac:dyDescent="0.2">
      <c r="A5" s="31" t="s">
        <v>4</v>
      </c>
      <c r="B5" s="32">
        <v>44215</v>
      </c>
      <c r="C5" s="6" t="s">
        <v>66</v>
      </c>
      <c r="D5" s="95">
        <v>20457</v>
      </c>
      <c r="F5" s="95">
        <v>11722</v>
      </c>
      <c r="G5" s="95">
        <v>8854</v>
      </c>
      <c r="H5" s="95"/>
      <c r="I5" s="95"/>
      <c r="J5" s="95"/>
      <c r="K5" s="95"/>
      <c r="L5" s="95"/>
      <c r="M5" s="95"/>
      <c r="N5" s="95"/>
      <c r="O5" s="98"/>
      <c r="P5" s="98">
        <v>125000</v>
      </c>
      <c r="Q5" s="99">
        <v>11590000</v>
      </c>
      <c r="R5" s="95"/>
      <c r="S5" s="100">
        <f t="shared" si="0"/>
        <v>1.0785159620362382E-2</v>
      </c>
      <c r="T5" s="101">
        <f t="shared" si="1"/>
        <v>11465000</v>
      </c>
      <c r="U5" s="101">
        <f t="shared" si="2"/>
        <v>178.43000436109901</v>
      </c>
      <c r="V5" s="100">
        <f>F5/P5</f>
        <v>9.3775999999999998E-2</v>
      </c>
      <c r="W5" s="95"/>
      <c r="X5" s="102">
        <f>F5/D5</f>
        <v>0.57300679474018679</v>
      </c>
      <c r="Y5" s="103">
        <f>G5/D5</f>
        <v>0.43281028498802365</v>
      </c>
      <c r="Z5" s="104">
        <f>Y5</f>
        <v>0.43281028498802365</v>
      </c>
      <c r="AA5" s="95"/>
      <c r="AB5" s="95"/>
      <c r="AF5" s="95"/>
      <c r="AG5" s="95"/>
      <c r="AH5" s="95"/>
      <c r="AI5" s="95"/>
      <c r="AJ5" s="95"/>
      <c r="AK5" s="95"/>
      <c r="AL5" s="95"/>
      <c r="AM5" s="95"/>
      <c r="AN5" s="95"/>
    </row>
    <row r="6" spans="1:40" ht="27" thickBot="1" x14ac:dyDescent="0.2">
      <c r="A6" s="31" t="s">
        <v>5</v>
      </c>
      <c r="B6" s="32">
        <v>44218</v>
      </c>
      <c r="C6" s="6" t="s">
        <v>66</v>
      </c>
      <c r="D6" s="95">
        <v>18828</v>
      </c>
      <c r="F6" s="95">
        <v>12619</v>
      </c>
      <c r="G6" s="95"/>
      <c r="H6" s="95"/>
      <c r="I6" s="95"/>
      <c r="J6" s="95"/>
      <c r="K6" s="95"/>
      <c r="L6" s="95"/>
      <c r="M6" s="95"/>
      <c r="N6" s="95"/>
      <c r="O6" s="98"/>
      <c r="P6" s="98">
        <v>425755</v>
      </c>
      <c r="Q6" s="105">
        <v>37742000</v>
      </c>
      <c r="R6" s="95"/>
      <c r="S6" s="100">
        <f t="shared" si="0"/>
        <v>1.1280668750993587E-2</v>
      </c>
      <c r="T6" s="101">
        <f t="shared" si="1"/>
        <v>37316245</v>
      </c>
      <c r="U6" s="101">
        <f t="shared" si="2"/>
        <v>50.455237390578816</v>
      </c>
      <c r="V6" s="100">
        <f>F6/P6</f>
        <v>2.9639111695693533E-2</v>
      </c>
      <c r="W6" s="95"/>
      <c r="X6" s="102">
        <f>F6/D6</f>
        <v>0.67022519651582746</v>
      </c>
      <c r="Y6" s="103"/>
      <c r="Z6" s="104">
        <f>X6</f>
        <v>0.67022519651582746</v>
      </c>
      <c r="AA6" s="95"/>
      <c r="AB6" s="95"/>
      <c r="AF6" s="95"/>
      <c r="AG6" s="95"/>
      <c r="AH6" s="95"/>
      <c r="AI6" s="95"/>
      <c r="AJ6" s="95"/>
      <c r="AK6" s="95"/>
      <c r="AL6" s="95"/>
      <c r="AM6" s="95"/>
      <c r="AN6" s="95"/>
    </row>
    <row r="7" spans="1:40" ht="14" thickBot="1" x14ac:dyDescent="0.2">
      <c r="A7" s="31" t="s">
        <v>6</v>
      </c>
      <c r="B7" s="33">
        <v>44215</v>
      </c>
      <c r="C7" s="10" t="s">
        <v>65</v>
      </c>
      <c r="D7" s="95">
        <v>1837</v>
      </c>
      <c r="F7" s="95">
        <v>719</v>
      </c>
      <c r="G7" s="95"/>
      <c r="H7" s="95"/>
      <c r="I7" s="95"/>
      <c r="J7" s="95"/>
      <c r="K7" s="95"/>
      <c r="L7" s="95"/>
      <c r="M7" s="95"/>
      <c r="N7" s="95"/>
      <c r="O7" s="23"/>
      <c r="P7" s="23">
        <v>40162</v>
      </c>
      <c r="Q7" s="19">
        <v>5792000</v>
      </c>
      <c r="R7" s="95"/>
      <c r="S7" s="100">
        <f t="shared" si="0"/>
        <v>6.9340469613259669E-3</v>
      </c>
      <c r="T7" s="101">
        <f t="shared" si="1"/>
        <v>5751838</v>
      </c>
      <c r="U7" s="101">
        <f t="shared" si="2"/>
        <v>31.937617158202301</v>
      </c>
      <c r="V7" s="100">
        <f>F7/P7</f>
        <v>1.7902494895672527E-2</v>
      </c>
      <c r="W7" s="95"/>
      <c r="X7" s="102">
        <f>F7/D7</f>
        <v>0.3913990201415351</v>
      </c>
      <c r="Y7" s="103"/>
      <c r="Z7" s="104">
        <f>X7</f>
        <v>0.3913990201415351</v>
      </c>
      <c r="AA7" s="95"/>
      <c r="AB7" s="95"/>
      <c r="AF7" s="95"/>
      <c r="AG7" s="95"/>
      <c r="AH7" s="95"/>
      <c r="AI7" s="95"/>
      <c r="AJ7" s="95"/>
      <c r="AK7" s="95"/>
      <c r="AL7" s="95"/>
      <c r="AM7" s="95"/>
      <c r="AN7" s="95"/>
    </row>
    <row r="8" spans="1:40" ht="14" thickBot="1" x14ac:dyDescent="0.2">
      <c r="A8" s="31" t="s">
        <v>7</v>
      </c>
      <c r="B8" s="32">
        <v>44218</v>
      </c>
      <c r="C8" s="6" t="s">
        <v>65</v>
      </c>
      <c r="D8" s="95">
        <v>644</v>
      </c>
      <c r="F8" s="95"/>
      <c r="G8" s="95">
        <v>243</v>
      </c>
      <c r="H8" s="95"/>
      <c r="I8" s="95"/>
      <c r="J8" s="95"/>
      <c r="K8" s="95"/>
      <c r="L8" s="95"/>
      <c r="M8" s="95"/>
      <c r="N8" s="95"/>
      <c r="O8" s="98"/>
      <c r="P8" s="98">
        <v>50298</v>
      </c>
      <c r="Q8" s="99">
        <v>5541000</v>
      </c>
      <c r="R8" s="95"/>
      <c r="S8" s="100">
        <f t="shared" si="0"/>
        <v>9.0774228478613973E-3</v>
      </c>
      <c r="T8" s="101">
        <f t="shared" si="1"/>
        <v>5490702</v>
      </c>
      <c r="U8" s="101">
        <f t="shared" si="2"/>
        <v>11.728919180097554</v>
      </c>
      <c r="V8" s="100">
        <f>G8/P8</f>
        <v>4.8312060121674816E-3</v>
      </c>
      <c r="W8" s="95"/>
      <c r="X8" s="102"/>
      <c r="Y8" s="103">
        <f>G8/D8</f>
        <v>0.37732919254658387</v>
      </c>
      <c r="Z8" s="104">
        <f>Y8</f>
        <v>0.37732919254658387</v>
      </c>
      <c r="AA8" s="95"/>
      <c r="AB8" s="95"/>
      <c r="AF8" s="95"/>
      <c r="AG8" s="95"/>
      <c r="AH8" s="95"/>
      <c r="AI8" s="95"/>
      <c r="AJ8" s="95"/>
      <c r="AK8" s="95"/>
      <c r="AL8" s="95"/>
      <c r="AM8" s="95"/>
      <c r="AN8" s="95"/>
    </row>
    <row r="9" spans="1:40" ht="27" thickBot="1" x14ac:dyDescent="0.2">
      <c r="A9" s="31" t="s">
        <v>8</v>
      </c>
      <c r="B9" s="32">
        <v>44216</v>
      </c>
      <c r="C9" s="6" t="s">
        <v>66</v>
      </c>
      <c r="D9" s="95">
        <v>71342</v>
      </c>
      <c r="F9" s="95">
        <v>30395</v>
      </c>
      <c r="G9" s="95">
        <v>21646</v>
      </c>
      <c r="H9" s="95"/>
      <c r="I9" s="95"/>
      <c r="J9" s="95"/>
      <c r="K9" s="95"/>
      <c r="L9" s="95"/>
      <c r="M9" s="95"/>
      <c r="N9" s="95"/>
      <c r="O9" s="98"/>
      <c r="P9" s="98">
        <v>605061</v>
      </c>
      <c r="Q9" s="99">
        <v>65274000</v>
      </c>
      <c r="R9" s="95"/>
      <c r="S9" s="100">
        <f t="shared" si="0"/>
        <v>9.2695560253699787E-3</v>
      </c>
      <c r="T9" s="101">
        <f t="shared" si="1"/>
        <v>64668939</v>
      </c>
      <c r="U9" s="101">
        <f t="shared" si="2"/>
        <v>110.31880390058664</v>
      </c>
      <c r="V9" s="100">
        <f>F9/P9</f>
        <v>5.0234604444841097E-2</v>
      </c>
      <c r="W9" s="95"/>
      <c r="X9" s="102">
        <f t="shared" ref="X9:X18" si="3">F9/D9</f>
        <v>0.42604636819825631</v>
      </c>
      <c r="Y9" s="103">
        <f>G9/D9</f>
        <v>0.30341173502284768</v>
      </c>
      <c r="Z9" s="104">
        <f>X9</f>
        <v>0.42604636819825631</v>
      </c>
      <c r="AA9" s="95"/>
      <c r="AB9" s="95"/>
      <c r="AF9" s="95"/>
      <c r="AG9" s="95"/>
      <c r="AH9" s="95"/>
      <c r="AI9" s="95"/>
      <c r="AJ9" s="95"/>
      <c r="AK9" s="95"/>
      <c r="AL9" s="95"/>
      <c r="AM9" s="95"/>
      <c r="AN9" s="95"/>
    </row>
    <row r="10" spans="1:40" ht="14" thickBot="1" x14ac:dyDescent="0.2">
      <c r="A10" s="31" t="s">
        <v>9</v>
      </c>
      <c r="B10" s="32">
        <v>44218</v>
      </c>
      <c r="C10" s="6" t="s">
        <v>65</v>
      </c>
      <c r="D10" s="95">
        <v>50642</v>
      </c>
      <c r="F10" s="95">
        <v>14066</v>
      </c>
      <c r="G10" s="95"/>
      <c r="H10" s="95"/>
      <c r="I10" s="95"/>
      <c r="J10" s="95"/>
      <c r="K10" s="95"/>
      <c r="L10" s="95"/>
      <c r="M10" s="95"/>
      <c r="N10" s="95"/>
      <c r="O10" s="98">
        <v>818000</v>
      </c>
      <c r="P10" s="98"/>
      <c r="Q10" s="99">
        <v>83784000</v>
      </c>
      <c r="R10" s="95"/>
      <c r="S10" s="100">
        <f t="shared" si="0"/>
        <v>0</v>
      </c>
      <c r="T10" s="101">
        <f t="shared" si="1"/>
        <v>83784000</v>
      </c>
      <c r="U10" s="101">
        <f t="shared" si="2"/>
        <v>60.443521436073709</v>
      </c>
      <c r="V10" s="100">
        <f>F10/O10</f>
        <v>1.719559902200489E-2</v>
      </c>
      <c r="W10" s="95"/>
      <c r="X10" s="102">
        <f t="shared" si="3"/>
        <v>0.27775364322104185</v>
      </c>
      <c r="Y10" s="103"/>
      <c r="Z10" s="104">
        <f>X10</f>
        <v>0.27775364322104185</v>
      </c>
      <c r="AA10" s="95"/>
      <c r="AB10" s="95"/>
      <c r="AF10" s="95"/>
      <c r="AG10" s="95"/>
      <c r="AH10" s="95"/>
      <c r="AI10" s="95"/>
      <c r="AJ10" s="95"/>
      <c r="AK10" s="95"/>
      <c r="AL10" s="95"/>
      <c r="AM10" s="95"/>
      <c r="AN10" s="95"/>
    </row>
    <row r="11" spans="1:40" ht="14" thickBot="1" x14ac:dyDescent="0.2">
      <c r="A11" s="31" t="s">
        <v>10</v>
      </c>
      <c r="B11" s="32">
        <v>44221</v>
      </c>
      <c r="C11" s="6" t="s">
        <v>65</v>
      </c>
      <c r="D11" s="95">
        <v>169</v>
      </c>
      <c r="F11" s="95">
        <v>32</v>
      </c>
      <c r="G11" s="95">
        <v>0</v>
      </c>
      <c r="H11" s="95"/>
      <c r="I11" s="95"/>
      <c r="J11" s="95"/>
      <c r="K11" s="95"/>
      <c r="L11" s="95"/>
      <c r="M11" s="95"/>
      <c r="N11" s="95"/>
      <c r="O11" s="98"/>
      <c r="P11" s="98">
        <v>73231</v>
      </c>
      <c r="Q11" s="105">
        <v>7497000</v>
      </c>
      <c r="R11" s="95"/>
      <c r="S11" s="100">
        <f t="shared" si="0"/>
        <v>9.7680405495531551E-3</v>
      </c>
      <c r="T11" s="101">
        <f t="shared" si="1"/>
        <v>7423769</v>
      </c>
      <c r="U11" s="101">
        <f t="shared" si="2"/>
        <v>2.2764716951726274</v>
      </c>
      <c r="V11" s="100">
        <f>F11/P11</f>
        <v>4.3697341289890892E-4</v>
      </c>
      <c r="W11" s="95"/>
      <c r="X11" s="102">
        <f t="shared" si="3"/>
        <v>0.1893491124260355</v>
      </c>
      <c r="Y11" s="103">
        <v>0</v>
      </c>
      <c r="Z11" s="104">
        <f>X11</f>
        <v>0.1893491124260355</v>
      </c>
      <c r="AA11" s="95"/>
      <c r="AB11" s="95"/>
      <c r="AF11" s="95"/>
      <c r="AG11" s="95"/>
      <c r="AH11" s="95"/>
      <c r="AI11" s="95"/>
      <c r="AJ11" s="95"/>
      <c r="AK11" s="95"/>
      <c r="AL11" s="95"/>
      <c r="AM11" s="95"/>
      <c r="AN11" s="95"/>
    </row>
    <row r="12" spans="1:40" ht="14" thickBot="1" x14ac:dyDescent="0.2">
      <c r="A12" s="31" t="s">
        <v>11</v>
      </c>
      <c r="B12" s="33">
        <v>44070</v>
      </c>
      <c r="C12" s="10" t="s">
        <v>65</v>
      </c>
      <c r="D12" s="95">
        <v>612</v>
      </c>
      <c r="F12" s="95">
        <v>142</v>
      </c>
      <c r="G12" s="95"/>
      <c r="H12" s="95"/>
      <c r="I12" s="95"/>
      <c r="J12" s="95"/>
      <c r="K12" s="95"/>
      <c r="L12" s="95"/>
      <c r="M12" s="95"/>
      <c r="N12" s="95"/>
      <c r="O12" s="23"/>
      <c r="P12" s="23">
        <v>55170</v>
      </c>
      <c r="Q12" s="19">
        <v>9660000</v>
      </c>
      <c r="R12" s="95"/>
      <c r="S12" s="100">
        <f t="shared" si="0"/>
        <v>5.7111801242236025E-3</v>
      </c>
      <c r="T12" s="101">
        <f t="shared" si="1"/>
        <v>9604830</v>
      </c>
      <c r="U12" s="101">
        <f t="shared" si="2"/>
        <v>6.3717941910476288</v>
      </c>
      <c r="V12" s="100">
        <f>F12/P12</f>
        <v>2.573862606489034E-3</v>
      </c>
      <c r="W12" s="95"/>
      <c r="X12" s="102">
        <f t="shared" si="3"/>
        <v>0.23202614379084968</v>
      </c>
      <c r="Y12" s="103"/>
      <c r="Z12" s="104">
        <f>X12</f>
        <v>0.23202614379084968</v>
      </c>
      <c r="AA12" s="95"/>
      <c r="AB12" s="95"/>
      <c r="AF12" s="95"/>
      <c r="AG12" s="95"/>
      <c r="AH12" s="95"/>
      <c r="AI12" s="95"/>
      <c r="AJ12" s="95"/>
      <c r="AK12" s="95"/>
      <c r="AL12" s="95"/>
      <c r="AM12" s="95"/>
      <c r="AN12" s="95"/>
    </row>
    <row r="13" spans="1:40" ht="27" thickBot="1" x14ac:dyDescent="0.2">
      <c r="A13" s="31" t="s">
        <v>12</v>
      </c>
      <c r="B13" s="33">
        <v>44178</v>
      </c>
      <c r="C13" s="10" t="s">
        <v>66</v>
      </c>
      <c r="D13" s="95">
        <v>2110</v>
      </c>
      <c r="F13" s="95"/>
      <c r="G13" s="95">
        <v>1084</v>
      </c>
      <c r="H13" s="95"/>
      <c r="I13" s="95"/>
      <c r="J13" s="95"/>
      <c r="K13" s="95"/>
      <c r="L13" s="95"/>
      <c r="M13" s="95"/>
      <c r="N13" s="95"/>
      <c r="O13" s="23"/>
      <c r="P13" s="23">
        <v>22762</v>
      </c>
      <c r="Q13" s="19">
        <v>4938000</v>
      </c>
      <c r="R13" s="95"/>
      <c r="S13" s="100">
        <f t="shared" si="0"/>
        <v>4.6095585257189143E-3</v>
      </c>
      <c r="T13" s="101">
        <f t="shared" si="1"/>
        <v>4915238</v>
      </c>
      <c r="U13" s="101">
        <f t="shared" si="2"/>
        <v>42.927728016425654</v>
      </c>
      <c r="V13" s="100">
        <f>G13/P13</f>
        <v>4.7623231701959409E-2</v>
      </c>
      <c r="W13" s="95"/>
      <c r="X13" s="102">
        <f t="shared" si="3"/>
        <v>0</v>
      </c>
      <c r="Y13" s="103">
        <f>G13/D13</f>
        <v>0.51374407582938386</v>
      </c>
      <c r="Z13" s="104">
        <f>Y13</f>
        <v>0.51374407582938386</v>
      </c>
      <c r="AA13" s="95"/>
      <c r="AB13" s="95"/>
      <c r="AF13" s="95"/>
      <c r="AG13" s="95"/>
      <c r="AH13" s="95"/>
      <c r="AI13" s="95"/>
      <c r="AJ13" s="95"/>
      <c r="AK13" s="95"/>
      <c r="AL13" s="95"/>
      <c r="AM13" s="95"/>
      <c r="AN13" s="95"/>
    </row>
    <row r="14" spans="1:40" ht="14" thickBot="1" x14ac:dyDescent="0.2">
      <c r="A14" s="31" t="s">
        <v>13</v>
      </c>
      <c r="B14" s="34">
        <v>44129</v>
      </c>
      <c r="C14" s="13" t="s">
        <v>65</v>
      </c>
      <c r="D14" s="95">
        <v>2404</v>
      </c>
      <c r="F14" s="95">
        <v>861</v>
      </c>
      <c r="G14" s="95"/>
      <c r="H14" s="95"/>
      <c r="I14" s="95"/>
      <c r="J14" s="95"/>
      <c r="K14" s="95"/>
      <c r="L14" s="95"/>
      <c r="M14" s="95"/>
      <c r="N14" s="95"/>
      <c r="O14" s="106">
        <v>45000</v>
      </c>
      <c r="P14" s="106"/>
      <c r="Q14" s="107">
        <f>8656000</f>
        <v>8656000</v>
      </c>
      <c r="R14" s="95"/>
      <c r="S14" s="100">
        <f>O14/Q14</f>
        <v>5.198706099815157E-3</v>
      </c>
      <c r="T14" s="101">
        <f t="shared" si="1"/>
        <v>8656000</v>
      </c>
      <c r="U14" s="101">
        <f t="shared" si="2"/>
        <v>27.772643253234751</v>
      </c>
      <c r="V14" s="100">
        <f>F14/O14</f>
        <v>1.9133333333333332E-2</v>
      </c>
      <c r="W14" s="95"/>
      <c r="X14" s="102">
        <f t="shared" si="3"/>
        <v>0.35815307820299502</v>
      </c>
      <c r="Y14" s="103"/>
      <c r="Z14" s="104">
        <f>X14</f>
        <v>0.35815307820299502</v>
      </c>
      <c r="AA14" s="95"/>
      <c r="AB14" s="95"/>
      <c r="AF14" s="95"/>
      <c r="AG14" s="95"/>
      <c r="AH14" s="95"/>
      <c r="AI14" s="95"/>
      <c r="AJ14" s="95"/>
      <c r="AK14" s="95"/>
      <c r="AL14" s="95"/>
      <c r="AM14" s="95"/>
      <c r="AN14" s="95"/>
    </row>
    <row r="15" spans="1:40" ht="14" thickBot="1" x14ac:dyDescent="0.2">
      <c r="A15" s="31" t="s">
        <v>14</v>
      </c>
      <c r="B15" s="34">
        <v>44102</v>
      </c>
      <c r="C15" s="13" t="s">
        <v>65</v>
      </c>
      <c r="D15" s="95">
        <v>9</v>
      </c>
      <c r="F15" s="95">
        <v>0</v>
      </c>
      <c r="G15" s="95">
        <v>0</v>
      </c>
      <c r="H15" s="95"/>
      <c r="I15" s="95"/>
      <c r="J15" s="95"/>
      <c r="K15" s="95"/>
      <c r="L15" s="95"/>
      <c r="M15" s="95"/>
      <c r="N15" s="95"/>
      <c r="O15" s="106"/>
      <c r="P15" s="106"/>
      <c r="Q15" s="107">
        <v>10203000</v>
      </c>
      <c r="R15" s="95"/>
      <c r="S15" s="100">
        <f>P15/Q15</f>
        <v>0</v>
      </c>
      <c r="T15" s="101">
        <f t="shared" si="1"/>
        <v>10203000</v>
      </c>
      <c r="U15" s="101">
        <f t="shared" si="2"/>
        <v>8.8209350191120264E-2</v>
      </c>
      <c r="V15" s="100" t="e">
        <f>F15/P15</f>
        <v>#DIV/0!</v>
      </c>
      <c r="W15" s="95"/>
      <c r="X15" s="102">
        <f t="shared" si="3"/>
        <v>0</v>
      </c>
      <c r="Y15" s="103"/>
      <c r="Z15" s="95"/>
      <c r="AA15" s="95"/>
      <c r="AB15" s="95"/>
      <c r="AF15" s="95"/>
      <c r="AG15" s="95"/>
      <c r="AH15" s="95"/>
      <c r="AI15" s="95"/>
      <c r="AJ15" s="95"/>
      <c r="AK15" s="95"/>
      <c r="AL15" s="95"/>
      <c r="AM15" s="95"/>
      <c r="AN15" s="95"/>
    </row>
    <row r="16" spans="1:40" ht="13" thickBot="1" x14ac:dyDescent="0.2">
      <c r="A16" s="31" t="s">
        <v>0</v>
      </c>
      <c r="B16" s="34"/>
      <c r="C16" s="13"/>
      <c r="D16" s="95"/>
      <c r="F16" s="95"/>
      <c r="G16" s="95"/>
      <c r="H16" s="95"/>
      <c r="I16" s="95"/>
      <c r="J16" s="95"/>
      <c r="K16" s="95"/>
      <c r="L16" s="95"/>
      <c r="M16" s="95"/>
      <c r="N16" s="95"/>
      <c r="O16" s="106"/>
      <c r="P16" s="106"/>
      <c r="Q16" s="107"/>
      <c r="R16" s="95"/>
      <c r="S16" s="100" t="e">
        <f>P16/Q16</f>
        <v>#DIV/0!</v>
      </c>
      <c r="T16" s="101">
        <f t="shared" si="1"/>
        <v>0</v>
      </c>
      <c r="U16" s="101" t="e">
        <f t="shared" si="2"/>
        <v>#DIV/0!</v>
      </c>
      <c r="V16" s="100" t="e">
        <f>F16/P16</f>
        <v>#DIV/0!</v>
      </c>
      <c r="W16" s="95"/>
      <c r="X16" s="102" t="e">
        <f t="shared" si="3"/>
        <v>#DIV/0!</v>
      </c>
      <c r="Y16" s="103"/>
      <c r="Z16" s="95"/>
      <c r="AA16" s="95"/>
      <c r="AB16" s="95"/>
      <c r="AF16" s="95"/>
      <c r="AG16" s="95"/>
      <c r="AH16" s="95"/>
      <c r="AI16" s="95"/>
      <c r="AJ16" s="95"/>
      <c r="AK16" s="95"/>
      <c r="AL16" s="95"/>
      <c r="AM16" s="95"/>
      <c r="AN16" s="95"/>
    </row>
    <row r="17" spans="1:40" ht="14" thickBot="1" x14ac:dyDescent="0.2">
      <c r="A17" s="31" t="s">
        <v>15</v>
      </c>
      <c r="B17" s="35">
        <v>44211</v>
      </c>
      <c r="C17" s="16" t="s">
        <v>65</v>
      </c>
      <c r="D17" s="95">
        <v>12774</v>
      </c>
      <c r="F17" s="95">
        <v>6529</v>
      </c>
      <c r="G17" s="95"/>
      <c r="H17" s="95"/>
      <c r="I17" s="95"/>
      <c r="J17" s="95"/>
      <c r="K17" s="95"/>
      <c r="L17" s="95"/>
      <c r="M17" s="95"/>
      <c r="N17" s="95"/>
      <c r="O17" s="23"/>
      <c r="P17" s="23">
        <v>119911</v>
      </c>
      <c r="Q17" s="19">
        <v>17469635</v>
      </c>
      <c r="R17" s="95"/>
      <c r="S17" s="100">
        <f>P17/Q17</f>
        <v>6.8639671063533952E-3</v>
      </c>
      <c r="T17" s="101">
        <f t="shared" si="1"/>
        <v>17349724</v>
      </c>
      <c r="U17" s="101">
        <f t="shared" si="2"/>
        <v>73.626531465284415</v>
      </c>
      <c r="V17" s="100">
        <f>F17/P17</f>
        <v>5.4448716131130587E-2</v>
      </c>
      <c r="W17" s="95"/>
      <c r="X17" s="102">
        <f t="shared" si="3"/>
        <v>0.51111633004540469</v>
      </c>
      <c r="Y17" s="103"/>
      <c r="Z17" s="104">
        <f>X17</f>
        <v>0.51111633004540469</v>
      </c>
      <c r="AA17" s="95"/>
      <c r="AB17" s="95"/>
      <c r="AF17" s="95"/>
      <c r="AG17" s="95"/>
      <c r="AH17" s="95"/>
      <c r="AI17" s="95"/>
      <c r="AJ17" s="95"/>
      <c r="AK17" s="95"/>
      <c r="AL17" s="95"/>
      <c r="AM17" s="95"/>
      <c r="AN17" s="95"/>
    </row>
    <row r="18" spans="1:40" ht="27" thickBot="1" x14ac:dyDescent="0.2">
      <c r="A18" s="31" t="s">
        <v>16</v>
      </c>
      <c r="B18" s="32">
        <v>44208</v>
      </c>
      <c r="C18" s="6" t="s">
        <v>66</v>
      </c>
      <c r="D18" s="95">
        <v>25</v>
      </c>
      <c r="F18" s="95"/>
      <c r="G18" s="95">
        <v>16</v>
      </c>
      <c r="H18" s="95"/>
      <c r="I18" s="95"/>
      <c r="J18" s="95"/>
      <c r="K18" s="95"/>
      <c r="L18" s="95"/>
      <c r="M18" s="95"/>
      <c r="N18" s="95"/>
      <c r="O18" s="98">
        <v>38000</v>
      </c>
      <c r="P18" s="98"/>
      <c r="Q18" s="99">
        <v>4822000</v>
      </c>
      <c r="R18" s="95"/>
      <c r="S18" s="100">
        <f>O18/Q18</f>
        <v>7.8805474906677719E-3</v>
      </c>
      <c r="T18" s="101">
        <f t="shared" si="1"/>
        <v>4822000</v>
      </c>
      <c r="U18" s="101">
        <f t="shared" si="2"/>
        <v>0.51845707175445865</v>
      </c>
      <c r="V18" s="100">
        <f>G18/O18</f>
        <v>4.2105263157894739E-4</v>
      </c>
      <c r="W18" s="95"/>
      <c r="X18" s="102">
        <f t="shared" si="3"/>
        <v>0</v>
      </c>
      <c r="Y18" s="103">
        <f>G18/D18</f>
        <v>0.64</v>
      </c>
      <c r="Z18" s="104">
        <f>Y18</f>
        <v>0.64</v>
      </c>
      <c r="AA18" s="95"/>
      <c r="AB18" s="95"/>
      <c r="AF18" s="95"/>
      <c r="AG18" s="95"/>
      <c r="AH18" s="95"/>
      <c r="AI18" s="95"/>
      <c r="AJ18" s="95"/>
      <c r="AK18" s="95"/>
      <c r="AL18" s="95"/>
      <c r="AM18" s="95"/>
      <c r="AN18" s="95"/>
    </row>
    <row r="19" spans="1:40" ht="14" thickBot="1" x14ac:dyDescent="0.2">
      <c r="A19" s="31" t="s">
        <v>17</v>
      </c>
      <c r="B19" s="33">
        <v>44216</v>
      </c>
      <c r="C19" s="38" t="s">
        <v>65</v>
      </c>
      <c r="D19" s="95">
        <v>533</v>
      </c>
      <c r="F19" s="95"/>
      <c r="G19" s="95">
        <v>318</v>
      </c>
      <c r="H19" s="95"/>
      <c r="I19" s="95"/>
      <c r="J19" s="95"/>
      <c r="K19" s="95"/>
      <c r="L19" s="95"/>
      <c r="M19" s="95"/>
      <c r="N19" s="95"/>
      <c r="O19" s="23">
        <v>39466</v>
      </c>
      <c r="P19" s="23"/>
      <c r="Q19" s="19">
        <v>5421000</v>
      </c>
      <c r="R19" s="95"/>
      <c r="S19" s="100">
        <f>O19/Q19</f>
        <v>7.2802066039476115E-3</v>
      </c>
      <c r="T19" s="101">
        <f t="shared" si="1"/>
        <v>5421000</v>
      </c>
      <c r="U19" s="101">
        <f t="shared" si="2"/>
        <v>9.8321342925659483</v>
      </c>
      <c r="V19" s="100">
        <f>G19/O19</f>
        <v>8.0575685400091218E-3</v>
      </c>
      <c r="W19" s="95"/>
      <c r="X19" s="102"/>
      <c r="Y19" s="103">
        <f>G19/D19</f>
        <v>0.59662288930581608</v>
      </c>
      <c r="Z19" s="104">
        <f>Y19</f>
        <v>0.59662288930581608</v>
      </c>
      <c r="AA19" s="95"/>
      <c r="AB19" s="95"/>
      <c r="AF19" s="95"/>
      <c r="AG19" s="95"/>
      <c r="AH19" s="95"/>
      <c r="AI19" s="95"/>
      <c r="AJ19" s="95"/>
      <c r="AK19" s="95"/>
      <c r="AL19" s="95"/>
      <c r="AM19" s="95"/>
      <c r="AN19" s="95"/>
    </row>
    <row r="20" spans="1:40" ht="13" thickBot="1" x14ac:dyDescent="0.2">
      <c r="A20" s="31" t="s">
        <v>18</v>
      </c>
      <c r="B20" s="36">
        <v>44206</v>
      </c>
      <c r="C20" s="39" t="s">
        <v>67</v>
      </c>
      <c r="D20" s="95">
        <v>7803</v>
      </c>
      <c r="F20" s="95">
        <v>2254</v>
      </c>
      <c r="G20" s="95"/>
      <c r="H20" s="95"/>
      <c r="I20" s="95"/>
      <c r="J20" s="95"/>
      <c r="K20" s="95"/>
      <c r="L20" s="95"/>
      <c r="M20" s="95"/>
      <c r="N20" s="95"/>
      <c r="O20" s="17"/>
      <c r="P20" s="17">
        <v>99000</v>
      </c>
      <c r="Q20" s="18">
        <v>10197000</v>
      </c>
      <c r="R20" s="95"/>
      <c r="S20" s="100">
        <f t="shared" ref="S20:S31" si="4">P20/Q20</f>
        <v>9.7087378640776691E-3</v>
      </c>
      <c r="T20" s="101">
        <f t="shared" si="1"/>
        <v>10098000</v>
      </c>
      <c r="U20" s="101">
        <f t="shared" si="2"/>
        <v>77.272727272727266</v>
      </c>
      <c r="V20" s="100">
        <f t="shared" ref="V20:V31" si="5">F20/P20</f>
        <v>2.2767676767676766E-2</v>
      </c>
      <c r="W20" s="95"/>
      <c r="X20" s="102">
        <f t="shared" ref="X20:X31" si="6">F20/D20</f>
        <v>0.28886325772138921</v>
      </c>
      <c r="Y20" s="103"/>
      <c r="Z20" s="104">
        <f t="shared" ref="Z20:Z31" si="7">X20</f>
        <v>0.28886325772138921</v>
      </c>
      <c r="AA20" s="95"/>
      <c r="AB20" s="95"/>
      <c r="AF20" s="95"/>
      <c r="AG20" s="95"/>
      <c r="AH20" s="95"/>
      <c r="AI20" s="95"/>
      <c r="AJ20" s="95"/>
      <c r="AK20" s="95"/>
      <c r="AL20" s="95"/>
      <c r="AM20" s="95"/>
      <c r="AN20" s="95"/>
    </row>
    <row r="21" spans="1:40" ht="14" thickBot="1" x14ac:dyDescent="0.2">
      <c r="A21" s="31" t="s">
        <v>19</v>
      </c>
      <c r="B21" s="33">
        <v>44220</v>
      </c>
      <c r="C21" s="10" t="s">
        <v>65</v>
      </c>
      <c r="D21" s="95">
        <v>29</v>
      </c>
      <c r="F21" s="95">
        <v>4</v>
      </c>
      <c r="G21" s="95">
        <v>0</v>
      </c>
      <c r="H21" s="95"/>
      <c r="I21" s="95"/>
      <c r="J21" s="95"/>
      <c r="K21" s="95"/>
      <c r="L21" s="95"/>
      <c r="M21" s="95"/>
      <c r="N21" s="95"/>
      <c r="O21" s="23"/>
      <c r="P21" s="23">
        <v>16059</v>
      </c>
      <c r="Q21" s="19">
        <v>5850000</v>
      </c>
      <c r="R21" s="95"/>
      <c r="S21" s="100">
        <f t="shared" si="4"/>
        <v>2.7451282051282051E-3</v>
      </c>
      <c r="T21" s="101">
        <f t="shared" si="1"/>
        <v>5833941</v>
      </c>
      <c r="U21" s="101">
        <f t="shared" si="2"/>
        <v>0.49709107445550099</v>
      </c>
      <c r="V21" s="100">
        <f t="shared" si="5"/>
        <v>2.4908151192477737E-4</v>
      </c>
      <c r="W21" s="95"/>
      <c r="X21" s="102">
        <f t="shared" si="6"/>
        <v>0.13793103448275862</v>
      </c>
      <c r="Y21" s="103"/>
      <c r="Z21" s="104">
        <f t="shared" si="7"/>
        <v>0.13793103448275862</v>
      </c>
      <c r="AA21" s="95"/>
      <c r="AB21" s="95"/>
      <c r="AF21" s="95"/>
      <c r="AG21" s="95"/>
      <c r="AH21" s="95"/>
      <c r="AI21" s="95"/>
      <c r="AJ21" s="95"/>
      <c r="AK21" s="95"/>
      <c r="AL21" s="95"/>
      <c r="AM21" s="95"/>
      <c r="AN21" s="95"/>
    </row>
    <row r="22" spans="1:40" ht="14" thickBot="1" x14ac:dyDescent="0.2">
      <c r="A22" s="31" t="s">
        <v>20</v>
      </c>
      <c r="B22" s="33">
        <v>44213</v>
      </c>
      <c r="C22" s="10" t="s">
        <v>65</v>
      </c>
      <c r="D22" s="95">
        <v>3371</v>
      </c>
      <c r="F22" s="95">
        <v>1875</v>
      </c>
      <c r="G22" s="95"/>
      <c r="H22" s="95"/>
      <c r="I22" s="95"/>
      <c r="J22" s="95"/>
      <c r="K22" s="95"/>
      <c r="L22" s="95"/>
      <c r="M22" s="95"/>
      <c r="N22" s="95"/>
      <c r="O22" s="23"/>
      <c r="P22" s="23">
        <v>22904</v>
      </c>
      <c r="Q22" s="19">
        <v>2079000</v>
      </c>
      <c r="R22" s="95"/>
      <c r="S22" s="100">
        <f t="shared" si="4"/>
        <v>1.1016835016835017E-2</v>
      </c>
      <c r="T22" s="101">
        <f t="shared" si="1"/>
        <v>2056096</v>
      </c>
      <c r="U22" s="101">
        <f t="shared" si="2"/>
        <v>163.95148864644452</v>
      </c>
      <c r="V22" s="100">
        <f t="shared" si="5"/>
        <v>8.1863429968564438E-2</v>
      </c>
      <c r="W22" s="95"/>
      <c r="X22" s="102">
        <f t="shared" si="6"/>
        <v>0.55621477306437261</v>
      </c>
      <c r="Y22" s="103"/>
      <c r="Z22" s="104">
        <f t="shared" si="7"/>
        <v>0.55621477306437261</v>
      </c>
      <c r="AA22" s="95"/>
      <c r="AB22" s="95"/>
      <c r="AF22" s="95"/>
      <c r="AG22" s="95"/>
      <c r="AH22" s="95"/>
      <c r="AI22" s="95"/>
      <c r="AJ22" s="95"/>
      <c r="AK22" s="95"/>
      <c r="AL22" s="95"/>
      <c r="AM22" s="95"/>
      <c r="AN22" s="95"/>
    </row>
    <row r="23" spans="1:40" ht="14" thickBot="1" x14ac:dyDescent="0.2">
      <c r="A23" s="31" t="s">
        <v>21</v>
      </c>
      <c r="B23" s="34">
        <v>44081</v>
      </c>
      <c r="C23" s="13" t="s">
        <v>65</v>
      </c>
      <c r="D23" s="95">
        <v>336</v>
      </c>
      <c r="F23" s="95">
        <v>27</v>
      </c>
      <c r="G23" s="95">
        <v>0</v>
      </c>
      <c r="H23" s="95"/>
      <c r="I23" s="95"/>
      <c r="J23" s="95"/>
      <c r="K23" s="95"/>
      <c r="L23" s="95"/>
      <c r="M23" s="95"/>
      <c r="N23" s="95"/>
      <c r="O23" s="106"/>
      <c r="P23" s="106">
        <v>213775</v>
      </c>
      <c r="Q23" s="107">
        <v>51269000</v>
      </c>
      <c r="R23" s="95"/>
      <c r="S23" s="100">
        <f t="shared" si="4"/>
        <v>4.1696736819520569E-3</v>
      </c>
      <c r="T23" s="101">
        <f t="shared" si="1"/>
        <v>51055225</v>
      </c>
      <c r="U23" s="101">
        <f t="shared" si="2"/>
        <v>0.65811089854172611</v>
      </c>
      <c r="V23" s="100">
        <f t="shared" si="5"/>
        <v>1.263010174248626E-4</v>
      </c>
      <c r="W23" s="95"/>
      <c r="X23" s="102">
        <f t="shared" si="6"/>
        <v>8.0357142857142863E-2</v>
      </c>
      <c r="Y23" s="103"/>
      <c r="Z23" s="104">
        <f t="shared" si="7"/>
        <v>8.0357142857142863E-2</v>
      </c>
      <c r="AA23" s="95"/>
      <c r="AB23" s="95"/>
      <c r="AF23" s="95"/>
      <c r="AG23" s="95"/>
      <c r="AH23" s="95"/>
      <c r="AI23" s="95"/>
      <c r="AJ23" s="95"/>
      <c r="AK23" s="95"/>
      <c r="AL23" s="95"/>
      <c r="AM23" s="95"/>
      <c r="AN23" s="95"/>
    </row>
    <row r="24" spans="1:40" ht="27" thickBot="1" x14ac:dyDescent="0.2">
      <c r="A24" s="31" t="s">
        <v>22</v>
      </c>
      <c r="B24" s="33">
        <v>44218</v>
      </c>
      <c r="C24" s="20" t="s">
        <v>68</v>
      </c>
      <c r="D24" s="95">
        <v>55441</v>
      </c>
      <c r="F24" s="95">
        <v>26328</v>
      </c>
      <c r="G24" s="95"/>
      <c r="H24" s="95"/>
      <c r="I24" s="95"/>
      <c r="J24" s="95"/>
      <c r="K24" s="95"/>
      <c r="L24" s="95"/>
      <c r="M24" s="95"/>
      <c r="N24" s="95"/>
      <c r="O24" s="23"/>
      <c r="P24" s="23">
        <v>333920</v>
      </c>
      <c r="Q24" s="19">
        <v>46755000</v>
      </c>
      <c r="R24" s="95"/>
      <c r="S24" s="100">
        <f t="shared" si="4"/>
        <v>7.1419099561544222E-3</v>
      </c>
      <c r="T24" s="101">
        <f t="shared" si="1"/>
        <v>46421080</v>
      </c>
      <c r="U24" s="101">
        <f t="shared" si="2"/>
        <v>119.43065521095157</v>
      </c>
      <c r="V24" s="100">
        <f t="shared" si="5"/>
        <v>7.8845232390991851E-2</v>
      </c>
      <c r="W24" s="95"/>
      <c r="X24" s="102">
        <f t="shared" si="6"/>
        <v>0.47488320917732363</v>
      </c>
      <c r="Y24" s="103"/>
      <c r="Z24" s="104">
        <f t="shared" si="7"/>
        <v>0.47488320917732363</v>
      </c>
      <c r="AA24" s="95"/>
      <c r="AB24" s="95"/>
      <c r="AF24" s="95"/>
      <c r="AG24" s="95"/>
      <c r="AH24" s="95"/>
      <c r="AI24" s="95"/>
      <c r="AJ24" s="95"/>
      <c r="AK24" s="95"/>
      <c r="AL24" s="95"/>
      <c r="AM24" s="95"/>
      <c r="AN24" s="95"/>
    </row>
    <row r="25" spans="1:40" ht="27" thickBot="1" x14ac:dyDescent="0.2">
      <c r="A25" s="31" t="s">
        <v>23</v>
      </c>
      <c r="B25" s="32">
        <v>44214</v>
      </c>
      <c r="C25" s="21" t="s">
        <v>68</v>
      </c>
      <c r="D25" s="95">
        <v>9949</v>
      </c>
      <c r="F25" s="95">
        <v>4656</v>
      </c>
      <c r="G25" s="95">
        <v>4240</v>
      </c>
      <c r="H25" s="95"/>
      <c r="I25" s="95"/>
      <c r="J25" s="95"/>
      <c r="K25" s="95"/>
      <c r="L25" s="95"/>
      <c r="M25" s="95"/>
      <c r="N25" s="95"/>
      <c r="O25" s="98"/>
      <c r="P25" s="98">
        <v>82217</v>
      </c>
      <c r="Q25" s="105">
        <v>10099000</v>
      </c>
      <c r="R25" s="95"/>
      <c r="S25" s="100">
        <f t="shared" si="4"/>
        <v>8.1411030795128236E-3</v>
      </c>
      <c r="T25" s="101">
        <f t="shared" si="1"/>
        <v>10016783</v>
      </c>
      <c r="U25" s="101">
        <f t="shared" si="2"/>
        <v>99.323305696050326</v>
      </c>
      <c r="V25" s="100">
        <f t="shared" si="5"/>
        <v>5.6630623836919372E-2</v>
      </c>
      <c r="W25" s="95"/>
      <c r="X25" s="102">
        <f t="shared" si="6"/>
        <v>0.46798673233490801</v>
      </c>
      <c r="Y25" s="103">
        <f t="shared" ref="Y25:Y30" si="8">G25/D25</f>
        <v>0.42617348477233891</v>
      </c>
      <c r="Z25" s="104">
        <f t="shared" si="7"/>
        <v>0.46798673233490801</v>
      </c>
      <c r="AA25" s="95"/>
      <c r="AB25" s="95"/>
      <c r="AF25" s="95"/>
      <c r="AG25" s="95"/>
      <c r="AH25" s="95"/>
      <c r="AI25" s="95"/>
      <c r="AJ25" s="95"/>
      <c r="AK25" s="95"/>
      <c r="AL25" s="95"/>
      <c r="AM25" s="95"/>
      <c r="AN25" s="95"/>
    </row>
    <row r="26" spans="1:40" ht="27" thickBot="1" x14ac:dyDescent="0.2">
      <c r="A26" s="62" t="s">
        <v>24</v>
      </c>
      <c r="B26" s="33">
        <v>44211</v>
      </c>
      <c r="C26" s="20" t="s">
        <v>66</v>
      </c>
      <c r="D26" s="39">
        <v>88674</v>
      </c>
      <c r="E26" s="17"/>
      <c r="F26" s="39">
        <v>29381</v>
      </c>
      <c r="G26" s="39">
        <v>21615</v>
      </c>
      <c r="H26" s="39"/>
      <c r="I26" s="95"/>
      <c r="J26" s="95"/>
      <c r="K26" s="95"/>
      <c r="L26" s="95"/>
      <c r="M26" s="95"/>
      <c r="N26" s="95"/>
      <c r="O26" s="23">
        <v>457428</v>
      </c>
      <c r="P26" s="23">
        <v>425408</v>
      </c>
      <c r="Q26" s="108">
        <v>56286961</v>
      </c>
      <c r="R26" s="95"/>
      <c r="S26" s="100">
        <f t="shared" si="4"/>
        <v>7.5578427479856304E-3</v>
      </c>
      <c r="T26" s="101">
        <f t="shared" si="1"/>
        <v>55861553</v>
      </c>
      <c r="U26" s="101">
        <f t="shared" si="2"/>
        <v>158.73887358627496</v>
      </c>
      <c r="V26" s="100">
        <f t="shared" si="5"/>
        <v>6.9065461862494362E-2</v>
      </c>
      <c r="W26" s="95"/>
      <c r="X26" s="102">
        <f t="shared" si="6"/>
        <v>0.33133725782078172</v>
      </c>
      <c r="Y26" s="103">
        <f t="shared" si="8"/>
        <v>0.24375803504973273</v>
      </c>
      <c r="Z26" s="104">
        <f t="shared" si="7"/>
        <v>0.33133725782078172</v>
      </c>
      <c r="AA26" s="95"/>
      <c r="AB26" s="95"/>
      <c r="AF26" s="95"/>
      <c r="AG26" s="95"/>
      <c r="AH26" s="95"/>
      <c r="AI26" s="95"/>
      <c r="AJ26" s="95"/>
      <c r="AK26" s="95"/>
      <c r="AL26" s="95"/>
      <c r="AM26" s="95"/>
      <c r="AN26" s="95"/>
    </row>
    <row r="27" spans="1:40" ht="27" thickBot="1" x14ac:dyDescent="0.2">
      <c r="A27" s="62" t="s">
        <v>25</v>
      </c>
      <c r="B27" s="33">
        <v>44211</v>
      </c>
      <c r="C27" s="20" t="s">
        <v>66</v>
      </c>
      <c r="D27" s="39">
        <v>5884</v>
      </c>
      <c r="E27" s="17"/>
      <c r="F27" s="39">
        <v>1470</v>
      </c>
      <c r="G27" s="39">
        <v>1267</v>
      </c>
      <c r="H27" s="39"/>
      <c r="I27" s="95"/>
      <c r="J27" s="95"/>
      <c r="K27" s="95"/>
      <c r="L27" s="95"/>
      <c r="M27" s="95"/>
      <c r="N27" s="95"/>
      <c r="O27" s="23">
        <v>25555</v>
      </c>
      <c r="P27" s="23">
        <v>23766</v>
      </c>
      <c r="Q27" s="108">
        <v>3152879</v>
      </c>
      <c r="R27" s="95"/>
      <c r="S27" s="100">
        <f t="shared" si="4"/>
        <v>7.5378725285683342E-3</v>
      </c>
      <c r="T27" s="101">
        <f t="shared" si="1"/>
        <v>3129113</v>
      </c>
      <c r="U27" s="101">
        <f t="shared" si="2"/>
        <v>188.04050860419551</v>
      </c>
      <c r="V27" s="100">
        <f t="shared" si="5"/>
        <v>6.1853067407220401E-2</v>
      </c>
      <c r="W27" s="95"/>
      <c r="X27" s="102">
        <f t="shared" si="6"/>
        <v>0.24983004758667574</v>
      </c>
      <c r="Y27" s="103">
        <f t="shared" si="8"/>
        <v>0.21532970768184909</v>
      </c>
      <c r="Z27" s="104">
        <f t="shared" si="7"/>
        <v>0.24983004758667574</v>
      </c>
      <c r="AA27" s="95"/>
      <c r="AB27" s="95"/>
      <c r="AF27" s="95"/>
      <c r="AG27" s="95"/>
      <c r="AH27" s="95"/>
      <c r="AI27" s="95"/>
      <c r="AJ27" s="95"/>
      <c r="AK27" s="95"/>
      <c r="AL27" s="95"/>
      <c r="AM27" s="95"/>
      <c r="AN27" s="95"/>
    </row>
    <row r="28" spans="1:40" ht="27" thickBot="1" x14ac:dyDescent="0.2">
      <c r="A28" s="62" t="s">
        <v>26</v>
      </c>
      <c r="B28" s="34">
        <v>44204</v>
      </c>
      <c r="C28" s="121" t="s">
        <v>66</v>
      </c>
      <c r="D28" s="74">
        <v>2129</v>
      </c>
      <c r="E28" s="75"/>
      <c r="F28" s="74">
        <v>862</v>
      </c>
      <c r="G28" s="74">
        <v>642</v>
      </c>
      <c r="H28" s="95"/>
      <c r="I28" s="95"/>
      <c r="J28" s="95"/>
      <c r="K28" s="95"/>
      <c r="L28" s="95"/>
      <c r="M28" s="95"/>
      <c r="N28" s="95"/>
      <c r="O28" s="23">
        <v>16059</v>
      </c>
      <c r="P28" s="23">
        <v>14935</v>
      </c>
      <c r="Q28" s="24">
        <v>1893667</v>
      </c>
      <c r="R28" s="95"/>
      <c r="S28" s="100">
        <f t="shared" si="4"/>
        <v>7.8868143131817798E-3</v>
      </c>
      <c r="T28" s="101">
        <f t="shared" si="1"/>
        <v>1878732</v>
      </c>
      <c r="U28" s="101">
        <f t="shared" si="2"/>
        <v>113.32111232469559</v>
      </c>
      <c r="V28" s="100">
        <f t="shared" si="5"/>
        <v>5.7716772681620357E-2</v>
      </c>
      <c r="W28" s="95"/>
      <c r="X28" s="102">
        <f t="shared" si="6"/>
        <v>0.40488492249882574</v>
      </c>
      <c r="Y28" s="103">
        <f t="shared" si="8"/>
        <v>0.30155002348520432</v>
      </c>
      <c r="Z28" s="104">
        <f t="shared" si="7"/>
        <v>0.40488492249882574</v>
      </c>
      <c r="AA28" s="95"/>
      <c r="AB28" s="95"/>
      <c r="AF28" s="95"/>
      <c r="AG28" s="95"/>
      <c r="AH28" s="95"/>
      <c r="AI28" s="95"/>
      <c r="AJ28" s="95"/>
      <c r="AK28" s="95"/>
      <c r="AL28" s="95"/>
      <c r="AM28" s="95"/>
      <c r="AN28" s="95"/>
    </row>
    <row r="29" spans="1:40" ht="27" thickBot="1" x14ac:dyDescent="0.2">
      <c r="A29" s="31" t="s">
        <v>27</v>
      </c>
      <c r="B29" s="33">
        <v>44213</v>
      </c>
      <c r="C29" s="20" t="s">
        <v>66</v>
      </c>
      <c r="D29" s="95">
        <v>7448</v>
      </c>
      <c r="F29" s="95">
        <v>3266</v>
      </c>
      <c r="G29" s="95">
        <v>2867</v>
      </c>
      <c r="H29" s="95"/>
      <c r="I29" s="95"/>
      <c r="J29" s="95"/>
      <c r="K29" s="95"/>
      <c r="L29" s="95"/>
      <c r="M29" s="95"/>
      <c r="N29" s="95"/>
      <c r="O29" s="23">
        <v>38614</v>
      </c>
      <c r="P29" s="23">
        <v>35989</v>
      </c>
      <c r="Q29" s="19">
        <v>5463300</v>
      </c>
      <c r="R29" s="95"/>
      <c r="S29" s="100">
        <f t="shared" si="4"/>
        <v>6.587410539417568E-3</v>
      </c>
      <c r="T29" s="101">
        <f t="shared" si="1"/>
        <v>5427311</v>
      </c>
      <c r="U29" s="101">
        <f t="shared" si="2"/>
        <v>137.23186307178636</v>
      </c>
      <c r="V29" s="100">
        <f t="shared" si="5"/>
        <v>9.0749951374030954E-2</v>
      </c>
      <c r="W29" s="95"/>
      <c r="X29" s="102">
        <f t="shared" si="6"/>
        <v>0.43850698174006447</v>
      </c>
      <c r="Y29" s="103">
        <f t="shared" si="8"/>
        <v>0.38493555316863587</v>
      </c>
      <c r="Z29" s="104">
        <f t="shared" si="7"/>
        <v>0.43850698174006447</v>
      </c>
      <c r="AA29" s="95"/>
      <c r="AB29" s="95"/>
      <c r="AF29" s="95"/>
      <c r="AG29" s="95"/>
      <c r="AH29" s="95"/>
      <c r="AI29" s="95"/>
      <c r="AJ29" s="95"/>
      <c r="AK29" s="95"/>
      <c r="AL29" s="95"/>
      <c r="AM29" s="95"/>
      <c r="AN29" s="95"/>
    </row>
    <row r="30" spans="1:40" ht="27" thickBot="1" x14ac:dyDescent="0.2">
      <c r="A30" s="31" t="s">
        <v>28</v>
      </c>
      <c r="B30" s="33" t="s">
        <v>69</v>
      </c>
      <c r="C30" s="20" t="s">
        <v>66</v>
      </c>
      <c r="D30" s="95">
        <v>97048</v>
      </c>
      <c r="F30" s="95">
        <v>36092</v>
      </c>
      <c r="G30" s="95">
        <v>25097</v>
      </c>
      <c r="H30" s="95"/>
      <c r="I30" s="95"/>
      <c r="J30" s="95"/>
      <c r="K30" s="95"/>
      <c r="L30" s="95"/>
      <c r="M30" s="95"/>
      <c r="N30" s="95"/>
      <c r="O30" s="23">
        <f>SUM(O26:O29)</f>
        <v>537656</v>
      </c>
      <c r="P30" s="23">
        <f>SUM(P26:P29)</f>
        <v>500098</v>
      </c>
      <c r="Q30" s="19">
        <f>SUM(Q26:Q29)</f>
        <v>66796807</v>
      </c>
      <c r="R30" s="95"/>
      <c r="S30" s="100">
        <f t="shared" si="4"/>
        <v>7.4868548731678143E-3</v>
      </c>
      <c r="T30" s="101">
        <f t="shared" si="1"/>
        <v>66296709</v>
      </c>
      <c r="U30" s="101">
        <f t="shared" si="2"/>
        <v>146.38434013368595</v>
      </c>
      <c r="V30" s="100">
        <f t="shared" si="5"/>
        <v>7.2169854708477144E-2</v>
      </c>
      <c r="W30" s="95"/>
      <c r="X30" s="102">
        <f t="shared" si="6"/>
        <v>0.37189844200807848</v>
      </c>
      <c r="Y30" s="103">
        <f t="shared" si="8"/>
        <v>0.25860398977825405</v>
      </c>
      <c r="Z30" s="104">
        <f t="shared" si="7"/>
        <v>0.37189844200807848</v>
      </c>
      <c r="AA30" s="95"/>
      <c r="AB30" s="95"/>
      <c r="AF30" s="95"/>
      <c r="AG30" s="95"/>
      <c r="AH30" s="95"/>
      <c r="AI30" s="95"/>
      <c r="AJ30" s="95"/>
      <c r="AK30" s="95"/>
      <c r="AL30" s="95"/>
      <c r="AM30" s="95"/>
      <c r="AN30" s="95"/>
    </row>
    <row r="31" spans="1:40" ht="27" thickBot="1" x14ac:dyDescent="0.2">
      <c r="A31" s="31" t="s">
        <v>29</v>
      </c>
      <c r="B31" s="37">
        <v>44203</v>
      </c>
      <c r="C31" s="20" t="s">
        <v>66</v>
      </c>
      <c r="D31" s="95">
        <v>357124</v>
      </c>
      <c r="F31" s="95">
        <v>139699</v>
      </c>
      <c r="G31" s="95"/>
      <c r="H31" s="95"/>
      <c r="I31" s="95"/>
      <c r="J31" s="95"/>
      <c r="K31" s="95"/>
      <c r="L31" s="95"/>
      <c r="M31" s="95"/>
      <c r="N31" s="95"/>
      <c r="O31" s="23">
        <v>2582775</v>
      </c>
      <c r="P31" s="23">
        <v>1937345</v>
      </c>
      <c r="Q31" s="109">
        <v>331003000</v>
      </c>
      <c r="R31" s="95"/>
      <c r="S31" s="100">
        <f t="shared" si="4"/>
        <v>5.8529529943837366E-3</v>
      </c>
      <c r="T31" s="101">
        <f t="shared" si="1"/>
        <v>329065655</v>
      </c>
      <c r="U31" s="101">
        <f t="shared" si="2"/>
        <v>108.52667076422789</v>
      </c>
      <c r="V31" s="100">
        <f t="shared" si="5"/>
        <v>7.2108478355687816E-2</v>
      </c>
      <c r="W31" s="95"/>
      <c r="X31" s="102">
        <f t="shared" si="6"/>
        <v>0.39117785419070128</v>
      </c>
      <c r="Y31" s="103"/>
      <c r="Z31" s="104">
        <f t="shared" si="7"/>
        <v>0.39117785419070128</v>
      </c>
      <c r="AA31" s="95"/>
      <c r="AB31" s="95"/>
      <c r="AF31" s="95"/>
      <c r="AG31" s="95"/>
      <c r="AH31" s="95"/>
      <c r="AI31" s="95"/>
      <c r="AJ31" s="95"/>
      <c r="AK31" s="95"/>
      <c r="AL31" s="95"/>
      <c r="AM31" s="95"/>
      <c r="AN31" s="95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1"/>
  <sheetViews>
    <sheetView topLeftCell="E7" zoomScale="131" workbookViewId="0">
      <selection activeCell="R30" sqref="R30"/>
    </sheetView>
  </sheetViews>
  <sheetFormatPr baseColWidth="10" defaultColWidth="8.83203125" defaultRowHeight="15" x14ac:dyDescent="0.2"/>
  <cols>
    <col min="7" max="7" width="9.5" bestFit="1" customWidth="1"/>
    <col min="22" max="22" width="8.6640625" style="44"/>
  </cols>
  <sheetData>
    <row r="1" spans="1:22" x14ac:dyDescent="0.2">
      <c r="A1" s="4"/>
      <c r="B1" s="4" t="s">
        <v>61</v>
      </c>
      <c r="C1" s="4"/>
      <c r="D1" s="4"/>
    </row>
    <row r="2" spans="1:22" ht="130" x14ac:dyDescent="0.2">
      <c r="A2" s="26" t="s">
        <v>1</v>
      </c>
      <c r="B2" s="27" t="s">
        <v>63</v>
      </c>
      <c r="C2" s="27" t="s">
        <v>62</v>
      </c>
      <c r="D2" s="27" t="s">
        <v>64</v>
      </c>
      <c r="F2" s="27" t="s">
        <v>75</v>
      </c>
      <c r="G2" s="27" t="s">
        <v>76</v>
      </c>
      <c r="H2" s="27" t="s">
        <v>77</v>
      </c>
      <c r="I2" s="26" t="s">
        <v>1</v>
      </c>
      <c r="J2" s="88" t="s">
        <v>78</v>
      </c>
      <c r="K2" s="88" t="s">
        <v>80</v>
      </c>
      <c r="L2" s="88" t="s">
        <v>81</v>
      </c>
      <c r="M2" s="88"/>
      <c r="N2" s="26" t="s">
        <v>1</v>
      </c>
      <c r="O2" s="3" t="s">
        <v>79</v>
      </c>
      <c r="P2" s="3" t="s">
        <v>83</v>
      </c>
      <c r="Q2" s="3" t="s">
        <v>84</v>
      </c>
      <c r="T2" s="26" t="s">
        <v>1</v>
      </c>
      <c r="U2" s="3" t="s">
        <v>85</v>
      </c>
      <c r="V2" s="91" t="s">
        <v>82</v>
      </c>
    </row>
    <row r="3" spans="1:22" x14ac:dyDescent="0.2">
      <c r="A3" s="31" t="s">
        <v>2</v>
      </c>
      <c r="B3" s="29">
        <f>'Latest available data'!B3-'up to 14 October'!B3</f>
        <v>103</v>
      </c>
      <c r="C3" s="29">
        <f>'Latest available data'!D3-'up to 14 October'!D3</f>
        <v>11</v>
      </c>
      <c r="D3" s="29">
        <f>'Latest available data'!F3-'up to 14 October'!F3</f>
        <v>8</v>
      </c>
      <c r="F3">
        <f>'Latest available data'!B3-'up to 26 June US CORRECTED'!B3</f>
        <v>215</v>
      </c>
      <c r="G3">
        <f>'Latest available data'!D3-'up to 26 June US CORRECTED'!D3</f>
        <v>807</v>
      </c>
      <c r="H3">
        <f>'Latest available data'!F3-'up to 26 June US CORRECTED'!F3</f>
        <v>656</v>
      </c>
      <c r="I3" s="31" t="s">
        <v>2</v>
      </c>
      <c r="J3" s="89">
        <f>'Latest available data'!V3</f>
        <v>3.2853717026378897E-3</v>
      </c>
      <c r="K3" s="89">
        <f>'up to 14 October'!V3</f>
        <v>3.2470023980815349E-3</v>
      </c>
      <c r="L3" s="89">
        <f>'up to 26 June US CORRECTED'!V3</f>
        <v>1.3908872901678657E-4</v>
      </c>
      <c r="M3" s="89"/>
      <c r="N3" s="31" t="s">
        <v>2</v>
      </c>
      <c r="O3" s="90">
        <f>'Latest available data'!Z3</f>
        <v>0.75357535753575355</v>
      </c>
      <c r="P3" s="90">
        <f>'up to 14 October'!Z3</f>
        <v>0.75389755011135862</v>
      </c>
      <c r="Q3" s="90">
        <f>'up to 26 June US CORRECTED'!Z3</f>
        <v>0.28431372549019607</v>
      </c>
      <c r="T3" s="31" t="s">
        <v>2</v>
      </c>
      <c r="U3" s="90">
        <f>Q3</f>
        <v>0.28431372549019607</v>
      </c>
      <c r="V3" s="44">
        <f t="shared" ref="V3:V14" si="0">H3/G3</f>
        <v>0.81288723667905827</v>
      </c>
    </row>
    <row r="4" spans="1:22" x14ac:dyDescent="0.2">
      <c r="A4" s="31" t="s">
        <v>3</v>
      </c>
      <c r="B4" s="29">
        <f>'Latest available data'!B4-'up to 14 October'!B4</f>
        <v>129</v>
      </c>
      <c r="C4" s="29">
        <f>'Latest available data'!D4-'up to 14 October'!D4</f>
        <v>6557</v>
      </c>
      <c r="D4" s="29">
        <f>'Latest available data'!F4-'up to 14 October'!F4</f>
        <v>2967</v>
      </c>
      <c r="F4">
        <f>'Latest available data'!B4-'up to 26 June US CORRECTED'!B4</f>
        <v>233</v>
      </c>
      <c r="G4">
        <f>'Latest available data'!D4-'up to 26 June US CORRECTED'!D4</f>
        <v>6682</v>
      </c>
      <c r="H4">
        <f>'Latest available data'!F4-'up to 26 June US CORRECTED'!F4</f>
        <v>3021</v>
      </c>
      <c r="I4" s="31" t="s">
        <v>3</v>
      </c>
      <c r="J4" s="89">
        <f>'Latest available data'!V4</f>
        <v>4.6507959271475691E-2</v>
      </c>
      <c r="K4" s="89">
        <f>'up to 14 October'!V4</f>
        <v>3.9581241933170806E-3</v>
      </c>
      <c r="L4" s="89">
        <f>'up to 26 June US CORRECTED'!V4</f>
        <v>3.1837085902767818E-3</v>
      </c>
      <c r="M4" s="89"/>
      <c r="N4" s="31" t="s">
        <v>3</v>
      </c>
      <c r="O4" s="90">
        <f>'Latest available data'!Z4</f>
        <v>0.44254912663755458</v>
      </c>
      <c r="P4" s="90">
        <f>'up to 14 October'!Z4</f>
        <v>0.35797665369649806</v>
      </c>
      <c r="Q4" s="90">
        <f>'up to 26 June US CORRECTED'!Z4</f>
        <v>0.34365325077399383</v>
      </c>
      <c r="T4" s="31" t="s">
        <v>3</v>
      </c>
      <c r="U4" s="90">
        <f t="shared" ref="U4:U31" si="1">Q4</f>
        <v>0.34365325077399383</v>
      </c>
      <c r="V4" s="44">
        <f t="shared" si="0"/>
        <v>0.45211014666267585</v>
      </c>
    </row>
    <row r="5" spans="1:22" x14ac:dyDescent="0.2">
      <c r="A5" s="31" t="s">
        <v>4</v>
      </c>
      <c r="B5" s="29">
        <f>'Latest available data'!B5-'up to 14 October'!B5</f>
        <v>100</v>
      </c>
      <c r="C5" s="29">
        <f>'Latest available data'!D5-'up to 14 October'!D5</f>
        <v>10282</v>
      </c>
      <c r="D5" s="29">
        <f>'Latest available data'!F5-'up to 14 October'!F5</f>
        <v>5473</v>
      </c>
      <c r="F5">
        <f>'Latest available data'!B5-'up to 26 June US CORRECTED'!B5</f>
        <v>213</v>
      </c>
      <c r="G5">
        <f>'Latest available data'!D5-'up to 26 June US CORRECTED'!D5</f>
        <v>10761</v>
      </c>
      <c r="H5">
        <f>'Latest available data'!F5-'up to 26 June US CORRECTED'!F5</f>
        <v>5509</v>
      </c>
      <c r="I5" s="31" t="s">
        <v>4</v>
      </c>
      <c r="J5" s="89">
        <f>'Latest available data'!V5</f>
        <v>9.3775999999999998E-2</v>
      </c>
      <c r="K5" s="89">
        <f>'up to 14 October'!V5</f>
        <v>4.9992000000000002E-2</v>
      </c>
      <c r="L5" s="89">
        <f>'up to 26 June US CORRECTED'!V5</f>
        <v>4.9703999999999998E-2</v>
      </c>
      <c r="M5" s="89"/>
      <c r="N5" s="31" t="s">
        <v>4</v>
      </c>
      <c r="O5" s="90">
        <f>'Latest available data'!Z5</f>
        <v>0.43281028498802365</v>
      </c>
      <c r="P5" s="90">
        <f>'up to 14 October'!Z5</f>
        <v>0.48078624078624077</v>
      </c>
      <c r="Q5" s="90">
        <f>'up to 26 June US CORRECTED'!Z5</f>
        <v>0.50030940594059403</v>
      </c>
      <c r="T5" s="31" t="s">
        <v>4</v>
      </c>
      <c r="U5" s="90">
        <f t="shared" si="1"/>
        <v>0.50030940594059403</v>
      </c>
      <c r="V5" s="44">
        <f t="shared" si="0"/>
        <v>0.51194126939875473</v>
      </c>
    </row>
    <row r="6" spans="1:22" x14ac:dyDescent="0.2">
      <c r="A6" s="31" t="s">
        <v>5</v>
      </c>
      <c r="B6" s="29">
        <f>'Latest available data'!B6-'up to 14 October'!B6</f>
        <v>113</v>
      </c>
      <c r="C6" s="29">
        <f>'Latest available data'!D6-'up to 14 October'!D6</f>
        <v>9509</v>
      </c>
      <c r="D6" s="29">
        <f>'Latest available data'!F6-'up to 14 October'!F6</f>
        <v>5208</v>
      </c>
      <c r="F6">
        <f>'Latest available data'!B6-'up to 26 June US CORRECTED'!B6</f>
        <v>235</v>
      </c>
      <c r="G6">
        <f>'Latest available data'!D6-'up to 26 June US CORRECTED'!D6</f>
        <v>11502</v>
      </c>
      <c r="H6">
        <f>'Latest available data'!F6-'up to 26 June US CORRECTED'!F6</f>
        <v>6383</v>
      </c>
      <c r="I6" s="31" t="s">
        <v>5</v>
      </c>
      <c r="J6" s="89">
        <f>'Latest available data'!V6</f>
        <v>2.9639111695693533E-2</v>
      </c>
      <c r="K6" s="89">
        <f>'up to 14 October'!V6</f>
        <v>1.7406724524667943E-2</v>
      </c>
      <c r="L6" s="89">
        <f>'up to 26 June US CORRECTED'!V6</f>
        <v>1.4646921351481487E-2</v>
      </c>
      <c r="M6" s="89"/>
      <c r="N6" s="31" t="s">
        <v>5</v>
      </c>
      <c r="O6" s="90">
        <f>'Latest available data'!Z6</f>
        <v>0.67022519651582746</v>
      </c>
      <c r="P6" s="90">
        <f>'up to 14 October'!Z6</f>
        <v>0.79525700182423009</v>
      </c>
      <c r="Q6" s="90">
        <f>'up to 26 June US CORRECTED'!Z6</f>
        <v>0.85121485121485119</v>
      </c>
      <c r="T6" s="31" t="s">
        <v>5</v>
      </c>
      <c r="U6" s="90">
        <f t="shared" si="1"/>
        <v>0.85121485121485119</v>
      </c>
      <c r="V6" s="44">
        <f t="shared" si="0"/>
        <v>0.55494696574508784</v>
      </c>
    </row>
    <row r="7" spans="1:22" x14ac:dyDescent="0.2">
      <c r="A7" s="31" t="s">
        <v>6</v>
      </c>
      <c r="B7" s="29">
        <f>'Latest available data'!B7-'up to 14 October'!B7</f>
        <v>105</v>
      </c>
      <c r="C7" s="29">
        <f>'Latest available data'!D7-'up to 14 October'!D7</f>
        <v>1174</v>
      </c>
      <c r="D7" s="29">
        <f>'Latest available data'!F7-'up to 14 October'!F7</f>
        <v>487</v>
      </c>
      <c r="F7">
        <f>'Latest available data'!B7-'up to 26 June US CORRECTED'!B7</f>
        <v>218</v>
      </c>
      <c r="G7">
        <f>'Latest available data'!D7-'up to 26 June US CORRECTED'!D7</f>
        <v>1239</v>
      </c>
      <c r="H7">
        <f>'Latest available data'!F7-'up to 26 June US CORRECTED'!F7</f>
        <v>508</v>
      </c>
      <c r="I7" s="31" t="s">
        <v>6</v>
      </c>
      <c r="J7" s="89">
        <f>'Latest available data'!V7</f>
        <v>1.7902494895672527E-2</v>
      </c>
      <c r="K7" s="89">
        <f>'up to 14 October'!V7</f>
        <v>5.7766047507594245E-3</v>
      </c>
      <c r="L7" s="89">
        <f>'up to 26 June US CORRECTED'!V7</f>
        <v>5.2537224241820625E-3</v>
      </c>
      <c r="M7" s="89"/>
      <c r="N7" s="31" t="s">
        <v>6</v>
      </c>
      <c r="O7" s="90">
        <f>'Latest available data'!Z7</f>
        <v>0.3913990201415351</v>
      </c>
      <c r="P7" s="90">
        <f>'up to 14 October'!Z7</f>
        <v>0.34992458521870284</v>
      </c>
      <c r="Q7" s="90">
        <f>'up to 26 June US CORRECTED'!Z7</f>
        <v>0.35284280936454848</v>
      </c>
      <c r="T7" s="31" t="s">
        <v>6</v>
      </c>
      <c r="U7" s="90">
        <f t="shared" si="1"/>
        <v>0.35284280936454848</v>
      </c>
      <c r="V7" s="44">
        <f t="shared" si="0"/>
        <v>0.41000807102502018</v>
      </c>
    </row>
    <row r="8" spans="1:22" x14ac:dyDescent="0.2">
      <c r="A8" s="31" t="s">
        <v>7</v>
      </c>
      <c r="B8" s="29">
        <f>'Latest available data'!B8-'up to 14 October'!B8</f>
        <v>105</v>
      </c>
      <c r="C8" s="29">
        <f>'Latest available data'!D8-'up to 14 October'!D8</f>
        <v>298</v>
      </c>
      <c r="D8" s="29">
        <f>'Latest available data'!G8-'up to 14 October'!G8</f>
        <v>98</v>
      </c>
      <c r="F8">
        <f>'Latest available data'!B8-'up to 26 June US CORRECTED'!B8</f>
        <v>213</v>
      </c>
      <c r="G8">
        <f>'Latest available data'!D8-'up to 26 June US CORRECTED'!D8</f>
        <v>317</v>
      </c>
      <c r="H8">
        <f>'Latest available data'!F8-'up to 26 June US CORRECTED'!F8</f>
        <v>0</v>
      </c>
      <c r="I8" s="31" t="s">
        <v>7</v>
      </c>
      <c r="J8" s="89">
        <f>'Latest available data'!V8</f>
        <v>4.8312060121674816E-3</v>
      </c>
      <c r="K8" s="89">
        <f>'up to 14 October'!V8</f>
        <v>2.8828184023221601E-3</v>
      </c>
      <c r="L8" s="89">
        <f>'up to 26 June US CORRECTED'!V8</f>
        <v>2.922581414767983E-3</v>
      </c>
      <c r="M8" s="89"/>
      <c r="N8" s="31" t="s">
        <v>7</v>
      </c>
      <c r="O8" s="90">
        <f>'Latest available data'!Z8</f>
        <v>0.37732919254658387</v>
      </c>
      <c r="P8" s="90">
        <f>'up to 14 October'!Z8</f>
        <v>0.41907514450867051</v>
      </c>
      <c r="Q8" s="90">
        <f>'up to 26 June US CORRECTED'!Z8</f>
        <v>0.44954128440366975</v>
      </c>
      <c r="T8" s="31" t="s">
        <v>7</v>
      </c>
      <c r="U8" s="90">
        <f t="shared" si="1"/>
        <v>0.44954128440366975</v>
      </c>
      <c r="V8" s="44">
        <f t="shared" si="0"/>
        <v>0</v>
      </c>
    </row>
    <row r="9" spans="1:22" x14ac:dyDescent="0.2">
      <c r="A9" s="31" t="s">
        <v>8</v>
      </c>
      <c r="B9" s="29">
        <f>'Latest available data'!B9-'up to 14 October'!B9</f>
        <v>104</v>
      </c>
      <c r="C9" s="29">
        <f>'Latest available data'!D9-'up to 14 October'!D9</f>
        <v>38977</v>
      </c>
      <c r="D9" s="29">
        <f>'Latest available data'!F9-'up to 14 October'!F9</f>
        <v>15440</v>
      </c>
      <c r="F9">
        <f>'Latest available data'!B9-'up to 26 June US CORRECTED'!B9</f>
        <v>218</v>
      </c>
      <c r="G9">
        <f>'Latest available data'!D9-'up to 26 June US CORRECTED'!D9</f>
        <v>41795</v>
      </c>
      <c r="H9">
        <f>'Latest available data'!F9-'up to 26 June US CORRECTED'!F9</f>
        <v>16054</v>
      </c>
      <c r="I9" s="31" t="s">
        <v>8</v>
      </c>
      <c r="J9" s="89">
        <f>'Latest available data'!V9</f>
        <v>5.0234604444841097E-2</v>
      </c>
      <c r="K9" s="89">
        <f>'up to 14 October'!V9</f>
        <v>2.4716516185971333E-2</v>
      </c>
      <c r="L9" s="89">
        <f>'up to 26 June US CORRECTED'!V9</f>
        <v>2.3701742468941148E-2</v>
      </c>
      <c r="M9" s="89"/>
      <c r="N9" s="31" t="s">
        <v>8</v>
      </c>
      <c r="O9" s="90">
        <f>'Latest available data'!Z9</f>
        <v>0.42604636819825631</v>
      </c>
      <c r="P9" s="90">
        <f>'up to 14 October'!Z9</f>
        <v>0.46207322725166072</v>
      </c>
      <c r="Q9" s="90">
        <f>'up to 26 June US CORRECTED'!Z9</f>
        <v>0.48536230412563036</v>
      </c>
      <c r="T9" s="31" t="s">
        <v>8</v>
      </c>
      <c r="U9" s="90">
        <f t="shared" si="1"/>
        <v>0.48536230412563036</v>
      </c>
      <c r="V9" s="44">
        <f t="shared" si="0"/>
        <v>0.38411293216891973</v>
      </c>
    </row>
    <row r="10" spans="1:22" x14ac:dyDescent="0.2">
      <c r="A10" s="31" t="s">
        <v>9</v>
      </c>
      <c r="B10" s="29">
        <f>'Latest available data'!B10-'up to 14 October'!B10</f>
        <v>103</v>
      </c>
      <c r="C10" s="29">
        <f>'Latest available data'!D10-'up to 14 October'!D10</f>
        <v>41027</v>
      </c>
      <c r="D10" s="29">
        <f>'Latest available data'!F10-'up to 14 October'!F10</f>
        <v>10314</v>
      </c>
      <c r="F10">
        <f>'Latest available data'!B10-'up to 26 June US CORRECTED'!B10</f>
        <v>213</v>
      </c>
      <c r="G10">
        <f>'Latest available data'!D10-'up to 26 June US CORRECTED'!D10</f>
        <v>41747</v>
      </c>
      <c r="H10">
        <f>'Latest available data'!F10-'up to 26 June US CORRECTED'!F10</f>
        <v>10575</v>
      </c>
      <c r="I10" s="31" t="s">
        <v>9</v>
      </c>
      <c r="J10" s="89">
        <f>'Latest available data'!V10</f>
        <v>1.719559902200489E-2</v>
      </c>
      <c r="K10" s="89">
        <f>'up to 14 October'!V10</f>
        <v>4.5867970660146695E-3</v>
      </c>
      <c r="L10" s="89">
        <f>'up to 26 June US CORRECTED'!V10</f>
        <v>4.2677261613691935E-3</v>
      </c>
      <c r="M10" s="89"/>
      <c r="N10" s="31" t="s">
        <v>9</v>
      </c>
      <c r="O10" s="90">
        <f>'Latest available data'!Z10</f>
        <v>0.27775364322104185</v>
      </c>
      <c r="P10" s="90">
        <f>'up to 14 October'!Z10</f>
        <v>0.39022360894435776</v>
      </c>
      <c r="Q10" s="90">
        <f>'up to 26 June US CORRECTED'!Z10</f>
        <v>0.39246767847105113</v>
      </c>
      <c r="T10" s="31" t="s">
        <v>9</v>
      </c>
      <c r="U10" s="90">
        <f t="shared" si="1"/>
        <v>0.39246767847105113</v>
      </c>
      <c r="V10" s="44">
        <f t="shared" si="0"/>
        <v>0.25331161520588308</v>
      </c>
    </row>
    <row r="11" spans="1:22" x14ac:dyDescent="0.2">
      <c r="A11" s="31" t="s">
        <v>10</v>
      </c>
      <c r="B11" s="29">
        <f>'Latest available data'!B11-'up to 14 October'!B11</f>
        <v>119</v>
      </c>
      <c r="C11" s="29">
        <f>'Latest available data'!D11-'up to 14 October'!D11</f>
        <v>64</v>
      </c>
      <c r="D11" s="29">
        <f>'Latest available data'!F11-'up to 14 October'!F11</f>
        <v>2</v>
      </c>
      <c r="F11">
        <f>'Latest available data'!B11-'up to 26 June US CORRECTED'!B11</f>
        <v>217</v>
      </c>
      <c r="G11">
        <f>'Latest available data'!D11-'up to 26 June US CORRECTED'!D11</f>
        <v>165</v>
      </c>
      <c r="H11">
        <f>'Latest available data'!F11-'up to 26 June US CORRECTED'!F11</f>
        <v>32</v>
      </c>
      <c r="I11" s="31" t="s">
        <v>10</v>
      </c>
      <c r="J11" s="89">
        <f>'Latest available data'!V11</f>
        <v>4.3697341289890892E-4</v>
      </c>
      <c r="K11" s="89">
        <f>'up to 14 October'!V11</f>
        <v>4.0966257459272711E-4</v>
      </c>
      <c r="L11" s="89">
        <f>'up to 26 June US CORRECTED'!V11</f>
        <v>0</v>
      </c>
      <c r="M11" s="89"/>
      <c r="N11" s="31" t="s">
        <v>10</v>
      </c>
      <c r="O11" s="90">
        <f>'Latest available data'!Z11</f>
        <v>0.1893491124260355</v>
      </c>
      <c r="P11" s="90">
        <f>'up to 14 October'!Z11</f>
        <v>0.2857142857142857</v>
      </c>
      <c r="Q11" s="90">
        <f>'up to 26 June US CORRECTED'!Z11</f>
        <v>0</v>
      </c>
      <c r="T11" s="31" t="s">
        <v>10</v>
      </c>
      <c r="U11" s="90">
        <f t="shared" si="1"/>
        <v>0</v>
      </c>
      <c r="V11" s="44">
        <f t="shared" si="0"/>
        <v>0.19393939393939394</v>
      </c>
    </row>
    <row r="12" spans="1:22" x14ac:dyDescent="0.2">
      <c r="A12" s="31" t="s">
        <v>11</v>
      </c>
      <c r="B12" s="29">
        <f>'Latest available data'!B12-'up to 14 October'!B12</f>
        <v>0</v>
      </c>
      <c r="C12" s="29">
        <f>'Latest available data'!D12-'up to 14 October'!D12</f>
        <v>0</v>
      </c>
      <c r="D12" s="29">
        <f>'Latest available data'!F12-'up to 14 October'!F12</f>
        <v>0</v>
      </c>
      <c r="F12">
        <f>'Latest available data'!B12-'up to 26 June US CORRECTED'!B12</f>
        <v>86</v>
      </c>
      <c r="G12">
        <f>'Latest available data'!D12-'up to 26 June US CORRECTED'!D12</f>
        <v>80</v>
      </c>
      <c r="H12">
        <f>'Latest available data'!F12-'up to 26 June US CORRECTED'!F12</f>
        <v>15</v>
      </c>
      <c r="I12" s="31" t="s">
        <v>11</v>
      </c>
      <c r="J12" s="89">
        <f>'Latest available data'!V12</f>
        <v>2.573862606489034E-3</v>
      </c>
      <c r="K12" s="89">
        <f>'up to 14 October'!V12</f>
        <v>2.573862606489034E-3</v>
      </c>
      <c r="L12" s="89">
        <f>'up to 26 June US CORRECTED'!V12</f>
        <v>2.3019757114373755E-3</v>
      </c>
      <c r="M12" s="89"/>
      <c r="N12" s="31" t="s">
        <v>11</v>
      </c>
      <c r="O12" s="90">
        <f>'Latest available data'!Z12</f>
        <v>0.23202614379084968</v>
      </c>
      <c r="P12" s="90">
        <f>'up to 14 October'!Z12</f>
        <v>0.23202614379084968</v>
      </c>
      <c r="Q12" s="90">
        <f>'up to 26 June US CORRECTED'!Z12</f>
        <v>0.2387218045112782</v>
      </c>
      <c r="T12" s="31" t="s">
        <v>11</v>
      </c>
      <c r="U12" s="90">
        <f t="shared" si="1"/>
        <v>0.2387218045112782</v>
      </c>
      <c r="V12" s="44">
        <f t="shared" si="0"/>
        <v>0.1875</v>
      </c>
    </row>
    <row r="13" spans="1:22" x14ac:dyDescent="0.2">
      <c r="A13" s="31" t="s">
        <v>12</v>
      </c>
      <c r="B13" s="29">
        <f>'Latest available data'!B13-'up to 14 October'!B13</f>
        <v>152</v>
      </c>
      <c r="C13" s="29">
        <f>'Latest available data'!D13-'up to 14 October'!D13</f>
        <v>362</v>
      </c>
      <c r="D13" s="29">
        <f>'Latest available data'!F13-'up to 14 October'!F13</f>
        <v>0</v>
      </c>
      <c r="F13">
        <f>'Latest available data'!B13-'up to 26 June US CORRECTED'!B13</f>
        <v>174</v>
      </c>
      <c r="G13">
        <f>'Latest available data'!D13-'up to 26 June US CORRECTED'!D13</f>
        <v>393</v>
      </c>
      <c r="H13">
        <f>'Latest available data'!F13-'up to 26 June US CORRECTED'!F13</f>
        <v>0</v>
      </c>
      <c r="I13" s="31" t="s">
        <v>12</v>
      </c>
      <c r="J13" s="89">
        <f>'Latest available data'!V13</f>
        <v>4.7623231701959409E-2</v>
      </c>
      <c r="K13" s="89">
        <f>'up to 14 October'!V13</f>
        <v>4.3273877515156843E-2</v>
      </c>
      <c r="L13" s="89">
        <f>'up to 26 June US CORRECTED'!V13</f>
        <v>4.7711097443106934E-2</v>
      </c>
      <c r="M13" s="89"/>
      <c r="N13" s="31" t="s">
        <v>12</v>
      </c>
      <c r="O13" s="90">
        <f>'Latest available data'!Z13</f>
        <v>0.51374407582938386</v>
      </c>
      <c r="P13" s="90">
        <f>'up to 14 October'!Z13</f>
        <v>0.56350114416475972</v>
      </c>
      <c r="Q13" s="90">
        <f>'up to 26 June US CORRECTED'!Z13</f>
        <v>0.6324985439720443</v>
      </c>
      <c r="T13" s="31" t="s">
        <v>12</v>
      </c>
      <c r="U13" s="90">
        <f t="shared" si="1"/>
        <v>0.6324985439720443</v>
      </c>
      <c r="V13" s="44">
        <f t="shared" si="0"/>
        <v>0</v>
      </c>
    </row>
    <row r="14" spans="1:22" x14ac:dyDescent="0.2">
      <c r="A14" s="31" t="s">
        <v>13</v>
      </c>
      <c r="B14" s="29">
        <f>'Latest available data'!B14-'up to 14 October'!B14</f>
        <v>17</v>
      </c>
      <c r="C14" s="29">
        <f>'Latest available data'!D14-'up to 14 October'!D14</f>
        <v>580</v>
      </c>
      <c r="D14" s="29">
        <f>'Latest available data'!F14-'up to 14 October'!F14</f>
        <v>157</v>
      </c>
      <c r="F14">
        <f>'Latest available data'!B14-'up to 26 June US CORRECTED'!B14</f>
        <v>123</v>
      </c>
      <c r="G14">
        <f>'Latest available data'!D14-'up to 26 June US CORRECTED'!D14</f>
        <v>2097</v>
      </c>
      <c r="H14">
        <f>'Latest available data'!F14-'up to 26 June US CORRECTED'!F14</f>
        <v>724</v>
      </c>
      <c r="I14" s="31" t="s">
        <v>13</v>
      </c>
      <c r="J14" s="89">
        <f>'Latest available data'!V14</f>
        <v>1.9133333333333332E-2</v>
      </c>
      <c r="K14" s="89">
        <f>'up to 14 October'!V14</f>
        <v>1.5644444444444443E-2</v>
      </c>
      <c r="L14" s="89">
        <f>'up to 26 June US CORRECTED'!V14</f>
        <v>3.0444444444444442E-3</v>
      </c>
      <c r="M14" s="89"/>
      <c r="N14" s="31" t="s">
        <v>13</v>
      </c>
      <c r="O14" s="90">
        <f>'Latest available data'!Z14</f>
        <v>0.35815307820299502</v>
      </c>
      <c r="P14" s="90">
        <f>'up to 14 October'!Z14</f>
        <v>0.38596491228070173</v>
      </c>
      <c r="Q14" s="90">
        <f>'up to 26 June US CORRECTED'!Z14</f>
        <v>0.44625407166123776</v>
      </c>
      <c r="T14" s="31" t="s">
        <v>13</v>
      </c>
      <c r="U14" s="90">
        <f t="shared" si="1"/>
        <v>0.44625407166123776</v>
      </c>
      <c r="V14" s="44">
        <f t="shared" si="0"/>
        <v>0.34525512637100619</v>
      </c>
    </row>
    <row r="15" spans="1:22" x14ac:dyDescent="0.2">
      <c r="A15" s="31" t="s">
        <v>14</v>
      </c>
      <c r="B15" s="29"/>
      <c r="C15" s="29"/>
      <c r="D15" s="29"/>
      <c r="I15" s="31" t="s">
        <v>14</v>
      </c>
      <c r="J15" s="89"/>
      <c r="K15" s="89"/>
      <c r="L15" s="89"/>
      <c r="M15" s="89"/>
      <c r="N15" s="31" t="s">
        <v>14</v>
      </c>
      <c r="O15" s="90">
        <f>'Latest available data'!Z15</f>
        <v>0</v>
      </c>
      <c r="P15" s="90">
        <f>'up to 14 October'!Z15</f>
        <v>0</v>
      </c>
      <c r="Q15" s="90">
        <f>'up to 26 June US CORRECTED'!Z15</f>
        <v>0</v>
      </c>
      <c r="T15" s="31" t="s">
        <v>14</v>
      </c>
      <c r="U15" s="90"/>
    </row>
    <row r="16" spans="1:22" x14ac:dyDescent="0.2">
      <c r="A16" s="31" t="s">
        <v>0</v>
      </c>
      <c r="B16" s="29"/>
      <c r="C16" s="29"/>
      <c r="D16" s="29"/>
      <c r="I16" s="31" t="s">
        <v>0</v>
      </c>
      <c r="J16" s="89"/>
      <c r="K16" s="89"/>
      <c r="L16" s="89"/>
      <c r="M16" s="89"/>
      <c r="N16" s="31" t="s">
        <v>0</v>
      </c>
      <c r="O16" s="90">
        <f>'Latest available data'!Z16</f>
        <v>0</v>
      </c>
      <c r="P16" s="90">
        <f>'up to 14 October'!Z16</f>
        <v>0</v>
      </c>
      <c r="Q16" s="90">
        <f>'up to 26 June US CORRECTED'!Z16</f>
        <v>0</v>
      </c>
      <c r="T16" s="31" t="s">
        <v>0</v>
      </c>
      <c r="U16" s="90"/>
    </row>
    <row r="17" spans="1:22" x14ac:dyDescent="0.2">
      <c r="A17" s="31" t="s">
        <v>15</v>
      </c>
      <c r="B17" s="29"/>
      <c r="C17" s="29"/>
      <c r="D17" s="29"/>
      <c r="I17" s="31" t="s">
        <v>15</v>
      </c>
      <c r="J17" s="89">
        <f>'Latest available data'!V17</f>
        <v>5.4448716131130587E-2</v>
      </c>
      <c r="K17" s="89"/>
      <c r="L17" s="89"/>
      <c r="M17" s="89"/>
      <c r="N17" s="31" t="s">
        <v>15</v>
      </c>
      <c r="O17" s="90">
        <f>'Latest available data'!Z17</f>
        <v>0.51111633004540469</v>
      </c>
      <c r="P17" s="90"/>
      <c r="Q17" s="90"/>
      <c r="T17" s="31" t="s">
        <v>15</v>
      </c>
      <c r="U17" s="90"/>
    </row>
    <row r="18" spans="1:22" x14ac:dyDescent="0.2">
      <c r="A18" s="31" t="s">
        <v>16</v>
      </c>
      <c r="B18" s="29">
        <f>'Latest available data'!B18-'up to 14 October'!B18</f>
        <v>94</v>
      </c>
      <c r="C18" s="29">
        <f>'Latest available data'!D18-'up to 14 October'!D18</f>
        <v>0</v>
      </c>
      <c r="D18" s="29">
        <f>'Latest available data'!F18-'up to 14 October'!F18</f>
        <v>0</v>
      </c>
      <c r="F18">
        <f>'Latest available data'!B18-'up to 26 June US CORRECTED'!B18</f>
        <v>216</v>
      </c>
      <c r="G18">
        <f>'Latest available data'!D18-'up to 26 June US CORRECTED'!D18</f>
        <v>3</v>
      </c>
      <c r="H18">
        <f>'Latest available data'!F18-'up to 26 June US CORRECTED'!F18</f>
        <v>0</v>
      </c>
      <c r="I18" s="31" t="s">
        <v>16</v>
      </c>
      <c r="J18" s="89">
        <f>'Latest available data'!V18</f>
        <v>4.2105263157894739E-4</v>
      </c>
      <c r="K18" s="89">
        <f>'up to 14 October'!V18</f>
        <v>4.2105263157894739E-4</v>
      </c>
      <c r="L18" s="89">
        <f>'up to 26 June US CORRECTED'!V18</f>
        <v>4.2105263157894739E-4</v>
      </c>
      <c r="M18" s="89"/>
      <c r="N18" s="31" t="s">
        <v>16</v>
      </c>
      <c r="O18" s="90">
        <f>'Latest available data'!Z18</f>
        <v>0.64</v>
      </c>
      <c r="P18" s="90">
        <f>'up to 14 October'!Z18</f>
        <v>0.64</v>
      </c>
      <c r="Q18" s="90">
        <f>'up to 26 June US CORRECTED'!Z18</f>
        <v>0.72727272727272729</v>
      </c>
      <c r="T18" s="31" t="s">
        <v>16</v>
      </c>
      <c r="U18" s="90">
        <f t="shared" si="1"/>
        <v>0.72727272727272729</v>
      </c>
      <c r="V18" s="44">
        <f>H18/G18</f>
        <v>0</v>
      </c>
    </row>
    <row r="19" spans="1:22" x14ac:dyDescent="0.2">
      <c r="A19" s="31" t="s">
        <v>17</v>
      </c>
      <c r="B19" s="29">
        <f>'Latest available data'!B19-'up to 14 October'!B19</f>
        <v>100</v>
      </c>
      <c r="C19" s="29">
        <f>'Latest available data'!D19-'up to 14 October'!D19</f>
        <v>257</v>
      </c>
      <c r="D19" s="29">
        <f>'Latest available data'!F19-'up to 14 October'!F19</f>
        <v>0</v>
      </c>
      <c r="F19">
        <f>'Latest available data'!B19-'up to 26 June US CORRECTED'!B19</f>
        <v>215</v>
      </c>
      <c r="G19">
        <f>'Latest available data'!D19-'up to 26 June US CORRECTED'!D19</f>
        <v>289</v>
      </c>
      <c r="H19">
        <f>'Latest available data'!F19-'up to 26 June US CORRECTED'!F19</f>
        <v>0</v>
      </c>
      <c r="I19" s="31" t="s">
        <v>17</v>
      </c>
      <c r="J19" s="89">
        <f>'Latest available data'!V19</f>
        <v>8.0575685400091218E-3</v>
      </c>
      <c r="K19" s="89">
        <f>'up to 14 October'!V19</f>
        <v>3.6740485481173667E-3</v>
      </c>
      <c r="L19" s="89">
        <f>'up to 26 June US CORRECTED'!V19</f>
        <v>3.6487102822682816E-3</v>
      </c>
      <c r="M19" s="89"/>
      <c r="N19" s="31" t="s">
        <v>17</v>
      </c>
      <c r="O19" s="90">
        <f>'Latest available data'!Z19</f>
        <v>0.59662288930581608</v>
      </c>
      <c r="P19" s="90">
        <f>'up to 14 October'!Z19</f>
        <v>0.52536231884057971</v>
      </c>
      <c r="Q19" s="90">
        <f>'up to 26 June US CORRECTED'!Z19</f>
        <v>0.5901639344262295</v>
      </c>
      <c r="T19" s="31" t="s">
        <v>17</v>
      </c>
      <c r="U19" s="90">
        <f t="shared" si="1"/>
        <v>0.5901639344262295</v>
      </c>
      <c r="V19" s="44">
        <f>H19/G19</f>
        <v>0</v>
      </c>
    </row>
    <row r="20" spans="1:22" x14ac:dyDescent="0.2">
      <c r="A20" s="31" t="s">
        <v>18</v>
      </c>
      <c r="B20" s="29">
        <f>'Latest available data'!B20-'up to 14 October'!B20</f>
        <v>91</v>
      </c>
      <c r="C20" s="29">
        <f>'Latest available data'!D20-'up to 14 October'!D20</f>
        <v>0</v>
      </c>
      <c r="D20" s="29">
        <f>'Latest available data'!F20-'up to 14 October'!F20</f>
        <v>0</v>
      </c>
      <c r="F20">
        <f>'Latest available data'!B20-'up to 26 June US CORRECTED'!B20</f>
        <v>246</v>
      </c>
      <c r="G20">
        <f>'Latest available data'!D20-'up to 26 June US CORRECTED'!D20</f>
        <v>6678</v>
      </c>
      <c r="H20">
        <f>'Latest available data'!F20-'up to 26 June US CORRECTED'!F20</f>
        <v>1804</v>
      </c>
      <c r="I20" s="31" t="s">
        <v>18</v>
      </c>
      <c r="J20" s="89">
        <f>'Latest available data'!V20</f>
        <v>2.2767676767676766E-2</v>
      </c>
      <c r="K20" s="89">
        <f>'up to 14 October'!V20</f>
        <v>2.2767676767676766E-2</v>
      </c>
      <c r="L20" s="89">
        <f>'up to 26 June US CORRECTED'!V20</f>
        <v>4.5454545454545452E-3</v>
      </c>
      <c r="M20" s="89"/>
      <c r="N20" s="31" t="s">
        <v>18</v>
      </c>
      <c r="O20" s="90">
        <f>'Latest available data'!Z20</f>
        <v>0.28886325772138921</v>
      </c>
      <c r="P20" s="90">
        <f>'up to 14 October'!Z20</f>
        <v>0.28886325772138921</v>
      </c>
      <c r="Q20" s="90">
        <f>'up to 26 June US CORRECTED'!Z20</f>
        <v>0.4</v>
      </c>
      <c r="T20" s="31" t="s">
        <v>18</v>
      </c>
      <c r="U20" s="90">
        <f t="shared" si="1"/>
        <v>0.4</v>
      </c>
      <c r="V20" s="44">
        <f>H20/G20</f>
        <v>0.27014076070679843</v>
      </c>
    </row>
    <row r="21" spans="1:22" x14ac:dyDescent="0.2">
      <c r="A21" s="31" t="s">
        <v>19</v>
      </c>
      <c r="B21" s="29">
        <f>'Latest available data'!B21-'up to 14 October'!B21</f>
        <v>105</v>
      </c>
      <c r="C21" s="29">
        <f>'Latest available data'!D21-'up to 14 October'!D21</f>
        <v>2</v>
      </c>
      <c r="D21" s="29">
        <f>'Latest available data'!F21-'up to 14 October'!F21</f>
        <v>1</v>
      </c>
      <c r="F21">
        <f>'Latest available data'!B21-'up to 26 June US CORRECTED'!B21</f>
        <v>216</v>
      </c>
      <c r="G21">
        <f>'Latest available data'!D21-'up to 26 June US CORRECTED'!D21</f>
        <v>3</v>
      </c>
      <c r="H21">
        <f>'Latest available data'!F21-'up to 26 June US CORRECTED'!F21</f>
        <v>2</v>
      </c>
      <c r="I21" s="31" t="s">
        <v>19</v>
      </c>
      <c r="J21" s="89">
        <f>'Latest available data'!V21</f>
        <v>2.4908151192477737E-4</v>
      </c>
      <c r="K21" s="89">
        <f>'up to 14 October'!V21</f>
        <v>1.8681113394358303E-4</v>
      </c>
      <c r="L21" s="89">
        <f>'up to 26 June US CORRECTED'!V21</f>
        <v>1.2454075596238869E-4</v>
      </c>
      <c r="M21" s="89"/>
      <c r="N21" s="31" t="s">
        <v>19</v>
      </c>
      <c r="O21" s="90">
        <f>'Latest available data'!Z21</f>
        <v>0.13793103448275862</v>
      </c>
      <c r="P21" s="90">
        <f>'up to 14 October'!Z21</f>
        <v>0.1111111111111111</v>
      </c>
      <c r="Q21" s="90">
        <f>'up to 26 June US CORRECTED'!Z21</f>
        <v>7.6923076923076927E-2</v>
      </c>
      <c r="T21" s="31" t="s">
        <v>19</v>
      </c>
      <c r="U21" s="90">
        <f t="shared" si="1"/>
        <v>7.6923076923076927E-2</v>
      </c>
      <c r="V21" s="44">
        <f>H21/G21</f>
        <v>0.66666666666666663</v>
      </c>
    </row>
    <row r="22" spans="1:22" x14ac:dyDescent="0.2">
      <c r="A22" s="31" t="s">
        <v>20</v>
      </c>
      <c r="B22" s="29">
        <f>'Latest available data'!B22-'up to 14 October'!B22</f>
        <v>110</v>
      </c>
      <c r="C22" s="29">
        <f>'Latest available data'!D22-'up to 14 October'!D22</f>
        <v>3222</v>
      </c>
      <c r="D22" s="29">
        <f>'Latest available data'!F22-'up to 14 October'!F22</f>
        <v>1754</v>
      </c>
      <c r="F22">
        <f>'Latest available data'!B22-'up to 26 June US CORRECTED'!B22</f>
        <v>240</v>
      </c>
      <c r="G22">
        <f>'Latest available data'!D22-'up to 26 June US CORRECTED'!D22</f>
        <v>3266</v>
      </c>
      <c r="H22">
        <f>'Latest available data'!F22-'up to 26 June US CORRECTED'!F22</f>
        <v>1790</v>
      </c>
      <c r="I22" s="31" t="s">
        <v>20</v>
      </c>
      <c r="J22" s="89">
        <f>'Latest available data'!V22</f>
        <v>8.1863429968564438E-2</v>
      </c>
      <c r="K22" s="89">
        <f>'up to 14 October'!V22</f>
        <v>5.2829200139713588E-3</v>
      </c>
      <c r="L22" s="89">
        <f>'up to 26 June US CORRECTED'!V22</f>
        <v>3.7111421585749216E-3</v>
      </c>
      <c r="M22" s="89"/>
      <c r="N22" s="31" t="s">
        <v>20</v>
      </c>
      <c r="O22" s="90">
        <f>'Latest available data'!Z22</f>
        <v>0.55621477306437261</v>
      </c>
      <c r="P22" s="90">
        <f>'up to 14 October'!Z22</f>
        <v>0.81208053691275173</v>
      </c>
      <c r="Q22" s="90">
        <f>'up to 26 June US CORRECTED'!Z22</f>
        <v>0.80952380952380953</v>
      </c>
      <c r="T22" s="31" t="s">
        <v>20</v>
      </c>
      <c r="U22" s="90">
        <f t="shared" si="1"/>
        <v>0.80952380952380953</v>
      </c>
      <c r="V22" s="44">
        <f>H22/G22</f>
        <v>0.54807103490508269</v>
      </c>
    </row>
    <row r="23" spans="1:22" x14ac:dyDescent="0.2">
      <c r="A23" s="31" t="s">
        <v>21</v>
      </c>
      <c r="B23" s="29">
        <f>'Latest available data'!B23-'up to 14 October'!B23</f>
        <v>0</v>
      </c>
      <c r="C23" s="29">
        <f>'Latest available data'!D23-'up to 14 October'!D23</f>
        <v>0</v>
      </c>
      <c r="D23" s="29">
        <f>'Latest available data'!F23-'up to 14 October'!F23</f>
        <v>0</v>
      </c>
      <c r="F23">
        <f>'Latest available data'!B23-'up to 26 June US CORRECTED'!B23</f>
        <v>157</v>
      </c>
      <c r="G23">
        <f>'Latest available data'!D23-'up to 26 June US CORRECTED'!D23</f>
        <v>89</v>
      </c>
      <c r="H23">
        <f>'Latest available data'!F23-'up to 26 June US CORRECTED'!F23</f>
        <v>-57</v>
      </c>
      <c r="I23" s="31" t="s">
        <v>21</v>
      </c>
      <c r="J23" s="89">
        <f>'Latest available data'!V23</f>
        <v>1.263010174248626E-4</v>
      </c>
      <c r="K23" s="89">
        <f>'up to 14 October'!V23</f>
        <v>1.263010174248626E-4</v>
      </c>
      <c r="L23" s="89">
        <f>'up to 26 June US CORRECTED'!V23</f>
        <v>3.9293649865512807E-4</v>
      </c>
      <c r="M23" s="89"/>
      <c r="N23" s="31" t="s">
        <v>21</v>
      </c>
      <c r="O23" s="90">
        <f>'Latest available data'!Z23</f>
        <v>8.0357142857142863E-2</v>
      </c>
      <c r="P23" s="90">
        <f>'up to 14 October'!Z23</f>
        <v>8.0357142857142863E-2</v>
      </c>
      <c r="Q23" s="90">
        <f>'up to 26 June US CORRECTED'!Z23</f>
        <v>0.34008097165991902</v>
      </c>
      <c r="T23" s="31" t="s">
        <v>21</v>
      </c>
      <c r="U23" s="90">
        <f t="shared" si="1"/>
        <v>0.34008097165991902</v>
      </c>
    </row>
    <row r="24" spans="1:22" x14ac:dyDescent="0.2">
      <c r="A24" s="31" t="s">
        <v>22</v>
      </c>
      <c r="B24" s="29">
        <f>'Latest available data'!B24-'up to 14 October'!B24</f>
        <v>107</v>
      </c>
      <c r="C24" s="29">
        <f>'Latest available data'!D24-'up to 14 October'!D24</f>
        <v>22512</v>
      </c>
      <c r="D24" s="29">
        <f>'Latest available data'!F24-'up to 14 October'!F24</f>
        <v>5679</v>
      </c>
      <c r="F24">
        <f>'Latest available data'!B24-'up to 26 June US CORRECTED'!B24</f>
        <v>213</v>
      </c>
      <c r="G24">
        <f>'Latest available data'!D24-'up to 26 June US CORRECTED'!D24</f>
        <v>27123</v>
      </c>
      <c r="H24">
        <f>'Latest available data'!F24-'up to 26 June US CORRECTED'!F24</f>
        <v>26328</v>
      </c>
      <c r="I24" s="31" t="s">
        <v>22</v>
      </c>
      <c r="J24" s="89">
        <f>'Latest available data'!V24</f>
        <v>7.8845232390991851E-2</v>
      </c>
      <c r="K24" s="89">
        <f>'up to 14 October'!V24</f>
        <v>6.1838164829899379E-2</v>
      </c>
      <c r="L24" s="89">
        <f>'up to 26 June US CORRECTED'!V24</f>
        <v>8.7541926209870627E-2</v>
      </c>
      <c r="M24" s="89"/>
      <c r="N24" s="31" t="s">
        <v>22</v>
      </c>
      <c r="O24" s="90">
        <f>'Latest available data'!Z24</f>
        <v>0.47488320917732363</v>
      </c>
      <c r="P24" s="90">
        <f>'up to 14 October'!Z24</f>
        <v>0.62707643718303019</v>
      </c>
      <c r="Q24" s="90"/>
      <c r="T24" s="31" t="s">
        <v>22</v>
      </c>
      <c r="U24" s="90">
        <f t="shared" si="1"/>
        <v>0</v>
      </c>
      <c r="V24" s="44">
        <f>H24/G24</f>
        <v>0.97068908306603252</v>
      </c>
    </row>
    <row r="25" spans="1:22" x14ac:dyDescent="0.2">
      <c r="A25" s="31" t="s">
        <v>23</v>
      </c>
      <c r="B25" s="29">
        <f>'Latest available data'!B25-'up to 14 October'!B25</f>
        <v>105</v>
      </c>
      <c r="C25" s="29">
        <f>'Latest available data'!D25-'up to 14 October'!D25</f>
        <v>4086</v>
      </c>
      <c r="D25" s="29">
        <f>'Latest available data'!F25-'up to 14 October'!F25</f>
        <v>1942</v>
      </c>
      <c r="F25">
        <f>'Latest available data'!B25-'up to 26 June US CORRECTED'!B25</f>
        <v>217</v>
      </c>
      <c r="G25">
        <f>'Latest available data'!D25-'up to 26 June US CORRECTED'!D25</f>
        <v>5139</v>
      </c>
      <c r="H25">
        <f>'Latest available data'!F25-'up to 26 June US CORRECTED'!F25</f>
        <v>2376</v>
      </c>
      <c r="I25" s="31" t="s">
        <v>23</v>
      </c>
      <c r="J25" s="89">
        <f>'Latest available data'!V25</f>
        <v>5.6630623836919372E-2</v>
      </c>
      <c r="K25" s="89">
        <f>'up to 14 October'!V25</f>
        <v>3.3010204702190543E-2</v>
      </c>
      <c r="L25" s="89">
        <f>'up to 26 June US CORRECTED'!V25</f>
        <v>2.7731491054161547E-2</v>
      </c>
      <c r="M25" s="89"/>
      <c r="N25" s="31" t="s">
        <v>23</v>
      </c>
      <c r="O25" s="90">
        <f>'Latest available data'!Z25</f>
        <v>0.46798673233490801</v>
      </c>
      <c r="P25" s="90">
        <f>'up to 14 October'!Z25</f>
        <v>0.46290295070782878</v>
      </c>
      <c r="Q25" s="90">
        <f>'up to 26 June US CORRECTED'!Z25</f>
        <v>0.47401247401247404</v>
      </c>
      <c r="T25" s="31" t="s">
        <v>23</v>
      </c>
      <c r="U25" s="90">
        <f t="shared" si="1"/>
        <v>0.47401247401247404</v>
      </c>
      <c r="V25" s="44">
        <f>H25/G25</f>
        <v>0.46234676007005254</v>
      </c>
    </row>
    <row r="26" spans="1:22" x14ac:dyDescent="0.2">
      <c r="A26" s="31" t="s">
        <v>24</v>
      </c>
      <c r="B26" s="29">
        <f>'Latest available data'!B26-'up to 14 October'!B26</f>
        <v>119</v>
      </c>
      <c r="C26" s="29">
        <f>'Latest available data'!D26-'up to 14 October'!D26</f>
        <v>38692</v>
      </c>
      <c r="D26" s="29">
        <f>'Latest available data'!F26-'up to 14 October'!F26</f>
        <v>7094</v>
      </c>
      <c r="I26" s="31" t="s">
        <v>24</v>
      </c>
      <c r="J26" s="89">
        <f>'Latest available data'!V26</f>
        <v>6.9065461862494362E-2</v>
      </c>
      <c r="K26" s="89">
        <f>'up to 14 October'!V26</f>
        <v>5.2389705882352942E-2</v>
      </c>
      <c r="L26" s="89"/>
      <c r="M26" s="89"/>
      <c r="N26" s="31" t="s">
        <v>24</v>
      </c>
      <c r="O26" s="90">
        <f>'Latest available data'!Z26</f>
        <v>0.33133725782078172</v>
      </c>
      <c r="P26" s="90">
        <f>'up to 14 October'!Z26</f>
        <v>0.44590052418870796</v>
      </c>
      <c r="Q26" s="90"/>
      <c r="T26" s="31" t="s">
        <v>24</v>
      </c>
      <c r="U26" s="90"/>
    </row>
    <row r="27" spans="1:22" x14ac:dyDescent="0.2">
      <c r="A27" s="31" t="s">
        <v>25</v>
      </c>
      <c r="B27" s="29">
        <f>'Latest available data'!B27-'up to 14 October'!B27</f>
        <v>119</v>
      </c>
      <c r="C27" s="29">
        <f>'Latest available data'!D27-'up to 14 October'!D27</f>
        <v>3309</v>
      </c>
      <c r="D27" s="29">
        <f>'Latest available data'!F27-'up to 14 October'!F27</f>
        <v>725</v>
      </c>
      <c r="I27" s="31" t="s">
        <v>25</v>
      </c>
      <c r="J27" s="89">
        <f>'Latest available data'!V27</f>
        <v>6.1853067407220401E-2</v>
      </c>
      <c r="K27" s="89">
        <f>'up to 14 October'!V27</f>
        <v>3.134730286964571E-2</v>
      </c>
      <c r="L27" s="89"/>
      <c r="M27" s="89"/>
      <c r="N27" s="31" t="s">
        <v>25</v>
      </c>
      <c r="O27" s="90">
        <f>'Latest available data'!Z27</f>
        <v>0.24983004758667574</v>
      </c>
      <c r="P27" s="90">
        <f>'up to 14 October'!Z27</f>
        <v>0.28932038834951457</v>
      </c>
      <c r="Q27" s="90"/>
      <c r="T27" s="31" t="s">
        <v>25</v>
      </c>
      <c r="U27" s="90"/>
    </row>
    <row r="28" spans="1:22" x14ac:dyDescent="0.2">
      <c r="A28" s="31" t="s">
        <v>26</v>
      </c>
      <c r="B28" s="29">
        <f>'Latest available data'!B28-'up to 14 October'!B28</f>
        <v>105</v>
      </c>
      <c r="C28" s="29">
        <f>'Latest available data'!D28-'up to 14 October'!D28</f>
        <v>1229</v>
      </c>
      <c r="D28" s="29">
        <f>'Latest available data'!F28-'up to 14 October'!F28</f>
        <v>425</v>
      </c>
      <c r="F28">
        <f>'Latest available data'!B28-'up to 26 June US CORRECTED'!B28</f>
        <v>210</v>
      </c>
      <c r="G28">
        <f>'Latest available data'!D28-'up to 26 June US CORRECTED'!D28</f>
        <v>1334</v>
      </c>
      <c r="H28">
        <f>'Latest available data'!F28-'up to 26 June US CORRECTED'!F28</f>
        <v>450</v>
      </c>
      <c r="I28" s="31" t="s">
        <v>26</v>
      </c>
      <c r="J28" s="89">
        <f>'Latest available data'!V28</f>
        <v>5.7716772681620357E-2</v>
      </c>
      <c r="K28" s="89">
        <f>'up to 14 October'!V28</f>
        <v>2.9260127217944427E-2</v>
      </c>
      <c r="L28" s="89">
        <f>'up to 26 June US CORRECTED'!V28</f>
        <v>2.7586206896551724E-2</v>
      </c>
      <c r="M28" s="89"/>
      <c r="N28" s="31" t="s">
        <v>26</v>
      </c>
      <c r="O28" s="90">
        <f>'Latest available data'!Z28</f>
        <v>0.40488492249882574</v>
      </c>
      <c r="P28" s="90">
        <f>'up to 14 October'!Z28</f>
        <v>0.48555555555555557</v>
      </c>
      <c r="Q28" s="90">
        <f>'up to 26 June US CORRECTED'!Z28</f>
        <v>0.51823899371069182</v>
      </c>
      <c r="T28" s="31" t="s">
        <v>26</v>
      </c>
      <c r="U28" s="90">
        <f t="shared" si="1"/>
        <v>0.51823899371069182</v>
      </c>
      <c r="V28" s="44">
        <f>H28/G28</f>
        <v>0.33733133433283358</v>
      </c>
    </row>
    <row r="29" spans="1:22" x14ac:dyDescent="0.2">
      <c r="A29" s="31" t="s">
        <v>27</v>
      </c>
      <c r="B29" s="29">
        <f>'Latest available data'!B29-'up to 14 October'!B29</f>
        <v>126</v>
      </c>
      <c r="C29" s="29">
        <f>'Latest available data'!D29-'up to 14 October'!D29</f>
        <v>3212</v>
      </c>
      <c r="D29" s="29">
        <f>'Latest available data'!F29-'up to 14 October'!F29</f>
        <v>1269</v>
      </c>
      <c r="F29">
        <f>'Latest available data'!B29-'up to 26 June US CORRECTED'!B29</f>
        <v>217</v>
      </c>
      <c r="G29">
        <f>'Latest available data'!D29-'up to 26 June US CORRECTED'!D29</f>
        <v>3378</v>
      </c>
      <c r="H29">
        <f>'Latest available data'!F29-'up to 26 June US CORRECTED'!F29</f>
        <v>1489</v>
      </c>
      <c r="I29" s="31" t="s">
        <v>27</v>
      </c>
      <c r="J29" s="89">
        <f>'Latest available data'!V29</f>
        <v>9.0749951374030954E-2</v>
      </c>
      <c r="K29" s="89">
        <f>'up to 14 October'!V29</f>
        <v>5.5489177248603742E-2</v>
      </c>
      <c r="L29" s="89">
        <f>'up to 26 June US CORRECTED'!V29</f>
        <v>4.9376198282808634E-2</v>
      </c>
      <c r="M29" s="89"/>
      <c r="N29" s="31" t="s">
        <v>27</v>
      </c>
      <c r="O29" s="90">
        <f>'Latest available data'!Z29</f>
        <v>0.43850698174006447</v>
      </c>
      <c r="P29" s="90">
        <f>'up to 14 October'!Z29</f>
        <v>0.4714353163361662</v>
      </c>
      <c r="Q29" s="90">
        <f>'up to 26 June US CORRECTED'!Z29</f>
        <v>0.4366093366093366</v>
      </c>
      <c r="T29" s="31" t="s">
        <v>27</v>
      </c>
      <c r="U29" s="90">
        <f t="shared" si="1"/>
        <v>0.4366093366093366</v>
      </c>
      <c r="V29" s="44">
        <f>H29/G29</f>
        <v>0.44079336885731202</v>
      </c>
    </row>
    <row r="30" spans="1:22" x14ac:dyDescent="0.2">
      <c r="A30" s="31" t="s">
        <v>28</v>
      </c>
      <c r="B30" s="29"/>
      <c r="C30" s="29">
        <f>'Latest available data'!D30-'up to 14 October'!D30</f>
        <v>39355</v>
      </c>
      <c r="D30" s="29">
        <f>'Latest available data'!F30-'up to 14 October'!F30</f>
        <v>10626</v>
      </c>
      <c r="G30">
        <f>'Latest available data'!D30-'up to 26 June US CORRECTED'!D30</f>
        <v>97048</v>
      </c>
      <c r="H30">
        <f>'Latest available data'!F30-'up to 26 June US CORRECTED'!F30</f>
        <v>36092</v>
      </c>
      <c r="I30" s="31" t="s">
        <v>28</v>
      </c>
      <c r="J30" s="89">
        <f>'Latest available data'!V30</f>
        <v>7.2169854708477144E-2</v>
      </c>
      <c r="K30" s="89">
        <f>'up to 14 October'!V30</f>
        <v>5.0922019284220292E-2</v>
      </c>
      <c r="L30" s="89"/>
      <c r="M30" s="89"/>
      <c r="N30" s="31" t="s">
        <v>28</v>
      </c>
      <c r="O30" s="90">
        <f>'Latest available data'!Z30</f>
        <v>0.37189844200807848</v>
      </c>
      <c r="P30" s="90">
        <f>'up to 14 October'!Z30</f>
        <v>0.44140536980222905</v>
      </c>
      <c r="Q30" s="90"/>
      <c r="T30" s="31" t="s">
        <v>28</v>
      </c>
      <c r="U30" s="90"/>
      <c r="V30" s="44">
        <f>H30/G30</f>
        <v>0.37189844200807848</v>
      </c>
    </row>
    <row r="31" spans="1:22" ht="21" x14ac:dyDescent="0.25">
      <c r="A31" s="31" t="s">
        <v>29</v>
      </c>
      <c r="B31" s="29">
        <f>'Latest available data'!B31-'up to 14 October'!B31</f>
        <v>102</v>
      </c>
      <c r="C31" s="29">
        <f>'Latest available data'!D31-'up to 14 October'!D31</f>
        <v>157615</v>
      </c>
      <c r="D31" s="29">
        <f>'Latest available data'!F31-'up to 14 October'!F31</f>
        <v>57594</v>
      </c>
      <c r="F31">
        <f>'Latest available data'!B31-'up to 26 June US CORRECTED'!B31</f>
        <v>203</v>
      </c>
      <c r="G31" s="116">
        <f>'up to 26 June US CORRECTED'!$D$31</f>
        <v>115732</v>
      </c>
      <c r="H31" s="116">
        <f>'Latest available data'!F31-'up to 26 June US CORRECTED'!G31</f>
        <v>89514</v>
      </c>
      <c r="I31" s="31" t="s">
        <v>29</v>
      </c>
      <c r="J31" s="89">
        <f>'Latest available data'!V31</f>
        <v>7.2108478355687816E-2</v>
      </c>
      <c r="K31" s="89">
        <f>'up to 14 October'!V31</f>
        <v>4.2380164606716925E-2</v>
      </c>
      <c r="L31" s="89">
        <f>'up to 26 June US CORRECTED'!V31</f>
        <v>2.5904007804495328E-2</v>
      </c>
      <c r="M31" s="89"/>
      <c r="N31" s="31" t="s">
        <v>29</v>
      </c>
      <c r="O31" s="90">
        <f>'Latest available data'!Z31</f>
        <v>0.39117785419070128</v>
      </c>
      <c r="P31" s="90">
        <f>'up to 14 October'!Z31</f>
        <v>0.41153531920865727</v>
      </c>
      <c r="Q31" s="120">
        <f>'up to 26 June US CORRECTED'!Z31</f>
        <v>0.43363114782428369</v>
      </c>
      <c r="T31" s="31" t="s">
        <v>29</v>
      </c>
      <c r="U31" s="90">
        <f t="shared" si="1"/>
        <v>0.43363114782428369</v>
      </c>
      <c r="V31" s="44">
        <f>H31/G31</f>
        <v>0.77345937165174716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31"/>
  <sheetViews>
    <sheetView workbookViewId="0">
      <selection activeCell="B28" sqref="B28"/>
    </sheetView>
  </sheetViews>
  <sheetFormatPr baseColWidth="10" defaultColWidth="8.83203125" defaultRowHeight="15" x14ac:dyDescent="0.2"/>
  <cols>
    <col min="17" max="17" width="13.5" customWidth="1"/>
    <col min="20" max="20" width="13.1640625" customWidth="1"/>
    <col min="22" max="22" width="8.6640625" style="47"/>
    <col min="24" max="24" width="8.6640625" style="52"/>
    <col min="25" max="25" width="8.6640625" style="44"/>
  </cols>
  <sheetData>
    <row r="1" spans="1:45" s="4" customFormat="1" x14ac:dyDescent="0.2">
      <c r="B1" s="4" t="s">
        <v>43</v>
      </c>
      <c r="O1" s="4" t="s">
        <v>42</v>
      </c>
      <c r="S1" s="4" t="s">
        <v>45</v>
      </c>
      <c r="V1" s="45"/>
      <c r="X1" s="49"/>
      <c r="Y1" s="43"/>
      <c r="AC1" s="4" t="s">
        <v>61</v>
      </c>
      <c r="AK1" s="4" t="s">
        <v>49</v>
      </c>
    </row>
    <row r="2" spans="1:45" ht="170" thickBot="1" x14ac:dyDescent="0.25">
      <c r="A2" s="26" t="s">
        <v>1</v>
      </c>
      <c r="B2" s="1" t="s">
        <v>44</v>
      </c>
      <c r="C2" s="1" t="s">
        <v>30</v>
      </c>
      <c r="D2" s="1" t="s">
        <v>31</v>
      </c>
      <c r="E2" s="1" t="s">
        <v>59</v>
      </c>
      <c r="F2" s="1" t="s">
        <v>32</v>
      </c>
      <c r="G2" s="1" t="s">
        <v>33</v>
      </c>
      <c r="H2" s="27" t="s">
        <v>41</v>
      </c>
      <c r="I2" s="28" t="s">
        <v>40</v>
      </c>
      <c r="J2" s="1" t="s">
        <v>70</v>
      </c>
      <c r="K2" s="1" t="s">
        <v>71</v>
      </c>
      <c r="L2" s="1" t="s">
        <v>72</v>
      </c>
      <c r="M2" s="1" t="s">
        <v>73</v>
      </c>
      <c r="N2" s="1"/>
      <c r="O2" s="1" t="s">
        <v>34</v>
      </c>
      <c r="P2" s="1" t="s">
        <v>35</v>
      </c>
      <c r="Q2" s="1" t="s">
        <v>37</v>
      </c>
      <c r="R2" s="1"/>
      <c r="S2" s="2" t="s">
        <v>38</v>
      </c>
      <c r="T2" s="1" t="s">
        <v>39</v>
      </c>
      <c r="U2" s="1" t="s">
        <v>74</v>
      </c>
      <c r="V2" s="46" t="s">
        <v>36</v>
      </c>
      <c r="W2" s="1" t="s">
        <v>48</v>
      </c>
      <c r="X2" s="50" t="s">
        <v>47</v>
      </c>
      <c r="Y2" s="48" t="s">
        <v>46</v>
      </c>
      <c r="Z2" s="27" t="s">
        <v>58</v>
      </c>
      <c r="AA2" s="27" t="s">
        <v>60</v>
      </c>
      <c r="AB2" s="29"/>
      <c r="AC2" s="27" t="s">
        <v>63</v>
      </c>
      <c r="AD2" s="27" t="s">
        <v>62</v>
      </c>
      <c r="AE2" s="27" t="s">
        <v>64</v>
      </c>
      <c r="AF2" s="29"/>
      <c r="AG2" s="29"/>
      <c r="AH2" s="29"/>
      <c r="AI2" s="29"/>
      <c r="AJ2" s="29"/>
      <c r="AK2" s="30" t="s">
        <v>50</v>
      </c>
      <c r="AL2" s="30" t="s">
        <v>51</v>
      </c>
      <c r="AM2" s="30" t="s">
        <v>52</v>
      </c>
      <c r="AN2" s="30" t="s">
        <v>53</v>
      </c>
      <c r="AO2" s="30" t="s">
        <v>54</v>
      </c>
      <c r="AP2" s="30" t="s">
        <v>55</v>
      </c>
      <c r="AQ2" s="30" t="s">
        <v>34</v>
      </c>
      <c r="AR2" s="30" t="s">
        <v>56</v>
      </c>
      <c r="AS2" s="30" t="s">
        <v>57</v>
      </c>
    </row>
    <row r="3" spans="1:45" ht="16" thickBot="1" x14ac:dyDescent="0.25">
      <c r="A3" s="31" t="s">
        <v>2</v>
      </c>
      <c r="B3" s="32">
        <v>44115</v>
      </c>
      <c r="C3" s="6" t="s">
        <v>65</v>
      </c>
      <c r="D3" s="29">
        <v>898</v>
      </c>
      <c r="F3" s="29">
        <v>677</v>
      </c>
      <c r="G3" s="29"/>
      <c r="H3" s="29"/>
      <c r="I3" s="29"/>
      <c r="J3" s="29"/>
      <c r="K3" s="29"/>
      <c r="L3" s="29"/>
      <c r="M3" s="29"/>
      <c r="N3" s="29"/>
      <c r="O3" s="7"/>
      <c r="P3" s="7">
        <v>208500</v>
      </c>
      <c r="Q3" s="8">
        <v>25500000</v>
      </c>
      <c r="R3" s="29"/>
      <c r="S3" s="42">
        <f>P3/Q3</f>
        <v>8.1764705882352937E-3</v>
      </c>
      <c r="T3" s="40">
        <f>Q3-P3</f>
        <v>25291500</v>
      </c>
      <c r="U3" s="40">
        <f>D3/T3*100000</f>
        <v>3.5506000039538979</v>
      </c>
      <c r="V3" s="42">
        <f>F3/P3</f>
        <v>3.2470023980815349E-3</v>
      </c>
      <c r="W3" s="29"/>
      <c r="X3" s="51">
        <f>F3/D3</f>
        <v>0.75389755011135862</v>
      </c>
      <c r="Y3" s="41"/>
      <c r="Z3" s="53">
        <f>X3</f>
        <v>0.75389755011135862</v>
      </c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</row>
    <row r="4" spans="1:45" ht="16" thickBot="1" x14ac:dyDescent="0.25">
      <c r="A4" s="31" t="s">
        <v>3</v>
      </c>
      <c r="B4" s="32">
        <v>44091</v>
      </c>
      <c r="C4" s="6" t="s">
        <v>65</v>
      </c>
      <c r="D4" s="29">
        <v>771</v>
      </c>
      <c r="F4" s="29">
        <v>276</v>
      </c>
      <c r="G4" s="29"/>
      <c r="H4" s="29"/>
      <c r="I4" s="29"/>
      <c r="J4" s="29"/>
      <c r="K4" s="29"/>
      <c r="L4" s="29"/>
      <c r="M4" s="29"/>
      <c r="N4" s="29"/>
      <c r="O4" s="7"/>
      <c r="P4" s="7">
        <v>69730</v>
      </c>
      <c r="Q4" s="9">
        <v>9006000</v>
      </c>
      <c r="R4" s="29"/>
      <c r="S4" s="42">
        <f t="shared" ref="S4:S31" si="0">P4/Q4</f>
        <v>7.7426160337552745E-3</v>
      </c>
      <c r="T4" s="40">
        <f t="shared" ref="T4:T31" si="1">Q4-P4</f>
        <v>8936270</v>
      </c>
      <c r="U4" s="40">
        <f t="shared" ref="U4:U31" si="2">D4/T4*100000</f>
        <v>8.6277607995282146</v>
      </c>
      <c r="V4" s="42">
        <f t="shared" ref="V4:V31" si="3">F4/P4</f>
        <v>3.9581241933170806E-3</v>
      </c>
      <c r="W4" s="29"/>
      <c r="X4" s="51">
        <f t="shared" ref="X4:X31" si="4">F4/D4</f>
        <v>0.35797665369649806</v>
      </c>
      <c r="Y4" s="41"/>
      <c r="Z4" s="53">
        <f>X4</f>
        <v>0.35797665369649806</v>
      </c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</row>
    <row r="5" spans="1:45" ht="27" thickBot="1" x14ac:dyDescent="0.25">
      <c r="A5" s="31" t="s">
        <v>4</v>
      </c>
      <c r="B5" s="32">
        <v>44115</v>
      </c>
      <c r="C5" s="6" t="s">
        <v>66</v>
      </c>
      <c r="D5" s="29">
        <v>10175</v>
      </c>
      <c r="F5" s="29">
        <v>6249</v>
      </c>
      <c r="G5" s="29">
        <v>4892</v>
      </c>
      <c r="H5" s="29"/>
      <c r="I5" s="29"/>
      <c r="J5" s="29"/>
      <c r="K5" s="29"/>
      <c r="L5" s="29"/>
      <c r="M5" s="29"/>
      <c r="N5" s="29"/>
      <c r="O5" s="7"/>
      <c r="P5" s="7">
        <v>125000</v>
      </c>
      <c r="Q5" s="8">
        <v>11590000</v>
      </c>
      <c r="R5" s="29"/>
      <c r="S5" s="42">
        <f t="shared" si="0"/>
        <v>1.0785159620362382E-2</v>
      </c>
      <c r="T5" s="40">
        <f t="shared" si="1"/>
        <v>11465000</v>
      </c>
      <c r="U5" s="40">
        <f t="shared" si="2"/>
        <v>88.748364587876154</v>
      </c>
      <c r="V5" s="42">
        <f t="shared" si="3"/>
        <v>4.9992000000000002E-2</v>
      </c>
      <c r="W5" s="29"/>
      <c r="X5" s="51">
        <f t="shared" si="4"/>
        <v>0.61415233415233417</v>
      </c>
      <c r="Y5" s="41">
        <f t="shared" ref="Y5:Y30" si="5">G5/D5</f>
        <v>0.48078624078624077</v>
      </c>
      <c r="Z5" s="53">
        <f>Y5</f>
        <v>0.48078624078624077</v>
      </c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</row>
    <row r="6" spans="1:45" ht="27" thickBot="1" x14ac:dyDescent="0.25">
      <c r="A6" s="31" t="s">
        <v>5</v>
      </c>
      <c r="B6" s="32">
        <v>44105</v>
      </c>
      <c r="C6" s="6" t="s">
        <v>66</v>
      </c>
      <c r="D6" s="29">
        <v>9319</v>
      </c>
      <c r="F6" s="29">
        <v>7411</v>
      </c>
      <c r="G6" s="29"/>
      <c r="H6" s="29"/>
      <c r="I6" s="29"/>
      <c r="J6" s="29"/>
      <c r="K6" s="29"/>
      <c r="L6" s="29"/>
      <c r="M6" s="29"/>
      <c r="N6" s="29"/>
      <c r="O6" s="7"/>
      <c r="P6" s="7">
        <v>425755</v>
      </c>
      <c r="Q6" s="9">
        <v>37742000</v>
      </c>
      <c r="R6" s="29"/>
      <c r="S6" s="42">
        <f t="shared" si="0"/>
        <v>1.1280668750993587E-2</v>
      </c>
      <c r="T6" s="40">
        <f t="shared" si="1"/>
        <v>37316245</v>
      </c>
      <c r="U6" s="40">
        <f t="shared" si="2"/>
        <v>24.973037882026983</v>
      </c>
      <c r="V6" s="42">
        <f t="shared" si="3"/>
        <v>1.7406724524667943E-2</v>
      </c>
      <c r="W6" s="29"/>
      <c r="X6" s="51">
        <f t="shared" si="4"/>
        <v>0.79525700182423009</v>
      </c>
      <c r="Y6" s="41"/>
      <c r="Z6" s="53">
        <f>X6</f>
        <v>0.79525700182423009</v>
      </c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</row>
    <row r="7" spans="1:45" ht="16" thickBot="1" x14ac:dyDescent="0.25">
      <c r="A7" s="31" t="s">
        <v>6</v>
      </c>
      <c r="B7" s="33">
        <v>44110</v>
      </c>
      <c r="C7" s="10" t="s">
        <v>65</v>
      </c>
      <c r="D7" s="29">
        <v>663</v>
      </c>
      <c r="F7" s="29">
        <v>232</v>
      </c>
      <c r="G7" s="29"/>
      <c r="H7" s="29"/>
      <c r="I7" s="29"/>
      <c r="J7" s="29"/>
      <c r="K7" s="29"/>
      <c r="L7" s="29"/>
      <c r="M7" s="29"/>
      <c r="N7" s="29"/>
      <c r="O7" s="11"/>
      <c r="P7" s="11">
        <v>40162</v>
      </c>
      <c r="Q7" s="12">
        <v>5792000</v>
      </c>
      <c r="R7" s="29"/>
      <c r="S7" s="42">
        <f t="shared" si="0"/>
        <v>6.9340469613259669E-3</v>
      </c>
      <c r="T7" s="40">
        <f t="shared" si="1"/>
        <v>5751838</v>
      </c>
      <c r="U7" s="40">
        <f t="shared" si="2"/>
        <v>11.526750231838935</v>
      </c>
      <c r="V7" s="42">
        <f t="shared" si="3"/>
        <v>5.7766047507594245E-3</v>
      </c>
      <c r="W7" s="29"/>
      <c r="X7" s="51">
        <f t="shared" si="4"/>
        <v>0.34992458521870284</v>
      </c>
      <c r="Y7" s="41"/>
      <c r="Z7" s="53">
        <f>X7</f>
        <v>0.34992458521870284</v>
      </c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</row>
    <row r="8" spans="1:45" ht="16" thickBot="1" x14ac:dyDescent="0.25">
      <c r="A8" s="31" t="s">
        <v>7</v>
      </c>
      <c r="B8" s="32">
        <v>44113</v>
      </c>
      <c r="C8" s="6" t="s">
        <v>65</v>
      </c>
      <c r="D8" s="29">
        <v>346</v>
      </c>
      <c r="F8" s="29"/>
      <c r="G8" s="29">
        <v>145</v>
      </c>
      <c r="H8" s="29"/>
      <c r="I8" s="29"/>
      <c r="J8" s="29"/>
      <c r="K8" s="29"/>
      <c r="L8" s="29"/>
      <c r="M8" s="29"/>
      <c r="N8" s="29"/>
      <c r="O8" s="7"/>
      <c r="P8" s="7">
        <v>50298</v>
      </c>
      <c r="Q8" s="8">
        <v>5541000</v>
      </c>
      <c r="R8" s="29"/>
      <c r="S8" s="42">
        <f t="shared" si="0"/>
        <v>9.0774228478613973E-3</v>
      </c>
      <c r="T8" s="40">
        <f t="shared" si="1"/>
        <v>5490702</v>
      </c>
      <c r="U8" s="40">
        <f t="shared" si="2"/>
        <v>6.3015621681890588</v>
      </c>
      <c r="V8" s="42">
        <f>G8/P8</f>
        <v>2.8828184023221601E-3</v>
      </c>
      <c r="W8" s="29"/>
      <c r="X8" s="51"/>
      <c r="Y8" s="41">
        <f t="shared" si="5"/>
        <v>0.41907514450867051</v>
      </c>
      <c r="Z8" s="53">
        <f>Y8</f>
        <v>0.41907514450867051</v>
      </c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</row>
    <row r="9" spans="1:45" ht="27" thickBot="1" x14ac:dyDescent="0.25">
      <c r="A9" s="31" t="s">
        <v>8</v>
      </c>
      <c r="B9" s="32">
        <v>44112</v>
      </c>
      <c r="C9" s="6" t="s">
        <v>66</v>
      </c>
      <c r="D9" s="29">
        <v>32365</v>
      </c>
      <c r="F9" s="29">
        <v>14955</v>
      </c>
      <c r="G9" s="29">
        <v>10785</v>
      </c>
      <c r="H9" s="29"/>
      <c r="I9" s="29"/>
      <c r="J9" s="29"/>
      <c r="K9" s="29"/>
      <c r="L9" s="29"/>
      <c r="M9" s="29"/>
      <c r="N9" s="29"/>
      <c r="O9" s="7"/>
      <c r="P9" s="7">
        <v>605061</v>
      </c>
      <c r="Q9" s="8">
        <v>65274000</v>
      </c>
      <c r="R9" s="29"/>
      <c r="S9" s="42">
        <f t="shared" si="0"/>
        <v>9.2695560253699787E-3</v>
      </c>
      <c r="T9" s="40">
        <f t="shared" si="1"/>
        <v>64668939</v>
      </c>
      <c r="U9" s="40">
        <f t="shared" si="2"/>
        <v>50.047210454465635</v>
      </c>
      <c r="V9" s="42">
        <f t="shared" si="3"/>
        <v>2.4716516185971333E-2</v>
      </c>
      <c r="W9" s="29"/>
      <c r="X9" s="51">
        <f t="shared" si="4"/>
        <v>0.46207322725166072</v>
      </c>
      <c r="Y9" s="41">
        <f t="shared" si="5"/>
        <v>0.33323034141819868</v>
      </c>
      <c r="Z9" s="53">
        <f>X9</f>
        <v>0.46207322725166072</v>
      </c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</row>
    <row r="10" spans="1:45" ht="16" thickBot="1" x14ac:dyDescent="0.25">
      <c r="A10" s="31" t="s">
        <v>9</v>
      </c>
      <c r="B10" s="32">
        <v>44115</v>
      </c>
      <c r="C10" s="6" t="s">
        <v>65</v>
      </c>
      <c r="D10" s="29">
        <v>9615</v>
      </c>
      <c r="F10" s="29">
        <v>3752</v>
      </c>
      <c r="G10" s="29"/>
      <c r="H10" s="29"/>
      <c r="I10" s="29"/>
      <c r="J10" s="29"/>
      <c r="K10" s="29"/>
      <c r="L10" s="29"/>
      <c r="M10" s="29"/>
      <c r="N10" s="29"/>
      <c r="O10" s="7">
        <v>818000</v>
      </c>
      <c r="P10" s="7"/>
      <c r="Q10" s="8">
        <v>83784000</v>
      </c>
      <c r="R10" s="29"/>
      <c r="S10" s="42">
        <f t="shared" si="0"/>
        <v>0</v>
      </c>
      <c r="T10" s="40">
        <f t="shared" si="1"/>
        <v>83784000</v>
      </c>
      <c r="U10" s="40">
        <f t="shared" si="2"/>
        <v>11.475938126611286</v>
      </c>
      <c r="V10" s="42">
        <f>F10/O10</f>
        <v>4.5867970660146695E-3</v>
      </c>
      <c r="W10" s="29"/>
      <c r="X10" s="51">
        <f t="shared" si="4"/>
        <v>0.39022360894435776</v>
      </c>
      <c r="Y10" s="41"/>
      <c r="Z10" s="53">
        <f>X10</f>
        <v>0.39022360894435776</v>
      </c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</row>
    <row r="11" spans="1:45" ht="16" thickBot="1" x14ac:dyDescent="0.25">
      <c r="A11" s="31" t="s">
        <v>10</v>
      </c>
      <c r="B11" s="32">
        <v>44102</v>
      </c>
      <c r="C11" s="6" t="s">
        <v>65</v>
      </c>
      <c r="D11" s="29">
        <v>105</v>
      </c>
      <c r="F11" s="29">
        <v>30</v>
      </c>
      <c r="G11" s="29">
        <v>0</v>
      </c>
      <c r="H11" s="29"/>
      <c r="I11" s="29"/>
      <c r="J11" s="29"/>
      <c r="K11" s="29"/>
      <c r="L11" s="29"/>
      <c r="M11" s="29"/>
      <c r="N11" s="29"/>
      <c r="O11" s="7"/>
      <c r="P11" s="7">
        <v>73231</v>
      </c>
      <c r="Q11" s="9">
        <v>7497000</v>
      </c>
      <c r="R11" s="29"/>
      <c r="S11" s="42">
        <f t="shared" si="0"/>
        <v>9.7680405495531551E-3</v>
      </c>
      <c r="T11" s="40">
        <f t="shared" si="1"/>
        <v>7423769</v>
      </c>
      <c r="U11" s="40">
        <f t="shared" si="2"/>
        <v>1.4143759052847684</v>
      </c>
      <c r="V11" s="42">
        <f t="shared" si="3"/>
        <v>4.0966257459272711E-4</v>
      </c>
      <c r="W11" s="29"/>
      <c r="X11" s="51">
        <f t="shared" si="4"/>
        <v>0.2857142857142857</v>
      </c>
      <c r="Y11" s="41">
        <v>0</v>
      </c>
      <c r="Z11" s="53">
        <f>X11</f>
        <v>0.2857142857142857</v>
      </c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</row>
    <row r="12" spans="1:45" ht="16" thickBot="1" x14ac:dyDescent="0.25">
      <c r="A12" s="31" t="s">
        <v>11</v>
      </c>
      <c r="B12" s="33">
        <v>44070</v>
      </c>
      <c r="C12" s="10" t="s">
        <v>65</v>
      </c>
      <c r="D12" s="29">
        <v>612</v>
      </c>
      <c r="F12" s="29">
        <v>142</v>
      </c>
      <c r="G12" s="29"/>
      <c r="H12" s="29"/>
      <c r="I12" s="29"/>
      <c r="J12" s="29"/>
      <c r="K12" s="29"/>
      <c r="L12" s="29"/>
      <c r="M12" s="29"/>
      <c r="N12" s="29"/>
      <c r="O12" s="11"/>
      <c r="P12" s="11">
        <v>55170</v>
      </c>
      <c r="Q12" s="12">
        <v>9660000</v>
      </c>
      <c r="R12" s="29"/>
      <c r="S12" s="42">
        <f t="shared" si="0"/>
        <v>5.7111801242236025E-3</v>
      </c>
      <c r="T12" s="40">
        <f t="shared" si="1"/>
        <v>9604830</v>
      </c>
      <c r="U12" s="40">
        <f t="shared" si="2"/>
        <v>6.3717941910476288</v>
      </c>
      <c r="V12" s="42">
        <f t="shared" si="3"/>
        <v>2.573862606489034E-3</v>
      </c>
      <c r="W12" s="29"/>
      <c r="X12" s="51">
        <f t="shared" si="4"/>
        <v>0.23202614379084968</v>
      </c>
      <c r="Y12" s="41"/>
      <c r="Z12" s="53">
        <f>X12</f>
        <v>0.23202614379084968</v>
      </c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</row>
    <row r="13" spans="1:45" s="56" customFormat="1" ht="27" thickBot="1" x14ac:dyDescent="0.25">
      <c r="A13" s="54" t="s">
        <v>12</v>
      </c>
      <c r="B13" s="34">
        <v>44026</v>
      </c>
      <c r="C13" s="13" t="s">
        <v>66</v>
      </c>
      <c r="D13" s="55">
        <v>1748</v>
      </c>
      <c r="F13" s="55"/>
      <c r="G13" s="55">
        <v>985</v>
      </c>
      <c r="H13" s="55"/>
      <c r="I13" s="55"/>
      <c r="J13" s="55"/>
      <c r="K13" s="55"/>
      <c r="L13" s="55"/>
      <c r="M13" s="55"/>
      <c r="N13" s="55"/>
      <c r="O13" s="14"/>
      <c r="P13" s="14">
        <v>22762</v>
      </c>
      <c r="Q13" s="15">
        <v>4938000</v>
      </c>
      <c r="R13" s="55"/>
      <c r="S13" s="57">
        <f t="shared" si="0"/>
        <v>4.6095585257189143E-3</v>
      </c>
      <c r="T13" s="58">
        <f t="shared" si="1"/>
        <v>4915238</v>
      </c>
      <c r="U13" s="58">
        <f t="shared" si="2"/>
        <v>35.562876100811394</v>
      </c>
      <c r="V13" s="57">
        <f>G13/P13</f>
        <v>4.3273877515156843E-2</v>
      </c>
      <c r="W13" s="55"/>
      <c r="X13" s="59">
        <f t="shared" si="4"/>
        <v>0</v>
      </c>
      <c r="Y13" s="60">
        <f t="shared" si="5"/>
        <v>0.56350114416475972</v>
      </c>
      <c r="Z13" s="61">
        <f>Y13</f>
        <v>0.56350114416475972</v>
      </c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</row>
    <row r="14" spans="1:45" s="64" customFormat="1" ht="16" thickBot="1" x14ac:dyDescent="0.25">
      <c r="A14" s="62" t="s">
        <v>13</v>
      </c>
      <c r="B14" s="33">
        <v>44112</v>
      </c>
      <c r="C14" s="10" t="s">
        <v>65</v>
      </c>
      <c r="D14" s="63">
        <v>1824</v>
      </c>
      <c r="F14" s="63">
        <v>704</v>
      </c>
      <c r="G14" s="63"/>
      <c r="H14" s="63"/>
      <c r="I14" s="63"/>
      <c r="J14" s="63"/>
      <c r="K14" s="63"/>
      <c r="L14" s="63"/>
      <c r="M14" s="63"/>
      <c r="N14" s="63"/>
      <c r="O14" s="11">
        <v>45000</v>
      </c>
      <c r="P14" s="11"/>
      <c r="Q14" s="12">
        <f>8656000</f>
        <v>8656000</v>
      </c>
      <c r="R14" s="63"/>
      <c r="S14" s="65">
        <f>O14/Q14</f>
        <v>5.198706099815157E-3</v>
      </c>
      <c r="T14" s="66">
        <f t="shared" si="1"/>
        <v>8656000</v>
      </c>
      <c r="U14" s="66">
        <f t="shared" si="2"/>
        <v>21.072088724584106</v>
      </c>
      <c r="V14" s="65">
        <f>F14/O14</f>
        <v>1.5644444444444443E-2</v>
      </c>
      <c r="W14" s="63"/>
      <c r="X14" s="67">
        <f t="shared" si="4"/>
        <v>0.38596491228070173</v>
      </c>
      <c r="Y14" s="68"/>
      <c r="Z14" s="69">
        <f>X14</f>
        <v>0.38596491228070173</v>
      </c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</row>
    <row r="15" spans="1:45" s="64" customFormat="1" ht="16" thickBot="1" x14ac:dyDescent="0.25">
      <c r="A15" s="62" t="s">
        <v>14</v>
      </c>
      <c r="B15" s="33">
        <v>44102</v>
      </c>
      <c r="C15" s="10" t="s">
        <v>65</v>
      </c>
      <c r="D15" s="63">
        <v>9</v>
      </c>
      <c r="F15" s="63">
        <v>0</v>
      </c>
      <c r="G15" s="63">
        <v>0</v>
      </c>
      <c r="H15" s="63"/>
      <c r="I15" s="63"/>
      <c r="J15" s="63"/>
      <c r="K15" s="63"/>
      <c r="L15" s="63"/>
      <c r="M15" s="63"/>
      <c r="N15" s="63"/>
      <c r="O15" s="11"/>
      <c r="P15" s="11"/>
      <c r="Q15" s="12">
        <v>10203000</v>
      </c>
      <c r="R15" s="63"/>
      <c r="S15" s="65">
        <f t="shared" si="0"/>
        <v>0</v>
      </c>
      <c r="T15" s="66">
        <f t="shared" si="1"/>
        <v>10203000</v>
      </c>
      <c r="U15" s="66">
        <f t="shared" si="2"/>
        <v>8.8209350191120264E-2</v>
      </c>
      <c r="V15" s="65" t="e">
        <f t="shared" si="3"/>
        <v>#DIV/0!</v>
      </c>
      <c r="W15" s="63"/>
      <c r="X15" s="67">
        <f t="shared" si="4"/>
        <v>0</v>
      </c>
      <c r="Y15" s="68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</row>
    <row r="16" spans="1:45" s="56" customFormat="1" ht="16" thickBot="1" x14ac:dyDescent="0.25">
      <c r="A16" s="54" t="s">
        <v>0</v>
      </c>
      <c r="B16" s="34"/>
      <c r="C16" s="13"/>
      <c r="D16" s="55"/>
      <c r="F16" s="55"/>
      <c r="G16" s="55"/>
      <c r="H16" s="55"/>
      <c r="I16" s="55"/>
      <c r="J16" s="55"/>
      <c r="K16" s="55"/>
      <c r="L16" s="55"/>
      <c r="M16" s="55"/>
      <c r="N16" s="55"/>
      <c r="O16" s="14"/>
      <c r="P16" s="14"/>
      <c r="Q16" s="15"/>
      <c r="R16" s="55"/>
      <c r="S16" s="57" t="e">
        <f t="shared" si="0"/>
        <v>#DIV/0!</v>
      </c>
      <c r="T16" s="58">
        <f t="shared" si="1"/>
        <v>0</v>
      </c>
      <c r="U16" s="58" t="e">
        <f t="shared" si="2"/>
        <v>#DIV/0!</v>
      </c>
      <c r="V16" s="57" t="e">
        <f t="shared" si="3"/>
        <v>#DIV/0!</v>
      </c>
      <c r="W16" s="55"/>
      <c r="X16" s="59" t="e">
        <f t="shared" si="4"/>
        <v>#DIV/0!</v>
      </c>
      <c r="Y16" s="60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</row>
    <row r="17" spans="1:45" s="56" customFormat="1" ht="16" thickBot="1" x14ac:dyDescent="0.25">
      <c r="A17" s="54" t="s">
        <v>15</v>
      </c>
      <c r="B17" s="70"/>
      <c r="C17" s="71" t="s">
        <v>65</v>
      </c>
      <c r="D17" s="55"/>
      <c r="F17" s="55"/>
      <c r="G17" s="55"/>
      <c r="H17" s="55"/>
      <c r="I17" s="55"/>
      <c r="J17" s="55"/>
      <c r="K17" s="55"/>
      <c r="L17" s="55"/>
      <c r="M17" s="55"/>
      <c r="N17" s="55"/>
      <c r="O17" s="14"/>
      <c r="P17" s="14">
        <v>119911</v>
      </c>
      <c r="Q17" s="72">
        <v>17469635</v>
      </c>
      <c r="R17" s="55"/>
      <c r="S17" s="57">
        <f t="shared" si="0"/>
        <v>6.8639671063533952E-3</v>
      </c>
      <c r="T17" s="58">
        <f t="shared" si="1"/>
        <v>17349724</v>
      </c>
      <c r="U17" s="58">
        <f t="shared" si="2"/>
        <v>0</v>
      </c>
      <c r="V17" s="57">
        <f t="shared" si="3"/>
        <v>0</v>
      </c>
      <c r="W17" s="55"/>
      <c r="X17" s="59" t="e">
        <f t="shared" si="4"/>
        <v>#DIV/0!</v>
      </c>
      <c r="Y17" s="60"/>
      <c r="Z17" s="61" t="e">
        <f>X17</f>
        <v>#DIV/0!</v>
      </c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</row>
    <row r="18" spans="1:45" ht="27" thickBot="1" x14ac:dyDescent="0.25">
      <c r="A18" s="31" t="s">
        <v>16</v>
      </c>
      <c r="B18" s="32">
        <v>44114</v>
      </c>
      <c r="C18" s="6" t="s">
        <v>66</v>
      </c>
      <c r="D18" s="29">
        <v>25</v>
      </c>
      <c r="F18" s="29"/>
      <c r="G18" s="29">
        <v>16</v>
      </c>
      <c r="H18" s="29"/>
      <c r="I18" s="29"/>
      <c r="J18" s="29"/>
      <c r="K18" s="29"/>
      <c r="L18" s="29"/>
      <c r="M18" s="29"/>
      <c r="N18" s="29"/>
      <c r="O18" s="7">
        <v>38000</v>
      </c>
      <c r="P18" s="7"/>
      <c r="Q18" s="8">
        <v>4822000</v>
      </c>
      <c r="R18" s="29"/>
      <c r="S18" s="42">
        <f>O18/Q18</f>
        <v>7.8805474906677719E-3</v>
      </c>
      <c r="T18" s="40">
        <f t="shared" si="1"/>
        <v>4822000</v>
      </c>
      <c r="U18" s="40">
        <f t="shared" si="2"/>
        <v>0.51845707175445865</v>
      </c>
      <c r="V18" s="42">
        <f>G18/O18</f>
        <v>4.2105263157894739E-4</v>
      </c>
      <c r="W18" s="29"/>
      <c r="X18" s="51">
        <f t="shared" si="4"/>
        <v>0</v>
      </c>
      <c r="Y18" s="41">
        <f t="shared" si="5"/>
        <v>0.64</v>
      </c>
      <c r="Z18" s="53">
        <f>Y18</f>
        <v>0.64</v>
      </c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</row>
    <row r="19" spans="1:45" ht="16" thickBot="1" x14ac:dyDescent="0.25">
      <c r="A19" s="31" t="s">
        <v>17</v>
      </c>
      <c r="B19" s="33">
        <v>44116</v>
      </c>
      <c r="C19" s="38" t="s">
        <v>65</v>
      </c>
      <c r="D19" s="29">
        <v>276</v>
      </c>
      <c r="F19" s="29"/>
      <c r="G19" s="29">
        <v>145</v>
      </c>
      <c r="H19" s="29"/>
      <c r="I19" s="29"/>
      <c r="J19" s="29"/>
      <c r="K19" s="29"/>
      <c r="L19" s="29"/>
      <c r="M19" s="29"/>
      <c r="N19" s="29"/>
      <c r="O19" s="11">
        <v>39466</v>
      </c>
      <c r="P19" s="11"/>
      <c r="Q19" s="12">
        <v>5421000</v>
      </c>
      <c r="R19" s="29"/>
      <c r="S19" s="42">
        <f>O19/Q19</f>
        <v>7.2802066039476115E-3</v>
      </c>
      <c r="T19" s="40">
        <f t="shared" si="1"/>
        <v>5421000</v>
      </c>
      <c r="U19" s="40">
        <f t="shared" si="2"/>
        <v>5.0913115661317097</v>
      </c>
      <c r="V19" s="42">
        <f>G19/O19</f>
        <v>3.6740485481173667E-3</v>
      </c>
      <c r="W19" s="29"/>
      <c r="X19" s="51"/>
      <c r="Y19" s="41">
        <f t="shared" si="5"/>
        <v>0.52536231884057971</v>
      </c>
      <c r="Z19" s="53">
        <f>Y19</f>
        <v>0.52536231884057971</v>
      </c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</row>
    <row r="20" spans="1:45" s="56" customFormat="1" ht="16" thickBot="1" x14ac:dyDescent="0.25">
      <c r="A20" s="54" t="s">
        <v>18</v>
      </c>
      <c r="B20" s="73">
        <v>44115</v>
      </c>
      <c r="C20" s="74" t="s">
        <v>67</v>
      </c>
      <c r="D20" s="55">
        <v>7803</v>
      </c>
      <c r="F20" s="55">
        <v>2254</v>
      </c>
      <c r="G20" s="55"/>
      <c r="H20" s="55"/>
      <c r="I20" s="55"/>
      <c r="J20" s="55"/>
      <c r="K20" s="55"/>
      <c r="L20" s="55"/>
      <c r="M20" s="55"/>
      <c r="N20" s="55"/>
      <c r="O20" s="75"/>
      <c r="P20" s="75">
        <v>99000</v>
      </c>
      <c r="Q20" s="76">
        <v>10197000</v>
      </c>
      <c r="R20" s="55"/>
      <c r="S20" s="57">
        <f t="shared" si="0"/>
        <v>9.7087378640776691E-3</v>
      </c>
      <c r="T20" s="58">
        <f t="shared" si="1"/>
        <v>10098000</v>
      </c>
      <c r="U20" s="58">
        <f t="shared" si="2"/>
        <v>77.272727272727266</v>
      </c>
      <c r="V20" s="57">
        <f t="shared" si="3"/>
        <v>2.2767676767676766E-2</v>
      </c>
      <c r="W20" s="55"/>
      <c r="X20" s="59">
        <f t="shared" si="4"/>
        <v>0.28886325772138921</v>
      </c>
      <c r="Y20" s="60"/>
      <c r="Z20" s="61">
        <f>X20</f>
        <v>0.28886325772138921</v>
      </c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</row>
    <row r="21" spans="1:45" ht="16" thickBot="1" x14ac:dyDescent="0.25">
      <c r="A21" s="31" t="s">
        <v>19</v>
      </c>
      <c r="B21" s="33">
        <v>44115</v>
      </c>
      <c r="C21" s="10" t="s">
        <v>65</v>
      </c>
      <c r="D21" s="29">
        <v>27</v>
      </c>
      <c r="F21" s="29">
        <v>3</v>
      </c>
      <c r="G21" s="29">
        <v>0</v>
      </c>
      <c r="H21" s="29"/>
      <c r="I21" s="29"/>
      <c r="J21" s="29"/>
      <c r="K21" s="29"/>
      <c r="L21" s="29"/>
      <c r="M21" s="29"/>
      <c r="N21" s="29"/>
      <c r="O21" s="11"/>
      <c r="P21" s="11">
        <v>16059</v>
      </c>
      <c r="Q21" s="12">
        <v>5850000</v>
      </c>
      <c r="R21" s="29"/>
      <c r="S21" s="42">
        <f t="shared" si="0"/>
        <v>2.7451282051282051E-3</v>
      </c>
      <c r="T21" s="40">
        <f t="shared" si="1"/>
        <v>5833941</v>
      </c>
      <c r="U21" s="40">
        <f t="shared" si="2"/>
        <v>0.46280893138960444</v>
      </c>
      <c r="V21" s="42">
        <f t="shared" si="3"/>
        <v>1.8681113394358303E-4</v>
      </c>
      <c r="W21" s="29"/>
      <c r="X21" s="51">
        <f t="shared" si="4"/>
        <v>0.1111111111111111</v>
      </c>
      <c r="Y21" s="41"/>
      <c r="Z21" s="53">
        <f t="shared" ref="Z21:Z31" si="6">X21</f>
        <v>0.1111111111111111</v>
      </c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</row>
    <row r="22" spans="1:45" ht="16" thickBot="1" x14ac:dyDescent="0.25">
      <c r="A22" s="31" t="s">
        <v>20</v>
      </c>
      <c r="B22" s="33">
        <v>44103</v>
      </c>
      <c r="C22" s="10" t="s">
        <v>65</v>
      </c>
      <c r="D22" s="29">
        <v>149</v>
      </c>
      <c r="F22" s="29">
        <v>121</v>
      </c>
      <c r="G22" s="29">
        <v>78</v>
      </c>
      <c r="H22" s="29"/>
      <c r="I22" s="29"/>
      <c r="J22" s="29"/>
      <c r="K22" s="29"/>
      <c r="L22" s="29"/>
      <c r="M22" s="29"/>
      <c r="N22" s="29"/>
      <c r="O22" s="11"/>
      <c r="P22" s="11">
        <v>22904</v>
      </c>
      <c r="Q22" s="12">
        <v>2079000</v>
      </c>
      <c r="R22" s="29"/>
      <c r="S22" s="42">
        <f t="shared" si="0"/>
        <v>1.1016835016835017E-2</v>
      </c>
      <c r="T22" s="40">
        <f t="shared" si="1"/>
        <v>2056096</v>
      </c>
      <c r="U22" s="40">
        <f t="shared" si="2"/>
        <v>7.2467433427232972</v>
      </c>
      <c r="V22" s="42">
        <f t="shared" si="3"/>
        <v>5.2829200139713588E-3</v>
      </c>
      <c r="W22" s="29"/>
      <c r="X22" s="51">
        <f t="shared" si="4"/>
        <v>0.81208053691275173</v>
      </c>
      <c r="Y22" s="41"/>
      <c r="Z22" s="53">
        <f t="shared" si="6"/>
        <v>0.81208053691275173</v>
      </c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</row>
    <row r="23" spans="1:45" s="81" customFormat="1" ht="16" thickBot="1" x14ac:dyDescent="0.25">
      <c r="A23" s="77" t="s">
        <v>21</v>
      </c>
      <c r="B23" s="78">
        <v>44081</v>
      </c>
      <c r="C23" s="79" t="s">
        <v>65</v>
      </c>
      <c r="D23" s="80">
        <v>336</v>
      </c>
      <c r="F23" s="80">
        <v>27</v>
      </c>
      <c r="G23" s="80">
        <v>0</v>
      </c>
      <c r="H23" s="80"/>
      <c r="I23" s="80"/>
      <c r="J23" s="80"/>
      <c r="K23" s="80"/>
      <c r="L23" s="80"/>
      <c r="M23" s="80"/>
      <c r="N23" s="80"/>
      <c r="O23" s="82"/>
      <c r="P23" s="82">
        <v>213775</v>
      </c>
      <c r="Q23" s="9">
        <v>51269000</v>
      </c>
      <c r="R23" s="80"/>
      <c r="S23" s="83">
        <f t="shared" si="0"/>
        <v>4.1696736819520569E-3</v>
      </c>
      <c r="T23" s="84">
        <f t="shared" si="1"/>
        <v>51055225</v>
      </c>
      <c r="U23" s="84">
        <f t="shared" si="2"/>
        <v>0.65811089854172611</v>
      </c>
      <c r="V23" s="83">
        <f t="shared" si="3"/>
        <v>1.263010174248626E-4</v>
      </c>
      <c r="W23" s="80"/>
      <c r="X23" s="85">
        <f t="shared" si="4"/>
        <v>8.0357142857142863E-2</v>
      </c>
      <c r="Y23" s="86"/>
      <c r="Z23" s="87">
        <f t="shared" si="6"/>
        <v>8.0357142857142863E-2</v>
      </c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</row>
    <row r="24" spans="1:45" ht="27" thickBot="1" x14ac:dyDescent="0.25">
      <c r="A24" s="31" t="s">
        <v>22</v>
      </c>
      <c r="B24" s="33">
        <v>44111</v>
      </c>
      <c r="C24" s="20" t="s">
        <v>68</v>
      </c>
      <c r="D24" s="29">
        <v>32929</v>
      </c>
      <c r="F24" s="29">
        <v>20649</v>
      </c>
      <c r="G24" s="29"/>
      <c r="H24" s="29"/>
      <c r="I24" s="29"/>
      <c r="J24" s="29"/>
      <c r="K24" s="29"/>
      <c r="L24" s="29"/>
      <c r="M24" s="29"/>
      <c r="N24" s="29"/>
      <c r="O24" s="11"/>
      <c r="P24" s="11">
        <v>333920</v>
      </c>
      <c r="Q24" s="12">
        <v>46755000</v>
      </c>
      <c r="R24" s="29"/>
      <c r="S24" s="42">
        <f t="shared" si="0"/>
        <v>7.1419099561544222E-3</v>
      </c>
      <c r="T24" s="40">
        <f t="shared" si="1"/>
        <v>46421080</v>
      </c>
      <c r="U24" s="40">
        <f t="shared" si="2"/>
        <v>70.935445706993463</v>
      </c>
      <c r="V24" s="42">
        <f t="shared" si="3"/>
        <v>6.1838164829899379E-2</v>
      </c>
      <c r="W24" s="29"/>
      <c r="X24" s="51">
        <f t="shared" si="4"/>
        <v>0.62707643718303019</v>
      </c>
      <c r="Y24" s="41"/>
      <c r="Z24" s="53">
        <f t="shared" si="6"/>
        <v>0.62707643718303019</v>
      </c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</row>
    <row r="25" spans="1:45" ht="27" thickBot="1" x14ac:dyDescent="0.25">
      <c r="A25" s="31" t="s">
        <v>23</v>
      </c>
      <c r="B25" s="32">
        <v>44109</v>
      </c>
      <c r="C25" s="21" t="s">
        <v>68</v>
      </c>
      <c r="D25" s="29">
        <v>5863</v>
      </c>
      <c r="F25" s="29">
        <v>2714</v>
      </c>
      <c r="G25" s="29">
        <v>2646</v>
      </c>
      <c r="H25" s="29"/>
      <c r="I25" s="29"/>
      <c r="J25" s="29"/>
      <c r="K25" s="29"/>
      <c r="L25" s="29"/>
      <c r="M25" s="29"/>
      <c r="N25" s="29"/>
      <c r="O25" s="7"/>
      <c r="P25" s="7">
        <v>82217</v>
      </c>
      <c r="Q25" s="9">
        <v>10099000</v>
      </c>
      <c r="R25" s="29"/>
      <c r="S25" s="42">
        <f t="shared" si="0"/>
        <v>8.1411030795128236E-3</v>
      </c>
      <c r="T25" s="40">
        <f t="shared" si="1"/>
        <v>10016783</v>
      </c>
      <c r="U25" s="40">
        <f t="shared" si="2"/>
        <v>58.53176613689245</v>
      </c>
      <c r="V25" s="42">
        <f t="shared" si="3"/>
        <v>3.3010204702190543E-2</v>
      </c>
      <c r="W25" s="29"/>
      <c r="X25" s="51">
        <f t="shared" si="4"/>
        <v>0.46290295070782878</v>
      </c>
      <c r="Y25" s="41">
        <f t="shared" si="5"/>
        <v>0.4513047927682074</v>
      </c>
      <c r="Z25" s="53">
        <f t="shared" si="6"/>
        <v>0.46290295070782878</v>
      </c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</row>
    <row r="26" spans="1:45" ht="27" thickBot="1" x14ac:dyDescent="0.25">
      <c r="A26" s="31" t="s">
        <v>24</v>
      </c>
      <c r="B26" s="33">
        <v>44092</v>
      </c>
      <c r="C26" s="20" t="s">
        <v>66</v>
      </c>
      <c r="D26" s="29">
        <v>49982</v>
      </c>
      <c r="F26" s="29">
        <v>22287</v>
      </c>
      <c r="G26" s="29">
        <v>14850</v>
      </c>
      <c r="H26" s="29"/>
      <c r="I26" s="29"/>
      <c r="J26" s="29"/>
      <c r="K26" s="29"/>
      <c r="L26" s="29"/>
      <c r="M26" s="29"/>
      <c r="N26" s="29"/>
      <c r="O26" s="11">
        <v>457428</v>
      </c>
      <c r="P26" s="11">
        <v>425408</v>
      </c>
      <c r="Q26" s="22">
        <v>56286961</v>
      </c>
      <c r="R26" s="29"/>
      <c r="S26" s="42">
        <f t="shared" si="0"/>
        <v>7.5578427479856304E-3</v>
      </c>
      <c r="T26" s="40">
        <f t="shared" si="1"/>
        <v>55861553</v>
      </c>
      <c r="U26" s="40">
        <f t="shared" si="2"/>
        <v>89.474777043882042</v>
      </c>
      <c r="V26" s="42">
        <f t="shared" si="3"/>
        <v>5.2389705882352942E-2</v>
      </c>
      <c r="W26" s="29"/>
      <c r="X26" s="51">
        <f t="shared" si="4"/>
        <v>0.44590052418870796</v>
      </c>
      <c r="Y26" s="41">
        <f t="shared" si="5"/>
        <v>0.2971069585050618</v>
      </c>
      <c r="Z26" s="53">
        <f t="shared" si="6"/>
        <v>0.44590052418870796</v>
      </c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</row>
    <row r="27" spans="1:45" ht="27" thickBot="1" x14ac:dyDescent="0.25">
      <c r="A27" s="31" t="s">
        <v>25</v>
      </c>
      <c r="B27" s="33">
        <v>44092</v>
      </c>
      <c r="C27" s="20" t="s">
        <v>66</v>
      </c>
      <c r="D27" s="29">
        <v>2575</v>
      </c>
      <c r="F27" s="29">
        <v>745</v>
      </c>
      <c r="G27" s="29">
        <v>707</v>
      </c>
      <c r="H27" s="29"/>
      <c r="I27" s="29"/>
      <c r="J27" s="29"/>
      <c r="K27" s="29"/>
      <c r="L27" s="29"/>
      <c r="M27" s="29"/>
      <c r="N27" s="29"/>
      <c r="O27" s="11">
        <v>25555</v>
      </c>
      <c r="P27" s="11">
        <v>23766</v>
      </c>
      <c r="Q27" s="22">
        <v>3152879</v>
      </c>
      <c r="R27" s="29"/>
      <c r="S27" s="42">
        <f t="shared" si="0"/>
        <v>7.5378725285683342E-3</v>
      </c>
      <c r="T27" s="40">
        <f t="shared" si="1"/>
        <v>3129113</v>
      </c>
      <c r="U27" s="40">
        <f t="shared" si="2"/>
        <v>82.29169096801553</v>
      </c>
      <c r="V27" s="42">
        <f t="shared" si="3"/>
        <v>3.134730286964571E-2</v>
      </c>
      <c r="W27" s="29"/>
      <c r="X27" s="51">
        <f t="shared" si="4"/>
        <v>0.28932038834951457</v>
      </c>
      <c r="Y27" s="41">
        <f t="shared" si="5"/>
        <v>0.27456310679611651</v>
      </c>
      <c r="Z27" s="53">
        <f t="shared" si="6"/>
        <v>0.28932038834951457</v>
      </c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</row>
    <row r="28" spans="1:45" ht="27" thickBot="1" x14ac:dyDescent="0.25">
      <c r="A28" s="31" t="s">
        <v>26</v>
      </c>
      <c r="B28" s="33">
        <v>44099</v>
      </c>
      <c r="C28" s="20" t="s">
        <v>66</v>
      </c>
      <c r="D28" s="29">
        <v>900</v>
      </c>
      <c r="F28" s="29">
        <v>437</v>
      </c>
      <c r="G28" s="29">
        <v>356</v>
      </c>
      <c r="H28" s="29"/>
      <c r="I28" s="29"/>
      <c r="J28" s="29"/>
      <c r="K28" s="29"/>
      <c r="L28" s="29"/>
      <c r="M28" s="29"/>
      <c r="N28" s="29"/>
      <c r="O28" s="11">
        <v>16059</v>
      </c>
      <c r="P28" s="11">
        <v>14935</v>
      </c>
      <c r="Q28" s="24">
        <v>1893667</v>
      </c>
      <c r="R28" s="29"/>
      <c r="S28" s="42">
        <f t="shared" si="0"/>
        <v>7.8868143131817798E-3</v>
      </c>
      <c r="T28" s="40">
        <f t="shared" si="1"/>
        <v>1878732</v>
      </c>
      <c r="U28" s="40">
        <f t="shared" si="2"/>
        <v>47.904650583478642</v>
      </c>
      <c r="V28" s="42">
        <f t="shared" si="3"/>
        <v>2.9260127217944427E-2</v>
      </c>
      <c r="W28" s="29"/>
      <c r="X28" s="51">
        <f t="shared" si="4"/>
        <v>0.48555555555555557</v>
      </c>
      <c r="Y28" s="41">
        <f t="shared" si="5"/>
        <v>0.39555555555555555</v>
      </c>
      <c r="Z28" s="53">
        <f t="shared" si="6"/>
        <v>0.48555555555555557</v>
      </c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</row>
    <row r="29" spans="1:45" ht="27" thickBot="1" x14ac:dyDescent="0.25">
      <c r="A29" s="31" t="s">
        <v>27</v>
      </c>
      <c r="B29" s="33">
        <v>44087</v>
      </c>
      <c r="C29" s="20" t="s">
        <v>66</v>
      </c>
      <c r="D29" s="29">
        <v>4236</v>
      </c>
      <c r="F29" s="29">
        <v>1997</v>
      </c>
      <c r="G29" s="29">
        <v>1966</v>
      </c>
      <c r="H29" s="29"/>
      <c r="I29" s="29"/>
      <c r="J29" s="29"/>
      <c r="K29" s="29"/>
      <c r="L29" s="29"/>
      <c r="M29" s="29"/>
      <c r="N29" s="29"/>
      <c r="O29" s="11">
        <v>38614</v>
      </c>
      <c r="P29" s="11">
        <v>35989</v>
      </c>
      <c r="Q29" s="19">
        <v>5463300</v>
      </c>
      <c r="R29" s="29"/>
      <c r="S29" s="42">
        <f t="shared" si="0"/>
        <v>6.587410539417568E-3</v>
      </c>
      <c r="T29" s="40">
        <f t="shared" si="1"/>
        <v>5427311</v>
      </c>
      <c r="U29" s="40">
        <f t="shared" si="2"/>
        <v>78.049700855543378</v>
      </c>
      <c r="V29" s="42">
        <f t="shared" si="3"/>
        <v>5.5489177248603742E-2</v>
      </c>
      <c r="W29" s="29"/>
      <c r="X29" s="51">
        <f t="shared" si="4"/>
        <v>0.4714353163361662</v>
      </c>
      <c r="Y29" s="41">
        <f t="shared" si="5"/>
        <v>0.46411709159584513</v>
      </c>
      <c r="Z29" s="53">
        <f t="shared" si="6"/>
        <v>0.4714353163361662</v>
      </c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</row>
    <row r="30" spans="1:45" ht="27" thickBot="1" x14ac:dyDescent="0.25">
      <c r="A30" s="31" t="s">
        <v>28</v>
      </c>
      <c r="B30" s="33" t="s">
        <v>69</v>
      </c>
      <c r="C30" s="20" t="s">
        <v>66</v>
      </c>
      <c r="D30" s="29">
        <v>57693</v>
      </c>
      <c r="F30" s="29">
        <v>25466</v>
      </c>
      <c r="G30" s="29">
        <v>17879</v>
      </c>
      <c r="H30" s="29"/>
      <c r="I30" s="29"/>
      <c r="J30" s="29"/>
      <c r="K30" s="29"/>
      <c r="L30" s="29"/>
      <c r="M30" s="29"/>
      <c r="N30" s="29"/>
      <c r="O30" s="11">
        <f>SUM(O26:O29)</f>
        <v>537656</v>
      </c>
      <c r="P30" s="11">
        <f>SUM(P26:P29)</f>
        <v>500098</v>
      </c>
      <c r="Q30" s="19">
        <f>SUM(Q26:Q29)</f>
        <v>66796807</v>
      </c>
      <c r="R30" s="29"/>
      <c r="S30" s="42">
        <f t="shared" si="0"/>
        <v>7.4868548731678143E-3</v>
      </c>
      <c r="T30" s="40">
        <f t="shared" si="1"/>
        <v>66296709</v>
      </c>
      <c r="U30" s="40">
        <f t="shared" si="2"/>
        <v>87.022419167141464</v>
      </c>
      <c r="V30" s="42">
        <f t="shared" si="3"/>
        <v>5.0922019284220292E-2</v>
      </c>
      <c r="W30" s="29"/>
      <c r="X30" s="51">
        <f t="shared" si="4"/>
        <v>0.44140536980222905</v>
      </c>
      <c r="Y30" s="41">
        <f t="shared" si="5"/>
        <v>0.30989894787929212</v>
      </c>
      <c r="Z30" s="53">
        <f t="shared" si="6"/>
        <v>0.44140536980222905</v>
      </c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</row>
    <row r="31" spans="1:45" ht="27" thickBot="1" x14ac:dyDescent="0.25">
      <c r="A31" s="31" t="s">
        <v>29</v>
      </c>
      <c r="B31" s="37">
        <v>44101</v>
      </c>
      <c r="C31" s="20" t="s">
        <v>66</v>
      </c>
      <c r="D31" s="29">
        <v>199509</v>
      </c>
      <c r="F31" s="29">
        <v>82105</v>
      </c>
      <c r="G31" s="29"/>
      <c r="H31" s="29"/>
      <c r="I31" s="29"/>
      <c r="J31" s="29"/>
      <c r="K31" s="29"/>
      <c r="L31" s="29"/>
      <c r="M31" s="29"/>
      <c r="N31" s="29"/>
      <c r="O31" s="11">
        <v>2582775</v>
      </c>
      <c r="P31" s="11">
        <v>1937345</v>
      </c>
      <c r="Q31" s="25">
        <v>331003000</v>
      </c>
      <c r="R31" s="29"/>
      <c r="S31" s="42">
        <f t="shared" si="0"/>
        <v>5.8529529943837366E-3</v>
      </c>
      <c r="T31" s="40">
        <f t="shared" si="1"/>
        <v>329065655</v>
      </c>
      <c r="U31" s="40">
        <f t="shared" si="2"/>
        <v>60.628934368735621</v>
      </c>
      <c r="V31" s="42">
        <f t="shared" si="3"/>
        <v>4.2380164606716925E-2</v>
      </c>
      <c r="W31" s="29"/>
      <c r="X31" s="51">
        <f t="shared" si="4"/>
        <v>0.41153531920865727</v>
      </c>
      <c r="Y31" s="41"/>
      <c r="Z31" s="53">
        <f t="shared" si="6"/>
        <v>0.41153531920865727</v>
      </c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32"/>
  <sheetViews>
    <sheetView workbookViewId="0">
      <selection activeCell="U40" sqref="U40"/>
    </sheetView>
  </sheetViews>
  <sheetFormatPr baseColWidth="10" defaultColWidth="8.83203125" defaultRowHeight="15" x14ac:dyDescent="0.2"/>
  <cols>
    <col min="4" max="4" width="10.5" bestFit="1" customWidth="1"/>
    <col min="17" max="17" width="13.5" customWidth="1"/>
    <col min="20" max="20" width="13.1640625" customWidth="1"/>
    <col min="22" max="22" width="8.6640625" style="47"/>
    <col min="24" max="24" width="8.6640625" style="52"/>
    <col min="25" max="25" width="8.6640625" style="44"/>
  </cols>
  <sheetData>
    <row r="1" spans="1:45" s="4" customFormat="1" x14ac:dyDescent="0.2">
      <c r="B1" s="4" t="s">
        <v>43</v>
      </c>
      <c r="O1" s="4" t="s">
        <v>42</v>
      </c>
      <c r="S1" s="4" t="s">
        <v>45</v>
      </c>
      <c r="V1" s="45"/>
      <c r="X1" s="49"/>
      <c r="Y1" s="43"/>
      <c r="AC1" s="4" t="s">
        <v>61</v>
      </c>
      <c r="AK1" s="4" t="s">
        <v>49</v>
      </c>
    </row>
    <row r="2" spans="1:45" ht="170" thickBot="1" x14ac:dyDescent="0.25">
      <c r="A2" s="26" t="s">
        <v>1</v>
      </c>
      <c r="B2" s="1" t="s">
        <v>44</v>
      </c>
      <c r="C2" s="1" t="s">
        <v>30</v>
      </c>
      <c r="D2" s="1" t="s">
        <v>31</v>
      </c>
      <c r="E2" s="1" t="s">
        <v>59</v>
      </c>
      <c r="F2" s="1" t="s">
        <v>32</v>
      </c>
      <c r="G2" s="1" t="s">
        <v>33</v>
      </c>
      <c r="H2" s="27" t="s">
        <v>41</v>
      </c>
      <c r="I2" s="28" t="s">
        <v>40</v>
      </c>
      <c r="J2" s="1" t="s">
        <v>70</v>
      </c>
      <c r="K2" s="1" t="s">
        <v>71</v>
      </c>
      <c r="L2" s="1" t="s">
        <v>72</v>
      </c>
      <c r="M2" s="1" t="s">
        <v>73</v>
      </c>
      <c r="N2" s="1"/>
      <c r="O2" s="1" t="s">
        <v>34</v>
      </c>
      <c r="P2" s="1" t="s">
        <v>35</v>
      </c>
      <c r="Q2" s="1" t="s">
        <v>37</v>
      </c>
      <c r="R2" s="1"/>
      <c r="S2" s="2" t="s">
        <v>38</v>
      </c>
      <c r="T2" s="1" t="s">
        <v>39</v>
      </c>
      <c r="U2" s="1" t="s">
        <v>74</v>
      </c>
      <c r="V2" s="46" t="s">
        <v>36</v>
      </c>
      <c r="W2" s="1" t="s">
        <v>48</v>
      </c>
      <c r="X2" s="50" t="s">
        <v>47</v>
      </c>
      <c r="Y2" s="48" t="s">
        <v>46</v>
      </c>
      <c r="Z2" s="27" t="s">
        <v>58</v>
      </c>
      <c r="AA2" s="27" t="s">
        <v>60</v>
      </c>
      <c r="AB2" s="29"/>
      <c r="AC2" s="27" t="s">
        <v>63</v>
      </c>
      <c r="AD2" s="27" t="s">
        <v>62</v>
      </c>
      <c r="AE2" s="27" t="s">
        <v>64</v>
      </c>
      <c r="AF2" s="29"/>
      <c r="AG2" s="29"/>
      <c r="AH2" s="29"/>
      <c r="AI2" s="29"/>
      <c r="AJ2" s="29"/>
      <c r="AK2" s="30" t="s">
        <v>50</v>
      </c>
      <c r="AL2" s="30" t="s">
        <v>51</v>
      </c>
      <c r="AM2" s="30" t="s">
        <v>52</v>
      </c>
      <c r="AN2" s="30" t="s">
        <v>53</v>
      </c>
      <c r="AO2" s="30" t="s">
        <v>54</v>
      </c>
      <c r="AP2" s="30" t="s">
        <v>55</v>
      </c>
      <c r="AQ2" s="30" t="s">
        <v>34</v>
      </c>
      <c r="AR2" s="30" t="s">
        <v>56</v>
      </c>
      <c r="AS2" s="30" t="s">
        <v>57</v>
      </c>
    </row>
    <row r="3" spans="1:45" ht="16" thickBot="1" x14ac:dyDescent="0.25">
      <c r="A3" s="31" t="s">
        <v>2</v>
      </c>
      <c r="B3" s="32">
        <v>44003</v>
      </c>
      <c r="C3" s="6" t="s">
        <v>65</v>
      </c>
      <c r="D3" s="29">
        <v>102</v>
      </c>
      <c r="F3" s="29">
        <v>29</v>
      </c>
      <c r="G3" s="29"/>
      <c r="H3" s="29"/>
      <c r="I3" s="29"/>
      <c r="J3" s="29"/>
      <c r="K3" s="29"/>
      <c r="L3" s="29"/>
      <c r="M3" s="29"/>
      <c r="N3" s="29"/>
      <c r="O3" s="7"/>
      <c r="P3" s="7">
        <v>208500</v>
      </c>
      <c r="Q3" s="8">
        <v>25500000</v>
      </c>
      <c r="R3" s="29"/>
      <c r="S3" s="42">
        <f>P3/Q3</f>
        <v>8.1764705882352937E-3</v>
      </c>
      <c r="T3" s="40">
        <f>Q3-P3</f>
        <v>25291500</v>
      </c>
      <c r="U3" s="40">
        <f>D3/T3*100000</f>
        <v>0.40329755056046501</v>
      </c>
      <c r="V3" s="42">
        <f>F3/P3</f>
        <v>1.3908872901678657E-4</v>
      </c>
      <c r="W3" s="29"/>
      <c r="X3" s="51">
        <f>F3/D3</f>
        <v>0.28431372549019607</v>
      </c>
      <c r="Y3" s="41"/>
      <c r="Z3" s="53">
        <f>X3</f>
        <v>0.28431372549019607</v>
      </c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</row>
    <row r="4" spans="1:45" ht="16" thickBot="1" x14ac:dyDescent="0.25">
      <c r="A4" s="31" t="s">
        <v>3</v>
      </c>
      <c r="B4" s="32">
        <v>43987</v>
      </c>
      <c r="C4" s="6" t="s">
        <v>65</v>
      </c>
      <c r="D4" s="29">
        <v>646</v>
      </c>
      <c r="F4" s="29">
        <v>222</v>
      </c>
      <c r="G4" s="29"/>
      <c r="H4" s="29"/>
      <c r="I4" s="29"/>
      <c r="J4" s="29"/>
      <c r="K4" s="29"/>
      <c r="L4" s="29"/>
      <c r="M4" s="29"/>
      <c r="N4" s="29"/>
      <c r="O4" s="7"/>
      <c r="P4" s="7">
        <v>69730</v>
      </c>
      <c r="Q4" s="9">
        <v>9006000</v>
      </c>
      <c r="R4" s="29"/>
      <c r="S4" s="42">
        <f t="shared" ref="S4:S31" si="0">P4/Q4</f>
        <v>7.7426160337552745E-3</v>
      </c>
      <c r="T4" s="40">
        <f t="shared" ref="T4:T31" si="1">Q4-P4</f>
        <v>8936270</v>
      </c>
      <c r="U4" s="40">
        <f t="shared" ref="U4:U31" si="2">D4/T4*100000</f>
        <v>7.2289668955839517</v>
      </c>
      <c r="V4" s="42">
        <f t="shared" ref="V4:V30" si="3">F4/P4</f>
        <v>3.1837085902767818E-3</v>
      </c>
      <c r="W4" s="29"/>
      <c r="X4" s="51">
        <f t="shared" ref="X4:X30" si="4">F4/D4</f>
        <v>0.34365325077399383</v>
      </c>
      <c r="Y4" s="41"/>
      <c r="Z4" s="53">
        <f>X4</f>
        <v>0.34365325077399383</v>
      </c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</row>
    <row r="5" spans="1:45" ht="27" thickBot="1" x14ac:dyDescent="0.25">
      <c r="A5" s="31" t="s">
        <v>4</v>
      </c>
      <c r="B5" s="32">
        <v>44002</v>
      </c>
      <c r="C5" s="6" t="s">
        <v>66</v>
      </c>
      <c r="D5" s="29">
        <v>9696</v>
      </c>
      <c r="F5" s="29">
        <v>6213</v>
      </c>
      <c r="G5" s="29">
        <v>4851</v>
      </c>
      <c r="H5" s="29"/>
      <c r="I5" s="29"/>
      <c r="J5" s="29"/>
      <c r="K5" s="29"/>
      <c r="L5" s="29"/>
      <c r="M5" s="29"/>
      <c r="N5" s="29"/>
      <c r="O5" s="7"/>
      <c r="P5" s="7">
        <v>125000</v>
      </c>
      <c r="Q5" s="8">
        <v>11590000</v>
      </c>
      <c r="R5" s="29"/>
      <c r="S5" s="42">
        <f t="shared" si="0"/>
        <v>1.0785159620362382E-2</v>
      </c>
      <c r="T5" s="40">
        <f t="shared" si="1"/>
        <v>11465000</v>
      </c>
      <c r="U5" s="40">
        <f t="shared" si="2"/>
        <v>84.570431748800701</v>
      </c>
      <c r="V5" s="42">
        <f t="shared" si="3"/>
        <v>4.9703999999999998E-2</v>
      </c>
      <c r="W5" s="29"/>
      <c r="X5" s="51">
        <f t="shared" si="4"/>
        <v>0.64077970297029707</v>
      </c>
      <c r="Y5" s="41">
        <f t="shared" ref="Y5:Y30" si="5">G5/D5</f>
        <v>0.50030940594059403</v>
      </c>
      <c r="Z5" s="53">
        <f>Y5</f>
        <v>0.50030940594059403</v>
      </c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</row>
    <row r="6" spans="1:45" ht="27" thickBot="1" x14ac:dyDescent="0.25">
      <c r="A6" s="31" t="s">
        <v>5</v>
      </c>
      <c r="B6" s="32">
        <v>43983</v>
      </c>
      <c r="C6" s="6" t="s">
        <v>66</v>
      </c>
      <c r="D6" s="29">
        <v>7326</v>
      </c>
      <c r="F6" s="29">
        <v>6236</v>
      </c>
      <c r="G6" s="29"/>
      <c r="H6" s="29"/>
      <c r="I6" s="29"/>
      <c r="J6" s="29"/>
      <c r="K6" s="29"/>
      <c r="L6" s="29"/>
      <c r="M6" s="29"/>
      <c r="N6" s="29"/>
      <c r="O6" s="7"/>
      <c r="P6" s="7">
        <v>425755</v>
      </c>
      <c r="Q6" s="9">
        <v>37742000</v>
      </c>
      <c r="R6" s="29"/>
      <c r="S6" s="42">
        <f t="shared" si="0"/>
        <v>1.1280668750993587E-2</v>
      </c>
      <c r="T6" s="40">
        <f t="shared" si="1"/>
        <v>37316245</v>
      </c>
      <c r="U6" s="40">
        <f t="shared" si="2"/>
        <v>19.632200399584686</v>
      </c>
      <c r="V6" s="42">
        <f t="shared" si="3"/>
        <v>1.4646921351481487E-2</v>
      </c>
      <c r="W6" s="29"/>
      <c r="X6" s="51">
        <f t="shared" si="4"/>
        <v>0.85121485121485119</v>
      </c>
      <c r="Y6" s="41"/>
      <c r="Z6" s="53">
        <f>X6</f>
        <v>0.85121485121485119</v>
      </c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</row>
    <row r="7" spans="1:45" ht="16" thickBot="1" x14ac:dyDescent="0.25">
      <c r="A7" s="31" t="s">
        <v>6</v>
      </c>
      <c r="B7" s="33">
        <v>43997</v>
      </c>
      <c r="C7" s="10" t="s">
        <v>65</v>
      </c>
      <c r="D7" s="29">
        <v>598</v>
      </c>
      <c r="F7" s="29">
        <v>211</v>
      </c>
      <c r="G7" s="29"/>
      <c r="H7" s="29"/>
      <c r="I7" s="29"/>
      <c r="J7" s="29"/>
      <c r="K7" s="29"/>
      <c r="L7" s="29"/>
      <c r="M7" s="29"/>
      <c r="N7" s="29"/>
      <c r="O7" s="11"/>
      <c r="P7" s="11">
        <v>40162</v>
      </c>
      <c r="Q7" s="12">
        <v>5792000</v>
      </c>
      <c r="R7" s="29"/>
      <c r="S7" s="42">
        <f t="shared" si="0"/>
        <v>6.9340469613259669E-3</v>
      </c>
      <c r="T7" s="40">
        <f t="shared" si="1"/>
        <v>5751838</v>
      </c>
      <c r="U7" s="40">
        <f t="shared" si="2"/>
        <v>10.396676679697864</v>
      </c>
      <c r="V7" s="42">
        <f t="shared" si="3"/>
        <v>5.2537224241820625E-3</v>
      </c>
      <c r="W7" s="29"/>
      <c r="X7" s="51">
        <f t="shared" si="4"/>
        <v>0.35284280936454848</v>
      </c>
      <c r="Y7" s="41"/>
      <c r="Z7" s="53">
        <f>X7</f>
        <v>0.35284280936454848</v>
      </c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</row>
    <row r="8" spans="1:45" ht="16" thickBot="1" x14ac:dyDescent="0.25">
      <c r="A8" s="31" t="s">
        <v>7</v>
      </c>
      <c r="B8" s="32">
        <v>44005</v>
      </c>
      <c r="C8" s="6" t="s">
        <v>65</v>
      </c>
      <c r="D8" s="29">
        <v>327</v>
      </c>
      <c r="F8" s="29"/>
      <c r="G8" s="29">
        <v>147</v>
      </c>
      <c r="H8" s="29"/>
      <c r="I8" s="29"/>
      <c r="J8" s="29"/>
      <c r="K8" s="29"/>
      <c r="L8" s="29"/>
      <c r="M8" s="29"/>
      <c r="N8" s="29"/>
      <c r="O8" s="7"/>
      <c r="P8" s="7">
        <v>50298</v>
      </c>
      <c r="Q8" s="8">
        <v>5541000</v>
      </c>
      <c r="R8" s="29"/>
      <c r="S8" s="42">
        <f t="shared" si="0"/>
        <v>9.0774228478613973E-3</v>
      </c>
      <c r="T8" s="40">
        <f t="shared" si="1"/>
        <v>5490702</v>
      </c>
      <c r="U8" s="40">
        <f t="shared" si="2"/>
        <v>5.9555226271613355</v>
      </c>
      <c r="V8" s="42">
        <f>G8/P8</f>
        <v>2.922581414767983E-3</v>
      </c>
      <c r="W8" s="29"/>
      <c r="X8" s="51"/>
      <c r="Y8" s="41">
        <f t="shared" si="5"/>
        <v>0.44954128440366975</v>
      </c>
      <c r="Z8" s="53">
        <f>Y8</f>
        <v>0.44954128440366975</v>
      </c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</row>
    <row r="9" spans="1:45" ht="27" thickBot="1" x14ac:dyDescent="0.25">
      <c r="A9" s="31" t="s">
        <v>8</v>
      </c>
      <c r="B9" s="32">
        <v>43998</v>
      </c>
      <c r="C9" s="6" t="s">
        <v>66</v>
      </c>
      <c r="D9" s="29">
        <v>29547</v>
      </c>
      <c r="F9" s="29">
        <v>14341</v>
      </c>
      <c r="G9" s="29">
        <v>19457</v>
      </c>
      <c r="H9" s="29"/>
      <c r="I9" s="29"/>
      <c r="J9" s="29"/>
      <c r="K9" s="29"/>
      <c r="L9" s="29"/>
      <c r="M9" s="29"/>
      <c r="N9" s="29"/>
      <c r="O9" s="7"/>
      <c r="P9" s="7">
        <v>605061</v>
      </c>
      <c r="Q9" s="8">
        <v>65274000</v>
      </c>
      <c r="R9" s="29"/>
      <c r="S9" s="42">
        <f t="shared" si="0"/>
        <v>9.2695560253699787E-3</v>
      </c>
      <c r="T9" s="40">
        <f t="shared" si="1"/>
        <v>64668939</v>
      </c>
      <c r="U9" s="40">
        <f t="shared" si="2"/>
        <v>45.6896316174292</v>
      </c>
      <c r="V9" s="42">
        <f t="shared" si="3"/>
        <v>2.3701742468941148E-2</v>
      </c>
      <c r="W9" s="29"/>
      <c r="X9" s="51">
        <f t="shared" si="4"/>
        <v>0.48536230412563036</v>
      </c>
      <c r="Y9" s="41">
        <f t="shared" si="5"/>
        <v>0.65851017023724912</v>
      </c>
      <c r="Z9" s="53">
        <f>X9</f>
        <v>0.48536230412563036</v>
      </c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</row>
    <row r="10" spans="1:45" ht="16" thickBot="1" x14ac:dyDescent="0.25">
      <c r="A10" s="31" t="s">
        <v>9</v>
      </c>
      <c r="B10" s="32">
        <v>44005</v>
      </c>
      <c r="C10" s="6" t="s">
        <v>65</v>
      </c>
      <c r="D10" s="29">
        <v>8895</v>
      </c>
      <c r="F10" s="29">
        <v>3491</v>
      </c>
      <c r="G10" s="29"/>
      <c r="H10" s="29"/>
      <c r="I10" s="29"/>
      <c r="J10" s="29"/>
      <c r="K10" s="29"/>
      <c r="L10" s="29"/>
      <c r="M10" s="29"/>
      <c r="N10" s="29"/>
      <c r="O10" s="7">
        <v>818000</v>
      </c>
      <c r="P10" s="7"/>
      <c r="Q10" s="8">
        <v>83784000</v>
      </c>
      <c r="R10" s="29"/>
      <c r="S10" s="42">
        <f t="shared" si="0"/>
        <v>0</v>
      </c>
      <c r="T10" s="40">
        <f t="shared" si="1"/>
        <v>83784000</v>
      </c>
      <c r="U10" s="40">
        <f t="shared" si="2"/>
        <v>10.616585505585791</v>
      </c>
      <c r="V10" s="42">
        <f>F10/O10</f>
        <v>4.2677261613691935E-3</v>
      </c>
      <c r="W10" s="29"/>
      <c r="X10" s="51">
        <f t="shared" si="4"/>
        <v>0.39246767847105113</v>
      </c>
      <c r="Y10" s="41"/>
      <c r="Z10" s="53">
        <f>X10</f>
        <v>0.39246767847105113</v>
      </c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</row>
    <row r="11" spans="1:45" ht="16" thickBot="1" x14ac:dyDescent="0.25">
      <c r="A11" s="31" t="s">
        <v>10</v>
      </c>
      <c r="B11" s="32">
        <v>44004</v>
      </c>
      <c r="C11" s="6" t="s">
        <v>65</v>
      </c>
      <c r="D11" s="29">
        <v>4</v>
      </c>
      <c r="F11" s="29">
        <v>0</v>
      </c>
      <c r="G11" s="29">
        <v>0</v>
      </c>
      <c r="H11" s="29"/>
      <c r="I11" s="29"/>
      <c r="J11" s="29"/>
      <c r="K11" s="29"/>
      <c r="L11" s="29"/>
      <c r="M11" s="29"/>
      <c r="N11" s="29"/>
      <c r="O11" s="7"/>
      <c r="P11" s="7">
        <v>73231</v>
      </c>
      <c r="Q11" s="9">
        <v>7497000</v>
      </c>
      <c r="R11" s="29"/>
      <c r="S11" s="42">
        <f t="shared" si="0"/>
        <v>9.7680405495531551E-3</v>
      </c>
      <c r="T11" s="40">
        <f t="shared" si="1"/>
        <v>7423769</v>
      </c>
      <c r="U11" s="40">
        <f t="shared" si="2"/>
        <v>5.3880986867991178E-2</v>
      </c>
      <c r="V11" s="42">
        <f t="shared" si="3"/>
        <v>0</v>
      </c>
      <c r="W11" s="29"/>
      <c r="X11" s="51">
        <f t="shared" si="4"/>
        <v>0</v>
      </c>
      <c r="Y11" s="41">
        <v>0</v>
      </c>
      <c r="Z11" s="53">
        <f>X11</f>
        <v>0</v>
      </c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</row>
    <row r="12" spans="1:45" ht="16" thickBot="1" x14ac:dyDescent="0.25">
      <c r="A12" s="31" t="s">
        <v>11</v>
      </c>
      <c r="B12" s="33">
        <v>43984</v>
      </c>
      <c r="C12" s="10" t="s">
        <v>65</v>
      </c>
      <c r="D12" s="29">
        <v>532</v>
      </c>
      <c r="F12" s="29">
        <v>127</v>
      </c>
      <c r="G12" s="29"/>
      <c r="H12" s="29"/>
      <c r="I12" s="29"/>
      <c r="J12" s="29"/>
      <c r="K12" s="29"/>
      <c r="L12" s="29"/>
      <c r="M12" s="29"/>
      <c r="N12" s="29"/>
      <c r="O12" s="11"/>
      <c r="P12" s="11">
        <v>55170</v>
      </c>
      <c r="Q12" s="12">
        <v>9660000</v>
      </c>
      <c r="R12" s="29"/>
      <c r="S12" s="42">
        <f t="shared" si="0"/>
        <v>5.7111801242236025E-3</v>
      </c>
      <c r="T12" s="40">
        <f t="shared" si="1"/>
        <v>9604830</v>
      </c>
      <c r="U12" s="40">
        <f t="shared" si="2"/>
        <v>5.5388799177080701</v>
      </c>
      <c r="V12" s="42">
        <f t="shared" si="3"/>
        <v>2.3019757114373755E-3</v>
      </c>
      <c r="W12" s="29"/>
      <c r="X12" s="51">
        <f t="shared" si="4"/>
        <v>0.2387218045112782</v>
      </c>
      <c r="Y12" s="41"/>
      <c r="Z12" s="53">
        <f>X12</f>
        <v>0.2387218045112782</v>
      </c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</row>
    <row r="13" spans="1:45" s="56" customFormat="1" ht="27" thickBot="1" x14ac:dyDescent="0.25">
      <c r="A13" s="54" t="s">
        <v>12</v>
      </c>
      <c r="B13" s="34">
        <v>44004</v>
      </c>
      <c r="C13" s="13" t="s">
        <v>66</v>
      </c>
      <c r="D13" s="55">
        <v>1717</v>
      </c>
      <c r="F13" s="55"/>
      <c r="G13" s="55">
        <v>1086</v>
      </c>
      <c r="H13" s="55"/>
      <c r="I13" s="55"/>
      <c r="J13" s="55"/>
      <c r="K13" s="55"/>
      <c r="L13" s="55"/>
      <c r="M13" s="55"/>
      <c r="N13" s="55"/>
      <c r="O13" s="14"/>
      <c r="P13" s="14">
        <v>22762</v>
      </c>
      <c r="Q13" s="15">
        <v>4938000</v>
      </c>
      <c r="R13" s="55"/>
      <c r="S13" s="57">
        <f t="shared" si="0"/>
        <v>4.6095585257189143E-3</v>
      </c>
      <c r="T13" s="58">
        <f t="shared" si="1"/>
        <v>4915238</v>
      </c>
      <c r="U13" s="58">
        <f t="shared" si="2"/>
        <v>34.932184362181445</v>
      </c>
      <c r="V13" s="57">
        <f>G13/P13</f>
        <v>4.7711097443106934E-2</v>
      </c>
      <c r="W13" s="55"/>
      <c r="X13" s="59">
        <f t="shared" si="4"/>
        <v>0</v>
      </c>
      <c r="Y13" s="60">
        <f t="shared" si="5"/>
        <v>0.6324985439720443</v>
      </c>
      <c r="Z13" s="61">
        <f>Y13</f>
        <v>0.6324985439720443</v>
      </c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</row>
    <row r="14" spans="1:45" s="64" customFormat="1" ht="16" thickBot="1" x14ac:dyDescent="0.25">
      <c r="A14" s="62" t="s">
        <v>13</v>
      </c>
      <c r="B14" s="33">
        <v>44006</v>
      </c>
      <c r="C14" s="10" t="s">
        <v>65</v>
      </c>
      <c r="D14" s="63">
        <v>307</v>
      </c>
      <c r="F14" s="63">
        <v>137</v>
      </c>
      <c r="G14" s="63"/>
      <c r="H14" s="63"/>
      <c r="I14" s="63"/>
      <c r="J14" s="63"/>
      <c r="K14" s="63"/>
      <c r="L14" s="63"/>
      <c r="M14" s="63"/>
      <c r="N14" s="63"/>
      <c r="O14" s="11">
        <v>45000</v>
      </c>
      <c r="P14" s="11"/>
      <c r="Q14" s="12">
        <f>8656000</f>
        <v>8656000</v>
      </c>
      <c r="R14" s="63"/>
      <c r="S14" s="65">
        <f>O14/Q14</f>
        <v>5.198706099815157E-3</v>
      </c>
      <c r="T14" s="66">
        <f t="shared" si="1"/>
        <v>8656000</v>
      </c>
      <c r="U14" s="66">
        <f t="shared" si="2"/>
        <v>3.5466728280961179</v>
      </c>
      <c r="V14" s="65">
        <f>F14/O14</f>
        <v>3.0444444444444442E-3</v>
      </c>
      <c r="W14" s="63"/>
      <c r="X14" s="67">
        <f t="shared" si="4"/>
        <v>0.44625407166123776</v>
      </c>
      <c r="Y14" s="68"/>
      <c r="Z14" s="69">
        <f>X14</f>
        <v>0.44625407166123776</v>
      </c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</row>
    <row r="15" spans="1:45" s="64" customFormat="1" ht="16" thickBot="1" x14ac:dyDescent="0.25">
      <c r="A15" s="62" t="s">
        <v>14</v>
      </c>
      <c r="B15" s="33">
        <v>43943</v>
      </c>
      <c r="C15" s="10" t="s">
        <v>65</v>
      </c>
      <c r="D15" s="63">
        <v>9</v>
      </c>
      <c r="F15" s="63">
        <v>0</v>
      </c>
      <c r="G15" s="63">
        <v>0</v>
      </c>
      <c r="H15" s="63"/>
      <c r="I15" s="63"/>
      <c r="J15" s="63"/>
      <c r="K15" s="63"/>
      <c r="L15" s="63"/>
      <c r="M15" s="63"/>
      <c r="N15" s="63"/>
      <c r="O15" s="11"/>
      <c r="P15" s="11"/>
      <c r="Q15" s="12">
        <v>10203000</v>
      </c>
      <c r="R15" s="63"/>
      <c r="S15" s="65">
        <f t="shared" si="0"/>
        <v>0</v>
      </c>
      <c r="T15" s="66">
        <f t="shared" si="1"/>
        <v>10203000</v>
      </c>
      <c r="U15" s="66">
        <f t="shared" si="2"/>
        <v>8.8209350191120264E-2</v>
      </c>
      <c r="V15" s="65" t="e">
        <f t="shared" si="3"/>
        <v>#DIV/0!</v>
      </c>
      <c r="W15" s="63"/>
      <c r="X15" s="67">
        <f t="shared" si="4"/>
        <v>0</v>
      </c>
      <c r="Y15" s="68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</row>
    <row r="16" spans="1:45" s="56" customFormat="1" ht="16" thickBot="1" x14ac:dyDescent="0.25">
      <c r="A16" s="54" t="s">
        <v>0</v>
      </c>
      <c r="B16" s="34">
        <v>44005</v>
      </c>
      <c r="C16" s="13"/>
      <c r="D16" s="55">
        <v>9</v>
      </c>
      <c r="F16" s="55">
        <v>0</v>
      </c>
      <c r="G16" s="55">
        <v>0</v>
      </c>
      <c r="H16" s="55"/>
      <c r="I16" s="55"/>
      <c r="J16" s="55"/>
      <c r="K16" s="55"/>
      <c r="L16" s="55"/>
      <c r="M16" s="55"/>
      <c r="N16" s="55"/>
      <c r="O16" s="14"/>
      <c r="P16" s="14"/>
      <c r="Q16" s="15"/>
      <c r="R16" s="55"/>
      <c r="S16" s="57" t="e">
        <f t="shared" si="0"/>
        <v>#DIV/0!</v>
      </c>
      <c r="T16" s="58">
        <f t="shared" si="1"/>
        <v>0</v>
      </c>
      <c r="U16" s="58" t="e">
        <f t="shared" si="2"/>
        <v>#DIV/0!</v>
      </c>
      <c r="V16" s="57" t="e">
        <f t="shared" si="3"/>
        <v>#DIV/0!</v>
      </c>
      <c r="W16" s="55"/>
      <c r="X16" s="59">
        <f t="shared" si="4"/>
        <v>0</v>
      </c>
      <c r="Y16" s="60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</row>
    <row r="17" spans="1:45" s="56" customFormat="1" ht="16" thickBot="1" x14ac:dyDescent="0.25">
      <c r="A17" s="54" t="s">
        <v>15</v>
      </c>
      <c r="B17" s="70"/>
      <c r="C17" s="71" t="s">
        <v>65</v>
      </c>
      <c r="D17" s="55"/>
      <c r="F17" s="55"/>
      <c r="G17" s="55"/>
      <c r="H17" s="55"/>
      <c r="I17" s="55"/>
      <c r="J17" s="55"/>
      <c r="K17" s="55"/>
      <c r="L17" s="55"/>
      <c r="M17" s="55"/>
      <c r="N17" s="55"/>
      <c r="O17" s="14"/>
      <c r="P17" s="14">
        <v>119911</v>
      </c>
      <c r="Q17" s="72">
        <v>17469635</v>
      </c>
      <c r="R17" s="55"/>
      <c r="S17" s="57">
        <f t="shared" si="0"/>
        <v>6.8639671063533952E-3</v>
      </c>
      <c r="T17" s="58">
        <f t="shared" si="1"/>
        <v>17349724</v>
      </c>
      <c r="U17" s="58">
        <f t="shared" si="2"/>
        <v>0</v>
      </c>
      <c r="V17" s="57">
        <f t="shared" si="3"/>
        <v>0</v>
      </c>
      <c r="W17" s="55"/>
      <c r="X17" s="59" t="e">
        <f t="shared" si="4"/>
        <v>#DIV/0!</v>
      </c>
      <c r="Y17" s="60"/>
      <c r="Z17" s="61" t="e">
        <f>X17</f>
        <v>#DIV/0!</v>
      </c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</row>
    <row r="18" spans="1:45" ht="27" thickBot="1" x14ac:dyDescent="0.25">
      <c r="A18" s="31" t="s">
        <v>16</v>
      </c>
      <c r="B18" s="32">
        <v>43992</v>
      </c>
      <c r="C18" s="6" t="s">
        <v>66</v>
      </c>
      <c r="D18" s="29">
        <v>22</v>
      </c>
      <c r="F18" s="29"/>
      <c r="G18" s="29">
        <v>16</v>
      </c>
      <c r="H18" s="29"/>
      <c r="I18" s="29"/>
      <c r="J18" s="29"/>
      <c r="K18" s="29"/>
      <c r="L18" s="29"/>
      <c r="M18" s="29"/>
      <c r="N18" s="29"/>
      <c r="O18" s="7">
        <v>38000</v>
      </c>
      <c r="P18" s="7"/>
      <c r="Q18" s="8">
        <v>4822000</v>
      </c>
      <c r="R18" s="29"/>
      <c r="S18" s="42">
        <f>O18/Q18</f>
        <v>7.8805474906677719E-3</v>
      </c>
      <c r="T18" s="40">
        <f t="shared" si="1"/>
        <v>4822000</v>
      </c>
      <c r="U18" s="40">
        <f t="shared" si="2"/>
        <v>0.45624222314392371</v>
      </c>
      <c r="V18" s="42">
        <f>G18/O18</f>
        <v>4.2105263157894739E-4</v>
      </c>
      <c r="W18" s="29"/>
      <c r="X18" s="51">
        <f t="shared" si="4"/>
        <v>0</v>
      </c>
      <c r="Y18" s="41">
        <f t="shared" si="5"/>
        <v>0.72727272727272729</v>
      </c>
      <c r="Z18" s="53">
        <f>Y18</f>
        <v>0.72727272727272729</v>
      </c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</row>
    <row r="19" spans="1:45" ht="16" thickBot="1" x14ac:dyDescent="0.25">
      <c r="A19" s="31" t="s">
        <v>17</v>
      </c>
      <c r="B19" s="33">
        <v>44001</v>
      </c>
      <c r="C19" s="38" t="s">
        <v>65</v>
      </c>
      <c r="D19" s="29">
        <v>244</v>
      </c>
      <c r="F19" s="29"/>
      <c r="G19" s="29">
        <v>144</v>
      </c>
      <c r="H19" s="29"/>
      <c r="I19" s="29"/>
      <c r="J19" s="29"/>
      <c r="K19" s="29"/>
      <c r="L19" s="29"/>
      <c r="M19" s="29"/>
      <c r="N19" s="29"/>
      <c r="O19" s="11">
        <v>39466</v>
      </c>
      <c r="P19" s="11"/>
      <c r="Q19" s="12">
        <v>5421000</v>
      </c>
      <c r="R19" s="29"/>
      <c r="S19" s="42">
        <f>O19/Q19</f>
        <v>7.2802066039476115E-3</v>
      </c>
      <c r="T19" s="40">
        <f t="shared" si="1"/>
        <v>5421000</v>
      </c>
      <c r="U19" s="40">
        <f t="shared" si="2"/>
        <v>4.5010145729570183</v>
      </c>
      <c r="V19" s="42">
        <f>G19/O19</f>
        <v>3.6487102822682816E-3</v>
      </c>
      <c r="W19" s="29"/>
      <c r="X19" s="51"/>
      <c r="Y19" s="41">
        <f t="shared" si="5"/>
        <v>0.5901639344262295</v>
      </c>
      <c r="Z19" s="53">
        <f>Y19</f>
        <v>0.5901639344262295</v>
      </c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</row>
    <row r="20" spans="1:45" s="56" customFormat="1" ht="16" thickBot="1" x14ac:dyDescent="0.25">
      <c r="A20" s="54" t="s">
        <v>18</v>
      </c>
      <c r="B20" s="73">
        <v>43960</v>
      </c>
      <c r="C20" s="74" t="s">
        <v>67</v>
      </c>
      <c r="D20" s="55">
        <v>1125</v>
      </c>
      <c r="F20" s="55">
        <v>450</v>
      </c>
      <c r="G20" s="55"/>
      <c r="H20" s="55"/>
      <c r="I20" s="55"/>
      <c r="J20" s="55"/>
      <c r="K20" s="55"/>
      <c r="L20" s="55"/>
      <c r="M20" s="55"/>
      <c r="N20" s="55"/>
      <c r="O20" s="75"/>
      <c r="P20" s="75">
        <v>99000</v>
      </c>
      <c r="Q20" s="76">
        <v>10197000</v>
      </c>
      <c r="R20" s="55"/>
      <c r="S20" s="57">
        <f t="shared" si="0"/>
        <v>9.7087378640776691E-3</v>
      </c>
      <c r="T20" s="58">
        <f t="shared" si="1"/>
        <v>10098000</v>
      </c>
      <c r="U20" s="58">
        <f t="shared" si="2"/>
        <v>11.140819964349376</v>
      </c>
      <c r="V20" s="57">
        <f t="shared" si="3"/>
        <v>4.5454545454545452E-3</v>
      </c>
      <c r="W20" s="55"/>
      <c r="X20" s="59">
        <f t="shared" si="4"/>
        <v>0.4</v>
      </c>
      <c r="Y20" s="60"/>
      <c r="Z20" s="61">
        <f>X20</f>
        <v>0.4</v>
      </c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</row>
    <row r="21" spans="1:45" ht="16" thickBot="1" x14ac:dyDescent="0.25">
      <c r="A21" s="31" t="s">
        <v>19</v>
      </c>
      <c r="B21" s="33">
        <v>44004</v>
      </c>
      <c r="C21" s="10" t="s">
        <v>65</v>
      </c>
      <c r="D21" s="29">
        <v>26</v>
      </c>
      <c r="F21" s="29">
        <v>2</v>
      </c>
      <c r="G21" s="29">
        <v>0</v>
      </c>
      <c r="H21" s="29"/>
      <c r="I21" s="29"/>
      <c r="J21" s="29"/>
      <c r="K21" s="29"/>
      <c r="L21" s="29"/>
      <c r="M21" s="29"/>
      <c r="N21" s="29"/>
      <c r="O21" s="11"/>
      <c r="P21" s="11">
        <v>16059</v>
      </c>
      <c r="Q21" s="12">
        <v>5850000</v>
      </c>
      <c r="R21" s="29"/>
      <c r="S21" s="42">
        <f t="shared" si="0"/>
        <v>2.7451282051282051E-3</v>
      </c>
      <c r="T21" s="40">
        <f t="shared" si="1"/>
        <v>5833941</v>
      </c>
      <c r="U21" s="40">
        <f t="shared" si="2"/>
        <v>0.44566785985665608</v>
      </c>
      <c r="V21" s="42">
        <f t="shared" si="3"/>
        <v>1.2454075596238869E-4</v>
      </c>
      <c r="W21" s="29"/>
      <c r="X21" s="51">
        <f t="shared" si="4"/>
        <v>7.6923076923076927E-2</v>
      </c>
      <c r="Y21" s="41"/>
      <c r="Z21" s="53">
        <f t="shared" ref="Z21:Z30" si="6">X21</f>
        <v>7.6923076923076927E-2</v>
      </c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</row>
    <row r="22" spans="1:45" ht="16" thickBot="1" x14ac:dyDescent="0.25">
      <c r="A22" s="31" t="s">
        <v>20</v>
      </c>
      <c r="B22" s="33">
        <v>43973</v>
      </c>
      <c r="C22" s="10" t="s">
        <v>65</v>
      </c>
      <c r="D22" s="29">
        <v>105</v>
      </c>
      <c r="F22" s="29">
        <v>85</v>
      </c>
      <c r="G22" s="29">
        <v>55</v>
      </c>
      <c r="H22" s="29"/>
      <c r="I22" s="29"/>
      <c r="J22" s="29"/>
      <c r="K22" s="29"/>
      <c r="L22" s="29"/>
      <c r="M22" s="29"/>
      <c r="N22" s="29"/>
      <c r="O22" s="11"/>
      <c r="P22" s="11">
        <v>22904</v>
      </c>
      <c r="Q22" s="12">
        <v>2079000</v>
      </c>
      <c r="R22" s="29"/>
      <c r="S22" s="42">
        <f t="shared" si="0"/>
        <v>1.1016835016835017E-2</v>
      </c>
      <c r="T22" s="40">
        <f t="shared" si="1"/>
        <v>2056096</v>
      </c>
      <c r="U22" s="40">
        <f t="shared" si="2"/>
        <v>5.1067654428586993</v>
      </c>
      <c r="V22" s="42">
        <f t="shared" si="3"/>
        <v>3.7111421585749216E-3</v>
      </c>
      <c r="W22" s="29"/>
      <c r="X22" s="51">
        <f t="shared" si="4"/>
        <v>0.80952380952380953</v>
      </c>
      <c r="Y22" s="41"/>
      <c r="Z22" s="53">
        <f t="shared" si="6"/>
        <v>0.80952380952380953</v>
      </c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</row>
    <row r="23" spans="1:45" s="81" customFormat="1" ht="16" thickBot="1" x14ac:dyDescent="0.25">
      <c r="A23" s="77" t="s">
        <v>21</v>
      </c>
      <c r="B23" s="78">
        <v>43924</v>
      </c>
      <c r="C23" s="79" t="s">
        <v>65</v>
      </c>
      <c r="D23" s="80">
        <v>247</v>
      </c>
      <c r="F23" s="80">
        <v>84</v>
      </c>
      <c r="G23" s="80">
        <v>0</v>
      </c>
      <c r="H23" s="80"/>
      <c r="I23" s="80"/>
      <c r="J23" s="80"/>
      <c r="K23" s="80"/>
      <c r="L23" s="80"/>
      <c r="M23" s="80"/>
      <c r="N23" s="80"/>
      <c r="O23" s="82"/>
      <c r="P23" s="82">
        <v>213775</v>
      </c>
      <c r="Q23" s="9">
        <v>51269000</v>
      </c>
      <c r="R23" s="80"/>
      <c r="S23" s="83">
        <f t="shared" si="0"/>
        <v>4.1696736819520569E-3</v>
      </c>
      <c r="T23" s="84">
        <f t="shared" si="1"/>
        <v>51055225</v>
      </c>
      <c r="U23" s="84">
        <f t="shared" si="2"/>
        <v>0.48378985696370941</v>
      </c>
      <c r="V23" s="83">
        <f t="shared" si="3"/>
        <v>3.9293649865512807E-4</v>
      </c>
      <c r="W23" s="80"/>
      <c r="X23" s="85">
        <f t="shared" si="4"/>
        <v>0.34008097165991902</v>
      </c>
      <c r="Y23" s="86"/>
      <c r="Z23" s="87">
        <f t="shared" si="6"/>
        <v>0.34008097165991902</v>
      </c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</row>
    <row r="24" spans="1:45" ht="27" thickBot="1" x14ac:dyDescent="0.25">
      <c r="A24" s="31" t="s">
        <v>22</v>
      </c>
      <c r="B24" s="33">
        <v>44005</v>
      </c>
      <c r="C24" s="20" t="s">
        <v>68</v>
      </c>
      <c r="D24" s="29">
        <v>28318</v>
      </c>
      <c r="F24" s="29"/>
      <c r="G24" s="29">
        <f>9679+19553</f>
        <v>29232</v>
      </c>
      <c r="H24" s="29"/>
      <c r="I24" s="29"/>
      <c r="J24" s="29"/>
      <c r="K24" s="29"/>
      <c r="L24" s="29"/>
      <c r="M24" s="29"/>
      <c r="N24" s="29"/>
      <c r="O24" s="11"/>
      <c r="P24" s="11">
        <v>333920</v>
      </c>
      <c r="Q24" s="12">
        <v>46755000</v>
      </c>
      <c r="R24" s="29"/>
      <c r="S24" s="42">
        <f t="shared" si="0"/>
        <v>7.1419099561544222E-3</v>
      </c>
      <c r="T24" s="40">
        <f t="shared" si="1"/>
        <v>46421080</v>
      </c>
      <c r="U24" s="40">
        <f t="shared" si="2"/>
        <v>61.002458365897567</v>
      </c>
      <c r="V24" s="42">
        <f>G24/P24</f>
        <v>8.7541926209870627E-2</v>
      </c>
      <c r="W24" s="29"/>
      <c r="X24" s="51">
        <f>G24/D24</f>
        <v>1.0322762906984957</v>
      </c>
      <c r="Y24" s="41"/>
      <c r="Z24" s="53">
        <f t="shared" si="6"/>
        <v>1.0322762906984957</v>
      </c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</row>
    <row r="25" spans="1:45" ht="27" thickBot="1" x14ac:dyDescent="0.25">
      <c r="A25" s="31" t="s">
        <v>23</v>
      </c>
      <c r="B25" s="32">
        <v>43997</v>
      </c>
      <c r="C25" s="21" t="s">
        <v>68</v>
      </c>
      <c r="D25" s="29">
        <v>4810</v>
      </c>
      <c r="F25" s="29">
        <v>2280</v>
      </c>
      <c r="H25" s="29"/>
      <c r="I25" s="29"/>
      <c r="J25" s="29"/>
      <c r="K25" s="29"/>
      <c r="L25" s="29"/>
      <c r="M25" s="29"/>
      <c r="N25" s="29"/>
      <c r="O25" s="7"/>
      <c r="P25" s="7">
        <v>82217</v>
      </c>
      <c r="Q25" s="9">
        <v>10099000</v>
      </c>
      <c r="R25" s="29"/>
      <c r="S25" s="42">
        <f t="shared" si="0"/>
        <v>8.1411030795128236E-3</v>
      </c>
      <c r="T25" s="40">
        <f t="shared" si="1"/>
        <v>10016783</v>
      </c>
      <c r="U25" s="40">
        <f t="shared" si="2"/>
        <v>48.019409025831948</v>
      </c>
      <c r="V25" s="42">
        <f>F25/P25</f>
        <v>2.7731491054161547E-2</v>
      </c>
      <c r="W25" s="29"/>
      <c r="X25" s="85">
        <f t="shared" si="4"/>
        <v>0.47401247401247404</v>
      </c>
      <c r="Y25" s="41">
        <f>F25/D25</f>
        <v>0.47401247401247404</v>
      </c>
      <c r="Z25" s="53">
        <f>Y25</f>
        <v>0.47401247401247404</v>
      </c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</row>
    <row r="26" spans="1:45" ht="27" thickBot="1" x14ac:dyDescent="0.25">
      <c r="A26" s="31" t="s">
        <v>24</v>
      </c>
      <c r="B26" s="33"/>
      <c r="C26" s="20" t="s">
        <v>66</v>
      </c>
      <c r="D26" s="29"/>
      <c r="F26" s="29"/>
      <c r="G26" s="29"/>
      <c r="H26" s="29"/>
      <c r="I26" s="29"/>
      <c r="J26" s="29"/>
      <c r="K26" s="29"/>
      <c r="L26" s="29"/>
      <c r="M26" s="29"/>
      <c r="N26" s="29"/>
      <c r="O26" s="11">
        <v>457428</v>
      </c>
      <c r="P26" s="11">
        <v>425408</v>
      </c>
      <c r="Q26" s="22">
        <v>56286961</v>
      </c>
      <c r="R26" s="29"/>
      <c r="S26" s="42">
        <f t="shared" si="0"/>
        <v>7.5578427479856304E-3</v>
      </c>
      <c r="T26" s="40">
        <f t="shared" si="1"/>
        <v>55861553</v>
      </c>
      <c r="U26" s="40">
        <f t="shared" si="2"/>
        <v>0</v>
      </c>
      <c r="V26" s="42">
        <f t="shared" si="3"/>
        <v>0</v>
      </c>
      <c r="W26" s="29"/>
      <c r="X26" s="51" t="e">
        <f t="shared" si="4"/>
        <v>#DIV/0!</v>
      </c>
      <c r="Y26" s="41" t="e">
        <f t="shared" si="5"/>
        <v>#DIV/0!</v>
      </c>
      <c r="Z26" s="53" t="e">
        <f t="shared" si="6"/>
        <v>#DIV/0!</v>
      </c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</row>
    <row r="27" spans="1:45" ht="27" thickBot="1" x14ac:dyDescent="0.25">
      <c r="A27" s="31" t="s">
        <v>25</v>
      </c>
      <c r="B27" s="33"/>
      <c r="C27" s="20" t="s">
        <v>66</v>
      </c>
      <c r="D27" s="29"/>
      <c r="F27" s="29"/>
      <c r="G27" s="29"/>
      <c r="H27" s="29"/>
      <c r="I27" s="29"/>
      <c r="J27" s="29"/>
      <c r="K27" s="29"/>
      <c r="L27" s="29"/>
      <c r="M27" s="29"/>
      <c r="N27" s="29"/>
      <c r="O27" s="11">
        <v>25555</v>
      </c>
      <c r="P27" s="11">
        <v>23766</v>
      </c>
      <c r="Q27" s="22">
        <v>3152879</v>
      </c>
      <c r="R27" s="29"/>
      <c r="S27" s="42">
        <f t="shared" si="0"/>
        <v>7.5378725285683342E-3</v>
      </c>
      <c r="T27" s="40">
        <f t="shared" si="1"/>
        <v>3129113</v>
      </c>
      <c r="U27" s="40">
        <f t="shared" si="2"/>
        <v>0</v>
      </c>
      <c r="V27" s="42">
        <f t="shared" si="3"/>
        <v>0</v>
      </c>
      <c r="W27" s="29"/>
      <c r="X27" s="51" t="e">
        <f t="shared" si="4"/>
        <v>#DIV/0!</v>
      </c>
      <c r="Y27" s="41" t="e">
        <f t="shared" si="5"/>
        <v>#DIV/0!</v>
      </c>
      <c r="Z27" s="53" t="e">
        <f t="shared" si="6"/>
        <v>#DIV/0!</v>
      </c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</row>
    <row r="28" spans="1:45" ht="27" thickBot="1" x14ac:dyDescent="0.25">
      <c r="A28" s="31" t="s">
        <v>26</v>
      </c>
      <c r="B28" s="33">
        <v>43994</v>
      </c>
      <c r="C28" s="20" t="s">
        <v>66</v>
      </c>
      <c r="D28" s="29">
        <v>795</v>
      </c>
      <c r="F28" s="29">
        <v>412</v>
      </c>
      <c r="G28" s="29">
        <v>338</v>
      </c>
      <c r="H28" s="29"/>
      <c r="I28" s="29"/>
      <c r="J28" s="29"/>
      <c r="K28" s="29"/>
      <c r="L28" s="29"/>
      <c r="M28" s="29"/>
      <c r="N28" s="29"/>
      <c r="O28" s="11">
        <v>16059</v>
      </c>
      <c r="P28" s="11">
        <v>14935</v>
      </c>
      <c r="Q28" s="24">
        <v>1893667</v>
      </c>
      <c r="R28" s="29"/>
      <c r="S28" s="42">
        <f t="shared" si="0"/>
        <v>7.8868143131817798E-3</v>
      </c>
      <c r="T28" s="40">
        <f t="shared" si="1"/>
        <v>1878732</v>
      </c>
      <c r="U28" s="40">
        <f t="shared" si="2"/>
        <v>42.315774682072806</v>
      </c>
      <c r="V28" s="42">
        <f t="shared" si="3"/>
        <v>2.7586206896551724E-2</v>
      </c>
      <c r="W28" s="29"/>
      <c r="X28" s="51">
        <f t="shared" si="4"/>
        <v>0.51823899371069182</v>
      </c>
      <c r="Y28" s="41">
        <f t="shared" si="5"/>
        <v>0.42515723270440253</v>
      </c>
      <c r="Z28" s="53">
        <f t="shared" si="6"/>
        <v>0.51823899371069182</v>
      </c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</row>
    <row r="29" spans="1:45" ht="27" thickBot="1" x14ac:dyDescent="0.25">
      <c r="A29" s="31" t="s">
        <v>27</v>
      </c>
      <c r="B29" s="33">
        <v>43996</v>
      </c>
      <c r="C29" s="20" t="s">
        <v>66</v>
      </c>
      <c r="D29" s="29">
        <v>4070</v>
      </c>
      <c r="F29" s="29">
        <v>1777</v>
      </c>
      <c r="G29" s="29">
        <v>1896</v>
      </c>
      <c r="H29" s="29"/>
      <c r="I29" s="29"/>
      <c r="J29" s="29"/>
      <c r="K29" s="29"/>
      <c r="L29" s="29"/>
      <c r="M29" s="29"/>
      <c r="N29" s="29"/>
      <c r="O29" s="11">
        <v>38614</v>
      </c>
      <c r="P29" s="11">
        <v>35989</v>
      </c>
      <c r="Q29" s="19">
        <v>5463300</v>
      </c>
      <c r="R29" s="29"/>
      <c r="S29" s="42">
        <f t="shared" si="0"/>
        <v>6.587410539417568E-3</v>
      </c>
      <c r="T29" s="40">
        <f t="shared" si="1"/>
        <v>5427311</v>
      </c>
      <c r="U29" s="40">
        <f t="shared" si="2"/>
        <v>74.991095958938047</v>
      </c>
      <c r="V29" s="42">
        <f t="shared" si="3"/>
        <v>4.9376198282808634E-2</v>
      </c>
      <c r="W29" s="29"/>
      <c r="X29" s="51">
        <f t="shared" si="4"/>
        <v>0.4366093366093366</v>
      </c>
      <c r="Y29" s="41">
        <f t="shared" si="5"/>
        <v>0.46584766584766585</v>
      </c>
      <c r="Z29" s="53">
        <f t="shared" si="6"/>
        <v>0.4366093366093366</v>
      </c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</row>
    <row r="30" spans="1:45" ht="27" thickBot="1" x14ac:dyDescent="0.25">
      <c r="A30" s="31" t="s">
        <v>28</v>
      </c>
      <c r="B30" s="33" t="s">
        <v>69</v>
      </c>
      <c r="C30" s="20" t="s">
        <v>66</v>
      </c>
      <c r="D30" s="29"/>
      <c r="F30" s="29"/>
      <c r="G30" s="29"/>
      <c r="H30" s="29"/>
      <c r="I30" s="29"/>
      <c r="J30" s="29"/>
      <c r="K30" s="29"/>
      <c r="L30" s="29"/>
      <c r="M30" s="29"/>
      <c r="N30" s="29"/>
      <c r="O30" s="11">
        <f>SUM(O26:O29)</f>
        <v>537656</v>
      </c>
      <c r="P30" s="11">
        <f>SUM(P26:P29)</f>
        <v>500098</v>
      </c>
      <c r="Q30" s="19">
        <f>SUM(Q26:Q29)</f>
        <v>66796807</v>
      </c>
      <c r="R30" s="29"/>
      <c r="S30" s="42">
        <f t="shared" si="0"/>
        <v>7.4868548731678143E-3</v>
      </c>
      <c r="T30" s="40">
        <f t="shared" si="1"/>
        <v>66296709</v>
      </c>
      <c r="U30" s="40">
        <f t="shared" si="2"/>
        <v>0</v>
      </c>
      <c r="V30" s="42">
        <f t="shared" si="3"/>
        <v>0</v>
      </c>
      <c r="W30" s="29"/>
      <c r="X30" s="51" t="e">
        <f t="shared" si="4"/>
        <v>#DIV/0!</v>
      </c>
      <c r="Y30" s="41" t="e">
        <f t="shared" si="5"/>
        <v>#DIV/0!</v>
      </c>
      <c r="Z30" s="53" t="e">
        <f t="shared" si="6"/>
        <v>#DIV/0!</v>
      </c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</row>
    <row r="31" spans="1:45" ht="27" thickBot="1" x14ac:dyDescent="0.35">
      <c r="A31" s="31" t="s">
        <v>29</v>
      </c>
      <c r="B31" s="37">
        <v>44000</v>
      </c>
      <c r="C31" s="20" t="s">
        <v>66</v>
      </c>
      <c r="D31" s="113">
        <v>115732</v>
      </c>
      <c r="F31" s="29"/>
      <c r="G31" s="119">
        <v>50185</v>
      </c>
      <c r="H31" s="29"/>
      <c r="I31" s="29"/>
      <c r="J31" s="29"/>
      <c r="K31" s="29"/>
      <c r="L31" s="29"/>
      <c r="M31" s="29"/>
      <c r="N31" s="29"/>
      <c r="O31" s="11">
        <v>2582775</v>
      </c>
      <c r="P31" s="11">
        <v>1937345</v>
      </c>
      <c r="Q31" s="25">
        <v>331003000</v>
      </c>
      <c r="R31" s="29"/>
      <c r="S31" s="42">
        <f t="shared" si="0"/>
        <v>5.8529529943837366E-3</v>
      </c>
      <c r="T31" s="40">
        <f t="shared" si="1"/>
        <v>329065655</v>
      </c>
      <c r="U31" s="118">
        <f t="shared" si="2"/>
        <v>35.169881220208168</v>
      </c>
      <c r="V31" s="42">
        <f>G31/P31</f>
        <v>2.5904007804495328E-2</v>
      </c>
      <c r="W31" s="29"/>
      <c r="X31" s="114" t="s">
        <v>86</v>
      </c>
      <c r="Y31" s="41"/>
      <c r="Z31" s="115">
        <f>G31/D31</f>
        <v>0.43363114782428369</v>
      </c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</row>
    <row r="32" spans="1:45" ht="21" x14ac:dyDescent="0.25">
      <c r="D32" s="117" t="s">
        <v>88</v>
      </c>
      <c r="U32" s="117" t="s">
        <v>89</v>
      </c>
      <c r="Z32" s="117" t="s">
        <v>87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B64557B7754F42B944FE8831B8CCB8" ma:contentTypeVersion="13" ma:contentTypeDescription="Create a new document." ma:contentTypeScope="" ma:versionID="c782dcc18d4188075314ff2ba5b6cf27">
  <xsd:schema xmlns:xsd="http://www.w3.org/2001/XMLSchema" xmlns:xs="http://www.w3.org/2001/XMLSchema" xmlns:p="http://schemas.microsoft.com/office/2006/metadata/properties" xmlns:ns3="362a9de2-d5c6-4349-b08b-72d0969acf3c" xmlns:ns4="16a1d3eb-4e31-4e2c-8cac-b8cfd29b19b4" targetNamespace="http://schemas.microsoft.com/office/2006/metadata/properties" ma:root="true" ma:fieldsID="eecfdcdc419128fba97eb2b7006085f9" ns3:_="" ns4:_="">
    <xsd:import namespace="362a9de2-d5c6-4349-b08b-72d0969acf3c"/>
    <xsd:import namespace="16a1d3eb-4e31-4e2c-8cac-b8cfd29b19b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2a9de2-d5c6-4349-b08b-72d0969acf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a1d3eb-4e31-4e2c-8cac-b8cfd29b19b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F32B8D-0D7D-4675-B77E-1273AC5DE3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3C2F84-E719-4A90-8C28-A0F894D7096A}">
  <ds:schemaRefs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16a1d3eb-4e31-4e2c-8cac-b8cfd29b19b4"/>
    <ds:schemaRef ds:uri="http://purl.org/dc/elements/1.1/"/>
    <ds:schemaRef ds:uri="362a9de2-d5c6-4349-b08b-72d0969acf3c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1829BFF-C013-4912-A90B-C27EE764A8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2a9de2-d5c6-4349-b08b-72d0969acf3c"/>
    <ds:schemaRef ds:uri="16a1d3eb-4e31-4e2c-8cac-b8cfd29b19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Latest available data</vt:lpstr>
      <vt:lpstr>Comparisons over time US CORREC</vt:lpstr>
      <vt:lpstr>up to 14 October</vt:lpstr>
      <vt:lpstr>up to 26 June US CORRECTED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Adelina Comas-Herrera</dc:creator>
  <cp:lastModifiedBy>Microsoft Office User</cp:lastModifiedBy>
  <dcterms:created xsi:type="dcterms:W3CDTF">2021-01-27T08:10:30Z</dcterms:created>
  <dcterms:modified xsi:type="dcterms:W3CDTF">2021-01-31T19:30:20Z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0x010100C6B64557B7754F42B944FE8831B8CCB8</vt:lpwstr>
  </property>
</Properties>
</file>