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isionMatrix" sheetId="1" r:id="rId3"/>
    <sheet state="visible" name="Options Ordered" sheetId="2" r:id="rId4"/>
    <sheet state="visible" name="Factor Formula Writing" sheetId="3" r:id="rId5"/>
  </sheets>
  <definedNames>
    <definedName hidden="1" localSheetId="0" name="_xlnm._FilterDatabase">DecisionMatrix!$A$4:$AF$55</definedName>
    <definedName hidden="1" localSheetId="0" name="Z_0D7B3E1B_71BE_4470_8EC2_DB042C5206A2_.wvu.FilterData">DecisionMatrix!$A$4:$W$47</definedName>
  </definedNames>
  <calcPr/>
  <customWorkbookViews>
    <customWorkbookView activeSheetId="0" maximized="1" tabRatio="600" windowHeight="0" windowWidth="0" guid="{0D7B3E1B-71BE-4470-8EC2-DB042C5206A2}" name="Filter 1"/>
  </customWorkbookViews>
</workbook>
</file>

<file path=xl/sharedStrings.xml><?xml version="1.0" encoding="utf-8"?>
<sst xmlns="http://schemas.openxmlformats.org/spreadsheetml/2006/main" count="208" uniqueCount="98">
  <si>
    <t>STANDARDIZE(F5,$F$2,$F$3)*F$1</t>
  </si>
  <si>
    <t>b</t>
  </si>
  <si>
    <t>Weight Factor</t>
  </si>
  <si>
    <t>STANDARDIZE(</t>
  </si>
  <si>
    <t>5,$</t>
  </si>
  <si>
    <t>$2,$</t>
  </si>
  <si>
    <t>$3)*</t>
  </si>
  <si>
    <t>$1+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</si>
  <si>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</si>
  <si>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</si>
  <si>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</si>
  <si>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</si>
  <si>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</si>
  <si>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</si>
  <si>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</si>
  <si>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</si>
  <si>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</si>
  <si>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</si>
  <si>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</si>
  <si>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</si>
  <si>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</si>
  <si>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</si>
  <si>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</si>
  <si>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</si>
  <si>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</si>
  <si>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</si>
  <si>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$1+25</t>
  </si>
  <si>
    <t>OUTPUT:</t>
  </si>
  <si>
    <t>Average</t>
  </si>
  <si>
    <t>Standard Deviation</t>
  </si>
  <si>
    <t>Owned?</t>
  </si>
  <si>
    <t>Year</t>
  </si>
  <si>
    <t>Make</t>
  </si>
  <si>
    <t>Model</t>
  </si>
  <si>
    <t>Factors</t>
  </si>
  <si>
    <t>MSRP</t>
  </si>
  <si>
    <t>KBB</t>
  </si>
  <si>
    <t>Depreciation</t>
  </si>
  <si>
    <t>Drive</t>
  </si>
  <si>
    <t>Cargo</t>
  </si>
  <si>
    <t>Transport Bikes?</t>
  </si>
  <si>
    <t>Sporty</t>
  </si>
  <si>
    <t>People Cap</t>
  </si>
  <si>
    <t>European?</t>
  </si>
  <si>
    <t>Parking Size</t>
  </si>
  <si>
    <t>Fuel Eco (av MPG)</t>
  </si>
  <si>
    <t>HP</t>
  </si>
  <si>
    <t>Weight (lbs)</t>
  </si>
  <si>
    <t>Maintenance</t>
  </si>
  <si>
    <t>Style</t>
  </si>
  <si>
    <t>New</t>
  </si>
  <si>
    <t>Owner Image</t>
  </si>
  <si>
    <t>Owned Already?</t>
  </si>
  <si>
    <t>Mazda</t>
  </si>
  <si>
    <t>Mazda 3 AWD Hatchback</t>
  </si>
  <si>
    <t>VW</t>
  </si>
  <si>
    <t>Golf TSI S Automatic</t>
  </si>
  <si>
    <t>Toyota</t>
  </si>
  <si>
    <t>Tacoma Double Cab PreRunner Pickup 4D 5 ft</t>
  </si>
  <si>
    <t>Madza</t>
  </si>
  <si>
    <t>Miata RF</t>
  </si>
  <si>
    <t>Tacoma Access Cab Pickup 4D 6 ft</t>
  </si>
  <si>
    <t>Ford</t>
  </si>
  <si>
    <t>Mustang V6</t>
  </si>
  <si>
    <t>Miata (NC)</t>
  </si>
  <si>
    <t>3 Touring</t>
  </si>
  <si>
    <t>Subaru</t>
  </si>
  <si>
    <t>WRX Turbo</t>
  </si>
  <si>
    <t>F150</t>
  </si>
  <si>
    <t>Tacoma Double Cab TRD Sport (4x4, 5ft)</t>
  </si>
  <si>
    <t xml:space="preserve">Tacoma Base V6 4x4 Access Cab </t>
  </si>
  <si>
    <t>Tacoma V6 4x4 Access Cab</t>
  </si>
  <si>
    <t>Porsche</t>
  </si>
  <si>
    <t>Cayman S</t>
  </si>
  <si>
    <t>Crosstrek</t>
  </si>
  <si>
    <t>BRZ</t>
  </si>
  <si>
    <t>Outback 3.6R Limited</t>
  </si>
  <si>
    <t>Nissan</t>
  </si>
  <si>
    <t>350Z</t>
  </si>
  <si>
    <t>Outback 2.5i</t>
  </si>
  <si>
    <t>Tesla</t>
  </si>
  <si>
    <t>Model 3 (Performance)</t>
  </si>
  <si>
    <t>Volvo</t>
  </si>
  <si>
    <t>V90 T5</t>
  </si>
  <si>
    <t>Honda</t>
  </si>
  <si>
    <t>HR-V Sport AWD</t>
  </si>
  <si>
    <t>Crosstrek Hybrid</t>
  </si>
  <si>
    <t>Golf SportWagen TSI S 4motion</t>
  </si>
  <si>
    <t>Rivian</t>
  </si>
  <si>
    <t>R1T</t>
  </si>
  <si>
    <t>Cayman</t>
  </si>
  <si>
    <t>BMW</t>
  </si>
  <si>
    <t>M3</t>
  </si>
  <si>
    <t>Lotus</t>
  </si>
  <si>
    <t>Elise</t>
  </si>
  <si>
    <t>Z4 3.0i</t>
  </si>
  <si>
    <t>Lexus</t>
  </si>
  <si>
    <t>LS 400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</si>
</sst>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7">
    <font>
      <sz val="10.0"/>
      <color rgb="FF000000"/>
      <name val="Arial"/>
    </font>
    <font/>
    <font>
      <sz val="11.0"/>
      <color rgb="FFA61D4C"/>
    </font>
    <font>
      <sz val="11.0"/>
      <color rgb="FF000000"/>
      <name val="Calibri"/>
    </font>
    <font>
      <color rgb="FF434343"/>
    </font>
    <font>
      <b/>
      <color rgb="FF545454"/>
      <name val="Roboto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7BA7EF"/>
        <bgColor rgb="FF7BA7E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readingOrder="0"/>
    </xf>
    <xf borderId="0" fillId="2" fontId="4" numFmtId="1" xfId="0" applyAlignment="1" applyFill="1" applyFont="1" applyNumberFormat="1">
      <alignment readingOrder="0"/>
    </xf>
    <xf borderId="0" fillId="2" fontId="4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2" fontId="4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5" xfId="0" applyFont="1" applyNumberFormat="1"/>
    <xf borderId="0" fillId="0" fontId="1" numFmtId="0" xfId="0" applyAlignment="1" applyFont="1">
      <alignment readingOrder="0" shrinkToFit="0" textRotation="90" wrapText="1"/>
    </xf>
    <xf borderId="0" fillId="3" fontId="1" numFmtId="0" xfId="0" applyAlignment="1" applyFill="1" applyFont="1">
      <alignment readingOrder="0"/>
    </xf>
    <xf borderId="0" fillId="0" fontId="4" numFmtId="0" xfId="0" applyAlignment="1" applyFont="1">
      <alignment readingOrder="0" shrinkToFit="0" textRotation="90" wrapText="1"/>
    </xf>
    <xf borderId="0" fillId="3" fontId="4" numFmtId="0" xfId="0" applyAlignment="1" applyFont="1">
      <alignment readingOrder="0" shrinkToFit="0" textRotation="90" wrapText="1"/>
    </xf>
    <xf borderId="0" fillId="4" fontId="5" numFmtId="1" xfId="0" applyAlignment="1" applyFill="1" applyFont="1" applyNumberFormat="1">
      <alignment horizontal="center" readingOrder="0"/>
    </xf>
    <xf borderId="0" fillId="0" fontId="1" numFmtId="1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5" fontId="6" numFmtId="1" xfId="0" applyAlignment="1" applyFill="1" applyFont="1" applyNumberFormat="1">
      <alignment horizontal="right" readingOrder="0" vertical="bottom"/>
    </xf>
    <xf borderId="0" fillId="0" fontId="6" numFmtId="1" xfId="0" applyAlignment="1" applyFont="1" applyNumberFormat="1">
      <alignment vertical="bottom"/>
    </xf>
    <xf borderId="0" fillId="0" fontId="6" numFmtId="0" xfId="0" applyAlignment="1" applyFont="1">
      <alignment horizontal="right" readingOrder="0" vertical="bottom"/>
    </xf>
  </cellXfs>
  <cellStyles count="1">
    <cellStyle xfId="0" name="Normal" builtinId="0"/>
  </cellStyles>
  <dxfs count="2">
    <dxf>
      <font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38761D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cat>
            <c:strRef>
              <c:f>DecisionMatrix!$D$5:$D$37</c:f>
            </c:strRef>
          </c:cat>
          <c:val>
            <c:numRef>
              <c:f>DecisionMatrix!$E$5:$E$37</c:f>
            </c:numRef>
          </c:val>
        </c:ser>
        <c:axId val="1868965838"/>
        <c:axId val="733296258"/>
      </c:barChart>
      <c:catAx>
        <c:axId val="1868965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33296258"/>
      </c:catAx>
      <c:valAx>
        <c:axId val="73329625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689658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4.43" defaultRowHeight="15.75"/>
  <cols>
    <col customWidth="1" min="1" max="1" width="5.71"/>
    <col customWidth="1" min="2" max="2" width="7.86"/>
    <col customWidth="1" min="3" max="3" width="8.71"/>
    <col customWidth="1" min="4" max="4" width="34.43"/>
    <col customWidth="1" min="5" max="5" width="12.71"/>
    <col customWidth="1" min="6" max="11" width="6.43"/>
    <col customWidth="1" min="12" max="12" width="6.14"/>
    <col customWidth="1" min="13" max="13" width="6.43"/>
    <col customWidth="1" min="14" max="19" width="6.14"/>
    <col customWidth="1" min="20" max="23" width="6.43"/>
    <col customWidth="1" min="24" max="24" width="9.29"/>
    <col customWidth="1" min="25" max="25" width="7.43"/>
    <col customWidth="1" min="26" max="26" width="6.86"/>
    <col customWidth="1" min="27" max="27" width="6.0"/>
    <col customWidth="1" min="28" max="28" width="7.71"/>
    <col customWidth="1" min="29" max="29" width="5.86"/>
    <col customWidth="1" min="30" max="30" width="7.14"/>
    <col customWidth="1" min="31" max="31" width="8.86"/>
    <col customWidth="1" min="32" max="34" width="12.29"/>
  </cols>
  <sheetData>
    <row r="1">
      <c r="A1" s="1"/>
      <c r="B1" s="1">
        <v>17.0</v>
      </c>
      <c r="C1" s="1"/>
      <c r="D1" s="1"/>
      <c r="E1" s="5" t="s">
        <v>2</v>
      </c>
      <c r="F1" s="1">
        <v>-1.0</v>
      </c>
      <c r="G1" s="1">
        <v>-20.0</v>
      </c>
      <c r="H1" s="1">
        <v>10.0</v>
      </c>
      <c r="I1" s="1">
        <v>2.0</v>
      </c>
      <c r="J1" s="1">
        <v>5.0</v>
      </c>
      <c r="K1" s="1">
        <v>9.0</v>
      </c>
      <c r="L1" s="1">
        <v>15.0</v>
      </c>
      <c r="M1" s="1">
        <v>5.0</v>
      </c>
      <c r="N1" s="1">
        <v>-5.0</v>
      </c>
      <c r="O1" s="1">
        <v>8.0</v>
      </c>
      <c r="P1" s="1">
        <v>8.0</v>
      </c>
      <c r="Q1" s="1">
        <v>6.0</v>
      </c>
      <c r="R1" s="1">
        <v>-6.0</v>
      </c>
      <c r="S1" s="1">
        <v>3.0</v>
      </c>
      <c r="T1" s="1">
        <v>9.0</v>
      </c>
      <c r="U1" s="1">
        <v>-2.0</v>
      </c>
      <c r="V1" s="1">
        <v>2.0</v>
      </c>
      <c r="W1" s="1">
        <v>-10.0</v>
      </c>
    </row>
    <row r="2">
      <c r="A2" s="6"/>
      <c r="B2" s="7">
        <f>average(B5:B57)</f>
        <v>2014.121212</v>
      </c>
      <c r="E2" s="5" t="s">
        <v>28</v>
      </c>
      <c r="F2" s="8">
        <f t="shared" ref="F2:W2" si="1">average(F5:F57)</f>
        <v>34842.93939</v>
      </c>
      <c r="G2" s="8">
        <f t="shared" si="1"/>
        <v>24710.30303</v>
      </c>
      <c r="H2" s="8">
        <f t="shared" si="1"/>
        <v>0.3018022461</v>
      </c>
      <c r="I2" s="8">
        <f t="shared" si="1"/>
        <v>2.878787879</v>
      </c>
      <c r="J2" s="8">
        <f t="shared" si="1"/>
        <v>5.242424242</v>
      </c>
      <c r="K2" s="8">
        <f t="shared" si="1"/>
        <v>5.121212121</v>
      </c>
      <c r="L2" s="8">
        <f t="shared" si="1"/>
        <v>4.393939394</v>
      </c>
      <c r="M2" s="8">
        <f t="shared" si="1"/>
        <v>3.696969697</v>
      </c>
      <c r="N2" s="8">
        <f t="shared" si="1"/>
        <v>0.2121212121</v>
      </c>
      <c r="O2" s="8">
        <f t="shared" si="1"/>
        <v>3.787878788</v>
      </c>
      <c r="P2" s="8">
        <f t="shared" si="1"/>
        <v>32.1969697</v>
      </c>
      <c r="Q2" s="8">
        <f t="shared" si="1"/>
        <v>225.5454545</v>
      </c>
      <c r="R2" s="8">
        <f t="shared" si="1"/>
        <v>3418.181818</v>
      </c>
      <c r="S2" s="8">
        <f t="shared" si="1"/>
        <v>5.818181818</v>
      </c>
      <c r="T2" s="8">
        <f t="shared" si="1"/>
        <v>2.424242424</v>
      </c>
      <c r="U2" s="8">
        <f t="shared" si="1"/>
        <v>0.3939393939</v>
      </c>
      <c r="V2" s="8">
        <f t="shared" si="1"/>
        <v>3.424242424</v>
      </c>
      <c r="W2" s="8">
        <f t="shared" si="1"/>
        <v>0.1181818182</v>
      </c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>
      <c r="A3" s="10"/>
      <c r="B3" s="11">
        <f>STDEV(B5:B57)</f>
        <v>6.382385799</v>
      </c>
      <c r="C3" s="10"/>
      <c r="D3" s="10"/>
      <c r="E3" s="12" t="s">
        <v>29</v>
      </c>
      <c r="F3" s="11">
        <f t="shared" ref="F3:W3" si="2">STDEV(F5:F57)</f>
        <v>13360.78937</v>
      </c>
      <c r="G3" s="11">
        <f t="shared" si="2"/>
        <v>15185.03425</v>
      </c>
      <c r="H3" s="11">
        <f t="shared" si="2"/>
        <v>0.2822147651</v>
      </c>
      <c r="I3" s="11">
        <f t="shared" si="2"/>
        <v>0.85723304</v>
      </c>
      <c r="J3" s="11">
        <f t="shared" si="2"/>
        <v>3.682987095</v>
      </c>
      <c r="K3" s="11">
        <f t="shared" si="2"/>
        <v>3.533390508</v>
      </c>
      <c r="L3" s="11">
        <f t="shared" si="2"/>
        <v>3.61368401</v>
      </c>
      <c r="M3" s="11">
        <f t="shared" si="2"/>
        <v>1.185454778</v>
      </c>
      <c r="N3" s="11">
        <f t="shared" si="2"/>
        <v>0.4151487503</v>
      </c>
      <c r="O3" s="11">
        <f t="shared" si="2"/>
        <v>2.459135719</v>
      </c>
      <c r="P3" s="11">
        <f t="shared" si="2"/>
        <v>24.87655127</v>
      </c>
      <c r="Q3" s="11">
        <f t="shared" si="2"/>
        <v>75.04210939</v>
      </c>
      <c r="R3" s="11">
        <f t="shared" si="2"/>
        <v>769.5265368</v>
      </c>
      <c r="S3" s="11">
        <f t="shared" si="2"/>
        <v>3.45013175</v>
      </c>
      <c r="T3" s="11">
        <f t="shared" si="2"/>
        <v>1.581737633</v>
      </c>
      <c r="U3" s="11">
        <f t="shared" si="2"/>
        <v>0.4961976634</v>
      </c>
      <c r="V3" s="11">
        <f t="shared" si="2"/>
        <v>1.34699441</v>
      </c>
      <c r="W3" s="11">
        <f t="shared" si="2"/>
        <v>0.2973366626</v>
      </c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ht="94.5" customHeight="1">
      <c r="A4" s="14" t="s">
        <v>30</v>
      </c>
      <c r="B4" s="6" t="s">
        <v>31</v>
      </c>
      <c r="C4" s="6" t="s">
        <v>32</v>
      </c>
      <c r="D4" s="6" t="s">
        <v>33</v>
      </c>
      <c r="E4" s="15" t="s">
        <v>34</v>
      </c>
      <c r="F4" s="16" t="s">
        <v>35</v>
      </c>
      <c r="G4" s="16" t="s">
        <v>36</v>
      </c>
      <c r="H4" s="17" t="s">
        <v>37</v>
      </c>
      <c r="I4" s="16" t="s">
        <v>38</v>
      </c>
      <c r="J4" s="16" t="s">
        <v>39</v>
      </c>
      <c r="K4" s="16" t="s">
        <v>40</v>
      </c>
      <c r="L4" s="16" t="s">
        <v>41</v>
      </c>
      <c r="M4" s="16" t="s">
        <v>42</v>
      </c>
      <c r="N4" s="16" t="s">
        <v>43</v>
      </c>
      <c r="O4" s="16" t="s">
        <v>44</v>
      </c>
      <c r="P4" s="16" t="s">
        <v>45</v>
      </c>
      <c r="Q4" s="16" t="s">
        <v>46</v>
      </c>
      <c r="R4" s="16" t="s">
        <v>47</v>
      </c>
      <c r="S4" s="16" t="s">
        <v>48</v>
      </c>
      <c r="T4" s="16" t="s">
        <v>49</v>
      </c>
      <c r="U4" s="17" t="s">
        <v>50</v>
      </c>
      <c r="V4" s="16" t="s">
        <v>51</v>
      </c>
      <c r="W4" s="16" t="s">
        <v>52</v>
      </c>
    </row>
    <row r="5">
      <c r="A5" s="18"/>
      <c r="B5" s="19">
        <v>2019.0</v>
      </c>
      <c r="C5" s="19" t="s">
        <v>53</v>
      </c>
      <c r="D5" s="4" t="s">
        <v>54</v>
      </c>
      <c r="E5" s="6">
        <f t="shared" ref="E5:E37" si="3">STANDARDIZE(B5,$B$2,$B$3)*B$1+STANDARDIZE(F5,$F$2,$F$3)*F$1+STANDARDIZE(G5,$G$2,$G$3)*G$1+STANDARDIZE(H5,$H$2,$H$3)*H$1+STANDARDIZE(I5,$I$2,$I$3)*I$1+STANDARDIZE(J5,$J$2,$J$3)*J$1+STANDARDIZE(K5,$K$2,$K$3)*K$1+STANDARDIZE(L5,$L$2,$L$3)*L$1+STANDARDIZE(M5,$M$2,$M$3)*M$1+STANDARDIZE(N5,$N$2,$N$3)*N$1+STANDARDIZE(O5,$O$2,$O$3)*O$1+STANDARDIZE(P5,$P$2,$P$3)*P$1+STANDARDIZE(Q5,$Q$2,$Q$3)*Q$1+STANDARDIZE(R5,$R$2,$R$3)*R$1+STANDARDIZE(S5,$S$2,$S$3)*S$1+STANDARDIZE(T5,$T$2,$T$3)*T$1+STANDARDIZE(U5,$U$2,$U$3)*U$1+STANDARDIZE(V5,$V$2,$V$3)*V$1+STANDARDIZE(W5,$W$2,$W$3)*W$1+30</f>
        <v>61.42458235</v>
      </c>
      <c r="F5" s="19">
        <v>25000.0</v>
      </c>
      <c r="G5" s="1">
        <v>24351.0</v>
      </c>
      <c r="H5" s="20">
        <f t="shared" ref="H5:H37" si="4">1-G5/F5</f>
        <v>0.02596</v>
      </c>
      <c r="I5" s="1">
        <v>3.0</v>
      </c>
      <c r="J5" s="1">
        <v>6.0</v>
      </c>
      <c r="K5" s="1">
        <v>5.0</v>
      </c>
      <c r="L5" s="1">
        <v>6.0</v>
      </c>
      <c r="M5" s="1">
        <v>4.0</v>
      </c>
      <c r="N5" s="1">
        <v>0.0</v>
      </c>
      <c r="O5" s="1">
        <v>3.0</v>
      </c>
      <c r="P5" s="1">
        <f>average(24,32)</f>
        <v>28</v>
      </c>
      <c r="Q5" s="1">
        <v>186.0</v>
      </c>
      <c r="R5" s="19">
        <v>3255.0</v>
      </c>
      <c r="S5" s="1">
        <v>9.0</v>
      </c>
      <c r="T5" s="1">
        <v>5.0</v>
      </c>
      <c r="U5" s="1">
        <f t="shared" ref="U5:U37" si="5">if(B5&gt;=2018,1,0)</f>
        <v>1</v>
      </c>
      <c r="V5" s="1">
        <v>5.0</v>
      </c>
      <c r="W5" s="1">
        <v>0.0</v>
      </c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>
      <c r="A6" s="18"/>
      <c r="B6" s="19">
        <v>2018.0</v>
      </c>
      <c r="C6" s="19" t="s">
        <v>55</v>
      </c>
      <c r="D6" s="19" t="s">
        <v>56</v>
      </c>
      <c r="E6" s="6">
        <f t="shared" si="3"/>
        <v>53.20838452</v>
      </c>
      <c r="F6" s="19">
        <v>22010.0</v>
      </c>
      <c r="G6" s="1">
        <v>19070.0</v>
      </c>
      <c r="H6" s="20">
        <f t="shared" si="4"/>
        <v>0.1335756474</v>
      </c>
      <c r="I6" s="1">
        <v>4.0</v>
      </c>
      <c r="J6" s="1">
        <v>3.0</v>
      </c>
      <c r="K6" s="1">
        <v>5.0</v>
      </c>
      <c r="L6" s="1">
        <v>4.0</v>
      </c>
      <c r="M6" s="1">
        <v>4.0</v>
      </c>
      <c r="N6" s="1">
        <v>1.0</v>
      </c>
      <c r="O6" s="1">
        <v>4.0</v>
      </c>
      <c r="P6" s="1">
        <f>average(24,33)</f>
        <v>28.5</v>
      </c>
      <c r="Q6" s="1">
        <v>170.0</v>
      </c>
      <c r="R6" s="1">
        <v>3023.0</v>
      </c>
      <c r="S6" s="1">
        <v>6.0</v>
      </c>
      <c r="T6" s="1">
        <v>6.0</v>
      </c>
      <c r="U6" s="1">
        <f t="shared" si="5"/>
        <v>1</v>
      </c>
      <c r="V6" s="1">
        <v>4.0</v>
      </c>
      <c r="W6" s="1">
        <v>0.0</v>
      </c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>
      <c r="A7" s="18"/>
      <c r="B7" s="21">
        <v>2015.0</v>
      </c>
      <c r="C7" s="22" t="s">
        <v>57</v>
      </c>
      <c r="D7" s="1" t="s">
        <v>58</v>
      </c>
      <c r="E7" s="6">
        <f t="shared" si="3"/>
        <v>51.08091444</v>
      </c>
      <c r="F7" s="19">
        <v>27625.0</v>
      </c>
      <c r="G7" s="1">
        <v>23522.0</v>
      </c>
      <c r="H7" s="20">
        <f t="shared" si="4"/>
        <v>0.1485248869</v>
      </c>
      <c r="I7" s="1">
        <v>4.0</v>
      </c>
      <c r="J7" s="19">
        <v>10.0</v>
      </c>
      <c r="K7" s="19">
        <v>10.0</v>
      </c>
      <c r="L7" s="19">
        <v>1.0</v>
      </c>
      <c r="M7" s="19">
        <v>4.0</v>
      </c>
      <c r="N7" s="19">
        <v>0.0</v>
      </c>
      <c r="O7" s="1">
        <v>8.0</v>
      </c>
      <c r="P7" s="1">
        <f>average(17,21)</f>
        <v>19</v>
      </c>
      <c r="Q7" s="1">
        <v>159.0</v>
      </c>
      <c r="R7" s="19">
        <v>3890.0</v>
      </c>
      <c r="S7" s="1">
        <v>10.0</v>
      </c>
      <c r="T7" s="1">
        <v>3.0</v>
      </c>
      <c r="U7" s="1">
        <f t="shared" si="5"/>
        <v>0</v>
      </c>
      <c r="V7" s="1">
        <v>2.0</v>
      </c>
      <c r="W7" s="1">
        <v>0.0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>
      <c r="A8" s="18"/>
      <c r="B8" s="19">
        <v>2018.0</v>
      </c>
      <c r="C8" s="19" t="s">
        <v>59</v>
      </c>
      <c r="D8" s="19" t="s">
        <v>60</v>
      </c>
      <c r="E8" s="6">
        <f t="shared" si="3"/>
        <v>49.00563809</v>
      </c>
      <c r="F8" s="19">
        <v>32000.0</v>
      </c>
      <c r="G8" s="1">
        <v>21000.0</v>
      </c>
      <c r="H8" s="20">
        <f t="shared" si="4"/>
        <v>0.34375</v>
      </c>
      <c r="I8" s="1">
        <v>2.0</v>
      </c>
      <c r="J8" s="19">
        <v>1.0</v>
      </c>
      <c r="K8" s="19">
        <v>1.0</v>
      </c>
      <c r="L8" s="19">
        <v>10.0</v>
      </c>
      <c r="M8" s="19">
        <v>2.0</v>
      </c>
      <c r="N8" s="19">
        <v>0.0</v>
      </c>
      <c r="O8" s="1">
        <v>1.0</v>
      </c>
      <c r="P8" s="1">
        <f>average(27,34)</f>
        <v>30.5</v>
      </c>
      <c r="Q8" s="1">
        <v>155.0</v>
      </c>
      <c r="R8" s="19">
        <v>2400.0</v>
      </c>
      <c r="S8" s="1">
        <v>8.0</v>
      </c>
      <c r="T8" s="1">
        <v>3.0</v>
      </c>
      <c r="U8" s="1">
        <f t="shared" si="5"/>
        <v>1</v>
      </c>
      <c r="V8" s="1">
        <v>5.0</v>
      </c>
      <c r="W8" s="1">
        <v>0.0</v>
      </c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</row>
    <row r="9">
      <c r="A9" s="18"/>
      <c r="B9" s="1">
        <v>2015.0</v>
      </c>
      <c r="C9" s="1" t="s">
        <v>57</v>
      </c>
      <c r="D9" s="1" t="s">
        <v>61</v>
      </c>
      <c r="E9" s="6">
        <f t="shared" si="3"/>
        <v>48.43352124</v>
      </c>
      <c r="F9" s="19">
        <v>26795.0</v>
      </c>
      <c r="G9" s="1">
        <v>17031.0</v>
      </c>
      <c r="H9" s="20">
        <f t="shared" si="4"/>
        <v>0.3643963426</v>
      </c>
      <c r="I9" s="1">
        <v>4.0</v>
      </c>
      <c r="J9" s="19">
        <v>10.0</v>
      </c>
      <c r="K9" s="19">
        <v>10.0</v>
      </c>
      <c r="L9" s="19">
        <v>1.0</v>
      </c>
      <c r="M9" s="19">
        <v>3.0</v>
      </c>
      <c r="N9" s="19">
        <v>0.0</v>
      </c>
      <c r="O9" s="1">
        <v>7.0</v>
      </c>
      <c r="P9" s="1">
        <f>average(20,23)</f>
        <v>21.5</v>
      </c>
      <c r="Q9" s="1">
        <v>159.0</v>
      </c>
      <c r="R9" s="19">
        <v>3810.0</v>
      </c>
      <c r="S9" s="1">
        <v>10.0</v>
      </c>
      <c r="T9" s="1">
        <v>1.0</v>
      </c>
      <c r="U9" s="1">
        <f t="shared" si="5"/>
        <v>0</v>
      </c>
      <c r="V9" s="1">
        <v>1.0</v>
      </c>
      <c r="W9" s="1">
        <v>0.0</v>
      </c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>
      <c r="A10" s="18" t="str">
        <f t="shared" ref="A10:A11" si="6">if(W10=1,"✓","")</f>
        <v/>
      </c>
      <c r="B10" s="1">
        <v>2017.0</v>
      </c>
      <c r="C10" s="1" t="s">
        <v>62</v>
      </c>
      <c r="D10" s="1" t="s">
        <v>63</v>
      </c>
      <c r="E10" s="6">
        <f t="shared" si="3"/>
        <v>48.28033271</v>
      </c>
      <c r="F10" s="1">
        <v>26300.0</v>
      </c>
      <c r="G10" s="1">
        <v>20999.0</v>
      </c>
      <c r="H10" s="20">
        <f t="shared" si="4"/>
        <v>0.2015589354</v>
      </c>
      <c r="I10" s="1">
        <v>2.0</v>
      </c>
      <c r="J10" s="1">
        <v>2.0</v>
      </c>
      <c r="K10" s="1">
        <v>3.0</v>
      </c>
      <c r="L10" s="1">
        <v>7.0</v>
      </c>
      <c r="M10" s="1">
        <v>4.0</v>
      </c>
      <c r="N10" s="1">
        <v>0.0</v>
      </c>
      <c r="O10" s="1">
        <v>2.0</v>
      </c>
      <c r="P10">
        <f>average(21,30)</f>
        <v>25.5</v>
      </c>
      <c r="Q10" s="1">
        <v>300.0</v>
      </c>
      <c r="R10" s="19">
        <v>3469.0</v>
      </c>
      <c r="S10" s="19">
        <v>9.0</v>
      </c>
      <c r="T10" s="1">
        <v>2.0</v>
      </c>
      <c r="U10" s="1">
        <f t="shared" si="5"/>
        <v>0</v>
      </c>
      <c r="V10" s="1">
        <v>5.0</v>
      </c>
      <c r="W10" s="1">
        <v>0.0</v>
      </c>
      <c r="AG10" s="19"/>
    </row>
    <row r="11">
      <c r="A11" s="18" t="str">
        <f t="shared" si="6"/>
        <v/>
      </c>
      <c r="B11" s="19">
        <v>2005.0</v>
      </c>
      <c r="C11" s="19" t="s">
        <v>53</v>
      </c>
      <c r="D11" s="19" t="s">
        <v>64</v>
      </c>
      <c r="E11" s="6">
        <f t="shared" si="3"/>
        <v>47.04015166</v>
      </c>
      <c r="F11" s="1">
        <v>24903.0</v>
      </c>
      <c r="G11" s="1">
        <v>5557.0</v>
      </c>
      <c r="H11" s="20">
        <f t="shared" si="4"/>
        <v>0.7768541943</v>
      </c>
      <c r="I11" s="1">
        <v>2.0</v>
      </c>
      <c r="J11" s="19">
        <v>1.0</v>
      </c>
      <c r="K11" s="19">
        <v>2.0</v>
      </c>
      <c r="L11" s="19">
        <v>9.0</v>
      </c>
      <c r="M11" s="19">
        <v>2.0</v>
      </c>
      <c r="N11" s="19">
        <v>0.0</v>
      </c>
      <c r="O11" s="19">
        <v>1.0</v>
      </c>
      <c r="P11" s="19">
        <f>average(23,28)</f>
        <v>25.5</v>
      </c>
      <c r="Q11" s="19">
        <v>142.0</v>
      </c>
      <c r="R11" s="19">
        <v>2447.0</v>
      </c>
      <c r="S11" s="19">
        <v>8.0</v>
      </c>
      <c r="T11" s="1">
        <v>3.0</v>
      </c>
      <c r="U11" s="1">
        <f t="shared" si="5"/>
        <v>0</v>
      </c>
      <c r="V11" s="1">
        <v>3.0</v>
      </c>
      <c r="W11" s="1">
        <v>0.0</v>
      </c>
      <c r="X11" s="19"/>
      <c r="Y11" s="19"/>
      <c r="Z11" s="19"/>
      <c r="AA11" s="19"/>
      <c r="AB11" s="19"/>
      <c r="AC11" s="19"/>
      <c r="AD11" s="19"/>
      <c r="AE11" s="19"/>
      <c r="AF11" s="19"/>
    </row>
    <row r="12">
      <c r="A12" s="18"/>
      <c r="B12" s="19">
        <v>2017.0</v>
      </c>
      <c r="C12" s="19" t="s">
        <v>53</v>
      </c>
      <c r="D12" s="4" t="s">
        <v>65</v>
      </c>
      <c r="E12" s="6">
        <f t="shared" si="3"/>
        <v>46.50562957</v>
      </c>
      <c r="F12" s="19">
        <v>23445.0</v>
      </c>
      <c r="G12" s="1">
        <v>18371.0</v>
      </c>
      <c r="H12" s="20">
        <f t="shared" si="4"/>
        <v>0.2164214118</v>
      </c>
      <c r="I12" s="1">
        <v>3.0</v>
      </c>
      <c r="J12" s="1">
        <v>6.0</v>
      </c>
      <c r="K12" s="1">
        <v>5.0</v>
      </c>
      <c r="L12" s="1">
        <v>3.0</v>
      </c>
      <c r="M12" s="1">
        <v>5.0</v>
      </c>
      <c r="N12" s="1">
        <v>0.0</v>
      </c>
      <c r="O12" s="1">
        <v>3.0</v>
      </c>
      <c r="P12" s="1">
        <f>average(26,35)</f>
        <v>30.5</v>
      </c>
      <c r="Q12" s="1">
        <v>155.0</v>
      </c>
      <c r="R12" s="19">
        <v>3098.0</v>
      </c>
      <c r="S12" s="1">
        <v>6.0</v>
      </c>
      <c r="T12" s="1">
        <v>2.0</v>
      </c>
      <c r="U12" s="1">
        <f t="shared" si="5"/>
        <v>0</v>
      </c>
      <c r="V12" s="1">
        <v>5.0</v>
      </c>
      <c r="W12" s="1">
        <v>0.0</v>
      </c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>
      <c r="A13" s="18" t="str">
        <f t="shared" ref="A13:A14" si="7">if(W13=1,"✓","")</f>
        <v/>
      </c>
      <c r="B13" s="1">
        <v>2004.0</v>
      </c>
      <c r="C13" s="1" t="s">
        <v>66</v>
      </c>
      <c r="D13" s="1" t="s">
        <v>67</v>
      </c>
      <c r="E13" s="6">
        <f t="shared" si="3"/>
        <v>45.16877917</v>
      </c>
      <c r="F13" s="1">
        <v>31670.0</v>
      </c>
      <c r="G13" s="1">
        <v>7094.0</v>
      </c>
      <c r="H13" s="20">
        <f t="shared" si="4"/>
        <v>0.776002526</v>
      </c>
      <c r="I13" s="1">
        <v>3.0</v>
      </c>
      <c r="J13" s="23">
        <v>5.0</v>
      </c>
      <c r="K13" s="23">
        <v>3.0</v>
      </c>
      <c r="L13" s="23">
        <v>6.0</v>
      </c>
      <c r="M13" s="23">
        <v>5.0</v>
      </c>
      <c r="N13" s="23">
        <v>0.0</v>
      </c>
      <c r="O13" s="23">
        <v>2.0</v>
      </c>
      <c r="P13" s="19">
        <f>average(19,25)</f>
        <v>22</v>
      </c>
      <c r="Q13" s="19">
        <v>305.0</v>
      </c>
      <c r="R13" s="23">
        <v>3084.0</v>
      </c>
      <c r="S13" s="23">
        <v>5.0</v>
      </c>
      <c r="T13" s="1">
        <v>1.0</v>
      </c>
      <c r="U13" s="1">
        <f t="shared" si="5"/>
        <v>0</v>
      </c>
      <c r="V13" s="1">
        <v>3.0</v>
      </c>
      <c r="W13" s="1">
        <v>0.1</v>
      </c>
    </row>
    <row r="14">
      <c r="A14" s="18" t="str">
        <f t="shared" si="7"/>
        <v/>
      </c>
      <c r="B14" s="1">
        <v>2008.0</v>
      </c>
      <c r="C14" s="1" t="s">
        <v>62</v>
      </c>
      <c r="D14" s="1" t="s">
        <v>68</v>
      </c>
      <c r="E14" s="6">
        <f t="shared" si="3"/>
        <v>43.16934179</v>
      </c>
      <c r="F14" s="1">
        <v>28155.0</v>
      </c>
      <c r="G14" s="1">
        <v>11126.0</v>
      </c>
      <c r="H14" s="20">
        <f t="shared" si="4"/>
        <v>0.6048304031</v>
      </c>
      <c r="I14" s="1">
        <v>2.0</v>
      </c>
      <c r="J14" s="19">
        <v>10.0</v>
      </c>
      <c r="K14" s="19">
        <v>10.0</v>
      </c>
      <c r="L14" s="19">
        <v>1.0</v>
      </c>
      <c r="M14" s="19">
        <v>4.0</v>
      </c>
      <c r="N14" s="19">
        <v>0.0</v>
      </c>
      <c r="O14" s="19">
        <v>7.0</v>
      </c>
      <c r="P14" s="19">
        <f>average(13,17)</f>
        <v>15</v>
      </c>
      <c r="Q14" s="19">
        <v>248.0</v>
      </c>
      <c r="R14" s="19">
        <v>4758.0</v>
      </c>
      <c r="S14" s="19">
        <v>10.0</v>
      </c>
      <c r="T14" s="1">
        <v>1.0</v>
      </c>
      <c r="U14" s="1">
        <f t="shared" si="5"/>
        <v>0</v>
      </c>
      <c r="V14" s="1">
        <v>1.0</v>
      </c>
      <c r="W14" s="1">
        <v>0.0</v>
      </c>
      <c r="AG14" s="19"/>
    </row>
    <row r="15">
      <c r="A15" s="18"/>
      <c r="B15" s="21">
        <v>2018.0</v>
      </c>
      <c r="C15" s="22" t="s">
        <v>57</v>
      </c>
      <c r="D15" s="1" t="s">
        <v>69</v>
      </c>
      <c r="E15" s="6">
        <f t="shared" si="3"/>
        <v>42.83362811</v>
      </c>
      <c r="F15" s="19">
        <v>36925.0</v>
      </c>
      <c r="G15" s="1">
        <v>34404.0</v>
      </c>
      <c r="H15" s="20">
        <f t="shared" si="4"/>
        <v>0.06827352742</v>
      </c>
      <c r="I15" s="1">
        <v>4.0</v>
      </c>
      <c r="J15" s="19">
        <v>10.0</v>
      </c>
      <c r="K15" s="19">
        <v>10.0</v>
      </c>
      <c r="L15" s="19">
        <v>1.0</v>
      </c>
      <c r="M15" s="19">
        <v>4.0</v>
      </c>
      <c r="N15" s="19">
        <v>0.0</v>
      </c>
      <c r="O15" s="1">
        <v>8.0</v>
      </c>
      <c r="P15" s="1">
        <f>average(18,22)</f>
        <v>20</v>
      </c>
      <c r="Q15" s="1">
        <v>278.0</v>
      </c>
      <c r="R15" s="19">
        <v>4425.0</v>
      </c>
      <c r="S15" s="1">
        <v>10.0</v>
      </c>
      <c r="T15" s="1">
        <v>3.0</v>
      </c>
      <c r="U15" s="1">
        <f t="shared" si="5"/>
        <v>1</v>
      </c>
      <c r="V15" s="1">
        <v>2.0</v>
      </c>
      <c r="W15" s="1">
        <v>0.0</v>
      </c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>
      <c r="A16" s="18" t="str">
        <f t="shared" ref="A16:A37" si="8">if(W16=1,"✓","")</f>
        <v/>
      </c>
      <c r="B16" s="1">
        <v>2015.0</v>
      </c>
      <c r="C16" s="1" t="s">
        <v>57</v>
      </c>
      <c r="D16" s="1" t="s">
        <v>70</v>
      </c>
      <c r="E16" s="6">
        <f t="shared" si="3"/>
        <v>42.61207922</v>
      </c>
      <c r="F16" s="19">
        <v>26355.0</v>
      </c>
      <c r="G16" s="1">
        <v>20130.0</v>
      </c>
      <c r="H16" s="20">
        <f t="shared" si="4"/>
        <v>0.2361980649</v>
      </c>
      <c r="I16" s="1">
        <v>4.0</v>
      </c>
      <c r="J16" s="19">
        <v>10.0</v>
      </c>
      <c r="K16" s="19">
        <v>10.0</v>
      </c>
      <c r="L16" s="19">
        <v>1.0</v>
      </c>
      <c r="M16" s="19">
        <v>3.0</v>
      </c>
      <c r="N16" s="19">
        <v>0.0</v>
      </c>
      <c r="O16" s="1">
        <v>7.0</v>
      </c>
      <c r="P16" s="1">
        <f>average(16,20)</f>
        <v>18</v>
      </c>
      <c r="Q16" s="1">
        <v>236.0</v>
      </c>
      <c r="R16" s="19">
        <v>4100.0</v>
      </c>
      <c r="S16" s="1">
        <v>10.0</v>
      </c>
      <c r="T16" s="1">
        <v>1.0</v>
      </c>
      <c r="U16" s="1">
        <f t="shared" si="5"/>
        <v>0</v>
      </c>
      <c r="V16" s="1">
        <v>1.0</v>
      </c>
      <c r="W16" s="1">
        <v>0.0</v>
      </c>
      <c r="AG16" s="19"/>
    </row>
    <row r="17">
      <c r="A17" s="18" t="str">
        <f t="shared" si="8"/>
        <v/>
      </c>
      <c r="B17" s="19">
        <v>2018.0</v>
      </c>
      <c r="C17" s="19" t="s">
        <v>53</v>
      </c>
      <c r="D17" s="4" t="s">
        <v>65</v>
      </c>
      <c r="E17" s="6">
        <f t="shared" si="3"/>
        <v>39.43990524</v>
      </c>
      <c r="F17" s="19">
        <v>21890.0</v>
      </c>
      <c r="G17" s="1">
        <v>20634.0</v>
      </c>
      <c r="H17" s="20">
        <f t="shared" si="4"/>
        <v>0.05737779808</v>
      </c>
      <c r="I17" s="1">
        <v>3.0</v>
      </c>
      <c r="J17" s="1">
        <v>6.0</v>
      </c>
      <c r="K17" s="1">
        <v>5.0</v>
      </c>
      <c r="L17" s="1">
        <v>3.0</v>
      </c>
      <c r="M17" s="1">
        <v>5.0</v>
      </c>
      <c r="N17" s="1">
        <v>0.0</v>
      </c>
      <c r="O17" s="1">
        <v>3.0</v>
      </c>
      <c r="P17" s="1">
        <f>average(28,36)</f>
        <v>32</v>
      </c>
      <c r="Q17" s="1">
        <v>184.0</v>
      </c>
      <c r="R17" s="19">
        <v>3098.0</v>
      </c>
      <c r="S17" s="1">
        <v>6.0</v>
      </c>
      <c r="T17" s="1">
        <v>2.0</v>
      </c>
      <c r="U17" s="1">
        <f t="shared" si="5"/>
        <v>1</v>
      </c>
      <c r="V17" s="1">
        <v>5.0</v>
      </c>
      <c r="W17" s="1">
        <v>0.0</v>
      </c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>
      <c r="A18" s="18" t="str">
        <f t="shared" si="8"/>
        <v/>
      </c>
      <c r="B18" s="19">
        <v>2017.0</v>
      </c>
      <c r="C18" s="19" t="s">
        <v>59</v>
      </c>
      <c r="D18" s="19" t="s">
        <v>60</v>
      </c>
      <c r="E18" s="6">
        <f t="shared" si="3"/>
        <v>39.38230823</v>
      </c>
      <c r="F18" s="19">
        <v>32000.0</v>
      </c>
      <c r="G18" s="1">
        <v>25359.0</v>
      </c>
      <c r="H18" s="20">
        <f t="shared" si="4"/>
        <v>0.20753125</v>
      </c>
      <c r="I18" s="1">
        <v>2.0</v>
      </c>
      <c r="J18" s="19">
        <v>1.0</v>
      </c>
      <c r="K18" s="19">
        <v>2.0</v>
      </c>
      <c r="L18" s="19">
        <v>10.0</v>
      </c>
      <c r="M18" s="19">
        <v>2.0</v>
      </c>
      <c r="N18" s="19">
        <v>0.0</v>
      </c>
      <c r="O18" s="1">
        <v>1.0</v>
      </c>
      <c r="P18" s="1">
        <f>average(27,34)</f>
        <v>30.5</v>
      </c>
      <c r="Q18" s="1">
        <v>155.0</v>
      </c>
      <c r="R18" s="19">
        <v>2400.0</v>
      </c>
      <c r="S18" s="1">
        <v>8.0</v>
      </c>
      <c r="T18" s="1">
        <v>3.0</v>
      </c>
      <c r="U18" s="1">
        <f t="shared" si="5"/>
        <v>0</v>
      </c>
      <c r="V18" s="1">
        <v>3.0</v>
      </c>
      <c r="W18" s="1">
        <v>0.0</v>
      </c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>
      <c r="A19" s="18" t="str">
        <f t="shared" si="8"/>
        <v/>
      </c>
      <c r="B19" s="1">
        <v>2018.0</v>
      </c>
      <c r="C19" s="1" t="s">
        <v>57</v>
      </c>
      <c r="D19" s="1" t="s">
        <v>71</v>
      </c>
      <c r="E19" s="6">
        <f t="shared" si="3"/>
        <v>33.48771923</v>
      </c>
      <c r="F19" s="19">
        <v>35380.0</v>
      </c>
      <c r="G19" s="1">
        <v>34977.0</v>
      </c>
      <c r="H19" s="20">
        <f t="shared" si="4"/>
        <v>0.01139061617</v>
      </c>
      <c r="I19" s="1">
        <v>4.0</v>
      </c>
      <c r="J19" s="19">
        <v>10.0</v>
      </c>
      <c r="K19" s="19">
        <v>10.0</v>
      </c>
      <c r="L19" s="19">
        <v>1.0</v>
      </c>
      <c r="M19" s="19">
        <v>3.0</v>
      </c>
      <c r="N19" s="19">
        <v>0.0</v>
      </c>
      <c r="O19" s="1">
        <v>7.0</v>
      </c>
      <c r="P19" s="1">
        <f>average(18,22)</f>
        <v>20</v>
      </c>
      <c r="Q19" s="1">
        <v>278.0</v>
      </c>
      <c r="R19" s="19">
        <v>4325.0</v>
      </c>
      <c r="S19" s="1">
        <v>10.0</v>
      </c>
      <c r="T19" s="1">
        <v>3.0</v>
      </c>
      <c r="U19" s="1">
        <f t="shared" si="5"/>
        <v>1</v>
      </c>
      <c r="V19" s="1">
        <v>2.0</v>
      </c>
      <c r="W19" s="1">
        <v>0.0</v>
      </c>
      <c r="X19" s="19"/>
      <c r="Y19" s="19"/>
      <c r="Z19" s="19"/>
      <c r="AA19" s="19"/>
      <c r="AB19" s="19"/>
      <c r="AC19" s="19"/>
      <c r="AD19" s="19"/>
      <c r="AE19" s="19"/>
      <c r="AF19" s="19"/>
    </row>
    <row r="20">
      <c r="A20" s="18" t="str">
        <f t="shared" si="8"/>
        <v/>
      </c>
      <c r="B20" s="19">
        <v>2013.0</v>
      </c>
      <c r="C20" s="19" t="s">
        <v>72</v>
      </c>
      <c r="D20" s="19" t="s">
        <v>73</v>
      </c>
      <c r="E20" s="6">
        <f t="shared" si="3"/>
        <v>32.86995853</v>
      </c>
      <c r="F20" s="1">
        <v>59900.0</v>
      </c>
      <c r="G20" s="1">
        <v>26620.0</v>
      </c>
      <c r="H20" s="20">
        <f t="shared" si="4"/>
        <v>0.5555926544</v>
      </c>
      <c r="I20" s="1">
        <v>2.0</v>
      </c>
      <c r="J20" s="19">
        <v>1.0</v>
      </c>
      <c r="K20" s="19">
        <v>2.0</v>
      </c>
      <c r="L20" s="19">
        <v>9.0</v>
      </c>
      <c r="M20" s="19">
        <v>2.0</v>
      </c>
      <c r="N20" s="19">
        <v>1.0</v>
      </c>
      <c r="O20" s="19">
        <v>2.0</v>
      </c>
      <c r="P20" s="1">
        <v>23.0</v>
      </c>
      <c r="Q20" s="1">
        <v>275.0</v>
      </c>
      <c r="R20" s="1">
        <v>2910.0</v>
      </c>
      <c r="S20" s="19">
        <v>1.0</v>
      </c>
      <c r="T20" s="1">
        <v>5.0</v>
      </c>
      <c r="U20" s="1">
        <f t="shared" si="5"/>
        <v>0</v>
      </c>
      <c r="V20" s="1">
        <v>3.0</v>
      </c>
      <c r="W20" s="1">
        <v>0.0</v>
      </c>
      <c r="AG20" s="19"/>
    </row>
    <row r="21">
      <c r="A21" s="18" t="str">
        <f t="shared" si="8"/>
        <v/>
      </c>
      <c r="B21" s="19">
        <v>2015.0</v>
      </c>
      <c r="C21" s="1" t="s">
        <v>66</v>
      </c>
      <c r="D21" s="1" t="s">
        <v>74</v>
      </c>
      <c r="E21" s="6">
        <f t="shared" si="3"/>
        <v>29.90991431</v>
      </c>
      <c r="F21" s="1">
        <v>21895.0</v>
      </c>
      <c r="G21" s="1">
        <v>17035.0</v>
      </c>
      <c r="H21" s="20">
        <f t="shared" si="4"/>
        <v>0.221968486</v>
      </c>
      <c r="I21" s="1">
        <v>3.0</v>
      </c>
      <c r="J21" s="1">
        <v>6.0</v>
      </c>
      <c r="K21" s="1">
        <v>5.0</v>
      </c>
      <c r="L21" s="1">
        <v>1.0</v>
      </c>
      <c r="M21" s="1">
        <v>5.0</v>
      </c>
      <c r="N21" s="1">
        <v>0.0</v>
      </c>
      <c r="O21" s="1">
        <v>3.0</v>
      </c>
      <c r="P21" s="19">
        <f>average(27,33)</f>
        <v>30</v>
      </c>
      <c r="Q21" s="19">
        <v>148.0</v>
      </c>
      <c r="R21" s="19">
        <v>3109.0</v>
      </c>
      <c r="S21" s="1">
        <v>5.0</v>
      </c>
      <c r="T21" s="1">
        <v>2.0</v>
      </c>
      <c r="U21" s="1">
        <f t="shared" si="5"/>
        <v>0</v>
      </c>
      <c r="V21" s="1">
        <v>5.0</v>
      </c>
      <c r="W21" s="1">
        <v>0.1</v>
      </c>
      <c r="AG21" s="19"/>
    </row>
    <row r="22">
      <c r="A22" s="18" t="str">
        <f t="shared" si="8"/>
        <v>✓</v>
      </c>
      <c r="B22" s="19">
        <v>2015.0</v>
      </c>
      <c r="C22" s="19" t="s">
        <v>66</v>
      </c>
      <c r="D22" s="19" t="s">
        <v>75</v>
      </c>
      <c r="E22" s="6">
        <f t="shared" si="3"/>
        <v>29.38849172</v>
      </c>
      <c r="F22" s="19">
        <v>27695.0</v>
      </c>
      <c r="G22" s="1">
        <v>15583.0</v>
      </c>
      <c r="H22" s="20">
        <f t="shared" si="4"/>
        <v>0.4373352591</v>
      </c>
      <c r="I22" s="1">
        <v>2.0</v>
      </c>
      <c r="J22" s="19">
        <v>2.0</v>
      </c>
      <c r="K22" s="19">
        <v>2.0</v>
      </c>
      <c r="L22" s="19">
        <v>9.0</v>
      </c>
      <c r="M22" s="19">
        <v>3.0</v>
      </c>
      <c r="N22" s="19">
        <v>0.0</v>
      </c>
      <c r="O22" s="1">
        <v>1.0</v>
      </c>
      <c r="P22" s="1">
        <f>average(22,30)</f>
        <v>26</v>
      </c>
      <c r="Q22" s="1">
        <v>200.0</v>
      </c>
      <c r="R22" s="1">
        <v>2750.0</v>
      </c>
      <c r="S22" s="1">
        <v>1.0</v>
      </c>
      <c r="T22" s="1">
        <v>5.0</v>
      </c>
      <c r="U22" s="1">
        <f t="shared" si="5"/>
        <v>0</v>
      </c>
      <c r="V22" s="1">
        <v>4.0</v>
      </c>
      <c r="W22" s="1">
        <v>1.0</v>
      </c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>
      <c r="A23" s="18" t="str">
        <f t="shared" si="8"/>
        <v/>
      </c>
      <c r="B23" s="19">
        <v>2018.0</v>
      </c>
      <c r="C23" s="19" t="s">
        <v>66</v>
      </c>
      <c r="D23" s="19" t="s">
        <v>76</v>
      </c>
      <c r="E23" s="6">
        <f t="shared" si="3"/>
        <v>28.33576968</v>
      </c>
      <c r="F23" s="19">
        <v>35395.0</v>
      </c>
      <c r="G23" s="1">
        <v>32689.0</v>
      </c>
      <c r="H23" s="20">
        <f t="shared" si="4"/>
        <v>0.0764514762</v>
      </c>
      <c r="I23" s="1">
        <v>3.0</v>
      </c>
      <c r="J23" s="1">
        <v>10.0</v>
      </c>
      <c r="K23" s="1">
        <v>10.0</v>
      </c>
      <c r="L23" s="1">
        <v>1.0</v>
      </c>
      <c r="M23" s="1">
        <v>5.0</v>
      </c>
      <c r="N23" s="1">
        <v>0.0</v>
      </c>
      <c r="O23" s="1">
        <v>6.0</v>
      </c>
      <c r="P23" s="1">
        <f>average(22,27)</f>
        <v>24.5</v>
      </c>
      <c r="Q23" s="1">
        <v>256.0</v>
      </c>
      <c r="R23" s="1">
        <v>3893.0</v>
      </c>
      <c r="S23" s="1">
        <v>3.0</v>
      </c>
      <c r="T23" s="1">
        <v>1.0</v>
      </c>
      <c r="U23" s="1">
        <f t="shared" si="5"/>
        <v>1</v>
      </c>
      <c r="V23" s="1">
        <v>5.0</v>
      </c>
      <c r="W23" s="1">
        <v>0.1</v>
      </c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>
      <c r="A24" s="18" t="str">
        <f t="shared" si="8"/>
        <v/>
      </c>
      <c r="B24" s="19">
        <v>2009.0</v>
      </c>
      <c r="C24" s="1" t="s">
        <v>77</v>
      </c>
      <c r="D24" s="1" t="s">
        <v>78</v>
      </c>
      <c r="E24" s="6">
        <f t="shared" si="3"/>
        <v>27.02962819</v>
      </c>
      <c r="F24" s="19">
        <v>26714.0</v>
      </c>
      <c r="G24" s="1">
        <v>8524.0</v>
      </c>
      <c r="H24" s="20">
        <f t="shared" si="4"/>
        <v>0.6809163734</v>
      </c>
      <c r="I24" s="1">
        <v>2.0</v>
      </c>
      <c r="J24" s="23">
        <v>1.0</v>
      </c>
      <c r="K24" s="23">
        <v>2.0</v>
      </c>
      <c r="L24" s="23">
        <v>5.0</v>
      </c>
      <c r="M24" s="23">
        <v>2.0</v>
      </c>
      <c r="N24" s="23">
        <v>0.0</v>
      </c>
      <c r="O24" s="23">
        <v>2.0</v>
      </c>
      <c r="P24" s="23">
        <v>19.0</v>
      </c>
      <c r="Q24" s="19">
        <v>306.0</v>
      </c>
      <c r="R24" s="19">
        <v>3602.0</v>
      </c>
      <c r="S24" s="23">
        <v>4.0</v>
      </c>
      <c r="T24" s="1">
        <v>1.0</v>
      </c>
      <c r="U24" s="1">
        <f t="shared" si="5"/>
        <v>0</v>
      </c>
      <c r="V24" s="1">
        <v>5.0</v>
      </c>
      <c r="W24" s="1">
        <v>0.0</v>
      </c>
    </row>
    <row r="25">
      <c r="A25" s="18" t="str">
        <f t="shared" si="8"/>
        <v>✓</v>
      </c>
      <c r="B25" s="19">
        <v>2005.0</v>
      </c>
      <c r="C25" s="1" t="s">
        <v>66</v>
      </c>
      <c r="D25" s="1" t="s">
        <v>79</v>
      </c>
      <c r="E25" s="6">
        <f t="shared" si="3"/>
        <v>24.79764647</v>
      </c>
      <c r="F25" s="1">
        <v>27245.0</v>
      </c>
      <c r="G25" s="1">
        <v>4000.0</v>
      </c>
      <c r="H25" s="20">
        <f t="shared" si="4"/>
        <v>0.8531840705</v>
      </c>
      <c r="I25" s="1">
        <v>3.0</v>
      </c>
      <c r="J25" s="1">
        <v>10.0</v>
      </c>
      <c r="K25" s="1">
        <v>10.0</v>
      </c>
      <c r="L25" s="1">
        <v>1.0</v>
      </c>
      <c r="M25" s="1">
        <v>5.0</v>
      </c>
      <c r="N25" s="1">
        <v>0.0</v>
      </c>
      <c r="O25" s="1">
        <v>5.0</v>
      </c>
      <c r="P25" s="1">
        <v>23.0</v>
      </c>
      <c r="Q25" s="19">
        <v>168.0</v>
      </c>
      <c r="R25" s="19">
        <v>3200.0</v>
      </c>
      <c r="S25" s="1">
        <v>1.0</v>
      </c>
      <c r="T25" s="1">
        <v>1.0</v>
      </c>
      <c r="U25" s="1">
        <f t="shared" si="5"/>
        <v>0</v>
      </c>
      <c r="V25" s="1">
        <v>4.0</v>
      </c>
      <c r="W25" s="1">
        <v>1.0</v>
      </c>
      <c r="AG25" s="19"/>
    </row>
    <row r="26">
      <c r="A26" s="18" t="str">
        <f t="shared" si="8"/>
        <v/>
      </c>
      <c r="B26" s="19">
        <v>2017.0</v>
      </c>
      <c r="C26" s="19" t="s">
        <v>66</v>
      </c>
      <c r="D26" s="19" t="s">
        <v>75</v>
      </c>
      <c r="E26" s="6">
        <f t="shared" si="3"/>
        <v>24.78760247</v>
      </c>
      <c r="F26" s="19">
        <v>26000.0</v>
      </c>
      <c r="G26" s="1">
        <v>23000.0</v>
      </c>
      <c r="H26" s="20">
        <f t="shared" si="4"/>
        <v>0.1153846154</v>
      </c>
      <c r="I26" s="1">
        <v>2.0</v>
      </c>
      <c r="J26" s="19">
        <v>2.0</v>
      </c>
      <c r="K26" s="19">
        <v>1.0</v>
      </c>
      <c r="L26" s="19">
        <v>9.0</v>
      </c>
      <c r="M26" s="19">
        <v>3.0</v>
      </c>
      <c r="N26" s="19">
        <v>0.0</v>
      </c>
      <c r="O26" s="1">
        <v>1.0</v>
      </c>
      <c r="P26" s="1">
        <f>average(24,33)</f>
        <v>28.5</v>
      </c>
      <c r="Q26" s="1">
        <v>200.0</v>
      </c>
      <c r="R26" s="19">
        <v>2750.0</v>
      </c>
      <c r="S26" s="1">
        <v>3.0</v>
      </c>
      <c r="T26" s="1">
        <v>4.0</v>
      </c>
      <c r="U26" s="1">
        <f t="shared" si="5"/>
        <v>0</v>
      </c>
      <c r="V26" s="1">
        <v>4.0</v>
      </c>
      <c r="W26" s="1">
        <v>0.5</v>
      </c>
      <c r="X26" s="19"/>
      <c r="Y26" s="19"/>
      <c r="Z26" s="19"/>
      <c r="AA26" s="19"/>
      <c r="AB26" s="19"/>
      <c r="AC26" s="19"/>
      <c r="AD26" s="19"/>
      <c r="AE26" s="19"/>
      <c r="AF26" s="19"/>
    </row>
    <row r="27">
      <c r="A27" s="18" t="str">
        <f t="shared" si="8"/>
        <v/>
      </c>
      <c r="B27" s="19">
        <v>2019.0</v>
      </c>
      <c r="C27" s="19" t="s">
        <v>80</v>
      </c>
      <c r="D27" s="19" t="s">
        <v>81</v>
      </c>
      <c r="E27" s="6">
        <f t="shared" si="3"/>
        <v>22.92116053</v>
      </c>
      <c r="F27" s="19">
        <v>60700.0</v>
      </c>
      <c r="G27" s="1">
        <v>60700.0</v>
      </c>
      <c r="H27" s="20">
        <f t="shared" si="4"/>
        <v>0</v>
      </c>
      <c r="I27" s="1">
        <v>4.0</v>
      </c>
      <c r="J27" s="19">
        <v>5.0</v>
      </c>
      <c r="K27" s="19">
        <v>3.0</v>
      </c>
      <c r="L27" s="19">
        <v>5.0</v>
      </c>
      <c r="M27" s="19">
        <v>4.0</v>
      </c>
      <c r="N27" s="19">
        <v>0.0</v>
      </c>
      <c r="O27" s="1">
        <v>3.0</v>
      </c>
      <c r="P27" s="1">
        <v>130.0</v>
      </c>
      <c r="Q27" s="1">
        <v>271.0</v>
      </c>
      <c r="R27" s="19">
        <v>4072.0</v>
      </c>
      <c r="S27" s="1">
        <v>10.0</v>
      </c>
      <c r="T27" s="1">
        <v>3.0</v>
      </c>
      <c r="U27" s="1">
        <f t="shared" si="5"/>
        <v>1</v>
      </c>
      <c r="V27" s="1">
        <v>4.0</v>
      </c>
      <c r="W27" s="1">
        <v>0.0</v>
      </c>
      <c r="X27" s="19"/>
      <c r="Y27" s="19"/>
      <c r="Z27" s="19"/>
      <c r="AA27" s="19"/>
      <c r="AB27" s="19"/>
      <c r="AC27" s="19"/>
      <c r="AD27" s="19"/>
      <c r="AE27" s="19"/>
      <c r="AF27" s="19"/>
      <c r="AH27" s="19"/>
    </row>
    <row r="28">
      <c r="A28" s="18" t="str">
        <f t="shared" si="8"/>
        <v/>
      </c>
      <c r="B28" s="19">
        <v>2018.0</v>
      </c>
      <c r="C28" s="19" t="s">
        <v>82</v>
      </c>
      <c r="D28" s="19" t="s">
        <v>83</v>
      </c>
      <c r="E28" s="6">
        <f t="shared" si="3"/>
        <v>21.79149665</v>
      </c>
      <c r="F28" s="19">
        <v>49950.0</v>
      </c>
      <c r="G28" s="1">
        <v>42136.0</v>
      </c>
      <c r="H28" s="20">
        <f t="shared" si="4"/>
        <v>0.1564364364</v>
      </c>
      <c r="I28" s="1">
        <v>4.0</v>
      </c>
      <c r="J28" s="1">
        <v>10.0</v>
      </c>
      <c r="K28" s="1">
        <v>10.0</v>
      </c>
      <c r="L28" s="1">
        <v>1.0</v>
      </c>
      <c r="M28" s="1">
        <v>5.0</v>
      </c>
      <c r="N28" s="1">
        <v>0.0</v>
      </c>
      <c r="O28" s="1">
        <v>6.0</v>
      </c>
      <c r="P28" s="1">
        <f>average(24,34)</f>
        <v>29</v>
      </c>
      <c r="Q28" s="1">
        <v>250.0</v>
      </c>
      <c r="R28" s="1">
        <v>3913.0</v>
      </c>
      <c r="S28" s="1">
        <v>2.0</v>
      </c>
      <c r="T28" s="1">
        <v>1.0</v>
      </c>
      <c r="U28" s="1">
        <f t="shared" si="5"/>
        <v>1</v>
      </c>
      <c r="V28" s="1">
        <v>4.0</v>
      </c>
      <c r="W28" s="1">
        <v>0.0</v>
      </c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</row>
    <row r="29">
      <c r="A29" s="18" t="str">
        <f t="shared" si="8"/>
        <v/>
      </c>
      <c r="B29" s="19">
        <v>2019.0</v>
      </c>
      <c r="C29" s="19" t="s">
        <v>84</v>
      </c>
      <c r="D29" s="19" t="s">
        <v>85</v>
      </c>
      <c r="E29" s="6">
        <f t="shared" si="3"/>
        <v>21.76531018</v>
      </c>
      <c r="F29" s="19">
        <v>23720.0</v>
      </c>
      <c r="G29" s="1">
        <v>23504.0</v>
      </c>
      <c r="H29" s="20">
        <f t="shared" si="4"/>
        <v>0.00910623946</v>
      </c>
      <c r="I29" s="1">
        <v>3.0</v>
      </c>
      <c r="J29" s="1">
        <v>6.0</v>
      </c>
      <c r="K29" s="1">
        <v>5.0</v>
      </c>
      <c r="L29" s="1">
        <v>1.0</v>
      </c>
      <c r="M29" s="1">
        <v>5.0</v>
      </c>
      <c r="N29" s="1">
        <v>0.0</v>
      </c>
      <c r="O29" s="1">
        <v>4.0</v>
      </c>
      <c r="P29" s="1">
        <f>average(25,34)</f>
        <v>29.5</v>
      </c>
      <c r="Q29" s="1">
        <v>141.0</v>
      </c>
      <c r="R29" s="19">
        <v>3096.0</v>
      </c>
      <c r="S29" s="1">
        <v>8.0</v>
      </c>
      <c r="T29" s="1">
        <v>1.0</v>
      </c>
      <c r="U29" s="1">
        <f t="shared" si="5"/>
        <v>1</v>
      </c>
      <c r="V29" s="1">
        <v>4.0</v>
      </c>
      <c r="W29" s="1">
        <v>0.0</v>
      </c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>
      <c r="A30" s="18" t="str">
        <f t="shared" si="8"/>
        <v/>
      </c>
      <c r="B30" s="1">
        <v>2019.0</v>
      </c>
      <c r="C30" s="1" t="s">
        <v>66</v>
      </c>
      <c r="D30" s="1" t="s">
        <v>86</v>
      </c>
      <c r="E30" s="6">
        <f t="shared" si="3"/>
        <v>19.22573903</v>
      </c>
      <c r="F30" s="1">
        <v>35970.0</v>
      </c>
      <c r="G30" s="1">
        <v>35000.0</v>
      </c>
      <c r="H30" s="20">
        <f t="shared" si="4"/>
        <v>0.02696691688</v>
      </c>
      <c r="I30" s="1">
        <v>3.0</v>
      </c>
      <c r="J30" s="1">
        <v>6.0</v>
      </c>
      <c r="K30" s="1">
        <v>5.0</v>
      </c>
      <c r="L30" s="1">
        <v>1.0</v>
      </c>
      <c r="M30" s="1">
        <v>5.0</v>
      </c>
      <c r="N30" s="1">
        <v>0.0</v>
      </c>
      <c r="O30" s="1">
        <v>4.0</v>
      </c>
      <c r="P30" s="1">
        <v>90.0</v>
      </c>
      <c r="Q30" s="1">
        <v>137.0</v>
      </c>
      <c r="R30" s="19">
        <v>3750.0</v>
      </c>
      <c r="S30" s="1">
        <v>4.0</v>
      </c>
      <c r="T30" s="1">
        <v>2.0</v>
      </c>
      <c r="U30" s="1">
        <f t="shared" si="5"/>
        <v>1</v>
      </c>
      <c r="V30" s="1">
        <v>4.0</v>
      </c>
      <c r="W30" s="1">
        <v>0.1</v>
      </c>
    </row>
    <row r="31">
      <c r="A31" s="18" t="str">
        <f t="shared" si="8"/>
        <v/>
      </c>
      <c r="B31" s="19">
        <v>2018.0</v>
      </c>
      <c r="C31" s="19" t="s">
        <v>55</v>
      </c>
      <c r="D31" s="19" t="s">
        <v>87</v>
      </c>
      <c r="E31" s="6">
        <f t="shared" si="3"/>
        <v>18.49954182</v>
      </c>
      <c r="F31" s="19">
        <v>25035.0</v>
      </c>
      <c r="G31" s="1">
        <v>21693.0</v>
      </c>
      <c r="H31" s="20">
        <f t="shared" si="4"/>
        <v>0.1334931096</v>
      </c>
      <c r="I31" s="1">
        <v>4.0</v>
      </c>
      <c r="J31" s="1">
        <v>6.0</v>
      </c>
      <c r="K31" s="1">
        <v>5.0</v>
      </c>
      <c r="L31" s="1">
        <v>1.0</v>
      </c>
      <c r="M31" s="1">
        <v>5.0</v>
      </c>
      <c r="N31" s="1">
        <v>1.0</v>
      </c>
      <c r="O31" s="1">
        <v>4.0</v>
      </c>
      <c r="P31" s="1">
        <f>average(25,37)</f>
        <v>31</v>
      </c>
      <c r="Q31" s="1">
        <v>170.0</v>
      </c>
      <c r="R31" s="19">
        <v>3113.0</v>
      </c>
      <c r="S31" s="1">
        <v>6.0</v>
      </c>
      <c r="T31" s="1">
        <v>1.0</v>
      </c>
      <c r="U31" s="1">
        <f t="shared" si="5"/>
        <v>1</v>
      </c>
      <c r="V31" s="1">
        <v>5.0</v>
      </c>
      <c r="W31" s="1">
        <v>0.0</v>
      </c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>
      <c r="A32" s="18" t="str">
        <f t="shared" si="8"/>
        <v/>
      </c>
      <c r="B32" s="19">
        <v>2020.0</v>
      </c>
      <c r="C32" s="19" t="s">
        <v>88</v>
      </c>
      <c r="D32" s="19" t="s">
        <v>89</v>
      </c>
      <c r="E32" s="6">
        <f t="shared" si="3"/>
        <v>15.72618026</v>
      </c>
      <c r="F32" s="19">
        <v>69000.0</v>
      </c>
      <c r="G32" s="1">
        <v>69000.0</v>
      </c>
      <c r="H32" s="20">
        <f t="shared" si="4"/>
        <v>0</v>
      </c>
      <c r="I32" s="1">
        <v>4.0</v>
      </c>
      <c r="J32" s="19">
        <v>10.0</v>
      </c>
      <c r="K32" s="19">
        <v>10.0</v>
      </c>
      <c r="L32" s="19">
        <v>1.0</v>
      </c>
      <c r="M32" s="19">
        <v>4.0</v>
      </c>
      <c r="N32" s="19">
        <v>0.0</v>
      </c>
      <c r="O32" s="1">
        <v>9.0</v>
      </c>
      <c r="P32" s="1">
        <v>100.0</v>
      </c>
      <c r="Q32" s="1">
        <v>402.0</v>
      </c>
      <c r="R32" s="19">
        <v>5842.0</v>
      </c>
      <c r="S32" s="1">
        <v>10.0</v>
      </c>
      <c r="T32" s="1">
        <v>1.0</v>
      </c>
      <c r="U32" s="1">
        <f t="shared" si="5"/>
        <v>1</v>
      </c>
      <c r="V32" s="1">
        <v>3.0</v>
      </c>
      <c r="W32" s="1">
        <v>0.0</v>
      </c>
      <c r="X32" s="19"/>
      <c r="Y32" s="19"/>
      <c r="Z32" s="19"/>
      <c r="AA32" s="19"/>
      <c r="AB32" s="19"/>
      <c r="AC32" s="19"/>
      <c r="AD32" s="19"/>
      <c r="AE32" s="19"/>
      <c r="AF32" s="19"/>
      <c r="AH32" s="19"/>
    </row>
    <row r="33">
      <c r="A33" s="18" t="str">
        <f t="shared" si="8"/>
        <v/>
      </c>
      <c r="B33" s="19">
        <v>2016.0</v>
      </c>
      <c r="C33" s="19" t="s">
        <v>72</v>
      </c>
      <c r="D33" s="19" t="s">
        <v>90</v>
      </c>
      <c r="E33" s="6">
        <f t="shared" si="3"/>
        <v>11.66665642</v>
      </c>
      <c r="F33" s="19">
        <v>53600.0</v>
      </c>
      <c r="G33" s="1">
        <v>43397.0</v>
      </c>
      <c r="H33" s="20">
        <f t="shared" si="4"/>
        <v>0.1903544776</v>
      </c>
      <c r="I33" s="1">
        <v>2.0</v>
      </c>
      <c r="J33" s="19">
        <v>1.0</v>
      </c>
      <c r="K33" s="19">
        <v>2.0</v>
      </c>
      <c r="L33" s="19">
        <v>9.0</v>
      </c>
      <c r="M33" s="19">
        <v>2.0</v>
      </c>
      <c r="N33" s="19">
        <v>1.0</v>
      </c>
      <c r="O33" s="19">
        <v>2.0</v>
      </c>
      <c r="P33" s="19">
        <f>average(21,30)</f>
        <v>25.5</v>
      </c>
      <c r="Q33" s="19">
        <f>average(275,385)</f>
        <v>330</v>
      </c>
      <c r="R33" s="19">
        <v>2888.0</v>
      </c>
      <c r="S33" s="19">
        <v>1.0</v>
      </c>
      <c r="T33" s="1">
        <v>5.0</v>
      </c>
      <c r="U33" s="1">
        <f t="shared" si="5"/>
        <v>0</v>
      </c>
      <c r="V33" s="1">
        <v>3.0</v>
      </c>
      <c r="W33" s="1">
        <v>0.0</v>
      </c>
      <c r="X33" s="19"/>
      <c r="Y33" s="19"/>
      <c r="Z33" s="19"/>
      <c r="AA33" s="19"/>
      <c r="AB33" s="19"/>
      <c r="AC33" s="19"/>
      <c r="AD33" s="19"/>
      <c r="AE33" s="19"/>
      <c r="AF33" s="19"/>
    </row>
    <row r="34">
      <c r="A34" s="18" t="str">
        <f t="shared" si="8"/>
        <v/>
      </c>
      <c r="B34" s="1">
        <v>2015.0</v>
      </c>
      <c r="C34" s="1" t="s">
        <v>91</v>
      </c>
      <c r="D34" s="1" t="s">
        <v>92</v>
      </c>
      <c r="E34" s="6">
        <f t="shared" si="3"/>
        <v>9.870502768</v>
      </c>
      <c r="F34" s="1">
        <v>62000.0</v>
      </c>
      <c r="G34" s="1">
        <v>42747.0</v>
      </c>
      <c r="H34" s="20">
        <f t="shared" si="4"/>
        <v>0.3105322581</v>
      </c>
      <c r="I34" s="1">
        <v>2.0</v>
      </c>
      <c r="J34" s="1">
        <v>3.0</v>
      </c>
      <c r="K34" s="1">
        <v>3.0</v>
      </c>
      <c r="L34" s="1">
        <v>9.0</v>
      </c>
      <c r="M34" s="1">
        <v>5.0</v>
      </c>
      <c r="N34" s="1">
        <v>1.0</v>
      </c>
      <c r="O34" s="1">
        <v>2.0</v>
      </c>
      <c r="P34">
        <f>average(17,26)</f>
        <v>21.5</v>
      </c>
      <c r="Q34" s="1">
        <v>425.0</v>
      </c>
      <c r="R34" s="1">
        <v>3540.0</v>
      </c>
      <c r="S34" s="19">
        <v>1.0</v>
      </c>
      <c r="T34" s="1">
        <v>1.0</v>
      </c>
      <c r="U34" s="1">
        <f t="shared" si="5"/>
        <v>0</v>
      </c>
      <c r="V34" s="1">
        <v>3.0</v>
      </c>
      <c r="W34" s="1">
        <v>0.0</v>
      </c>
    </row>
    <row r="35">
      <c r="A35" s="18" t="str">
        <f t="shared" si="8"/>
        <v/>
      </c>
      <c r="B35" s="19">
        <v>2011.0</v>
      </c>
      <c r="C35" s="19" t="s">
        <v>93</v>
      </c>
      <c r="D35" s="19" t="s">
        <v>94</v>
      </c>
      <c r="E35" s="6">
        <f t="shared" si="3"/>
        <v>7.74005303</v>
      </c>
      <c r="F35" s="19">
        <v>51845.0</v>
      </c>
      <c r="G35" s="1">
        <v>35000.0</v>
      </c>
      <c r="H35" s="20">
        <f t="shared" si="4"/>
        <v>0.3249107918</v>
      </c>
      <c r="I35" s="1">
        <v>2.0</v>
      </c>
      <c r="J35" s="19">
        <v>1.0</v>
      </c>
      <c r="K35" s="19">
        <v>1.0</v>
      </c>
      <c r="L35" s="19">
        <v>10.0</v>
      </c>
      <c r="M35" s="19">
        <v>2.0</v>
      </c>
      <c r="N35" s="19">
        <v>1.0</v>
      </c>
      <c r="O35" s="19">
        <v>1.0</v>
      </c>
      <c r="P35" s="19">
        <f>average(21,27)</f>
        <v>24</v>
      </c>
      <c r="Q35" s="19">
        <v>189.0</v>
      </c>
      <c r="R35" s="19">
        <v>2011.0</v>
      </c>
      <c r="S35" s="19">
        <v>1.0</v>
      </c>
      <c r="T35" s="1">
        <v>5.0</v>
      </c>
      <c r="U35" s="1">
        <f t="shared" si="5"/>
        <v>0</v>
      </c>
      <c r="V35" s="1">
        <v>3.0</v>
      </c>
      <c r="W35" s="1">
        <v>0.0</v>
      </c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>
      <c r="A36" s="18" t="str">
        <f t="shared" si="8"/>
        <v/>
      </c>
      <c r="B36" s="19">
        <v>2008.0</v>
      </c>
      <c r="C36" s="1" t="s">
        <v>91</v>
      </c>
      <c r="D36" s="1" t="s">
        <v>95</v>
      </c>
      <c r="E36" s="6">
        <f t="shared" si="3"/>
        <v>6.949917359</v>
      </c>
      <c r="F36" s="19">
        <v>36700.0</v>
      </c>
      <c r="G36" s="1">
        <v>9334.0</v>
      </c>
      <c r="H36" s="20">
        <f t="shared" si="4"/>
        <v>0.7456675749</v>
      </c>
      <c r="I36" s="1">
        <v>2.0</v>
      </c>
      <c r="J36" s="19">
        <v>1.0</v>
      </c>
      <c r="K36" s="19">
        <v>1.0</v>
      </c>
      <c r="L36" s="19">
        <v>7.0</v>
      </c>
      <c r="M36" s="19">
        <v>2.0</v>
      </c>
      <c r="N36" s="19">
        <v>1.0</v>
      </c>
      <c r="O36" s="19">
        <v>1.0</v>
      </c>
      <c r="P36" s="19">
        <f>average(19,28)</f>
        <v>23.5</v>
      </c>
      <c r="Q36" s="19">
        <v>215.0</v>
      </c>
      <c r="R36" s="19">
        <v>3020.0</v>
      </c>
      <c r="S36" s="19">
        <v>1.0</v>
      </c>
      <c r="T36" s="1">
        <v>1.0</v>
      </c>
      <c r="U36" s="1">
        <f t="shared" si="5"/>
        <v>0</v>
      </c>
      <c r="V36" s="1">
        <v>2.0</v>
      </c>
      <c r="W36" s="1">
        <v>0.0</v>
      </c>
    </row>
    <row r="37">
      <c r="A37" s="18" t="str">
        <f t="shared" si="8"/>
        <v>✓</v>
      </c>
      <c r="B37" s="19">
        <v>1989.0</v>
      </c>
      <c r="C37" s="1" t="s">
        <v>96</v>
      </c>
      <c r="D37" s="1" t="s">
        <v>97</v>
      </c>
      <c r="E37" s="6">
        <f t="shared" si="3"/>
        <v>-54.34848501</v>
      </c>
      <c r="F37" s="19">
        <v>36000.0</v>
      </c>
      <c r="G37" s="1">
        <v>1853.0</v>
      </c>
      <c r="H37" s="20">
        <f t="shared" si="4"/>
        <v>0.9485277778</v>
      </c>
      <c r="I37" s="1">
        <v>2.0</v>
      </c>
      <c r="J37" s="19">
        <v>1.0</v>
      </c>
      <c r="K37" s="19">
        <v>1.0</v>
      </c>
      <c r="L37" s="19">
        <v>1.0</v>
      </c>
      <c r="M37" s="19">
        <v>4.0</v>
      </c>
      <c r="N37" s="19">
        <v>0.0</v>
      </c>
      <c r="O37" s="19">
        <v>5.0</v>
      </c>
      <c r="P37" s="19">
        <v>18.0</v>
      </c>
      <c r="Q37" s="19">
        <v>250.0</v>
      </c>
      <c r="R37" s="19">
        <v>3759.0</v>
      </c>
      <c r="S37" s="19">
        <v>5.0</v>
      </c>
      <c r="T37" s="1">
        <v>1.0</v>
      </c>
      <c r="U37" s="1">
        <f t="shared" si="5"/>
        <v>0</v>
      </c>
      <c r="V37" s="1">
        <v>1.0</v>
      </c>
      <c r="W37" s="1">
        <v>1.0</v>
      </c>
    </row>
    <row r="38">
      <c r="E38" s="6"/>
      <c r="F38" s="19"/>
      <c r="G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>
      <c r="E39" s="6"/>
      <c r="Q39" s="19"/>
      <c r="R39" s="19"/>
      <c r="S39" s="19"/>
      <c r="T39" s="19"/>
      <c r="U39" s="19"/>
      <c r="V39" s="19"/>
      <c r="W39" s="19"/>
    </row>
    <row r="40">
      <c r="A40" s="18"/>
      <c r="B40" s="19"/>
      <c r="C40" s="19"/>
      <c r="D40" s="19"/>
      <c r="E40" s="6"/>
      <c r="F40" s="19"/>
      <c r="G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</row>
    <row r="41">
      <c r="E41" s="6"/>
      <c r="F41" s="19"/>
      <c r="G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</row>
    <row r="42">
      <c r="E42" s="6"/>
      <c r="I42" s="19"/>
      <c r="J42" s="19"/>
      <c r="T42" s="19"/>
      <c r="U42" s="19"/>
      <c r="V42" s="19"/>
      <c r="W42" s="19"/>
    </row>
    <row r="43">
      <c r="A43" s="18"/>
      <c r="B43" s="19"/>
      <c r="C43" s="19"/>
      <c r="D43" s="19"/>
      <c r="E43" s="6"/>
      <c r="F43" s="19"/>
      <c r="G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</row>
    <row r="44">
      <c r="E44" s="6"/>
      <c r="I44" s="19"/>
      <c r="J44" s="19"/>
      <c r="T44" s="19"/>
      <c r="U44" s="19"/>
      <c r="V44" s="19"/>
      <c r="W44" s="19"/>
    </row>
    <row r="45">
      <c r="A45" s="18"/>
      <c r="B45" s="19"/>
      <c r="C45" s="19"/>
      <c r="D45" s="19"/>
      <c r="E45" s="6"/>
      <c r="F45" s="19"/>
      <c r="G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</row>
  </sheetData>
  <autoFilter ref="$A$4:$AF$55">
    <sortState ref="A4:AF55">
      <sortCondition descending="1" ref="E4:E55"/>
      <sortCondition descending="1" ref="B4:B55"/>
    </sortState>
  </autoFilter>
  <customSheetViews>
    <customSheetView guid="{0D7B3E1B-71BE-4470-8EC2-DB042C5206A2}" filter="1" showAutoFilter="1">
      <autoFilter ref="$A$4:$W$47"/>
    </customSheetView>
  </customSheetViews>
  <conditionalFormatting sqref="E5:E45">
    <cfRule type="colorScale" priority="1">
      <colorScale>
        <cfvo type="min"/>
        <cfvo type="max"/>
        <color rgb="FF6D9EEB"/>
        <color rgb="FF00FFFF"/>
      </colorScale>
    </cfRule>
  </conditionalFormatting>
  <conditionalFormatting sqref="B1 F1:W1">
    <cfRule type="colorScale" priority="2">
      <colorScale>
        <cfvo type="min"/>
        <cfvo type="max"/>
        <color rgb="FF4A86E8"/>
        <color rgb="FF00FFFF"/>
      </colorScale>
    </cfRule>
  </conditionalFormatting>
  <conditionalFormatting sqref="A1:A3 A5:A48">
    <cfRule type="notContainsBlanks" dxfId="0" priority="3">
      <formula>LEN(TRIM(A1))&gt;0</formula>
    </cfRule>
  </conditionalFormatting>
  <conditionalFormatting sqref="A5:A48">
    <cfRule type="containsBlanks" dxfId="1" priority="4">
      <formula>LEN(TRIM(A5))=0</formula>
    </cfRule>
  </conditionalFormatting>
  <conditionalFormatting sqref="F5:F37">
    <cfRule type="colorScale" priority="5">
      <colorScale>
        <cfvo type="min"/>
        <cfvo type="max"/>
        <color rgb="FF4A86E8"/>
        <color rgb="FFFFFFFF"/>
      </colorScale>
    </cfRule>
  </conditionalFormatting>
  <conditionalFormatting sqref="G5:G37">
    <cfRule type="colorScale" priority="6">
      <colorScale>
        <cfvo type="min"/>
        <cfvo type="max"/>
        <color rgb="FF4A86E8"/>
        <color rgb="FFFFFFFF"/>
      </colorScale>
    </cfRule>
  </conditionalFormatting>
  <conditionalFormatting sqref="H5:H37">
    <cfRule type="colorScale" priority="7">
      <colorScale>
        <cfvo type="min"/>
        <cfvo type="max"/>
        <color rgb="FFC9DAF8"/>
        <color rgb="FFFFFFFF"/>
      </colorScale>
    </cfRule>
  </conditionalFormatting>
  <conditionalFormatting sqref="B5:B37">
    <cfRule type="colorScale" priority="8">
      <colorScale>
        <cfvo type="formula" val="2010"/>
        <cfvo type="max"/>
        <color rgb="FFFFFFFF"/>
        <color rgb="FF4A86E8"/>
      </colorScale>
    </cfRule>
  </conditionalFormatting>
  <conditionalFormatting sqref="R5:R37">
    <cfRule type="colorScale" priority="9">
      <colorScale>
        <cfvo type="min"/>
        <cfvo type="max"/>
        <color rgb="FF4A86E8"/>
        <color rgb="FFFFFFFF"/>
      </colorScale>
    </cfRule>
  </conditionalFormatting>
  <conditionalFormatting sqref="Q5:Q35">
    <cfRule type="colorScale" priority="10">
      <colorScale>
        <cfvo type="min"/>
        <cfvo type="max"/>
        <color rgb="FFFFFFFF"/>
        <color rgb="FF4A86E8"/>
      </colorScale>
    </cfRule>
  </conditionalFormatting>
  <conditionalFormatting sqref="P5:P49">
    <cfRule type="colorScale" priority="11">
      <colorScale>
        <cfvo type="min"/>
        <cfvo type="max"/>
        <color rgb="FFFFFFFF"/>
        <color rgb="FF3C78D8"/>
      </colorScale>
    </cfRule>
  </conditionalFormatting>
  <conditionalFormatting sqref="I5:I37">
    <cfRule type="colorScale" priority="12">
      <colorScale>
        <cfvo type="min"/>
        <cfvo type="max"/>
        <color rgb="FFFFFFFF"/>
        <color rgb="FF7BA7EF"/>
      </colorScale>
    </cfRule>
  </conditionalFormatting>
  <conditionalFormatting sqref="J5:M37 O5:O37 S5:T37">
    <cfRule type="colorScale" priority="13">
      <colorScale>
        <cfvo type="min"/>
        <cfvo type="max"/>
        <color rgb="FFFFFFFF"/>
        <color rgb="FF7BA7EF"/>
      </colorScale>
    </cfRule>
  </conditionalFormatting>
  <conditionalFormatting sqref="U5:U37">
    <cfRule type="colorScale" priority="14">
      <colorScale>
        <cfvo type="min"/>
        <cfvo type="formula" val="0.1"/>
        <cfvo type="max"/>
        <color rgb="FFC9DAF8"/>
        <color rgb="FFE4EDFC"/>
        <color rgb="FFFFFFFF"/>
      </colorScale>
    </cfRule>
  </conditionalFormatting>
  <conditionalFormatting sqref="N5:N37">
    <cfRule type="colorScale" priority="15">
      <colorScale>
        <cfvo type="min"/>
        <cfvo type="max"/>
        <color rgb="FFE4EDFC"/>
        <color rgb="FFFFFFFF"/>
      </colorScale>
    </cfRule>
  </conditionalFormatting>
  <conditionalFormatting sqref="V5:V46">
    <cfRule type="colorScale" priority="16">
      <colorScale>
        <cfvo type="min"/>
        <cfvo type="max"/>
        <color rgb="FFFFFFFF"/>
        <color rgb="FF7BA7EF"/>
      </colorScale>
    </cfRule>
  </conditionalFormatting>
  <conditionalFormatting sqref="W5:W37">
    <cfRule type="colorScale" priority="17">
      <colorScale>
        <cfvo type="min"/>
        <cfvo type="max"/>
        <color rgb="FFC9DAF8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7.57"/>
  </cols>
  <sheetData>
    <row r="3">
      <c r="C3" s="2" t="s">
        <v>0</v>
      </c>
    </row>
    <row r="4">
      <c r="B4" s="3" t="s">
        <v>1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3" t="str">
        <f t="shared" ref="H4:H22" si="1">C4&amp;B4&amp;D4&amp;B4&amp;E4&amp;B4&amp;F4&amp;B4&amp;G4</f>
        <v>STANDARDIZE(b5,$b$2,$b$3)*b$1+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>
      <c r="B5" s="3" t="s">
        <v>8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3" t="str">
        <f t="shared" si="1"/>
        <v>STANDARDIZE(f5,$f$2,$f$3)*f$1+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>
      <c r="B6" s="3" t="s">
        <v>9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3" t="str">
        <f t="shared" si="1"/>
        <v>STANDARDIZE(g5,$g$2,$g$3)*g$1+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>
      <c r="B7" s="3" t="s">
        <v>10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  <c r="H7" s="3" t="str">
        <f t="shared" si="1"/>
        <v>STANDARDIZE(h5,$h$2,$h$3)*h$1+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B8" s="3" t="s">
        <v>11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H8" s="3" t="str">
        <f t="shared" si="1"/>
        <v>STANDARDIZE(i5,$i$2,$i$3)*i$1+</v>
      </c>
    </row>
    <row r="9">
      <c r="B9" s="3" t="s">
        <v>12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3" t="str">
        <f t="shared" si="1"/>
        <v>STANDARDIZE(j5,$j$2,$j$3)*j$1+</v>
      </c>
    </row>
    <row r="10">
      <c r="B10" s="3" t="s">
        <v>13</v>
      </c>
      <c r="C10" s="1" t="s">
        <v>3</v>
      </c>
      <c r="D10" s="1" t="s">
        <v>4</v>
      </c>
      <c r="E10" s="1" t="s">
        <v>5</v>
      </c>
      <c r="F10" s="1" t="s">
        <v>6</v>
      </c>
      <c r="G10" s="1" t="s">
        <v>7</v>
      </c>
      <c r="H10" s="3" t="str">
        <f t="shared" si="1"/>
        <v>STANDARDIZE(k5,$k$2,$k$3)*k$1+</v>
      </c>
    </row>
    <row r="11">
      <c r="B11" s="3" t="s">
        <v>14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3" t="str">
        <f t="shared" si="1"/>
        <v>STANDARDIZE(l5,$l$2,$l$3)*l$1+</v>
      </c>
    </row>
    <row r="12">
      <c r="B12" s="3" t="s">
        <v>15</v>
      </c>
      <c r="C12" s="1" t="s">
        <v>3</v>
      </c>
      <c r="D12" s="1" t="s">
        <v>4</v>
      </c>
      <c r="E12" s="1" t="s">
        <v>5</v>
      </c>
      <c r="F12" s="1" t="s">
        <v>6</v>
      </c>
      <c r="G12" s="1" t="s">
        <v>7</v>
      </c>
      <c r="H12" s="3" t="str">
        <f t="shared" si="1"/>
        <v>STANDARDIZE(m5,$m$2,$m$3)*m$1+</v>
      </c>
    </row>
    <row r="13">
      <c r="B13" s="3" t="s">
        <v>16</v>
      </c>
      <c r="C13" s="1" t="s">
        <v>3</v>
      </c>
      <c r="D13" s="1" t="s">
        <v>4</v>
      </c>
      <c r="E13" s="1" t="s">
        <v>5</v>
      </c>
      <c r="F13" s="1" t="s">
        <v>6</v>
      </c>
      <c r="G13" s="1" t="s">
        <v>7</v>
      </c>
      <c r="H13" s="3" t="str">
        <f t="shared" si="1"/>
        <v>STANDARDIZE(n5,$n$2,$n$3)*n$1+</v>
      </c>
    </row>
    <row r="14">
      <c r="B14" s="3" t="s">
        <v>17</v>
      </c>
      <c r="C14" s="1" t="s">
        <v>3</v>
      </c>
      <c r="D14" s="1" t="s">
        <v>4</v>
      </c>
      <c r="E14" s="1" t="s">
        <v>5</v>
      </c>
      <c r="F14" s="1" t="s">
        <v>6</v>
      </c>
      <c r="G14" s="1" t="s">
        <v>7</v>
      </c>
      <c r="H14" s="3" t="str">
        <f t="shared" si="1"/>
        <v>STANDARDIZE(o5,$o$2,$o$3)*o$1+</v>
      </c>
    </row>
    <row r="15">
      <c r="B15" s="3" t="s">
        <v>18</v>
      </c>
      <c r="C15" s="1" t="s">
        <v>3</v>
      </c>
      <c r="D15" s="1" t="s">
        <v>4</v>
      </c>
      <c r="E15" s="1" t="s">
        <v>5</v>
      </c>
      <c r="F15" s="1" t="s">
        <v>6</v>
      </c>
      <c r="G15" s="1" t="s">
        <v>7</v>
      </c>
      <c r="H15" s="3" t="str">
        <f t="shared" si="1"/>
        <v>STANDARDIZE(p5,$p$2,$p$3)*p$1+</v>
      </c>
    </row>
    <row r="16">
      <c r="B16" s="3" t="s">
        <v>19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3" t="str">
        <f t="shared" si="1"/>
        <v>STANDARDIZE(q5,$q$2,$q$3)*q$1+</v>
      </c>
    </row>
    <row r="17">
      <c r="B17" s="3" t="s">
        <v>20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  <c r="H17" s="3" t="str">
        <f t="shared" si="1"/>
        <v>STANDARDIZE(r5,$r$2,$r$3)*r$1+</v>
      </c>
    </row>
    <row r="18">
      <c r="B18" s="3" t="s">
        <v>21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3" t="str">
        <f t="shared" si="1"/>
        <v>STANDARDIZE(s5,$s$2,$s$3)*s$1+</v>
      </c>
    </row>
    <row r="19">
      <c r="B19" s="3" t="s">
        <v>22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3" t="str">
        <f t="shared" si="1"/>
        <v>STANDARDIZE(t5,$t$2,$t$3)*t$1+</v>
      </c>
    </row>
    <row r="20">
      <c r="B20" s="3" t="s">
        <v>23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3" t="str">
        <f t="shared" si="1"/>
        <v>STANDARDIZE(u5,$u$2,$u$3)*u$1+</v>
      </c>
    </row>
    <row r="21">
      <c r="B21" s="3" t="s">
        <v>24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3" t="str">
        <f t="shared" si="1"/>
        <v>STANDARDIZE(v5,$v$2,$v$3)*v$1+</v>
      </c>
    </row>
    <row r="22">
      <c r="B22" s="3" t="s">
        <v>25</v>
      </c>
      <c r="C22" s="1" t="s">
        <v>3</v>
      </c>
      <c r="D22" s="1" t="s">
        <v>4</v>
      </c>
      <c r="E22" s="1" t="s">
        <v>5</v>
      </c>
      <c r="F22" s="1" t="s">
        <v>6</v>
      </c>
      <c r="G22" s="4" t="s">
        <v>26</v>
      </c>
      <c r="H22" s="3" t="str">
        <f t="shared" si="1"/>
        <v>STANDARDIZE(w5,$w$2,$w$3)*w$1+25</v>
      </c>
    </row>
    <row r="23">
      <c r="B23" s="3"/>
    </row>
    <row r="24">
      <c r="B24" s="3"/>
    </row>
    <row r="25">
      <c r="B25" s="3"/>
    </row>
    <row r="26">
      <c r="B26" s="3"/>
      <c r="C26" s="1" t="s">
        <v>27</v>
      </c>
    </row>
    <row r="27">
      <c r="B27" s="3"/>
      <c r="C27" t="str">
        <f>H4&amp;H5&amp;H6&amp;H7&amp;H8&amp;H9&amp;H10&amp;H11&amp;H12&amp;H13&amp;H14&amp;H15&amp;H16&amp;H17&amp;H18&amp;H19&amp;H20&amp;H21&amp;H22</f>
        <v>STANDARDIZE(b5,$b$2,$b$3)*b$1+STANDARDIZE(f5,$f$2,$f$3)*f$1+STANDARDIZE(g5,$g$2,$g$3)*g$1+STANDARDIZE(h5,$h$2,$h$3)*h$1+STANDARDIZE(i5,$i$2,$i$3)*i$1+STANDARDIZE(j5,$j$2,$j$3)*j$1+STANDARDIZE(k5,$k$2,$k$3)*k$1+STANDARDIZE(l5,$l$2,$l$3)*l$1+STANDARDIZE(m5,$m$2,$m$3)*m$1+STANDARDIZE(n5,$n$2,$n$3)*n$1+STANDARDIZE(o5,$o$2,$o$3)*o$1+STANDARDIZE(p5,$p$2,$p$3)*p$1+STANDARDIZE(q5,$q$2,$q$3)*q$1+STANDARDIZE(r5,$r$2,$r$3)*r$1+STANDARDIZE(s5,$s$2,$s$3)*s$1+STANDARDIZE(t5,$t$2,$t$3)*t$1+STANDARDIZE(u5,$u$2,$u$3)*u$1+STANDARDIZE(v5,$v$2,$v$3)*v$1+STANDARDIZE(w5,$w$2,$w$3)*w$1+25</v>
      </c>
    </row>
    <row r="28">
      <c r="B28" s="3"/>
    </row>
    <row r="29">
      <c r="B29" s="3"/>
    </row>
    <row r="30">
      <c r="B30" s="3"/>
    </row>
  </sheetData>
  <drawing r:id="rId1"/>
</worksheet>
</file>