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E38" i="2" l="1"/>
  <c r="J38" i="2" s="1"/>
  <c r="E39" i="2"/>
  <c r="J39" i="2" s="1"/>
  <c r="E40" i="2"/>
  <c r="E41" i="2"/>
  <c r="E37" i="2"/>
  <c r="J37" i="2" s="1"/>
  <c r="E31" i="2"/>
  <c r="J31" i="2" s="1"/>
  <c r="E32" i="2"/>
  <c r="J32" i="2" s="1"/>
  <c r="E33" i="2"/>
  <c r="E34" i="2"/>
  <c r="E30" i="2"/>
  <c r="J30" i="2" s="1"/>
  <c r="J33" i="2"/>
  <c r="E24" i="2"/>
  <c r="J24" i="2" s="1"/>
  <c r="E25" i="2"/>
  <c r="J25" i="2" s="1"/>
  <c r="E26" i="2"/>
  <c r="E27" i="2"/>
  <c r="J27" i="2" s="1"/>
  <c r="E23" i="2"/>
  <c r="J23" i="2" s="1"/>
  <c r="E17" i="2"/>
  <c r="J17" i="2" s="1"/>
  <c r="E18" i="2"/>
  <c r="E19" i="2"/>
  <c r="E20" i="2"/>
  <c r="E16" i="2"/>
  <c r="J18" i="2"/>
  <c r="J20" i="2"/>
  <c r="J16" i="2"/>
  <c r="E10" i="2"/>
  <c r="J10" i="2" s="1"/>
  <c r="E11" i="2"/>
  <c r="E12" i="2"/>
  <c r="J12" i="2" s="1"/>
  <c r="E13" i="2"/>
  <c r="J13" i="2" s="1"/>
  <c r="E9" i="2"/>
  <c r="J9" i="2" s="1"/>
  <c r="E3" i="2"/>
  <c r="J3" i="2" s="1"/>
  <c r="E4" i="2"/>
  <c r="E5" i="2"/>
  <c r="J5" i="2" s="1"/>
  <c r="E6" i="2"/>
  <c r="E2" i="2"/>
  <c r="J2" i="2" s="1"/>
  <c r="J41" i="2"/>
  <c r="J40" i="2"/>
  <c r="J34" i="2"/>
  <c r="J26" i="2"/>
  <c r="J19" i="2"/>
  <c r="J11" i="2"/>
  <c r="J6" i="2"/>
  <c r="J4" i="2"/>
  <c r="L16" i="1" l="1"/>
  <c r="L17" i="1"/>
  <c r="L18" i="1"/>
  <c r="L19" i="1"/>
  <c r="L20" i="1"/>
  <c r="L23" i="1"/>
  <c r="L24" i="1"/>
  <c r="L25" i="1"/>
  <c r="L26" i="1"/>
  <c r="L27" i="1"/>
  <c r="L30" i="1"/>
  <c r="L31" i="1"/>
  <c r="L32" i="1"/>
  <c r="L33" i="1"/>
  <c r="L34" i="1"/>
  <c r="L37" i="1"/>
  <c r="L38" i="1"/>
  <c r="L39" i="1"/>
  <c r="L40" i="1"/>
  <c r="L41" i="1"/>
  <c r="L44" i="1"/>
  <c r="L45" i="1"/>
  <c r="L46" i="1"/>
  <c r="L47" i="1"/>
  <c r="L48" i="1"/>
  <c r="L51" i="1"/>
  <c r="L52" i="1"/>
  <c r="L53" i="1"/>
  <c r="L54" i="1"/>
  <c r="L55" i="1"/>
  <c r="L58" i="1"/>
  <c r="L59" i="1"/>
  <c r="L60" i="1"/>
  <c r="L61" i="1"/>
  <c r="L62" i="1"/>
  <c r="L9" i="1"/>
  <c r="L10" i="1"/>
  <c r="L11" i="1"/>
  <c r="L12" i="1"/>
  <c r="L13" i="1"/>
  <c r="L6" i="1"/>
  <c r="L3" i="1"/>
  <c r="L4" i="1"/>
  <c r="L5" i="1"/>
  <c r="L2" i="1"/>
  <c r="J20" i="1" l="1"/>
  <c r="E59" i="1"/>
  <c r="J59" i="1" s="1"/>
  <c r="E60" i="1"/>
  <c r="E61" i="1"/>
  <c r="E62" i="1"/>
  <c r="E58" i="1"/>
  <c r="J58" i="1"/>
  <c r="E52" i="1"/>
  <c r="E53" i="1"/>
  <c r="E54" i="1"/>
  <c r="E55" i="1"/>
  <c r="E51" i="1"/>
  <c r="E45" i="1"/>
  <c r="E46" i="1"/>
  <c r="E47" i="1"/>
  <c r="E48" i="1"/>
  <c r="E44" i="1"/>
  <c r="E38" i="1"/>
  <c r="E39" i="1"/>
  <c r="E40" i="1"/>
  <c r="E41" i="1"/>
  <c r="E37" i="1"/>
  <c r="E31" i="1"/>
  <c r="E32" i="1"/>
  <c r="E33" i="1"/>
  <c r="E34" i="1"/>
  <c r="E30" i="1"/>
  <c r="E24" i="1"/>
  <c r="E25" i="1"/>
  <c r="E26" i="1"/>
  <c r="E27" i="1"/>
  <c r="E23" i="1"/>
  <c r="E17" i="1"/>
  <c r="E18" i="1"/>
  <c r="E19" i="1"/>
  <c r="E20" i="1"/>
  <c r="E16" i="1"/>
  <c r="E10" i="1"/>
  <c r="E11" i="1"/>
  <c r="E12" i="1"/>
  <c r="E13" i="1"/>
  <c r="E9" i="1"/>
  <c r="E3" i="1"/>
  <c r="E4" i="1"/>
  <c r="E5" i="1"/>
  <c r="E6" i="1"/>
  <c r="E2" i="1"/>
  <c r="J62" i="1"/>
  <c r="J61" i="1"/>
  <c r="J60" i="1"/>
  <c r="J9" i="1" l="1"/>
  <c r="J10" i="1"/>
  <c r="J11" i="1"/>
  <c r="J12" i="1"/>
  <c r="J13" i="1"/>
  <c r="J16" i="1"/>
  <c r="J17" i="1"/>
  <c r="J18" i="1"/>
  <c r="J19" i="1"/>
  <c r="J23" i="1"/>
  <c r="J24" i="1"/>
  <c r="J25" i="1"/>
  <c r="J26" i="1"/>
  <c r="J27" i="1"/>
  <c r="J30" i="1"/>
  <c r="J31" i="1"/>
  <c r="J32" i="1"/>
  <c r="J33" i="1"/>
  <c r="J34" i="1"/>
  <c r="J37" i="1"/>
  <c r="J38" i="1"/>
  <c r="J39" i="1"/>
  <c r="J40" i="1"/>
  <c r="J41" i="1"/>
  <c r="J44" i="1"/>
  <c r="J45" i="1"/>
  <c r="J46" i="1"/>
  <c r="J47" i="1"/>
  <c r="J48" i="1"/>
  <c r="J51" i="1"/>
  <c r="J52" i="1"/>
  <c r="J53" i="1"/>
  <c r="J54" i="1"/>
  <c r="J55" i="1"/>
  <c r="J3" i="1"/>
  <c r="J4" i="1"/>
  <c r="J5" i="1"/>
  <c r="J6" i="1"/>
  <c r="J2" i="1"/>
</calcChain>
</file>

<file path=xl/sharedStrings.xml><?xml version="1.0" encoding="utf-8"?>
<sst xmlns="http://schemas.openxmlformats.org/spreadsheetml/2006/main" count="80" uniqueCount="62">
  <si>
    <t>Trinomial/Pentanomial</t>
    <phoneticPr fontId="1" type="noConversion"/>
  </si>
  <si>
    <t>freq</t>
    <phoneticPr fontId="1" type="noConversion"/>
  </si>
  <si>
    <t>cycle</t>
    <phoneticPr fontId="1" type="noConversion"/>
  </si>
  <si>
    <t>slice</t>
    <phoneticPr fontId="1" type="noConversion"/>
  </si>
  <si>
    <t>lut</t>
    <phoneticPr fontId="1" type="noConversion"/>
  </si>
  <si>
    <t>reg</t>
    <phoneticPr fontId="1" type="noConversion"/>
  </si>
  <si>
    <t>slice*cycle/freq</t>
    <phoneticPr fontId="1" type="noConversion"/>
  </si>
  <si>
    <t>ROLLO-I-128</t>
    <phoneticPr fontId="1" type="noConversion"/>
  </si>
  <si>
    <t>digit in each memory cell</t>
    <phoneticPr fontId="1" type="noConversion"/>
  </si>
  <si>
    <t>ROLLO-I-192</t>
  </si>
  <si>
    <t>ROLLO-I-256</t>
  </si>
  <si>
    <t>ROLLO-II-128</t>
  </si>
  <si>
    <t>ROLLO-II-192</t>
  </si>
  <si>
    <t>ROLLO-II-256</t>
  </si>
  <si>
    <t>ROLLO-III-192</t>
  </si>
  <si>
    <t>ROLLO-III-256</t>
  </si>
  <si>
    <t>z^47+z^5+1</t>
    <phoneticPr fontId="1" type="noConversion"/>
  </si>
  <si>
    <t>z^53+z^6+z^2+z+1</t>
    <phoneticPr fontId="1" type="noConversion"/>
  </si>
  <si>
    <t>z^67+z^5+z^2+z+1</t>
    <phoneticPr fontId="1" type="noConversion"/>
  </si>
  <si>
    <t>z^149+z^10+z^9+z^7+1</t>
    <phoneticPr fontId="1" type="noConversion"/>
  </si>
  <si>
    <t>z^151+z^3+1</t>
    <phoneticPr fontId="1" type="noConversion"/>
  </si>
  <si>
    <t>z^157+z^6+z^5+z^2+1</t>
    <phoneticPr fontId="1" type="noConversion"/>
  </si>
  <si>
    <t>z^59+z^7+z^4+z^2+1</t>
    <phoneticPr fontId="1" type="noConversion"/>
  </si>
  <si>
    <t>z^67+z^5+z^2+z+1</t>
    <phoneticPr fontId="1" type="noConversion"/>
  </si>
  <si>
    <t>ROLLO-III-128</t>
    <phoneticPr fontId="1" type="noConversion"/>
  </si>
  <si>
    <t>on-chip power</t>
    <phoneticPr fontId="1" type="noConversion"/>
  </si>
  <si>
    <t>n=47</t>
    <phoneticPr fontId="1" type="noConversion"/>
  </si>
  <si>
    <t>n=53</t>
    <phoneticPr fontId="1" type="noConversion"/>
  </si>
  <si>
    <t>n=67</t>
    <phoneticPr fontId="1" type="noConversion"/>
  </si>
  <si>
    <t>n=149</t>
    <phoneticPr fontId="1" type="noConversion"/>
  </si>
  <si>
    <t>n=151</t>
    <phoneticPr fontId="1" type="noConversion"/>
  </si>
  <si>
    <t>n=157</t>
    <phoneticPr fontId="1" type="noConversion"/>
  </si>
  <si>
    <t>n=47</t>
    <phoneticPr fontId="1" type="noConversion"/>
  </si>
  <si>
    <t>n=59</t>
    <phoneticPr fontId="1" type="noConversion"/>
  </si>
  <si>
    <t>n=67</t>
    <phoneticPr fontId="1" type="noConversion"/>
  </si>
  <si>
    <t>memory(36kb)</t>
    <phoneticPr fontId="1" type="noConversion"/>
  </si>
  <si>
    <t>Gf2m_mul_Delay=6</t>
    <phoneticPr fontId="1" type="noConversion"/>
  </si>
  <si>
    <t>Gf2m_mul_Delay=7</t>
    <phoneticPr fontId="1" type="noConversion"/>
  </si>
  <si>
    <t>Gf2m_mul_Delay=9</t>
    <phoneticPr fontId="1" type="noConversion"/>
  </si>
  <si>
    <t>Gf2m_mul_Delay =8</t>
    <phoneticPr fontId="1" type="noConversion"/>
  </si>
  <si>
    <t>Gf2m_mul_Delay =9</t>
    <phoneticPr fontId="1" type="noConversion"/>
  </si>
  <si>
    <t>Gf2m_mul_Delay =7</t>
    <phoneticPr fontId="1" type="noConversion"/>
  </si>
  <si>
    <t>Gf2m_mul_Delay =8</t>
    <phoneticPr fontId="1" type="noConversion"/>
  </si>
  <si>
    <t>Gf2m_mul_Delay =8</t>
    <phoneticPr fontId="1" type="noConversion"/>
  </si>
  <si>
    <t>Gf2m_mul_Delay =10</t>
    <phoneticPr fontId="1" type="noConversion"/>
  </si>
  <si>
    <t>energy（uJ）</t>
    <phoneticPr fontId="1" type="noConversion"/>
  </si>
  <si>
    <t>n=189</t>
    <phoneticPr fontId="1" type="noConversion"/>
  </si>
  <si>
    <t>n=193</t>
    <phoneticPr fontId="1" type="noConversion"/>
  </si>
  <si>
    <t>n=211</t>
    <phoneticPr fontId="1" type="noConversion"/>
  </si>
  <si>
    <t>n=83</t>
    <phoneticPr fontId="1" type="noConversion"/>
  </si>
  <si>
    <t>n=97</t>
    <phoneticPr fontId="1" type="noConversion"/>
  </si>
  <si>
    <t>n=113</t>
    <phoneticPr fontId="1" type="noConversion"/>
  </si>
  <si>
    <t>z^83+z^7+z^4+z^2+1</t>
    <phoneticPr fontId="1" type="noConversion"/>
  </si>
  <si>
    <t>z^97+z^6+1</t>
    <phoneticPr fontId="1" type="noConversion"/>
  </si>
  <si>
    <t>z^189+z^6+z^5+z^2+1</t>
    <phoneticPr fontId="1" type="noConversion"/>
  </si>
  <si>
    <t>z^193+z^15+1</t>
    <phoneticPr fontId="1" type="noConversion"/>
  </si>
  <si>
    <t>z^211+z^11+z^10+z^8+1</t>
    <phoneticPr fontId="1" type="noConversion"/>
  </si>
  <si>
    <t>z^113+z^9+1</t>
    <phoneticPr fontId="1" type="noConversion"/>
  </si>
  <si>
    <t>Gf2m_mul_Delay=6</t>
    <phoneticPr fontId="1" type="noConversion"/>
  </si>
  <si>
    <t>Gf2m_mul_Delay=6</t>
    <phoneticPr fontId="1" type="noConversion"/>
  </si>
  <si>
    <t>Gf2m_mul_Delay=8</t>
    <phoneticPr fontId="1" type="noConversion"/>
  </si>
  <si>
    <t>Gf2m_mul_Delay =8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</si>
</sst>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6" borderId="1" applyNumberFormat="0" applyFont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1" applyFont="1" applyFill="1" applyAlignment="1"/>
    <xf numFmtId="0" fontId="3" fillId="0" borderId="0" xfId="0" applyFont="1"/>
    <xf numFmtId="0" fontId="4" fillId="0" borderId="0" xfId="0" applyFont="1"/>
    <xf numFmtId="0" fontId="0" fillId="7" borderId="0" xfId="0" applyFill="1"/>
    <xf numFmtId="0" fontId="0" fillId="8" borderId="0" xfId="0" applyFill="1"/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sqref="A1:L41"/>
    </sheetView>
  </sheetViews>
  <sheetFormatPr defaultRowHeight="13.5"/>
  <cols>
    <col min="1" max="1" width="20.5" customWidth="1"/>
    <col min="2" max="2" width="23.125" customWidth="1"/>
    <col min="9" max="10" width="12.875" customWidth="1"/>
  </cols>
  <sheetData>
    <row r="1" spans="1:12">
      <c r="A1" s="6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35</v>
      </c>
      <c r="J1" s="1" t="s">
        <v>6</v>
      </c>
      <c r="K1" s="1" t="s">
        <v>25</v>
      </c>
      <c r="L1" s="1" t="s">
        <v>45</v>
      </c>
    </row>
    <row r="2" spans="1:12">
      <c r="A2" s="2"/>
      <c r="B2" t="s">
        <v>16</v>
      </c>
      <c r="C2">
        <v>3</v>
      </c>
      <c r="D2">
        <v>220</v>
      </c>
      <c r="E2">
        <f>4+_xlfn.CEILING.MATH(47/C2)*((6+1)*_xlfn.CEILING.MATH(47/C2)+6+3)</f>
        <v>1940</v>
      </c>
      <c r="F2">
        <v>2373</v>
      </c>
      <c r="G2">
        <v>7317</v>
      </c>
      <c r="H2">
        <v>2915</v>
      </c>
      <c r="I2">
        <v>14</v>
      </c>
      <c r="J2">
        <f>F2*E2/D2</f>
        <v>20925.545454545456</v>
      </c>
      <c r="K2">
        <v>0.39100000000000001</v>
      </c>
      <c r="L2">
        <f>K2*E2/D2</f>
        <v>3.4479090909090915</v>
      </c>
    </row>
    <row r="3" spans="1:12">
      <c r="A3" s="2" t="s">
        <v>26</v>
      </c>
      <c r="C3">
        <v>4</v>
      </c>
      <c r="D3">
        <v>210</v>
      </c>
      <c r="E3">
        <f t="shared" ref="E3:E6" si="0">4+_xlfn.CEILING.MATH(47/C3)*((6+1)*_xlfn.CEILING.MATH(47/C3)+6+3)</f>
        <v>1120</v>
      </c>
      <c r="F3">
        <v>3521</v>
      </c>
      <c r="G3">
        <v>11988</v>
      </c>
      <c r="H3">
        <v>4449</v>
      </c>
      <c r="I3">
        <v>17</v>
      </c>
      <c r="J3">
        <f>F3*E3/D3</f>
        <v>18778.666666666668</v>
      </c>
      <c r="K3">
        <v>0.45100000000000001</v>
      </c>
      <c r="L3">
        <f t="shared" ref="L3:L5" si="1">K3*E3/D3</f>
        <v>2.4053333333333335</v>
      </c>
    </row>
    <row r="4" spans="1:12">
      <c r="A4" s="2" t="s">
        <v>36</v>
      </c>
      <c r="C4">
        <v>5</v>
      </c>
      <c r="D4">
        <v>200</v>
      </c>
      <c r="E4">
        <f t="shared" si="0"/>
        <v>794</v>
      </c>
      <c r="F4">
        <v>4374</v>
      </c>
      <c r="G4">
        <v>14914</v>
      </c>
      <c r="H4">
        <v>5505</v>
      </c>
      <c r="I4">
        <v>20</v>
      </c>
      <c r="J4">
        <f t="shared" ref="J4:J55" si="2">F4*E4/D4</f>
        <v>17364.78</v>
      </c>
      <c r="K4">
        <v>0.60099999999999998</v>
      </c>
      <c r="L4">
        <f t="shared" si="1"/>
        <v>2.3859699999999999</v>
      </c>
    </row>
    <row r="5" spans="1:12">
      <c r="A5" s="2"/>
      <c r="C5">
        <v>6</v>
      </c>
      <c r="D5">
        <v>200</v>
      </c>
      <c r="E5">
        <f t="shared" si="0"/>
        <v>524</v>
      </c>
      <c r="F5">
        <v>5728</v>
      </c>
      <c r="G5">
        <v>18483</v>
      </c>
      <c r="H5">
        <v>6283</v>
      </c>
      <c r="I5">
        <v>24.5</v>
      </c>
      <c r="J5">
        <f t="shared" si="2"/>
        <v>15007.36</v>
      </c>
      <c r="K5">
        <v>0.86199999999999999</v>
      </c>
      <c r="L5">
        <f t="shared" si="1"/>
        <v>2.2584399999999998</v>
      </c>
    </row>
    <row r="6" spans="1:12">
      <c r="A6" s="2"/>
      <c r="C6">
        <v>7</v>
      </c>
      <c r="D6">
        <v>180</v>
      </c>
      <c r="E6">
        <f t="shared" si="0"/>
        <v>410</v>
      </c>
      <c r="F6">
        <v>6317</v>
      </c>
      <c r="G6">
        <v>21747</v>
      </c>
      <c r="H6">
        <v>7628</v>
      </c>
      <c r="I6">
        <v>27.5</v>
      </c>
      <c r="J6">
        <f t="shared" si="2"/>
        <v>14388.722222222223</v>
      </c>
      <c r="K6">
        <v>0.88900000000000001</v>
      </c>
      <c r="L6">
        <f>K6*E6/D6</f>
        <v>2.0249444444444444</v>
      </c>
    </row>
    <row r="7" spans="1:12">
      <c r="A7" s="5"/>
    </row>
    <row r="8" spans="1:12">
      <c r="A8" s="1" t="s">
        <v>9</v>
      </c>
    </row>
    <row r="9" spans="1:12">
      <c r="A9" s="2"/>
      <c r="B9" t="s">
        <v>17</v>
      </c>
      <c r="C9">
        <v>3</v>
      </c>
      <c r="D9">
        <v>200</v>
      </c>
      <c r="E9">
        <f>4+_xlfn.CEILING.MATH(53/C9)*((7+1)*_xlfn.CEILING.MATH(53/C9)+7+19)</f>
        <v>3064</v>
      </c>
      <c r="F9">
        <v>2712</v>
      </c>
      <c r="G9">
        <v>8841</v>
      </c>
      <c r="H9">
        <v>3347</v>
      </c>
      <c r="I9">
        <v>15.5</v>
      </c>
      <c r="J9">
        <f t="shared" si="2"/>
        <v>41547.839999999997</v>
      </c>
      <c r="K9">
        <v>0.46</v>
      </c>
      <c r="L9">
        <f t="shared" ref="L9:L62" si="3">K9*E9/D9</f>
        <v>7.0472000000000001</v>
      </c>
    </row>
    <row r="10" spans="1:12">
      <c r="A10" s="2" t="s">
        <v>27</v>
      </c>
      <c r="C10">
        <v>4</v>
      </c>
      <c r="D10">
        <v>200</v>
      </c>
      <c r="E10">
        <f t="shared" ref="E10:E13" si="4">4+_xlfn.CEILING.MATH(53/C10)*((7+1)*_xlfn.CEILING.MATH(53/C10)+7+19)</f>
        <v>1936</v>
      </c>
      <c r="F10">
        <v>4236</v>
      </c>
      <c r="G10">
        <v>14250</v>
      </c>
      <c r="H10">
        <v>5127</v>
      </c>
      <c r="I10">
        <v>19</v>
      </c>
      <c r="J10">
        <f t="shared" si="2"/>
        <v>41004.480000000003</v>
      </c>
      <c r="K10">
        <v>0.55900000000000005</v>
      </c>
      <c r="L10">
        <f t="shared" si="3"/>
        <v>5.4111200000000004</v>
      </c>
    </row>
    <row r="11" spans="1:12">
      <c r="A11" s="2" t="s">
        <v>37</v>
      </c>
      <c r="C11">
        <v>5</v>
      </c>
      <c r="D11">
        <v>190</v>
      </c>
      <c r="E11">
        <f t="shared" si="4"/>
        <v>1258</v>
      </c>
      <c r="F11">
        <v>5638</v>
      </c>
      <c r="G11">
        <v>18477</v>
      </c>
      <c r="H11">
        <v>6344</v>
      </c>
      <c r="I11">
        <v>23.5</v>
      </c>
      <c r="J11">
        <f t="shared" si="2"/>
        <v>37329.494736842105</v>
      </c>
      <c r="K11">
        <v>0.68200000000000005</v>
      </c>
      <c r="L11">
        <f t="shared" si="3"/>
        <v>4.5155578947368422</v>
      </c>
    </row>
    <row r="12" spans="1:12">
      <c r="A12" s="2"/>
      <c r="C12">
        <v>6</v>
      </c>
      <c r="D12">
        <v>180</v>
      </c>
      <c r="E12">
        <f t="shared" si="4"/>
        <v>886</v>
      </c>
      <c r="F12">
        <v>6225</v>
      </c>
      <c r="G12">
        <v>21062</v>
      </c>
      <c r="H12">
        <v>7238</v>
      </c>
      <c r="I12">
        <v>26.5</v>
      </c>
      <c r="J12">
        <f t="shared" si="2"/>
        <v>30640.833333333332</v>
      </c>
      <c r="K12">
        <v>0.67200000000000004</v>
      </c>
      <c r="L12">
        <f t="shared" si="3"/>
        <v>3.3077333333333336</v>
      </c>
    </row>
    <row r="13" spans="1:12">
      <c r="A13" s="2"/>
      <c r="C13">
        <v>7</v>
      </c>
      <c r="D13">
        <v>170</v>
      </c>
      <c r="E13">
        <f t="shared" si="4"/>
        <v>724</v>
      </c>
      <c r="F13">
        <v>7907</v>
      </c>
      <c r="G13">
        <v>26087</v>
      </c>
      <c r="H13">
        <v>8891</v>
      </c>
      <c r="I13">
        <v>31</v>
      </c>
      <c r="J13">
        <f t="shared" si="2"/>
        <v>33674.517647058827</v>
      </c>
      <c r="K13">
        <v>0.75900000000000001</v>
      </c>
      <c r="L13">
        <f t="shared" si="3"/>
        <v>3.2324470588235292</v>
      </c>
    </row>
    <row r="15" spans="1:12">
      <c r="A15" s="1" t="s">
        <v>10</v>
      </c>
    </row>
    <row r="16" spans="1:12">
      <c r="A16" s="2"/>
      <c r="B16" t="s">
        <v>18</v>
      </c>
      <c r="C16">
        <v>3</v>
      </c>
      <c r="D16">
        <v>200</v>
      </c>
      <c r="E16">
        <f>4+_xlfn.CEILING.MATH(67/C16)*((9+1)*_xlfn.CEILING.MATH(67/C16)+9+19)</f>
        <v>5938</v>
      </c>
      <c r="F16">
        <v>3371</v>
      </c>
      <c r="G16">
        <v>10952</v>
      </c>
      <c r="H16">
        <v>4306</v>
      </c>
      <c r="I16">
        <v>19.5</v>
      </c>
      <c r="J16">
        <f t="shared" si="2"/>
        <v>100084.99</v>
      </c>
      <c r="K16">
        <v>0.51300000000000001</v>
      </c>
      <c r="L16">
        <f t="shared" si="3"/>
        <v>15.230969999999999</v>
      </c>
    </row>
    <row r="17" spans="1:12">
      <c r="A17" s="2" t="s">
        <v>28</v>
      </c>
      <c r="C17">
        <v>4</v>
      </c>
      <c r="D17">
        <v>190</v>
      </c>
      <c r="E17">
        <f>4+_xlfn.CEILING.MATH(67/C17)*((9+1)*_xlfn.CEILING.MATH(67/C17)+9+19)</f>
        <v>3370</v>
      </c>
      <c r="F17">
        <v>5425</v>
      </c>
      <c r="G17">
        <v>18123</v>
      </c>
      <c r="H17">
        <v>6625</v>
      </c>
      <c r="I17">
        <v>24.5</v>
      </c>
      <c r="J17">
        <f t="shared" si="2"/>
        <v>96222.368421052626</v>
      </c>
      <c r="K17">
        <v>0.53800000000000003</v>
      </c>
      <c r="L17">
        <f t="shared" si="3"/>
        <v>9.54242105263158</v>
      </c>
    </row>
    <row r="18" spans="1:12">
      <c r="A18" s="2" t="s">
        <v>38</v>
      </c>
      <c r="C18">
        <v>5</v>
      </c>
      <c r="D18">
        <v>180</v>
      </c>
      <c r="E18">
        <f t="shared" ref="E18:E20" si="5">4+_xlfn.CEILING.MATH(67/C18)*((9+1)*_xlfn.CEILING.MATH(67/C18)+9+19)</f>
        <v>2356</v>
      </c>
      <c r="F18">
        <v>6975</v>
      </c>
      <c r="G18">
        <v>22288</v>
      </c>
      <c r="H18">
        <v>8158</v>
      </c>
      <c r="I18">
        <v>29</v>
      </c>
      <c r="J18">
        <f t="shared" si="2"/>
        <v>91295</v>
      </c>
      <c r="K18">
        <v>0.71499999999999997</v>
      </c>
      <c r="L18">
        <f t="shared" si="3"/>
        <v>9.3585555555555562</v>
      </c>
    </row>
    <row r="19" spans="1:12">
      <c r="A19" s="2"/>
      <c r="C19">
        <v>6</v>
      </c>
      <c r="D19">
        <v>150</v>
      </c>
      <c r="E19">
        <f t="shared" si="5"/>
        <v>1780</v>
      </c>
      <c r="F19">
        <v>8454</v>
      </c>
      <c r="G19">
        <v>27525</v>
      </c>
      <c r="H19">
        <v>9926</v>
      </c>
      <c r="I19">
        <v>33.5</v>
      </c>
      <c r="J19">
        <f t="shared" si="2"/>
        <v>100320.8</v>
      </c>
      <c r="K19">
        <v>0.75</v>
      </c>
      <c r="L19">
        <f t="shared" si="3"/>
        <v>8.9</v>
      </c>
    </row>
    <row r="20" spans="1:12">
      <c r="A20" s="2"/>
      <c r="C20">
        <v>7</v>
      </c>
      <c r="D20">
        <v>150</v>
      </c>
      <c r="E20">
        <f t="shared" si="5"/>
        <v>1284</v>
      </c>
      <c r="F20">
        <v>11076</v>
      </c>
      <c r="G20">
        <v>35682</v>
      </c>
      <c r="H20">
        <v>11516</v>
      </c>
      <c r="I20">
        <v>38</v>
      </c>
      <c r="J20">
        <f t="shared" si="2"/>
        <v>94810.559999999998</v>
      </c>
      <c r="K20">
        <v>0.875</v>
      </c>
      <c r="L20">
        <f t="shared" si="3"/>
        <v>7.49</v>
      </c>
    </row>
    <row r="22" spans="1:12">
      <c r="A22" s="1" t="s">
        <v>11</v>
      </c>
    </row>
    <row r="23" spans="1:12">
      <c r="A23" s="3"/>
      <c r="B23" t="s">
        <v>19</v>
      </c>
      <c r="C23">
        <v>3</v>
      </c>
      <c r="D23">
        <v>200</v>
      </c>
      <c r="E23">
        <f>4+_xlfn.CEILING.MATH(149/C23)*((7+1)*_xlfn.CEILING.MATH(149/C23)+7+19)</f>
        <v>21304</v>
      </c>
      <c r="F23">
        <v>2498</v>
      </c>
      <c r="G23">
        <v>8176</v>
      </c>
      <c r="H23">
        <v>3181</v>
      </c>
      <c r="I23">
        <v>14</v>
      </c>
      <c r="J23">
        <f t="shared" si="2"/>
        <v>266086.96000000002</v>
      </c>
      <c r="K23">
        <v>0.435</v>
      </c>
      <c r="L23">
        <f t="shared" si="3"/>
        <v>46.336199999999998</v>
      </c>
    </row>
    <row r="24" spans="1:12">
      <c r="A24" s="3" t="s">
        <v>29</v>
      </c>
      <c r="C24">
        <v>4</v>
      </c>
      <c r="D24">
        <v>190</v>
      </c>
      <c r="E24">
        <f t="shared" ref="E24:E27" si="6">4+_xlfn.CEILING.MATH(149/C24)*((7+1)*_xlfn.CEILING.MATH(149/C24)+7+19)</f>
        <v>12544</v>
      </c>
      <c r="F24">
        <v>4356</v>
      </c>
      <c r="G24">
        <v>14663</v>
      </c>
      <c r="H24">
        <v>4884</v>
      </c>
      <c r="I24">
        <v>18.5</v>
      </c>
      <c r="J24">
        <f t="shared" si="2"/>
        <v>287587.7052631579</v>
      </c>
      <c r="K24">
        <v>0.54800000000000004</v>
      </c>
      <c r="L24">
        <f t="shared" si="3"/>
        <v>36.179536842105271</v>
      </c>
    </row>
    <row r="25" spans="1:12">
      <c r="A25" s="3" t="s">
        <v>41</v>
      </c>
      <c r="C25" s="7">
        <v>5</v>
      </c>
      <c r="D25" s="7">
        <v>180</v>
      </c>
      <c r="E25" s="7">
        <f t="shared" si="6"/>
        <v>7984</v>
      </c>
      <c r="F25" s="7">
        <v>4266</v>
      </c>
      <c r="G25" s="7">
        <v>14327</v>
      </c>
      <c r="H25" s="7">
        <v>4884</v>
      </c>
      <c r="I25" s="7">
        <v>18.5</v>
      </c>
      <c r="J25" s="7">
        <f t="shared" si="2"/>
        <v>189220.8</v>
      </c>
      <c r="K25" s="7">
        <v>0.51700000000000002</v>
      </c>
      <c r="L25">
        <f t="shared" si="3"/>
        <v>22.931822222222223</v>
      </c>
    </row>
    <row r="26" spans="1:12">
      <c r="A26" s="3"/>
      <c r="C26">
        <v>6</v>
      </c>
      <c r="D26">
        <v>180</v>
      </c>
      <c r="E26">
        <f t="shared" si="6"/>
        <v>5654</v>
      </c>
      <c r="F26">
        <v>6503</v>
      </c>
      <c r="G26">
        <v>21284</v>
      </c>
      <c r="H26">
        <v>6926</v>
      </c>
      <c r="I26">
        <v>25</v>
      </c>
      <c r="J26">
        <f t="shared" si="2"/>
        <v>204266.45555555556</v>
      </c>
      <c r="K26">
        <v>0.98799999999999999</v>
      </c>
      <c r="L26">
        <f t="shared" si="3"/>
        <v>31.034177777777778</v>
      </c>
    </row>
    <row r="27" spans="1:12">
      <c r="A27" s="3"/>
      <c r="C27">
        <v>7</v>
      </c>
      <c r="D27">
        <v>170</v>
      </c>
      <c r="E27">
        <f t="shared" si="6"/>
        <v>4448</v>
      </c>
      <c r="F27">
        <v>7771</v>
      </c>
      <c r="G27">
        <v>25687</v>
      </c>
      <c r="H27">
        <v>8792</v>
      </c>
      <c r="I27">
        <v>29</v>
      </c>
      <c r="J27">
        <f t="shared" si="2"/>
        <v>203325.92941176469</v>
      </c>
      <c r="K27">
        <v>0.72299999999999998</v>
      </c>
      <c r="L27">
        <f t="shared" si="3"/>
        <v>18.917082352941176</v>
      </c>
    </row>
    <row r="29" spans="1:12">
      <c r="A29" s="1" t="s">
        <v>12</v>
      </c>
    </row>
    <row r="30" spans="1:12">
      <c r="A30" s="3"/>
      <c r="B30" t="s">
        <v>20</v>
      </c>
      <c r="C30">
        <v>3</v>
      </c>
      <c r="D30">
        <v>200</v>
      </c>
      <c r="E30">
        <f>4+_xlfn.CEILING.MATH(151/C30)*((8+1)*_xlfn.CEILING.MATH(151/C30)+8+3)</f>
        <v>23974</v>
      </c>
      <c r="F30">
        <v>3210</v>
      </c>
      <c r="G30">
        <v>10460</v>
      </c>
      <c r="H30">
        <v>4004</v>
      </c>
      <c r="I30">
        <v>18</v>
      </c>
      <c r="J30">
        <f t="shared" si="2"/>
        <v>384782.7</v>
      </c>
      <c r="K30">
        <v>0.46300000000000002</v>
      </c>
      <c r="L30">
        <f t="shared" si="3"/>
        <v>55.499810000000004</v>
      </c>
    </row>
    <row r="31" spans="1:12">
      <c r="A31" s="3" t="s">
        <v>30</v>
      </c>
      <c r="C31">
        <v>4</v>
      </c>
      <c r="D31">
        <v>190</v>
      </c>
      <c r="E31">
        <f t="shared" ref="E31:E34" si="7">4+_xlfn.CEILING.MATH(151/C31)*((8+1)*_xlfn.CEILING.MATH(151/C31)+8+3)</f>
        <v>13418</v>
      </c>
      <c r="F31">
        <v>5565</v>
      </c>
      <c r="G31">
        <v>17509</v>
      </c>
      <c r="H31">
        <v>6155</v>
      </c>
      <c r="I31">
        <v>23</v>
      </c>
      <c r="J31">
        <f t="shared" si="2"/>
        <v>393006.15789473685</v>
      </c>
      <c r="K31">
        <v>0.60499999999999998</v>
      </c>
      <c r="L31">
        <f t="shared" si="3"/>
        <v>42.725736842105263</v>
      </c>
    </row>
    <row r="32" spans="1:12">
      <c r="A32" s="3" t="s">
        <v>39</v>
      </c>
      <c r="C32">
        <v>5</v>
      </c>
      <c r="D32">
        <v>180</v>
      </c>
      <c r="E32">
        <f t="shared" si="7"/>
        <v>8994</v>
      </c>
      <c r="F32">
        <v>7082</v>
      </c>
      <c r="G32">
        <v>21241</v>
      </c>
      <c r="H32">
        <v>7563</v>
      </c>
      <c r="I32">
        <v>27.5</v>
      </c>
      <c r="J32">
        <f t="shared" si="2"/>
        <v>353863.93333333335</v>
      </c>
      <c r="K32">
        <v>0.69</v>
      </c>
      <c r="L32">
        <f t="shared" si="3"/>
        <v>34.476999999999997</v>
      </c>
    </row>
    <row r="33" spans="1:12">
      <c r="A33" s="3"/>
      <c r="C33">
        <v>6</v>
      </c>
      <c r="D33">
        <v>170</v>
      </c>
      <c r="E33">
        <f t="shared" si="7"/>
        <v>6374</v>
      </c>
      <c r="F33">
        <v>7715</v>
      </c>
      <c r="G33">
        <v>26044</v>
      </c>
      <c r="H33">
        <v>9190</v>
      </c>
      <c r="I33">
        <v>32</v>
      </c>
      <c r="J33">
        <f t="shared" si="2"/>
        <v>289267.1176470588</v>
      </c>
      <c r="K33">
        <v>0.73399999999999999</v>
      </c>
      <c r="L33">
        <f t="shared" si="3"/>
        <v>27.520682352941176</v>
      </c>
    </row>
    <row r="34" spans="1:12">
      <c r="A34" s="3"/>
      <c r="C34">
        <v>7</v>
      </c>
      <c r="D34">
        <v>160</v>
      </c>
      <c r="E34">
        <f t="shared" si="7"/>
        <v>4602</v>
      </c>
      <c r="F34">
        <v>9890</v>
      </c>
      <c r="G34">
        <v>31113</v>
      </c>
      <c r="H34">
        <v>10612</v>
      </c>
      <c r="I34">
        <v>36.5</v>
      </c>
      <c r="J34">
        <f t="shared" si="2"/>
        <v>284461.125</v>
      </c>
      <c r="K34">
        <v>0.84099999999999997</v>
      </c>
      <c r="L34">
        <f t="shared" si="3"/>
        <v>24.189262499999998</v>
      </c>
    </row>
    <row r="36" spans="1:12">
      <c r="A36" s="1" t="s">
        <v>13</v>
      </c>
    </row>
    <row r="37" spans="1:12">
      <c r="A37" s="3"/>
      <c r="B37" t="s">
        <v>21</v>
      </c>
      <c r="C37">
        <v>3</v>
      </c>
      <c r="D37">
        <v>190</v>
      </c>
      <c r="E37">
        <f>4+_xlfn.CEILING.MATH(157/C37)*((9+1)*_xlfn.CEILING.MATH(157/C37)+9+19)</f>
        <v>29578</v>
      </c>
      <c r="F37">
        <v>3631</v>
      </c>
      <c r="G37">
        <v>11627</v>
      </c>
      <c r="H37">
        <v>4707</v>
      </c>
      <c r="I37">
        <v>22</v>
      </c>
      <c r="J37">
        <f t="shared" si="2"/>
        <v>565251.14736842108</v>
      </c>
      <c r="K37">
        <v>0.59099999999999997</v>
      </c>
      <c r="L37">
        <f t="shared" si="3"/>
        <v>92.00314736842104</v>
      </c>
    </row>
    <row r="38" spans="1:12">
      <c r="A38" s="3" t="s">
        <v>31</v>
      </c>
      <c r="C38">
        <v>4</v>
      </c>
      <c r="D38">
        <v>170</v>
      </c>
      <c r="E38">
        <f t="shared" ref="E38:E41" si="8">4+_xlfn.CEILING.MATH(157/C38)*((9+1)*_xlfn.CEILING.MATH(157/C38)+9+19)</f>
        <v>17124</v>
      </c>
      <c r="F38">
        <v>5685</v>
      </c>
      <c r="G38">
        <v>19425</v>
      </c>
      <c r="H38">
        <v>7217</v>
      </c>
      <c r="I38">
        <v>28</v>
      </c>
      <c r="J38">
        <f t="shared" si="2"/>
        <v>572646.70588235289</v>
      </c>
      <c r="K38">
        <v>0.65800000000000003</v>
      </c>
      <c r="L38">
        <f t="shared" si="3"/>
        <v>66.279952941176475</v>
      </c>
    </row>
    <row r="39" spans="1:12">
      <c r="A39" s="3" t="s">
        <v>40</v>
      </c>
      <c r="C39">
        <v>5</v>
      </c>
      <c r="D39">
        <v>160</v>
      </c>
      <c r="E39">
        <f t="shared" si="8"/>
        <v>11140</v>
      </c>
      <c r="F39">
        <v>7959</v>
      </c>
      <c r="G39">
        <v>25035</v>
      </c>
      <c r="H39">
        <v>8860</v>
      </c>
      <c r="I39">
        <v>32.5</v>
      </c>
      <c r="J39">
        <f t="shared" si="2"/>
        <v>554145.375</v>
      </c>
      <c r="K39">
        <v>0.83499999999999996</v>
      </c>
      <c r="L39">
        <f t="shared" si="3"/>
        <v>58.136874999999996</v>
      </c>
    </row>
    <row r="40" spans="1:12">
      <c r="A40" s="3"/>
      <c r="C40" s="7">
        <v>6</v>
      </c>
      <c r="D40" s="7">
        <v>150</v>
      </c>
      <c r="E40" s="7">
        <f t="shared" si="8"/>
        <v>8050</v>
      </c>
      <c r="F40" s="7">
        <v>9551</v>
      </c>
      <c r="G40" s="7">
        <v>30824</v>
      </c>
      <c r="H40" s="7">
        <v>10799</v>
      </c>
      <c r="I40" s="7">
        <v>38.5</v>
      </c>
      <c r="J40" s="7">
        <f t="shared" si="2"/>
        <v>512570.33333333331</v>
      </c>
      <c r="K40" s="7">
        <v>0.72199999999999998</v>
      </c>
      <c r="L40">
        <f t="shared" si="3"/>
        <v>38.74733333333333</v>
      </c>
    </row>
    <row r="41" spans="1:12">
      <c r="A41" s="3"/>
      <c r="C41">
        <v>7</v>
      </c>
      <c r="D41">
        <v>150</v>
      </c>
      <c r="E41">
        <f t="shared" si="8"/>
        <v>5938</v>
      </c>
      <c r="F41">
        <v>11780</v>
      </c>
      <c r="G41">
        <v>37717</v>
      </c>
      <c r="H41">
        <v>12937</v>
      </c>
      <c r="I41">
        <v>43</v>
      </c>
      <c r="J41">
        <f t="shared" si="2"/>
        <v>466330.93333333335</v>
      </c>
      <c r="K41">
        <v>1.05</v>
      </c>
      <c r="L41">
        <f t="shared" si="3"/>
        <v>41.566000000000003</v>
      </c>
    </row>
    <row r="43" spans="1:12">
      <c r="A43" s="1" t="s">
        <v>24</v>
      </c>
    </row>
    <row r="44" spans="1:12">
      <c r="A44" s="4"/>
      <c r="B44" t="s">
        <v>16</v>
      </c>
      <c r="C44">
        <v>3</v>
      </c>
      <c r="D44">
        <v>220</v>
      </c>
      <c r="E44">
        <f>4+_xlfn.CEILING.MATH(47/C44)*((8+1)*_xlfn.CEILING.MATH(47/C44)+8+3)</f>
        <v>2484</v>
      </c>
      <c r="F44">
        <v>3042</v>
      </c>
      <c r="G44">
        <v>9691</v>
      </c>
      <c r="H44">
        <v>3820</v>
      </c>
      <c r="I44">
        <v>17.5</v>
      </c>
      <c r="J44">
        <f t="shared" si="2"/>
        <v>34346.945454545457</v>
      </c>
      <c r="K44">
        <v>0.54600000000000004</v>
      </c>
      <c r="L44">
        <f t="shared" si="3"/>
        <v>6.1648363636363639</v>
      </c>
    </row>
    <row r="45" spans="1:12">
      <c r="A45" s="4" t="s">
        <v>32</v>
      </c>
      <c r="C45">
        <v>4</v>
      </c>
      <c r="D45">
        <v>210</v>
      </c>
      <c r="E45">
        <f t="shared" ref="E45:E48" si="9">4+_xlfn.CEILING.MATH(47/C45)*((8+1)*_xlfn.CEILING.MATH(47/C45)+8+3)</f>
        <v>1432</v>
      </c>
      <c r="F45">
        <v>5091</v>
      </c>
      <c r="G45">
        <v>16466</v>
      </c>
      <c r="H45">
        <v>5893</v>
      </c>
      <c r="I45">
        <v>22.5</v>
      </c>
      <c r="J45">
        <f t="shared" si="2"/>
        <v>34715.771428571432</v>
      </c>
      <c r="K45">
        <v>0.56899999999999995</v>
      </c>
      <c r="L45">
        <f t="shared" si="3"/>
        <v>3.8800380952380946</v>
      </c>
    </row>
    <row r="46" spans="1:12">
      <c r="A46" s="4" t="s">
        <v>42</v>
      </c>
      <c r="C46">
        <v>5</v>
      </c>
      <c r="D46">
        <v>190</v>
      </c>
      <c r="E46">
        <f t="shared" si="9"/>
        <v>1014</v>
      </c>
      <c r="F46">
        <v>6449</v>
      </c>
      <c r="G46">
        <v>20364</v>
      </c>
      <c r="H46">
        <v>7244</v>
      </c>
      <c r="I46">
        <v>27</v>
      </c>
      <c r="J46">
        <f t="shared" si="2"/>
        <v>34417.294736842108</v>
      </c>
      <c r="K46">
        <v>0.88</v>
      </c>
      <c r="L46">
        <f t="shared" si="3"/>
        <v>4.6964210526315791</v>
      </c>
    </row>
    <row r="47" spans="1:12">
      <c r="A47" s="4"/>
      <c r="C47" s="7">
        <v>6</v>
      </c>
      <c r="D47" s="7">
        <v>190</v>
      </c>
      <c r="E47" s="7">
        <f t="shared" si="9"/>
        <v>668</v>
      </c>
      <c r="F47" s="7">
        <v>7733</v>
      </c>
      <c r="G47" s="7">
        <v>25112</v>
      </c>
      <c r="H47" s="7">
        <v>8308</v>
      </c>
      <c r="I47" s="7">
        <v>30</v>
      </c>
      <c r="J47" s="7">
        <f t="shared" si="2"/>
        <v>27187.599999999999</v>
      </c>
      <c r="K47" s="7">
        <v>0.77600000000000002</v>
      </c>
      <c r="L47">
        <f t="shared" si="3"/>
        <v>2.7282526315789477</v>
      </c>
    </row>
    <row r="48" spans="1:12">
      <c r="A48" s="4"/>
      <c r="C48">
        <v>7</v>
      </c>
      <c r="D48">
        <v>160</v>
      </c>
      <c r="E48">
        <f t="shared" si="9"/>
        <v>522</v>
      </c>
      <c r="F48">
        <v>8997</v>
      </c>
      <c r="G48">
        <v>29964</v>
      </c>
      <c r="H48">
        <v>10080</v>
      </c>
      <c r="I48">
        <v>34.5</v>
      </c>
      <c r="J48">
        <f t="shared" si="2"/>
        <v>29352.712500000001</v>
      </c>
      <c r="K48">
        <v>0.72499999999999998</v>
      </c>
      <c r="L48">
        <f t="shared" si="3"/>
        <v>2.3653124999999999</v>
      </c>
    </row>
    <row r="50" spans="1:12">
      <c r="A50" s="1" t="s">
        <v>14</v>
      </c>
    </row>
    <row r="51" spans="1:12">
      <c r="A51" s="4"/>
      <c r="B51" t="s">
        <v>22</v>
      </c>
      <c r="C51">
        <v>3</v>
      </c>
      <c r="D51">
        <v>200</v>
      </c>
      <c r="E51">
        <f>4+_xlfn.CEILING.MATH(59/C51)*((8+1)*_xlfn.CEILING.MATH(59/C51)+8+19)</f>
        <v>4144</v>
      </c>
      <c r="F51">
        <v>3225</v>
      </c>
      <c r="G51">
        <v>10534</v>
      </c>
      <c r="H51">
        <v>3997</v>
      </c>
      <c r="I51">
        <v>18</v>
      </c>
      <c r="J51">
        <f t="shared" si="2"/>
        <v>66822</v>
      </c>
      <c r="K51">
        <v>0.55200000000000005</v>
      </c>
      <c r="L51">
        <f t="shared" si="3"/>
        <v>11.437440000000002</v>
      </c>
    </row>
    <row r="52" spans="1:12">
      <c r="A52" s="4" t="s">
        <v>33</v>
      </c>
      <c r="C52">
        <v>4</v>
      </c>
      <c r="D52">
        <v>190</v>
      </c>
      <c r="E52">
        <f t="shared" ref="E52:E55" si="10">4+_xlfn.CEILING.MATH(59/C52)*((8+1)*_xlfn.CEILING.MATH(59/C52)+8+19)</f>
        <v>2434</v>
      </c>
      <c r="F52">
        <v>6032</v>
      </c>
      <c r="G52">
        <v>18854</v>
      </c>
      <c r="H52">
        <v>6144</v>
      </c>
      <c r="I52">
        <v>23</v>
      </c>
      <c r="J52">
        <f t="shared" si="2"/>
        <v>77273.094736842104</v>
      </c>
      <c r="K52">
        <v>0.80600000000000005</v>
      </c>
      <c r="L52">
        <f t="shared" si="3"/>
        <v>10.325284210526316</v>
      </c>
    </row>
    <row r="53" spans="1:12">
      <c r="A53" s="4" t="s">
        <v>43</v>
      </c>
      <c r="C53">
        <v>5</v>
      </c>
      <c r="D53">
        <v>180</v>
      </c>
      <c r="E53">
        <f t="shared" si="10"/>
        <v>1624</v>
      </c>
      <c r="F53">
        <v>6786</v>
      </c>
      <c r="G53">
        <v>21609</v>
      </c>
      <c r="H53">
        <v>7140</v>
      </c>
      <c r="I53">
        <v>27.5</v>
      </c>
      <c r="J53">
        <f t="shared" si="2"/>
        <v>61224.800000000003</v>
      </c>
      <c r="K53">
        <v>0.88200000000000001</v>
      </c>
      <c r="L53">
        <f t="shared" si="3"/>
        <v>7.9575999999999993</v>
      </c>
    </row>
    <row r="54" spans="1:12">
      <c r="A54" s="4"/>
      <c r="C54">
        <v>6</v>
      </c>
      <c r="D54">
        <v>170</v>
      </c>
      <c r="E54">
        <f t="shared" si="10"/>
        <v>1174</v>
      </c>
      <c r="F54">
        <v>8760</v>
      </c>
      <c r="G54">
        <v>27653</v>
      </c>
      <c r="H54">
        <v>8666</v>
      </c>
      <c r="I54">
        <v>32</v>
      </c>
      <c r="J54">
        <f t="shared" si="2"/>
        <v>60495.529411764706</v>
      </c>
      <c r="K54">
        <v>1.0229999999999999</v>
      </c>
      <c r="L54">
        <f t="shared" si="3"/>
        <v>7.0647176470588233</v>
      </c>
    </row>
    <row r="55" spans="1:12">
      <c r="A55" s="4"/>
      <c r="C55">
        <v>7</v>
      </c>
      <c r="D55">
        <v>150</v>
      </c>
      <c r="E55">
        <f t="shared" si="10"/>
        <v>976</v>
      </c>
      <c r="F55">
        <v>11560</v>
      </c>
      <c r="G55">
        <v>37109</v>
      </c>
      <c r="H55">
        <v>11052</v>
      </c>
      <c r="I55">
        <v>36.5</v>
      </c>
      <c r="J55">
        <f t="shared" si="2"/>
        <v>75217.066666666666</v>
      </c>
      <c r="K55">
        <v>1.03</v>
      </c>
      <c r="L55">
        <f t="shared" si="3"/>
        <v>6.7018666666666666</v>
      </c>
    </row>
    <row r="57" spans="1:12">
      <c r="A57" s="1" t="s">
        <v>15</v>
      </c>
    </row>
    <row r="58" spans="1:12">
      <c r="A58" s="4"/>
      <c r="B58" t="s">
        <v>23</v>
      </c>
      <c r="C58">
        <v>3</v>
      </c>
      <c r="D58">
        <v>200</v>
      </c>
      <c r="E58">
        <f>4+_xlfn.CEILING.MATH(67/C58)*((10+1)*_xlfn.CEILING.MATH(67/C58)+10+19)</f>
        <v>6490</v>
      </c>
      <c r="F58">
        <v>3898</v>
      </c>
      <c r="G58">
        <v>13126</v>
      </c>
      <c r="H58">
        <v>4969</v>
      </c>
      <c r="I58">
        <v>22</v>
      </c>
      <c r="J58">
        <f t="shared" ref="J58:J62" si="11">F58*E58/D58</f>
        <v>126490.1</v>
      </c>
      <c r="K58">
        <v>0.54100000000000004</v>
      </c>
      <c r="L58">
        <f t="shared" si="3"/>
        <v>17.55545</v>
      </c>
    </row>
    <row r="59" spans="1:12">
      <c r="A59" s="4" t="s">
        <v>34</v>
      </c>
      <c r="C59" s="8">
        <v>4</v>
      </c>
      <c r="D59" s="8">
        <v>180</v>
      </c>
      <c r="E59" s="8">
        <f t="shared" ref="E59:E62" si="12">4+_xlfn.CEILING.MATH(67/C59)*((10+1)*_xlfn.CEILING.MATH(67/C59)+10+19)</f>
        <v>3676</v>
      </c>
      <c r="F59" s="8">
        <v>6377</v>
      </c>
      <c r="G59" s="8">
        <v>20720</v>
      </c>
      <c r="H59" s="8">
        <v>7653</v>
      </c>
      <c r="I59" s="8">
        <v>28.5</v>
      </c>
      <c r="J59" s="8">
        <f t="shared" si="11"/>
        <v>130232.51111111112</v>
      </c>
      <c r="K59" s="8">
        <v>0.78500000000000003</v>
      </c>
      <c r="L59">
        <f t="shared" si="3"/>
        <v>16.031444444444446</v>
      </c>
    </row>
    <row r="60" spans="1:12">
      <c r="A60" s="4" t="s">
        <v>44</v>
      </c>
      <c r="C60">
        <v>5</v>
      </c>
      <c r="D60">
        <v>160</v>
      </c>
      <c r="E60">
        <f t="shared" si="12"/>
        <v>2566</v>
      </c>
      <c r="F60">
        <v>8571</v>
      </c>
      <c r="G60">
        <v>26873</v>
      </c>
      <c r="H60">
        <v>9405</v>
      </c>
      <c r="I60">
        <v>34</v>
      </c>
      <c r="J60">
        <f t="shared" si="11"/>
        <v>137457.41250000001</v>
      </c>
      <c r="K60">
        <v>0.78200000000000003</v>
      </c>
      <c r="L60">
        <f t="shared" si="3"/>
        <v>12.541325000000001</v>
      </c>
    </row>
    <row r="61" spans="1:12">
      <c r="A61" s="4"/>
      <c r="C61">
        <v>6</v>
      </c>
      <c r="D61">
        <v>150</v>
      </c>
      <c r="E61">
        <f t="shared" si="12"/>
        <v>1936</v>
      </c>
      <c r="F61">
        <v>10182</v>
      </c>
      <c r="G61">
        <v>33726</v>
      </c>
      <c r="H61">
        <v>11470</v>
      </c>
      <c r="I61">
        <v>39</v>
      </c>
      <c r="J61">
        <f t="shared" si="11"/>
        <v>131415.67999999999</v>
      </c>
      <c r="K61">
        <v>0.82199999999999995</v>
      </c>
      <c r="L61">
        <f t="shared" si="3"/>
        <v>10.609279999999998</v>
      </c>
    </row>
    <row r="62" spans="1:12">
      <c r="A62" s="4"/>
      <c r="C62">
        <v>7</v>
      </c>
      <c r="D62">
        <v>140</v>
      </c>
      <c r="E62">
        <f t="shared" si="12"/>
        <v>1394</v>
      </c>
      <c r="F62">
        <v>12623</v>
      </c>
      <c r="G62">
        <v>41012</v>
      </c>
      <c r="H62">
        <v>13278</v>
      </c>
      <c r="I62">
        <v>44.5</v>
      </c>
      <c r="J62">
        <f t="shared" si="11"/>
        <v>125689.01428571429</v>
      </c>
      <c r="K62">
        <v>0.87</v>
      </c>
      <c r="L62">
        <f t="shared" si="3"/>
        <v>8.6627142857142854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B1" workbookViewId="0">
      <selection activeCell="F3" sqref="F3"/>
    </sheetView>
  </sheetViews>
  <sheetFormatPr defaultRowHeight="13.5"/>
  <cols>
    <col min="1" max="1" width="31.875" customWidth="1"/>
    <col min="2" max="2" width="22.25" customWidth="1"/>
    <col min="6" max="6" width="15.625" customWidth="1"/>
    <col min="7" max="7" width="15.375" customWidth="1"/>
    <col min="8" max="8" width="16.25" customWidth="1"/>
    <col min="9" max="9" width="13.5" customWidth="1"/>
    <col min="10" max="10" width="16.875" customWidth="1"/>
  </cols>
  <sheetData>
    <row r="1" spans="1:10">
      <c r="A1" s="6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35</v>
      </c>
      <c r="J1" s="1" t="s">
        <v>6</v>
      </c>
    </row>
    <row r="2" spans="1:10">
      <c r="A2" s="2"/>
      <c r="B2" s="9" t="s">
        <v>52</v>
      </c>
      <c r="C2">
        <v>3</v>
      </c>
      <c r="D2">
        <v>210</v>
      </c>
      <c r="E2">
        <f>4+_xlfn.CEILING.MATH(83/C2)*((6+1)*_xlfn.CEILING.MATH(83/C2)+6+19)</f>
        <v>6192</v>
      </c>
      <c r="F2">
        <v>2154</v>
      </c>
      <c r="G2">
        <v>6892</v>
      </c>
      <c r="H2">
        <v>2594</v>
      </c>
      <c r="I2">
        <v>12</v>
      </c>
      <c r="J2">
        <f>F2*E2/D2</f>
        <v>63512.228571428568</v>
      </c>
    </row>
    <row r="3" spans="1:10">
      <c r="A3" s="2" t="s">
        <v>49</v>
      </c>
      <c r="B3" s="9"/>
      <c r="C3">
        <v>4</v>
      </c>
      <c r="D3">
        <v>200</v>
      </c>
      <c r="E3">
        <f t="shared" ref="E3:E6" si="0">4+_xlfn.CEILING.MATH(83/C3)*((6+1)*_xlfn.CEILING.MATH(83/C3)+6+19)</f>
        <v>3616</v>
      </c>
      <c r="F3">
        <v>3757</v>
      </c>
      <c r="G3">
        <v>12520</v>
      </c>
      <c r="H3">
        <v>4010</v>
      </c>
      <c r="I3">
        <v>15</v>
      </c>
      <c r="J3">
        <f>F3*E3/D3</f>
        <v>67926.559999999998</v>
      </c>
    </row>
    <row r="4" spans="1:10">
      <c r="A4" s="2" t="s">
        <v>58</v>
      </c>
      <c r="B4" s="9"/>
      <c r="C4">
        <v>5</v>
      </c>
      <c r="D4">
        <v>190</v>
      </c>
      <c r="E4">
        <f t="shared" si="0"/>
        <v>2452</v>
      </c>
      <c r="F4">
        <v>4285</v>
      </c>
      <c r="G4">
        <v>14046</v>
      </c>
      <c r="H4">
        <v>4910</v>
      </c>
      <c r="I4">
        <v>18</v>
      </c>
      <c r="J4">
        <f t="shared" ref="J4:J41" si="1">F4*E4/D4</f>
        <v>55299.052631578947</v>
      </c>
    </row>
    <row r="5" spans="1:10">
      <c r="A5" s="2"/>
      <c r="B5" s="9"/>
      <c r="C5">
        <v>6</v>
      </c>
      <c r="D5">
        <v>180</v>
      </c>
      <c r="E5">
        <f t="shared" si="0"/>
        <v>1726</v>
      </c>
      <c r="F5">
        <v>5454</v>
      </c>
      <c r="G5">
        <v>17673</v>
      </c>
      <c r="H5">
        <v>5635</v>
      </c>
      <c r="I5">
        <v>21</v>
      </c>
      <c r="J5">
        <f t="shared" si="1"/>
        <v>52297.8</v>
      </c>
    </row>
    <row r="6" spans="1:10">
      <c r="A6" s="2"/>
      <c r="B6" s="9"/>
      <c r="C6">
        <v>7</v>
      </c>
      <c r="D6">
        <v>180</v>
      </c>
      <c r="E6">
        <f t="shared" si="0"/>
        <v>1312</v>
      </c>
      <c r="F6">
        <v>6425</v>
      </c>
      <c r="G6">
        <v>21330</v>
      </c>
      <c r="H6">
        <v>6786</v>
      </c>
      <c r="I6">
        <v>24</v>
      </c>
      <c r="J6">
        <f t="shared" si="1"/>
        <v>46831.111111111109</v>
      </c>
    </row>
    <row r="7" spans="1:10">
      <c r="A7" s="5"/>
    </row>
    <row r="8" spans="1:10">
      <c r="A8" s="1" t="s">
        <v>9</v>
      </c>
    </row>
    <row r="9" spans="1:10">
      <c r="A9" s="2"/>
      <c r="B9" s="9" t="s">
        <v>53</v>
      </c>
      <c r="C9">
        <v>3</v>
      </c>
      <c r="D9">
        <v>210</v>
      </c>
      <c r="E9">
        <f>4+_xlfn.CEILING.MATH(97/C9)*((6+1)*_xlfn.CEILING.MATH(97/C9)+6+3)</f>
        <v>7924</v>
      </c>
      <c r="F9">
        <v>2931</v>
      </c>
      <c r="G9">
        <v>7313</v>
      </c>
      <c r="H9">
        <v>2931</v>
      </c>
      <c r="I9">
        <v>14</v>
      </c>
      <c r="J9">
        <f t="shared" si="1"/>
        <v>110596.4</v>
      </c>
    </row>
    <row r="10" spans="1:10">
      <c r="A10" s="2" t="s">
        <v>50</v>
      </c>
      <c r="B10" s="9"/>
      <c r="C10">
        <v>4</v>
      </c>
      <c r="D10">
        <v>200</v>
      </c>
      <c r="E10">
        <f t="shared" ref="E10:E13" si="2">4+_xlfn.CEILING.MATH(97/C10)*((6+1)*_xlfn.CEILING.MATH(97/C10)+6+3)</f>
        <v>4604</v>
      </c>
      <c r="F10">
        <v>3587</v>
      </c>
      <c r="G10">
        <v>12047</v>
      </c>
      <c r="H10">
        <v>4453</v>
      </c>
      <c r="I10">
        <v>17</v>
      </c>
      <c r="J10">
        <f t="shared" si="1"/>
        <v>82572.740000000005</v>
      </c>
    </row>
    <row r="11" spans="1:10">
      <c r="A11" s="2" t="s">
        <v>59</v>
      </c>
      <c r="B11" s="9"/>
      <c r="C11">
        <v>5</v>
      </c>
      <c r="D11">
        <v>190</v>
      </c>
      <c r="E11">
        <f t="shared" si="2"/>
        <v>2984</v>
      </c>
      <c r="F11">
        <v>4584</v>
      </c>
      <c r="G11">
        <v>15043</v>
      </c>
      <c r="H11">
        <v>5488</v>
      </c>
      <c r="I11">
        <v>20</v>
      </c>
      <c r="J11">
        <f t="shared" si="1"/>
        <v>71992.926315789475</v>
      </c>
    </row>
    <row r="12" spans="1:10">
      <c r="A12" s="2"/>
      <c r="B12" s="9"/>
      <c r="C12">
        <v>6</v>
      </c>
      <c r="D12">
        <v>180</v>
      </c>
      <c r="E12">
        <f t="shared" si="2"/>
        <v>2180</v>
      </c>
      <c r="F12">
        <v>5201</v>
      </c>
      <c r="G12">
        <v>17477</v>
      </c>
      <c r="H12">
        <v>6555</v>
      </c>
      <c r="I12">
        <v>24.5</v>
      </c>
      <c r="J12">
        <f t="shared" si="1"/>
        <v>62989.888888888891</v>
      </c>
    </row>
    <row r="13" spans="1:10">
      <c r="A13" s="2"/>
      <c r="B13" s="9"/>
      <c r="C13">
        <v>7</v>
      </c>
      <c r="D13">
        <v>170</v>
      </c>
      <c r="E13">
        <f t="shared" si="2"/>
        <v>1502</v>
      </c>
      <c r="F13">
        <v>6312</v>
      </c>
      <c r="G13">
        <v>21232</v>
      </c>
      <c r="H13">
        <v>7408</v>
      </c>
      <c r="I13">
        <v>27.5</v>
      </c>
      <c r="J13">
        <f t="shared" si="1"/>
        <v>55768.376470588235</v>
      </c>
    </row>
    <row r="15" spans="1:10">
      <c r="A15" s="1" t="s">
        <v>10</v>
      </c>
    </row>
    <row r="16" spans="1:10">
      <c r="A16" s="2"/>
      <c r="B16" s="9" t="s">
        <v>57</v>
      </c>
      <c r="C16">
        <v>3</v>
      </c>
      <c r="D16">
        <v>200</v>
      </c>
      <c r="E16">
        <f>4+_xlfn.CEILING.MATH(113/C16)*((8+1)*_xlfn.CEILING.MATH(113/C16)+8+3)</f>
        <v>13418</v>
      </c>
      <c r="F16">
        <v>2737</v>
      </c>
      <c r="G16">
        <v>9114</v>
      </c>
      <c r="H16">
        <v>3715</v>
      </c>
      <c r="I16">
        <v>17.5</v>
      </c>
      <c r="J16">
        <f t="shared" si="1"/>
        <v>183625.33</v>
      </c>
    </row>
    <row r="17" spans="1:10">
      <c r="A17" s="2" t="s">
        <v>51</v>
      </c>
      <c r="B17" s="9"/>
      <c r="C17">
        <v>4</v>
      </c>
      <c r="D17">
        <v>190</v>
      </c>
      <c r="E17">
        <f t="shared" ref="E17:E20" si="3">4+_xlfn.CEILING.MATH(113/C17)*((8+1)*_xlfn.CEILING.MATH(113/C17)+8+3)</f>
        <v>7892</v>
      </c>
      <c r="F17">
        <v>4586</v>
      </c>
      <c r="G17">
        <v>15226</v>
      </c>
      <c r="H17">
        <v>5730</v>
      </c>
      <c r="I17">
        <v>21</v>
      </c>
      <c r="J17">
        <f t="shared" si="1"/>
        <v>190487.95789473684</v>
      </c>
    </row>
    <row r="18" spans="1:10">
      <c r="A18" s="2" t="s">
        <v>60</v>
      </c>
      <c r="B18" s="9"/>
      <c r="C18">
        <v>5</v>
      </c>
      <c r="D18">
        <v>180</v>
      </c>
      <c r="E18">
        <f t="shared" si="3"/>
        <v>5018</v>
      </c>
      <c r="F18">
        <v>5350</v>
      </c>
      <c r="G18">
        <v>17944</v>
      </c>
      <c r="H18">
        <v>7050</v>
      </c>
      <c r="I18">
        <v>25</v>
      </c>
      <c r="J18">
        <f t="shared" si="1"/>
        <v>149146.11111111112</v>
      </c>
    </row>
    <row r="19" spans="1:10">
      <c r="A19" s="2"/>
      <c r="B19" s="9"/>
      <c r="C19">
        <v>6</v>
      </c>
      <c r="D19">
        <v>150</v>
      </c>
      <c r="E19">
        <f t="shared" si="3"/>
        <v>3462</v>
      </c>
      <c r="F19">
        <v>6670</v>
      </c>
      <c r="G19">
        <v>21884</v>
      </c>
      <c r="H19">
        <v>8070</v>
      </c>
      <c r="I19">
        <v>29.5</v>
      </c>
      <c r="J19">
        <f t="shared" si="1"/>
        <v>153943.6</v>
      </c>
    </row>
    <row r="20" spans="1:10">
      <c r="A20" s="2"/>
      <c r="B20" s="9"/>
      <c r="C20">
        <v>7</v>
      </c>
      <c r="D20">
        <v>150</v>
      </c>
      <c r="E20">
        <f t="shared" si="3"/>
        <v>2792</v>
      </c>
      <c r="F20">
        <v>7488</v>
      </c>
      <c r="G20">
        <v>25863</v>
      </c>
      <c r="H20">
        <v>9921</v>
      </c>
      <c r="I20">
        <v>33</v>
      </c>
      <c r="J20">
        <f t="shared" si="1"/>
        <v>139376.64000000001</v>
      </c>
    </row>
    <row r="22" spans="1:10">
      <c r="A22" s="1" t="s">
        <v>11</v>
      </c>
    </row>
    <row r="23" spans="1:10">
      <c r="A23" s="3"/>
      <c r="B23" s="10" t="s">
        <v>54</v>
      </c>
      <c r="C23">
        <v>3</v>
      </c>
      <c r="D23">
        <v>200</v>
      </c>
      <c r="E23">
        <f>4+_xlfn.CEILING.MATH(189/C23)*((7+1)*_xlfn.CEILING.MATH(189/C23)+7+19)</f>
        <v>33394</v>
      </c>
      <c r="F23">
        <v>2383</v>
      </c>
      <c r="G23">
        <v>7544</v>
      </c>
      <c r="H23">
        <v>3014</v>
      </c>
      <c r="I23">
        <v>14</v>
      </c>
      <c r="J23">
        <f t="shared" si="1"/>
        <v>397889.51</v>
      </c>
    </row>
    <row r="24" spans="1:10">
      <c r="A24" s="3" t="s">
        <v>46</v>
      </c>
      <c r="B24" s="10"/>
      <c r="C24">
        <v>4</v>
      </c>
      <c r="D24">
        <v>190</v>
      </c>
      <c r="E24">
        <f t="shared" ref="E24:E27" si="4">4+_xlfn.CEILING.MATH(189/C24)*((7+1)*_xlfn.CEILING.MATH(189/C24)+7+19)</f>
        <v>19684</v>
      </c>
      <c r="F24">
        <v>4149</v>
      </c>
      <c r="G24">
        <v>14143</v>
      </c>
      <c r="H24">
        <v>4889</v>
      </c>
      <c r="I24">
        <v>18.5</v>
      </c>
      <c r="J24">
        <f t="shared" si="1"/>
        <v>429836.4</v>
      </c>
    </row>
    <row r="25" spans="1:10">
      <c r="A25" s="3" t="s">
        <v>41</v>
      </c>
      <c r="B25" s="10"/>
      <c r="C25" s="7">
        <v>5</v>
      </c>
      <c r="D25" s="7">
        <v>180</v>
      </c>
      <c r="E25">
        <f t="shared" si="4"/>
        <v>12544</v>
      </c>
      <c r="F25" s="7">
        <v>4933</v>
      </c>
      <c r="G25" s="7">
        <v>16700</v>
      </c>
      <c r="H25" s="7">
        <v>5691</v>
      </c>
      <c r="I25" s="7">
        <v>22</v>
      </c>
      <c r="J25" s="7">
        <f t="shared" si="1"/>
        <v>343775.2888888889</v>
      </c>
    </row>
    <row r="26" spans="1:10">
      <c r="A26" s="3"/>
      <c r="B26" s="10"/>
      <c r="C26">
        <v>6</v>
      </c>
      <c r="D26">
        <v>170</v>
      </c>
      <c r="E26">
        <f t="shared" si="4"/>
        <v>9028</v>
      </c>
      <c r="F26">
        <v>6416</v>
      </c>
      <c r="G26">
        <v>21839</v>
      </c>
      <c r="H26">
        <v>7356</v>
      </c>
      <c r="I26">
        <v>25</v>
      </c>
      <c r="J26">
        <f t="shared" si="1"/>
        <v>340727.34117647057</v>
      </c>
    </row>
    <row r="27" spans="1:10">
      <c r="A27" s="3"/>
      <c r="B27" s="10"/>
      <c r="C27">
        <v>7</v>
      </c>
      <c r="D27">
        <v>160</v>
      </c>
      <c r="E27">
        <f t="shared" si="4"/>
        <v>6538</v>
      </c>
      <c r="F27">
        <v>7918</v>
      </c>
      <c r="G27">
        <v>24918</v>
      </c>
      <c r="H27">
        <v>8308</v>
      </c>
      <c r="I27">
        <v>29</v>
      </c>
      <c r="J27">
        <f t="shared" si="1"/>
        <v>323549.27500000002</v>
      </c>
    </row>
    <row r="29" spans="1:10">
      <c r="A29" s="1" t="s">
        <v>12</v>
      </c>
    </row>
    <row r="30" spans="1:10">
      <c r="A30" s="3"/>
      <c r="B30" s="10" t="s">
        <v>55</v>
      </c>
      <c r="C30">
        <v>3</v>
      </c>
      <c r="D30">
        <v>200</v>
      </c>
      <c r="E30">
        <f>4+_xlfn.CEILING.MATH(193/C30)*((8+1)*_xlfn.CEILING.MATH(193/C30)+8+3)</f>
        <v>38744</v>
      </c>
      <c r="F30">
        <v>2664</v>
      </c>
      <c r="G30">
        <v>9113</v>
      </c>
      <c r="H30">
        <v>3727</v>
      </c>
      <c r="I30">
        <v>17.5</v>
      </c>
      <c r="J30">
        <f>F30*E30/D30</f>
        <v>516070.08</v>
      </c>
    </row>
    <row r="31" spans="1:10">
      <c r="A31" s="3" t="s">
        <v>47</v>
      </c>
      <c r="B31" s="10"/>
      <c r="C31">
        <v>4</v>
      </c>
      <c r="D31">
        <v>190</v>
      </c>
      <c r="E31">
        <f t="shared" ref="E31:E34" si="5">4+_xlfn.CEILING.MATH(193/C31)*((8+1)*_xlfn.CEILING.MATH(193/C31)+8+3)</f>
        <v>22152</v>
      </c>
      <c r="F31">
        <v>4561</v>
      </c>
      <c r="G31">
        <v>15159</v>
      </c>
      <c r="H31">
        <v>5734</v>
      </c>
      <c r="I31">
        <v>21</v>
      </c>
      <c r="J31">
        <f>F31*E31/D31</f>
        <v>531764.5894736842</v>
      </c>
    </row>
    <row r="32" spans="1:10">
      <c r="A32" s="3" t="s">
        <v>39</v>
      </c>
      <c r="B32" s="10"/>
      <c r="C32">
        <v>5</v>
      </c>
      <c r="D32">
        <v>180</v>
      </c>
      <c r="E32">
        <f t="shared" si="5"/>
        <v>14122</v>
      </c>
      <c r="F32">
        <v>5457</v>
      </c>
      <c r="G32">
        <v>17906</v>
      </c>
      <c r="H32">
        <v>7054</v>
      </c>
      <c r="I32">
        <v>25</v>
      </c>
      <c r="J32">
        <f t="shared" si="1"/>
        <v>428131.96666666667</v>
      </c>
    </row>
    <row r="33" spans="1:10">
      <c r="A33" s="3"/>
      <c r="B33" s="10"/>
      <c r="C33">
        <v>6</v>
      </c>
      <c r="D33">
        <v>170</v>
      </c>
      <c r="E33">
        <f t="shared" si="5"/>
        <v>10168</v>
      </c>
      <c r="F33">
        <v>6900</v>
      </c>
      <c r="G33">
        <v>22311</v>
      </c>
      <c r="H33">
        <v>8559</v>
      </c>
      <c r="I33">
        <v>29.5</v>
      </c>
      <c r="J33">
        <f t="shared" si="1"/>
        <v>412701.17647058825</v>
      </c>
    </row>
    <row r="34" spans="1:10">
      <c r="A34" s="3"/>
      <c r="B34" s="10"/>
      <c r="C34">
        <v>7</v>
      </c>
      <c r="D34">
        <v>160</v>
      </c>
      <c r="E34">
        <f t="shared" si="5"/>
        <v>7368</v>
      </c>
      <c r="F34">
        <v>7825</v>
      </c>
      <c r="G34">
        <v>24778</v>
      </c>
      <c r="H34">
        <v>9145</v>
      </c>
      <c r="I34">
        <v>33</v>
      </c>
      <c r="J34">
        <f t="shared" si="1"/>
        <v>360341.25</v>
      </c>
    </row>
    <row r="36" spans="1:10">
      <c r="A36" s="1" t="s">
        <v>13</v>
      </c>
    </row>
    <row r="37" spans="1:10">
      <c r="A37" s="3"/>
      <c r="B37" s="10" t="s">
        <v>56</v>
      </c>
      <c r="C37">
        <v>3</v>
      </c>
      <c r="D37">
        <v>190</v>
      </c>
      <c r="E37">
        <f>4+_xlfn.CEILING.MATH(211/C37)*((8+1)*_xlfn.CEILING.MATH(211/C37)+8+19)</f>
        <v>47290</v>
      </c>
      <c r="F37">
        <v>2789</v>
      </c>
      <c r="G37">
        <v>9275</v>
      </c>
      <c r="H37">
        <v>3722</v>
      </c>
      <c r="I37">
        <v>17.5</v>
      </c>
      <c r="J37">
        <f t="shared" si="1"/>
        <v>694167.42105263157</v>
      </c>
    </row>
    <row r="38" spans="1:10">
      <c r="A38" s="3" t="s">
        <v>48</v>
      </c>
      <c r="B38" s="10"/>
      <c r="C38">
        <v>4</v>
      </c>
      <c r="D38">
        <v>170</v>
      </c>
      <c r="E38">
        <f t="shared" ref="E38:E41" si="6">4+_xlfn.CEILING.MATH(211/C38)*((8+1)*_xlfn.CEILING.MATH(211/C38)+8+19)</f>
        <v>26716</v>
      </c>
      <c r="F38">
        <v>4655</v>
      </c>
      <c r="G38">
        <v>15705</v>
      </c>
      <c r="H38">
        <v>5732</v>
      </c>
      <c r="I38">
        <v>21</v>
      </c>
      <c r="J38">
        <f t="shared" si="1"/>
        <v>731546.9411764706</v>
      </c>
    </row>
    <row r="39" spans="1:10">
      <c r="A39" s="3" t="s">
        <v>61</v>
      </c>
      <c r="B39" s="10"/>
      <c r="C39">
        <v>5</v>
      </c>
      <c r="D39">
        <v>160</v>
      </c>
      <c r="E39">
        <f t="shared" si="6"/>
        <v>17806</v>
      </c>
      <c r="F39">
        <v>5773</v>
      </c>
      <c r="G39">
        <v>19095</v>
      </c>
      <c r="H39">
        <v>7044</v>
      </c>
      <c r="I39">
        <v>25</v>
      </c>
      <c r="J39">
        <f t="shared" si="1"/>
        <v>642462.73750000005</v>
      </c>
    </row>
    <row r="40" spans="1:10">
      <c r="A40" s="3"/>
      <c r="B40" s="10"/>
      <c r="C40" s="7">
        <v>6</v>
      </c>
      <c r="D40" s="7">
        <v>150</v>
      </c>
      <c r="E40">
        <f t="shared" si="6"/>
        <v>12640</v>
      </c>
      <c r="F40" s="7">
        <v>7785</v>
      </c>
      <c r="G40" s="7">
        <v>25518</v>
      </c>
      <c r="H40" s="7">
        <v>8577</v>
      </c>
      <c r="I40" s="7">
        <v>29.5</v>
      </c>
      <c r="J40" s="7">
        <f t="shared" si="1"/>
        <v>656016</v>
      </c>
    </row>
    <row r="41" spans="1:10">
      <c r="A41" s="3"/>
      <c r="B41" s="10"/>
      <c r="C41">
        <v>7</v>
      </c>
      <c r="D41">
        <v>150</v>
      </c>
      <c r="E41">
        <f t="shared" si="6"/>
        <v>9490</v>
      </c>
      <c r="F41">
        <v>8740</v>
      </c>
      <c r="G41">
        <v>29197</v>
      </c>
      <c r="H41">
        <v>10323</v>
      </c>
      <c r="I41">
        <v>33</v>
      </c>
      <c r="J41">
        <f t="shared" si="1"/>
        <v>552950.66666666663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2020-12-02T02:04:05Z</dcterms:modified>
</cp:coreProperties>
</file>